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N:\RD\CyFORT\5_CS-GRAM\5A_ARIANA\5AD_Deployment\5ADP_PublicDeployment\ITR-PACKAGEv24.0\Templates\ITR_MOD\"/>
    </mc:Choice>
  </mc:AlternateContent>
  <xr:revisionPtr revIDLastSave="0" documentId="13_ncr:1_{679FDB07-4E4D-4539-B383-A3EA919055CD}" xr6:coauthVersionLast="47" xr6:coauthVersionMax="47" xr10:uidLastSave="{00000000-0000-0000-0000-000000000000}"/>
  <bookViews>
    <workbookView xWindow="-120" yWindow="-120" windowWidth="38640" windowHeight="21120" tabRatio="778" xr2:uid="{00000000-000D-0000-FFFF-FFFF00000000}"/>
  </bookViews>
  <sheets>
    <sheet name="Hist" sheetId="44" r:id="rId1"/>
    <sheet name="Structure" sheetId="18" r:id="rId2"/>
    <sheet name="Parameter" sheetId="45" r:id="rId3"/>
    <sheet name="Methodology" sheetId="39" r:id="rId4"/>
    <sheet name="Legal entities" sheetId="43" r:id="rId5"/>
    <sheet name="Processing Details" sheetId="13" r:id="rId6"/>
    <sheet name="Lawfulness criteria" sheetId="42" r:id="rId7"/>
    <sheet name="Risk Scale" sheetId="20" r:id="rId8"/>
    <sheet name="CNPD-Art35-5&amp;6" sheetId="38" r:id="rId9"/>
    <sheet name="Tsf-Ext-UE" sheetId="40" r:id="rId10"/>
    <sheet name="ExportInfo" sheetId="36" r:id="rId11"/>
    <sheet name="Migration" sheetId="41" r:id="rId12"/>
  </sheets>
  <definedNames>
    <definedName name="Alex">#REF!</definedName>
    <definedName name="itrust">#REF!</definedName>
    <definedName name="itrust2">#REF!</definedName>
    <definedName name="_xlnm.Print_Area" localSheetId="8">'CNPD-Art35-5&amp;6'!$A$3:$B$11,'CNPD-Art35-5&amp;6'!$D$1:$P$4</definedName>
    <definedName name="_xlnm.Print_Area" localSheetId="10">ExportInfo!$A$1:$C$13</definedName>
    <definedName name="_xlnm.Print_Area" localSheetId="0">Hist!$A$1:$D$20</definedName>
    <definedName name="_xlnm.Print_Area" localSheetId="6">'Lawfulness criteria'!$A$1:$F$30,'Lawfulness criteria'!$A$32:$G$37</definedName>
    <definedName name="_xlnm.Print_Area" localSheetId="4">'Legal entities'!$A$1:$I$22</definedName>
    <definedName name="_xlnm.Print_Area" localSheetId="3">Methodology!$A$1:$F$193,Methodology!$A$197:$F$232</definedName>
    <definedName name="_xlnm.Print_Area" localSheetId="11">Migration!$A$1:$J$9</definedName>
    <definedName name="_xlnm.Print_Area" localSheetId="2">Parameter!$A$1:$B$31</definedName>
    <definedName name="_xlnm.Print_Area" localSheetId="5">ProcTab[#All]</definedName>
    <definedName name="_xlnm.Print_Area" localSheetId="7">'Risk Scale'!$A$1:$L$13</definedName>
    <definedName name="_xlnm.Print_Area" localSheetId="1">Structure!$A$1:$B$31</definedName>
    <definedName name="_xlnm.Print_Area" localSheetId="9">'Tsf-Ext-UE'!$A$3:$B$17,'Tsf-Ext-UE'!$D$1:$V$4</definedName>
    <definedName name="_xlnm.Print_Titles" localSheetId="4">'Legal entities'!$A:$A</definedName>
    <definedName name="_xlnm.Print_Titles" localSheetId="5">'Processing Details'!$A:$C,'Processing Details'!$1:$1</definedName>
    <definedName name="_xlnm.Print_Titles" localSheetId="9">'Tsf-Ext-UE'!$D:$D,'Tsf-Ext-UE'!$3:$3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 i="40" l="1"/>
  <c r="P4" i="40"/>
  <c r="J4" i="40"/>
  <c r="F4" i="40"/>
  <c r="O4" i="38"/>
  <c r="P4" i="38" s="1"/>
  <c r="I9" i="41" l="1"/>
  <c r="I10" i="41"/>
  <c r="I11" i="41"/>
  <c r="I12" i="41"/>
  <c r="I13" i="41"/>
  <c r="I14" i="41"/>
  <c r="I15" i="41"/>
  <c r="I16" i="41"/>
  <c r="I17" i="41"/>
  <c r="I18" i="41"/>
  <c r="I19" i="41"/>
  <c r="I20" i="41"/>
  <c r="I21" i="41"/>
  <c r="I22" i="41"/>
  <c r="I23" i="41"/>
  <c r="I24" i="41"/>
  <c r="I25" i="41"/>
  <c r="I26" i="41"/>
  <c r="I27" i="41"/>
  <c r="I28" i="41"/>
  <c r="I29" i="41"/>
  <c r="I30" i="41"/>
  <c r="I31" i="41"/>
  <c r="I32" i="41"/>
  <c r="I33" i="41"/>
  <c r="I34" i="41"/>
  <c r="I35" i="41"/>
  <c r="I36" i="41"/>
  <c r="I37" i="41"/>
  <c r="I38" i="41"/>
  <c r="I39" i="41"/>
  <c r="I40" i="41"/>
  <c r="I41" i="41"/>
  <c r="I42" i="41"/>
  <c r="I43" i="41"/>
  <c r="I44" i="41"/>
  <c r="I45" i="41"/>
  <c r="I46" i="41"/>
  <c r="I47" i="41"/>
  <c r="I48" i="41"/>
  <c r="I49" i="41"/>
  <c r="I50" i="41"/>
  <c r="I51" i="41"/>
  <c r="I52" i="41"/>
  <c r="I53" i="41"/>
  <c r="I54" i="41"/>
  <c r="I55" i="41"/>
  <c r="I56" i="41"/>
  <c r="I57" i="41"/>
  <c r="I58" i="41"/>
  <c r="I59" i="41"/>
  <c r="I60" i="41"/>
  <c r="I61" i="41"/>
  <c r="I62" i="41"/>
  <c r="I63" i="41"/>
  <c r="I64" i="41"/>
  <c r="I65" i="41"/>
  <c r="I66" i="41"/>
  <c r="I67" i="41"/>
  <c r="I68" i="41"/>
  <c r="I69" i="41"/>
  <c r="I70" i="41"/>
  <c r="I71" i="41"/>
  <c r="I72" i="41"/>
  <c r="I73" i="41"/>
  <c r="I74" i="41"/>
  <c r="I75" i="41"/>
  <c r="I76" i="41"/>
  <c r="I77" i="41"/>
  <c r="I78" i="41"/>
  <c r="I79" i="41"/>
  <c r="I80" i="41"/>
  <c r="I81" i="41"/>
  <c r="I82" i="41"/>
  <c r="I83" i="41"/>
  <c r="I84" i="41"/>
  <c r="I85" i="41"/>
  <c r="I86" i="41"/>
  <c r="I87" i="41"/>
  <c r="I88" i="41"/>
  <c r="I89" i="41"/>
  <c r="I90" i="41"/>
  <c r="I91" i="41"/>
  <c r="I92" i="41"/>
  <c r="I93" i="41"/>
  <c r="I94" i="41"/>
  <c r="I95" i="41"/>
  <c r="I96" i="41"/>
  <c r="I97" i="41"/>
  <c r="I98" i="41"/>
  <c r="I99" i="41"/>
  <c r="I100" i="41"/>
  <c r="I101" i="41"/>
  <c r="I102" i="41"/>
  <c r="I103" i="41"/>
  <c r="I104" i="41"/>
  <c r="I105" i="41"/>
  <c r="I106" i="41"/>
  <c r="I107" i="41"/>
  <c r="I108" i="41"/>
  <c r="I109" i="41"/>
  <c r="I110" i="41"/>
  <c r="I111" i="41"/>
  <c r="I112" i="41"/>
  <c r="I113" i="41"/>
  <c r="I114" i="41"/>
  <c r="I115" i="41"/>
  <c r="I116" i="41"/>
  <c r="I117" i="41"/>
  <c r="I118" i="41"/>
  <c r="I119" i="41"/>
  <c r="I120" i="41"/>
  <c r="I121" i="41"/>
  <c r="I122" i="41"/>
  <c r="I123" i="41"/>
  <c r="I124" i="41"/>
  <c r="I125" i="41"/>
  <c r="I126" i="41"/>
  <c r="I127" i="41"/>
  <c r="I128" i="41"/>
  <c r="I129" i="41"/>
  <c r="I130" i="41"/>
  <c r="I131" i="41"/>
  <c r="I132" i="41"/>
  <c r="I133" i="41"/>
  <c r="I134" i="41"/>
  <c r="I135" i="41"/>
  <c r="I136" i="41"/>
  <c r="I137" i="41"/>
  <c r="I138" i="41"/>
  <c r="I139" i="41"/>
  <c r="I140" i="41"/>
  <c r="I141" i="41"/>
  <c r="I142" i="41"/>
  <c r="I143" i="41"/>
  <c r="I144" i="41"/>
  <c r="I145" i="41"/>
  <c r="I146" i="41"/>
  <c r="I147" i="41"/>
  <c r="I148" i="41"/>
  <c r="I149" i="41"/>
  <c r="I150" i="41"/>
  <c r="I151" i="41"/>
  <c r="I152" i="41"/>
  <c r="I153" i="41"/>
  <c r="I154" i="41"/>
  <c r="I155" i="41"/>
  <c r="I156" i="41"/>
  <c r="I157" i="41"/>
  <c r="I158" i="41"/>
  <c r="I159" i="41"/>
  <c r="I160" i="41"/>
  <c r="I161" i="41"/>
  <c r="I162" i="41"/>
  <c r="I163" i="41"/>
  <c r="I164" i="41"/>
  <c r="I165" i="41"/>
  <c r="I166" i="41"/>
  <c r="I167" i="41"/>
  <c r="I168" i="41"/>
  <c r="I169" i="41"/>
  <c r="I170" i="41"/>
  <c r="I171" i="41"/>
  <c r="I172" i="41"/>
  <c r="I173" i="41"/>
  <c r="I174" i="41"/>
  <c r="I175" i="41"/>
  <c r="I176" i="41"/>
  <c r="I177" i="41"/>
  <c r="I178" i="41"/>
  <c r="I179" i="41"/>
  <c r="I180" i="41"/>
  <c r="I181" i="41"/>
  <c r="I182" i="41"/>
  <c r="I183" i="41"/>
  <c r="I184" i="41"/>
  <c r="I185" i="41"/>
  <c r="I186" i="41"/>
  <c r="I187" i="41"/>
  <c r="I188" i="41"/>
  <c r="I189" i="41"/>
  <c r="I190" i="41"/>
  <c r="I191" i="41"/>
  <c r="I192" i="41"/>
  <c r="I193" i="41"/>
  <c r="I194" i="41"/>
  <c r="I195" i="41"/>
  <c r="I196" i="41"/>
  <c r="I197" i="41"/>
  <c r="I198" i="41"/>
  <c r="I199" i="41"/>
  <c r="I200" i="41"/>
  <c r="H9" i="41"/>
  <c r="H10" i="41"/>
  <c r="H11" i="41"/>
  <c r="H12" i="41"/>
  <c r="H13" i="41"/>
  <c r="H14" i="41"/>
  <c r="H15" i="41"/>
  <c r="H16" i="41"/>
  <c r="H17" i="41"/>
  <c r="H18" i="41"/>
  <c r="H19" i="41"/>
  <c r="H20" i="41"/>
  <c r="H21" i="41"/>
  <c r="H22" i="41"/>
  <c r="H23" i="41"/>
  <c r="H24" i="41"/>
  <c r="H25" i="41"/>
  <c r="H26" i="41"/>
  <c r="H27" i="41"/>
  <c r="H28" i="41"/>
  <c r="H29" i="41"/>
  <c r="H30" i="41"/>
  <c r="H31" i="41"/>
  <c r="H32" i="41"/>
  <c r="H33" i="41"/>
  <c r="H34" i="41"/>
  <c r="H35" i="41"/>
  <c r="H36" i="41"/>
  <c r="H37" i="41"/>
  <c r="H38" i="41"/>
  <c r="H39" i="41"/>
  <c r="H40" i="41"/>
  <c r="H41" i="41"/>
  <c r="H42" i="41"/>
  <c r="H43" i="41"/>
  <c r="H44" i="41"/>
  <c r="H45" i="41"/>
  <c r="H46" i="41"/>
  <c r="H47" i="41"/>
  <c r="H48" i="41"/>
  <c r="H49" i="41"/>
  <c r="H50" i="41"/>
  <c r="H51" i="41"/>
  <c r="H52" i="41"/>
  <c r="H53" i="41"/>
  <c r="H54" i="41"/>
  <c r="H55" i="41"/>
  <c r="H56" i="41"/>
  <c r="H57" i="41"/>
  <c r="H58" i="41"/>
  <c r="H59" i="41"/>
  <c r="H60" i="41"/>
  <c r="H61" i="41"/>
  <c r="H62" i="41"/>
  <c r="H63" i="41"/>
  <c r="H64" i="41"/>
  <c r="H65" i="41"/>
  <c r="H66" i="41"/>
  <c r="H67" i="41"/>
  <c r="H68" i="41"/>
  <c r="H69" i="41"/>
  <c r="H70" i="41"/>
  <c r="H71" i="41"/>
  <c r="H72" i="41"/>
  <c r="H73" i="41"/>
  <c r="H74" i="41"/>
  <c r="H75" i="41"/>
  <c r="H76" i="41"/>
  <c r="H77" i="41"/>
  <c r="H78" i="41"/>
  <c r="H79" i="41"/>
  <c r="H80" i="41"/>
  <c r="H81" i="41"/>
  <c r="H82" i="41"/>
  <c r="H83" i="41"/>
  <c r="H84" i="41"/>
  <c r="H85" i="41"/>
  <c r="H86" i="41"/>
  <c r="H87" i="41"/>
  <c r="H88" i="41"/>
  <c r="H89" i="41"/>
  <c r="H90" i="41"/>
  <c r="H91" i="41"/>
  <c r="H92" i="41"/>
  <c r="H93" i="41"/>
  <c r="H94" i="41"/>
  <c r="H95" i="41"/>
  <c r="H96" i="41"/>
  <c r="H97" i="41"/>
  <c r="H98" i="41"/>
  <c r="H99" i="41"/>
  <c r="H100" i="41"/>
  <c r="H101" i="41"/>
  <c r="H102" i="41"/>
  <c r="H103" i="41"/>
  <c r="H104" i="41"/>
  <c r="H105" i="41"/>
  <c r="H106" i="41"/>
  <c r="H107" i="41"/>
  <c r="H108" i="41"/>
  <c r="H109" i="41"/>
  <c r="H110" i="41"/>
  <c r="H111" i="41"/>
  <c r="H112" i="41"/>
  <c r="H113" i="41"/>
  <c r="H114" i="41"/>
  <c r="H115" i="41"/>
  <c r="H116" i="41"/>
  <c r="H117" i="41"/>
  <c r="H118" i="41"/>
  <c r="H119" i="41"/>
  <c r="H120" i="41"/>
  <c r="H121" i="41"/>
  <c r="H122" i="41"/>
  <c r="H123" i="41"/>
  <c r="H124" i="41"/>
  <c r="H125" i="41"/>
  <c r="H126" i="41"/>
  <c r="H127" i="41"/>
  <c r="H128" i="41"/>
  <c r="H129" i="41"/>
  <c r="H130" i="41"/>
  <c r="H131" i="41"/>
  <c r="H132" i="41"/>
  <c r="H133" i="41"/>
  <c r="H134" i="41"/>
  <c r="H135" i="41"/>
  <c r="H136" i="41"/>
  <c r="H137" i="41"/>
  <c r="H138" i="41"/>
  <c r="H139" i="41"/>
  <c r="H140" i="41"/>
  <c r="H141" i="41"/>
  <c r="H142" i="41"/>
  <c r="H143" i="41"/>
  <c r="H144" i="41"/>
  <c r="H145" i="41"/>
  <c r="H146" i="41"/>
  <c r="H147" i="41"/>
  <c r="H148" i="41"/>
  <c r="H149" i="41"/>
  <c r="H150" i="41"/>
  <c r="H151" i="41"/>
  <c r="H152" i="41"/>
  <c r="H153" i="41"/>
  <c r="H154" i="41"/>
  <c r="H155" i="41"/>
  <c r="H156" i="41"/>
  <c r="H157" i="41"/>
  <c r="H158" i="41"/>
  <c r="H159" i="41"/>
  <c r="H160" i="41"/>
  <c r="H161" i="41"/>
  <c r="H162" i="41"/>
  <c r="H163" i="41"/>
  <c r="H164" i="41"/>
  <c r="H165" i="41"/>
  <c r="H166" i="41"/>
  <c r="H167" i="41"/>
  <c r="H168" i="41"/>
  <c r="H169" i="41"/>
  <c r="H170" i="41"/>
  <c r="H171" i="41"/>
  <c r="H172" i="41"/>
  <c r="H173" i="41"/>
  <c r="H174" i="41"/>
  <c r="H175" i="41"/>
  <c r="H176" i="41"/>
  <c r="H177" i="41"/>
  <c r="H178" i="41"/>
  <c r="H179" i="41"/>
  <c r="H180" i="41"/>
  <c r="H181" i="41"/>
  <c r="H182" i="41"/>
  <c r="H183" i="41"/>
  <c r="H184" i="41"/>
  <c r="H185" i="41"/>
  <c r="H186" i="41"/>
  <c r="H187" i="41"/>
  <c r="H188" i="41"/>
  <c r="H189" i="41"/>
  <c r="H190" i="41"/>
  <c r="H191" i="41"/>
  <c r="H192" i="41"/>
  <c r="H193" i="41"/>
  <c r="H194" i="41"/>
  <c r="H195" i="41"/>
  <c r="H196" i="41"/>
  <c r="H197" i="41"/>
  <c r="H198" i="41"/>
  <c r="H199" i="41"/>
  <c r="H200"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G46" i="41"/>
  <c r="G47" i="41"/>
  <c r="G48" i="41"/>
  <c r="G49" i="41"/>
  <c r="G50" i="41"/>
  <c r="G51" i="41"/>
  <c r="G52" i="41"/>
  <c r="G53" i="41"/>
  <c r="G54" i="41"/>
  <c r="G55" i="41"/>
  <c r="G56" i="41"/>
  <c r="G57" i="41"/>
  <c r="G58" i="41"/>
  <c r="G59" i="41"/>
  <c r="G60" i="41"/>
  <c r="G61" i="41"/>
  <c r="G62" i="41"/>
  <c r="G63" i="41"/>
  <c r="G64" i="41"/>
  <c r="G65" i="41"/>
  <c r="G66" i="41"/>
  <c r="G67" i="41"/>
  <c r="G68" i="41"/>
  <c r="G69" i="41"/>
  <c r="G70" i="41"/>
  <c r="G71" i="41"/>
  <c r="G72" i="41"/>
  <c r="G73" i="41"/>
  <c r="G74" i="41"/>
  <c r="G75" i="41"/>
  <c r="G76" i="41"/>
  <c r="G77" i="41"/>
  <c r="G78" i="41"/>
  <c r="G79" i="41"/>
  <c r="G80" i="41"/>
  <c r="G81" i="41"/>
  <c r="G82" i="41"/>
  <c r="G83" i="41"/>
  <c r="G84" i="41"/>
  <c r="G85" i="41"/>
  <c r="G86" i="41"/>
  <c r="G87" i="41"/>
  <c r="G88" i="41"/>
  <c r="G89" i="41"/>
  <c r="G90" i="41"/>
  <c r="G91" i="41"/>
  <c r="G92" i="41"/>
  <c r="G93" i="41"/>
  <c r="G94" i="41"/>
  <c r="G95" i="41"/>
  <c r="G96" i="41"/>
  <c r="G97" i="41"/>
  <c r="G98" i="41"/>
  <c r="G99" i="41"/>
  <c r="G100" i="41"/>
  <c r="G101" i="41"/>
  <c r="G102" i="41"/>
  <c r="G103" i="41"/>
  <c r="G104" i="41"/>
  <c r="G105" i="41"/>
  <c r="G106" i="41"/>
  <c r="G107" i="41"/>
  <c r="G108" i="41"/>
  <c r="G109" i="41"/>
  <c r="G110" i="41"/>
  <c r="G111" i="41"/>
  <c r="G112" i="41"/>
  <c r="G113" i="41"/>
  <c r="G114" i="41"/>
  <c r="G115" i="41"/>
  <c r="G116" i="41"/>
  <c r="G117" i="41"/>
  <c r="G118" i="41"/>
  <c r="G119" i="41"/>
  <c r="G120" i="41"/>
  <c r="G121" i="41"/>
  <c r="G122" i="41"/>
  <c r="G123" i="41"/>
  <c r="G124" i="41"/>
  <c r="G125" i="41"/>
  <c r="G126" i="41"/>
  <c r="G127" i="41"/>
  <c r="G128" i="41"/>
  <c r="G129" i="41"/>
  <c r="G130" i="41"/>
  <c r="G131" i="41"/>
  <c r="G132" i="41"/>
  <c r="G133" i="41"/>
  <c r="G134" i="41"/>
  <c r="G135" i="41"/>
  <c r="G136" i="41"/>
  <c r="G137" i="41"/>
  <c r="G138" i="41"/>
  <c r="G139" i="41"/>
  <c r="G140" i="41"/>
  <c r="G141" i="41"/>
  <c r="G142" i="41"/>
  <c r="G143" i="41"/>
  <c r="G144" i="41"/>
  <c r="G145" i="41"/>
  <c r="G146" i="41"/>
  <c r="G147" i="41"/>
  <c r="G148" i="41"/>
  <c r="G149" i="41"/>
  <c r="G150" i="41"/>
  <c r="G151" i="41"/>
  <c r="G152" i="41"/>
  <c r="G153" i="41"/>
  <c r="G154" i="41"/>
  <c r="G155" i="41"/>
  <c r="G156" i="41"/>
  <c r="G157" i="41"/>
  <c r="G158" i="41"/>
  <c r="G159" i="41"/>
  <c r="G160" i="41"/>
  <c r="G161" i="41"/>
  <c r="G162" i="41"/>
  <c r="G163" i="41"/>
  <c r="G164" i="41"/>
  <c r="G165" i="41"/>
  <c r="G166" i="41"/>
  <c r="G167" i="41"/>
  <c r="G168" i="41"/>
  <c r="G169" i="41"/>
  <c r="G170" i="41"/>
  <c r="G171" i="41"/>
  <c r="G172" i="41"/>
  <c r="G173" i="41"/>
  <c r="G174" i="41"/>
  <c r="G175" i="41"/>
  <c r="G176" i="41"/>
  <c r="G177" i="41"/>
  <c r="G178" i="41"/>
  <c r="G179" i="41"/>
  <c r="G180" i="41"/>
  <c r="G181" i="41"/>
  <c r="G182" i="41"/>
  <c r="G183" i="41"/>
  <c r="G184" i="41"/>
  <c r="G185" i="41"/>
  <c r="G186" i="41"/>
  <c r="G187" i="41"/>
  <c r="G188" i="41"/>
  <c r="G189" i="41"/>
  <c r="G190" i="41"/>
  <c r="G191" i="41"/>
  <c r="G192" i="41"/>
  <c r="G193" i="41"/>
  <c r="G194" i="41"/>
  <c r="G195" i="41"/>
  <c r="G196" i="41"/>
  <c r="G197" i="41"/>
  <c r="G198" i="41"/>
  <c r="G199" i="41"/>
  <c r="G200"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42" i="41"/>
  <c r="F43" i="41"/>
  <c r="F44" i="41"/>
  <c r="F45" i="41"/>
  <c r="F46" i="41"/>
  <c r="F47" i="41"/>
  <c r="F48" i="41"/>
  <c r="F49" i="41"/>
  <c r="F50" i="41"/>
  <c r="F51" i="41"/>
  <c r="F52" i="41"/>
  <c r="F53" i="41"/>
  <c r="F54" i="41"/>
  <c r="F55" i="41"/>
  <c r="F56" i="41"/>
  <c r="F57" i="41"/>
  <c r="F58" i="41"/>
  <c r="F59" i="41"/>
  <c r="F60" i="41"/>
  <c r="F61" i="41"/>
  <c r="F62" i="41"/>
  <c r="F63" i="41"/>
  <c r="F64" i="41"/>
  <c r="F65" i="41"/>
  <c r="F66" i="41"/>
  <c r="F67" i="41"/>
  <c r="F68" i="41"/>
  <c r="F69" i="41"/>
  <c r="F70" i="41"/>
  <c r="F71" i="41"/>
  <c r="F72" i="41"/>
  <c r="F73" i="41"/>
  <c r="F74" i="41"/>
  <c r="F75" i="41"/>
  <c r="F76" i="41"/>
  <c r="F77" i="41"/>
  <c r="F78" i="41"/>
  <c r="F79" i="41"/>
  <c r="F80" i="41"/>
  <c r="F81" i="41"/>
  <c r="F82" i="41"/>
  <c r="F83" i="41"/>
  <c r="F84" i="41"/>
  <c r="F85" i="41"/>
  <c r="F86" i="41"/>
  <c r="F87" i="41"/>
  <c r="F88" i="41"/>
  <c r="F89" i="41"/>
  <c r="F90" i="41"/>
  <c r="F91" i="41"/>
  <c r="F92" i="41"/>
  <c r="F93" i="41"/>
  <c r="F94" i="41"/>
  <c r="F95" i="41"/>
  <c r="F96" i="41"/>
  <c r="F97" i="41"/>
  <c r="F98" i="41"/>
  <c r="F99" i="41"/>
  <c r="F100" i="41"/>
  <c r="F101" i="41"/>
  <c r="F102" i="41"/>
  <c r="F103" i="41"/>
  <c r="F104" i="41"/>
  <c r="F105" i="41"/>
  <c r="F106" i="41"/>
  <c r="F107" i="41"/>
  <c r="F108" i="41"/>
  <c r="F109" i="41"/>
  <c r="F110" i="41"/>
  <c r="F111" i="41"/>
  <c r="F112" i="41"/>
  <c r="F113" i="41"/>
  <c r="F114" i="41"/>
  <c r="F115" i="41"/>
  <c r="F116" i="41"/>
  <c r="F117" i="41"/>
  <c r="F118" i="41"/>
  <c r="F119" i="41"/>
  <c r="F120" i="41"/>
  <c r="F121" i="41"/>
  <c r="F122" i="41"/>
  <c r="F123" i="41"/>
  <c r="F124" i="41"/>
  <c r="F125" i="41"/>
  <c r="F126" i="41"/>
  <c r="F127" i="41"/>
  <c r="F128" i="41"/>
  <c r="F129" i="41"/>
  <c r="F130" i="41"/>
  <c r="F131" i="41"/>
  <c r="F132" i="41"/>
  <c r="F133" i="41"/>
  <c r="F134" i="41"/>
  <c r="F135" i="41"/>
  <c r="F136" i="41"/>
  <c r="F137" i="41"/>
  <c r="F138" i="41"/>
  <c r="F139" i="41"/>
  <c r="F140" i="41"/>
  <c r="F141" i="41"/>
  <c r="F142" i="41"/>
  <c r="F143" i="41"/>
  <c r="F144" i="41"/>
  <c r="F145" i="41"/>
  <c r="F146" i="41"/>
  <c r="F147" i="41"/>
  <c r="F148" i="41"/>
  <c r="F149" i="41"/>
  <c r="F150" i="41"/>
  <c r="F151" i="41"/>
  <c r="F152" i="41"/>
  <c r="F153" i="41"/>
  <c r="F154" i="41"/>
  <c r="F155" i="41"/>
  <c r="F156" i="41"/>
  <c r="F157" i="41"/>
  <c r="F158" i="41"/>
  <c r="F159" i="41"/>
  <c r="F160" i="41"/>
  <c r="F161" i="41"/>
  <c r="F162" i="41"/>
  <c r="F163" i="41"/>
  <c r="F164" i="41"/>
  <c r="F165" i="41"/>
  <c r="F166" i="41"/>
  <c r="F167" i="41"/>
  <c r="F168" i="41"/>
  <c r="F169" i="41"/>
  <c r="F170" i="41"/>
  <c r="F171" i="41"/>
  <c r="F172" i="41"/>
  <c r="F173" i="41"/>
  <c r="F174" i="41"/>
  <c r="F175" i="41"/>
  <c r="F176" i="41"/>
  <c r="F177" i="41"/>
  <c r="F178" i="41"/>
  <c r="F179" i="41"/>
  <c r="F180" i="41"/>
  <c r="F181" i="41"/>
  <c r="F182" i="41"/>
  <c r="F183" i="41"/>
  <c r="F184" i="41"/>
  <c r="F185" i="41"/>
  <c r="F186" i="41"/>
  <c r="F187" i="41"/>
  <c r="F188" i="41"/>
  <c r="F189" i="41"/>
  <c r="F190" i="41"/>
  <c r="F191" i="41"/>
  <c r="F192" i="41"/>
  <c r="F193" i="41"/>
  <c r="F194" i="41"/>
  <c r="F195" i="41"/>
  <c r="F196" i="41"/>
  <c r="F197" i="41"/>
  <c r="F198" i="41"/>
  <c r="F199" i="41"/>
  <c r="F200" i="41"/>
  <c r="E9" i="41"/>
  <c r="E10" i="41"/>
  <c r="E11" i="41"/>
  <c r="E12" i="41"/>
  <c r="E13" i="41"/>
  <c r="E14" i="41"/>
  <c r="E15" i="41"/>
  <c r="E16" i="41"/>
  <c r="E17" i="41"/>
  <c r="E18" i="41"/>
  <c r="E19" i="41"/>
  <c r="E20" i="41"/>
  <c r="E21" i="41"/>
  <c r="E22" i="41"/>
  <c r="E23" i="41"/>
  <c r="E24" i="41"/>
  <c r="E25" i="41"/>
  <c r="E26" i="41"/>
  <c r="E27" i="41"/>
  <c r="E28" i="41"/>
  <c r="E29" i="41"/>
  <c r="E30" i="41"/>
  <c r="E31" i="41"/>
  <c r="E32" i="41"/>
  <c r="E33" i="41"/>
  <c r="E34" i="41"/>
  <c r="E35" i="41"/>
  <c r="E36" i="41"/>
  <c r="E37" i="41"/>
  <c r="E38" i="41"/>
  <c r="E39" i="41"/>
  <c r="E40" i="41"/>
  <c r="E41" i="41"/>
  <c r="E42" i="41"/>
  <c r="E43" i="41"/>
  <c r="E44" i="41"/>
  <c r="E45" i="41"/>
  <c r="E46" i="41"/>
  <c r="E47" i="41"/>
  <c r="E48" i="41"/>
  <c r="E49" i="41"/>
  <c r="E50" i="41"/>
  <c r="E51" i="41"/>
  <c r="E52" i="41"/>
  <c r="E53" i="41"/>
  <c r="E54" i="41"/>
  <c r="E55" i="41"/>
  <c r="E56" i="41"/>
  <c r="E57" i="41"/>
  <c r="E58" i="41"/>
  <c r="E59" i="41"/>
  <c r="E60" i="41"/>
  <c r="E61" i="41"/>
  <c r="E62" i="41"/>
  <c r="E63" i="41"/>
  <c r="E64" i="41"/>
  <c r="E65" i="41"/>
  <c r="E66" i="41"/>
  <c r="E67" i="41"/>
  <c r="E68" i="41"/>
  <c r="E69" i="41"/>
  <c r="E70" i="41"/>
  <c r="E71" i="41"/>
  <c r="E72" i="41"/>
  <c r="E73" i="41"/>
  <c r="E74" i="41"/>
  <c r="E75" i="41"/>
  <c r="E76" i="41"/>
  <c r="E77" i="41"/>
  <c r="E78" i="41"/>
  <c r="E79" i="41"/>
  <c r="E80" i="41"/>
  <c r="E81" i="41"/>
  <c r="E82" i="41"/>
  <c r="E83" i="41"/>
  <c r="E84" i="41"/>
  <c r="E85" i="41"/>
  <c r="E86" i="41"/>
  <c r="E87" i="41"/>
  <c r="E88" i="41"/>
  <c r="E89" i="41"/>
  <c r="E90" i="41"/>
  <c r="E91" i="41"/>
  <c r="E92" i="41"/>
  <c r="E93" i="41"/>
  <c r="E94" i="41"/>
  <c r="E95" i="41"/>
  <c r="E96" i="41"/>
  <c r="E97" i="41"/>
  <c r="E98" i="41"/>
  <c r="E99" i="41"/>
  <c r="E100" i="41"/>
  <c r="E101" i="41"/>
  <c r="E102" i="41"/>
  <c r="E103" i="41"/>
  <c r="E104" i="41"/>
  <c r="E105" i="41"/>
  <c r="E106" i="41"/>
  <c r="E107" i="41"/>
  <c r="E108" i="41"/>
  <c r="E109" i="41"/>
  <c r="E110" i="41"/>
  <c r="E111" i="41"/>
  <c r="E112" i="41"/>
  <c r="E113" i="41"/>
  <c r="E114" i="41"/>
  <c r="E115" i="41"/>
  <c r="E116" i="41"/>
  <c r="E117" i="41"/>
  <c r="E118" i="41"/>
  <c r="E119" i="41"/>
  <c r="E120" i="41"/>
  <c r="E121" i="41"/>
  <c r="E122" i="41"/>
  <c r="E123" i="41"/>
  <c r="E124" i="41"/>
  <c r="E125" i="41"/>
  <c r="E126" i="41"/>
  <c r="E127" i="41"/>
  <c r="E128" i="41"/>
  <c r="E129" i="41"/>
  <c r="E130" i="41"/>
  <c r="E131" i="41"/>
  <c r="E132" i="41"/>
  <c r="E133" i="41"/>
  <c r="E134" i="41"/>
  <c r="E135" i="41"/>
  <c r="E136" i="41"/>
  <c r="E137" i="41"/>
  <c r="E138" i="41"/>
  <c r="E139" i="41"/>
  <c r="E140" i="41"/>
  <c r="E141" i="41"/>
  <c r="E142" i="41"/>
  <c r="E143" i="41"/>
  <c r="E144" i="41"/>
  <c r="E145" i="41"/>
  <c r="E146" i="41"/>
  <c r="E147" i="41"/>
  <c r="E148" i="41"/>
  <c r="E149" i="41"/>
  <c r="E150" i="41"/>
  <c r="E151" i="41"/>
  <c r="E152" i="41"/>
  <c r="E153" i="41"/>
  <c r="E154" i="41"/>
  <c r="E155" i="41"/>
  <c r="E156" i="41"/>
  <c r="E157" i="41"/>
  <c r="E158" i="41"/>
  <c r="E159" i="41"/>
  <c r="E160" i="41"/>
  <c r="E161" i="41"/>
  <c r="E162" i="41"/>
  <c r="E163" i="41"/>
  <c r="E164" i="41"/>
  <c r="E165" i="41"/>
  <c r="E166" i="41"/>
  <c r="E167" i="41"/>
  <c r="E168" i="41"/>
  <c r="E169" i="41"/>
  <c r="E170" i="41"/>
  <c r="E171" i="41"/>
  <c r="E172" i="41"/>
  <c r="E173" i="41"/>
  <c r="E174" i="41"/>
  <c r="E175" i="41"/>
  <c r="E176" i="41"/>
  <c r="E177" i="41"/>
  <c r="E178" i="41"/>
  <c r="E179" i="41"/>
  <c r="E180" i="41"/>
  <c r="E181" i="41"/>
  <c r="E182" i="41"/>
  <c r="E183" i="41"/>
  <c r="E184" i="41"/>
  <c r="E185" i="41"/>
  <c r="E186" i="41"/>
  <c r="E187" i="41"/>
  <c r="E188" i="41"/>
  <c r="E189" i="41"/>
  <c r="E190" i="41"/>
  <c r="E191" i="41"/>
  <c r="E192" i="41"/>
  <c r="E193" i="41"/>
  <c r="E194" i="41"/>
  <c r="E195" i="41"/>
  <c r="E196" i="41"/>
  <c r="E197" i="41"/>
  <c r="E198" i="41"/>
  <c r="E199" i="41"/>
  <c r="E200" i="41"/>
  <c r="D9" i="41"/>
  <c r="D10" i="41"/>
  <c r="D11" i="41"/>
  <c r="D12" i="41"/>
  <c r="D13" i="41"/>
  <c r="D14" i="41"/>
  <c r="D15" i="41"/>
  <c r="D16" i="41"/>
  <c r="D17" i="41"/>
  <c r="D18" i="41"/>
  <c r="D19" i="41"/>
  <c r="D20" i="41"/>
  <c r="D21" i="41"/>
  <c r="D22" i="41"/>
  <c r="D23" i="41"/>
  <c r="D24" i="41"/>
  <c r="D25" i="41"/>
  <c r="D26" i="41"/>
  <c r="D27" i="41"/>
  <c r="D28" i="41"/>
  <c r="D29" i="41"/>
  <c r="D30" i="41"/>
  <c r="D31" i="41"/>
  <c r="D32" i="41"/>
  <c r="D33" i="41"/>
  <c r="D34" i="41"/>
  <c r="D35" i="41"/>
  <c r="D36" i="41"/>
  <c r="D37" i="41"/>
  <c r="D38" i="41"/>
  <c r="D39" i="41"/>
  <c r="D40" i="41"/>
  <c r="D41" i="41"/>
  <c r="D42" i="41"/>
  <c r="D43" i="41"/>
  <c r="D44" i="41"/>
  <c r="D45" i="41"/>
  <c r="D46" i="41"/>
  <c r="D47" i="41"/>
  <c r="D48" i="41"/>
  <c r="D49" i="41"/>
  <c r="D50" i="41"/>
  <c r="D51" i="41"/>
  <c r="D52" i="41"/>
  <c r="D53" i="41"/>
  <c r="D54" i="41"/>
  <c r="D55" i="41"/>
  <c r="D56" i="41"/>
  <c r="D57" i="41"/>
  <c r="D58" i="41"/>
  <c r="D59" i="41"/>
  <c r="D60" i="41"/>
  <c r="D61" i="41"/>
  <c r="D62" i="41"/>
  <c r="D63" i="41"/>
  <c r="D64" i="41"/>
  <c r="D65" i="41"/>
  <c r="D66" i="41"/>
  <c r="D67" i="41"/>
  <c r="D68" i="41"/>
  <c r="D69" i="41"/>
  <c r="D70" i="41"/>
  <c r="D71" i="41"/>
  <c r="D72" i="41"/>
  <c r="D73" i="41"/>
  <c r="D74" i="41"/>
  <c r="D75" i="41"/>
  <c r="D76" i="41"/>
  <c r="D77" i="41"/>
  <c r="D78" i="41"/>
  <c r="D79" i="41"/>
  <c r="D80" i="41"/>
  <c r="D81" i="41"/>
  <c r="D82" i="41"/>
  <c r="D83" i="41"/>
  <c r="D84" i="41"/>
  <c r="D85" i="41"/>
  <c r="D86" i="41"/>
  <c r="D87" i="41"/>
  <c r="D88" i="41"/>
  <c r="D89" i="41"/>
  <c r="D90" i="41"/>
  <c r="D91" i="41"/>
  <c r="D92" i="41"/>
  <c r="D93" i="41"/>
  <c r="D94" i="41"/>
  <c r="D95" i="41"/>
  <c r="D96" i="41"/>
  <c r="D97" i="41"/>
  <c r="D98" i="41"/>
  <c r="D99" i="41"/>
  <c r="D100" i="41"/>
  <c r="D101" i="41"/>
  <c r="D102" i="41"/>
  <c r="D103" i="41"/>
  <c r="D104" i="41"/>
  <c r="D105" i="41"/>
  <c r="D106" i="41"/>
  <c r="D107" i="41"/>
  <c r="D108" i="41"/>
  <c r="D109" i="41"/>
  <c r="D110" i="41"/>
  <c r="D111" i="41"/>
  <c r="D112" i="41"/>
  <c r="D113" i="41"/>
  <c r="D114" i="41"/>
  <c r="D115" i="41"/>
  <c r="D116" i="41"/>
  <c r="D117" i="41"/>
  <c r="D118" i="41"/>
  <c r="D119" i="41"/>
  <c r="D120" i="41"/>
  <c r="D121" i="41"/>
  <c r="D122" i="41"/>
  <c r="D123" i="41"/>
  <c r="D124" i="41"/>
  <c r="D125" i="41"/>
  <c r="D126" i="41"/>
  <c r="D127" i="41"/>
  <c r="D128" i="41"/>
  <c r="D129" i="41"/>
  <c r="D130" i="41"/>
  <c r="D131" i="41"/>
  <c r="D132" i="41"/>
  <c r="D133" i="41"/>
  <c r="D134" i="41"/>
  <c r="D135" i="41"/>
  <c r="D136" i="41"/>
  <c r="D137" i="41"/>
  <c r="D138" i="41"/>
  <c r="D139" i="41"/>
  <c r="D140" i="41"/>
  <c r="D141" i="41"/>
  <c r="D142" i="41"/>
  <c r="D143" i="41"/>
  <c r="D144" i="41"/>
  <c r="D145" i="41"/>
  <c r="D146" i="41"/>
  <c r="D147" i="41"/>
  <c r="D148" i="41"/>
  <c r="D149" i="41"/>
  <c r="D150" i="41"/>
  <c r="D151" i="41"/>
  <c r="D152" i="41"/>
  <c r="D153" i="41"/>
  <c r="D154" i="41"/>
  <c r="D155" i="41"/>
  <c r="D156" i="41"/>
  <c r="D157" i="41"/>
  <c r="D158" i="41"/>
  <c r="D159" i="41"/>
  <c r="D160" i="41"/>
  <c r="D161" i="41"/>
  <c r="D162" i="41"/>
  <c r="D163" i="41"/>
  <c r="D164" i="41"/>
  <c r="D165" i="41"/>
  <c r="D166" i="41"/>
  <c r="D167" i="41"/>
  <c r="D168" i="41"/>
  <c r="D169" i="41"/>
  <c r="D170" i="41"/>
  <c r="D171" i="41"/>
  <c r="D172" i="41"/>
  <c r="D173" i="41"/>
  <c r="D174" i="41"/>
  <c r="D175" i="41"/>
  <c r="D176" i="41"/>
  <c r="D177" i="41"/>
  <c r="D178" i="41"/>
  <c r="D179" i="41"/>
  <c r="D180" i="41"/>
  <c r="D181" i="41"/>
  <c r="D182" i="41"/>
  <c r="D183" i="41"/>
  <c r="D184" i="41"/>
  <c r="D185" i="41"/>
  <c r="D186" i="41"/>
  <c r="D187" i="41"/>
  <c r="D188" i="41"/>
  <c r="D189" i="41"/>
  <c r="D190" i="41"/>
  <c r="D191" i="41"/>
  <c r="D192" i="41"/>
  <c r="D193" i="41"/>
  <c r="D194" i="41"/>
  <c r="D195" i="41"/>
  <c r="D196" i="41"/>
  <c r="D197" i="41"/>
  <c r="D198" i="41"/>
  <c r="D199" i="41"/>
  <c r="D200" i="41"/>
  <c r="FD7" i="13"/>
  <c r="FC7" i="13"/>
  <c r="EY7" i="13"/>
  <c r="EX7" i="13"/>
  <c r="EW7" i="13"/>
  <c r="ES7" i="13"/>
  <c r="ER7" i="13"/>
  <c r="EQ7" i="13"/>
  <c r="EM7" i="13"/>
  <c r="EL7" i="13"/>
  <c r="DO7" i="13"/>
  <c r="DN7" i="13"/>
  <c r="DD7" i="13"/>
  <c r="CX7" i="13"/>
  <c r="CU7" i="13"/>
  <c r="CR7" i="13"/>
  <c r="CO7" i="13"/>
  <c r="BM7" i="13"/>
  <c r="BJ7" i="13"/>
  <c r="BG7" i="13"/>
  <c r="AN7" i="13"/>
  <c r="AK7" i="13"/>
  <c r="AB7" i="13"/>
  <c r="L7" i="13" s="1"/>
  <c r="U7" i="13"/>
  <c r="R4" i="40"/>
  <c r="Q4" i="40"/>
  <c r="L4" i="40"/>
  <c r="K4" i="40"/>
  <c r="E4" i="40"/>
  <c r="D4" i="40"/>
  <c r="E4" i="38"/>
  <c r="D4" i="38"/>
  <c r="C23" i="42" l="1"/>
  <c r="C10" i="42"/>
  <c r="C3" i="42"/>
  <c r="B13" i="36" l="1"/>
  <c r="C214" i="39"/>
  <c r="C215" i="39"/>
  <c r="C216" i="39"/>
  <c r="C217" i="39"/>
  <c r="C218" i="39"/>
  <c r="C219" i="39"/>
  <c r="C220" i="39"/>
  <c r="C221" i="39"/>
  <c r="C222" i="39"/>
  <c r="C223" i="39"/>
  <c r="C224" i="39"/>
  <c r="C225" i="39"/>
  <c r="C226" i="39"/>
  <c r="C227" i="39"/>
  <c r="C228" i="39"/>
  <c r="C229" i="39"/>
  <c r="C230" i="39"/>
  <c r="C231" i="39"/>
  <c r="C232" i="39"/>
  <c r="A214" i="39"/>
  <c r="A215" i="39"/>
  <c r="A216" i="39"/>
  <c r="A217" i="39"/>
  <c r="A218" i="39"/>
  <c r="A219" i="39"/>
  <c r="A220" i="39"/>
  <c r="A221" i="39"/>
  <c r="A222" i="39"/>
  <c r="A223" i="39"/>
  <c r="A224" i="39"/>
  <c r="A225" i="39"/>
  <c r="A226" i="39"/>
  <c r="A227" i="39"/>
  <c r="A228" i="39"/>
  <c r="A229" i="39"/>
  <c r="A230" i="39"/>
  <c r="A231" i="39"/>
  <c r="A232" i="39"/>
  <c r="B214" i="39"/>
  <c r="D214" i="39"/>
  <c r="B5" i="13" l="1"/>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AM5" i="13"/>
  <c r="AN5" i="13"/>
  <c r="AO5" i="13"/>
  <c r="AP5" i="13"/>
  <c r="AQ5" i="13"/>
  <c r="AR5" i="13"/>
  <c r="AS5" i="13"/>
  <c r="AT5" i="13"/>
  <c r="AU5" i="13"/>
  <c r="AV5" i="13"/>
  <c r="AW5" i="13"/>
  <c r="AX5" i="13"/>
  <c r="AY5" i="13"/>
  <c r="AZ5" i="13"/>
  <c r="BA5" i="13"/>
  <c r="BB5" i="13"/>
  <c r="BC5" i="13"/>
  <c r="BD5" i="13"/>
  <c r="BE5" i="13"/>
  <c r="BF5" i="13"/>
  <c r="BG5" i="13"/>
  <c r="BH5" i="13"/>
  <c r="BI5" i="13"/>
  <c r="BJ5" i="13"/>
  <c r="BK5" i="13"/>
  <c r="BL5" i="13"/>
  <c r="BM5" i="13"/>
  <c r="BN5" i="13"/>
  <c r="BO5" i="13"/>
  <c r="BP5" i="13"/>
  <c r="BQ5" i="13"/>
  <c r="BR5" i="13"/>
  <c r="BS5" i="13"/>
  <c r="BT5" i="13"/>
  <c r="BU5" i="13"/>
  <c r="BV5" i="13"/>
  <c r="BW5" i="13"/>
  <c r="BX5" i="13"/>
  <c r="BY5" i="13"/>
  <c r="BZ5" i="13"/>
  <c r="CA5" i="13"/>
  <c r="CB5" i="13"/>
  <c r="CC5" i="13"/>
  <c r="CD5" i="13"/>
  <c r="CE5" i="13"/>
  <c r="CF5" i="13"/>
  <c r="CG5" i="13"/>
  <c r="CH5" i="13"/>
  <c r="CI5" i="13"/>
  <c r="CJ5" i="13"/>
  <c r="CK5" i="13"/>
  <c r="CL5" i="13"/>
  <c r="CM5" i="13"/>
  <c r="CN5" i="13"/>
  <c r="CO5" i="13"/>
  <c r="CP5" i="13"/>
  <c r="CQ5" i="13"/>
  <c r="CR5" i="13"/>
  <c r="CS5" i="13"/>
  <c r="CT5" i="13"/>
  <c r="CU5" i="13"/>
  <c r="CV5" i="13"/>
  <c r="CW5" i="13"/>
  <c r="CX5" i="13"/>
  <c r="CY5" i="13"/>
  <c r="CZ5" i="13"/>
  <c r="DA5" i="13"/>
  <c r="DB5" i="13"/>
  <c r="DC5" i="13"/>
  <c r="DD5" i="13"/>
  <c r="DE5" i="13"/>
  <c r="DF5" i="13"/>
  <c r="DG5" i="13"/>
  <c r="DH5" i="13"/>
  <c r="DI5" i="13"/>
  <c r="DJ5" i="13"/>
  <c r="DK5" i="13"/>
  <c r="DL5" i="13"/>
  <c r="DM5" i="13"/>
  <c r="DN5" i="13"/>
  <c r="DO5" i="13"/>
  <c r="DP5" i="13"/>
  <c r="DQ5" i="13"/>
  <c r="DR5" i="13"/>
  <c r="DS5" i="13"/>
  <c r="DT5" i="13"/>
  <c r="DU5" i="13"/>
  <c r="DV5" i="13"/>
  <c r="DW5" i="13"/>
  <c r="DX5" i="13"/>
  <c r="DY5" i="13"/>
  <c r="DZ5" i="13"/>
  <c r="EA5" i="13"/>
  <c r="EB5" i="13"/>
  <c r="EC5" i="13"/>
  <c r="ED5" i="13"/>
  <c r="EE5" i="13"/>
  <c r="EF5" i="13"/>
  <c r="EG5" i="13"/>
  <c r="EH5" i="13"/>
  <c r="EI5" i="13"/>
  <c r="EJ5" i="13"/>
  <c r="EK5" i="13"/>
  <c r="EL5" i="13"/>
  <c r="EM5" i="13"/>
  <c r="EN5" i="13"/>
  <c r="EO5" i="13"/>
  <c r="EP5" i="13"/>
  <c r="EQ5" i="13"/>
  <c r="ER5" i="13"/>
  <c r="ES5" i="13"/>
  <c r="ET5" i="13"/>
  <c r="EU5" i="13"/>
  <c r="EV5" i="13"/>
  <c r="EW5" i="13"/>
  <c r="EX5" i="13"/>
  <c r="EY5" i="13"/>
  <c r="EZ5" i="13"/>
  <c r="FA5" i="13"/>
  <c r="FB5" i="13"/>
  <c r="FC5" i="13"/>
  <c r="FD5" i="13"/>
  <c r="FE5" i="13"/>
  <c r="FF5" i="13"/>
  <c r="FG5" i="13"/>
  <c r="FH5" i="13"/>
  <c r="FI5" i="13"/>
  <c r="FJ5" i="13"/>
  <c r="FK5" i="13"/>
  <c r="FL5" i="13"/>
  <c r="FM5" i="13"/>
  <c r="FN5" i="13"/>
  <c r="FO5" i="13"/>
  <c r="FP5" i="13"/>
  <c r="FQ5" i="13"/>
  <c r="FR5" i="13"/>
  <c r="FS5" i="13"/>
  <c r="FT5" i="13"/>
  <c r="FU5" i="13"/>
  <c r="FV5" i="13"/>
  <c r="FW5" i="13"/>
  <c r="FX5" i="13"/>
  <c r="FY5" i="13"/>
  <c r="FZ5" i="13"/>
  <c r="GA5" i="13"/>
  <c r="GB5" i="13"/>
  <c r="GC5" i="13"/>
  <c r="GD5" i="13"/>
  <c r="GE5" i="13"/>
  <c r="GF5" i="13"/>
  <c r="GG5" i="13"/>
  <c r="GH5" i="13"/>
  <c r="GI5" i="13"/>
  <c r="GJ5" i="13"/>
  <c r="B170" i="39" l="1"/>
  <c r="A21" i="18" l="1"/>
  <c r="A24" i="18"/>
  <c r="B232" i="39"/>
  <c r="D232" i="39"/>
  <c r="B231" i="39"/>
  <c r="D231" i="39"/>
  <c r="B230" i="39"/>
  <c r="D230" i="39"/>
  <c r="B229" i="39"/>
  <c r="D229" i="39"/>
  <c r="B228" i="39"/>
  <c r="D228" i="39"/>
  <c r="B227" i="39"/>
  <c r="D227" i="39"/>
  <c r="B226" i="39"/>
  <c r="D226" i="39"/>
  <c r="B225" i="39"/>
  <c r="D225" i="39"/>
  <c r="B224" i="39"/>
  <c r="D224" i="39"/>
  <c r="B223" i="39"/>
  <c r="D223" i="39"/>
  <c r="B222" i="39"/>
  <c r="D222" i="39"/>
  <c r="B221" i="39"/>
  <c r="D221" i="39"/>
  <c r="B220" i="39"/>
  <c r="D220" i="39"/>
  <c r="B219" i="39"/>
  <c r="D219" i="39"/>
  <c r="B218" i="39"/>
  <c r="D218" i="39"/>
  <c r="B217" i="39"/>
  <c r="D217" i="39"/>
  <c r="B216" i="39"/>
  <c r="D216" i="39"/>
  <c r="D215" i="39"/>
  <c r="B215" i="39"/>
  <c r="A210" i="39"/>
  <c r="B210" i="39"/>
  <c r="C210" i="39"/>
  <c r="D210" i="39"/>
  <c r="A209" i="39"/>
  <c r="B209" i="39"/>
  <c r="C209" i="39"/>
  <c r="D209" i="39"/>
  <c r="A208" i="39"/>
  <c r="B208" i="39"/>
  <c r="C208" i="39"/>
  <c r="D208" i="39"/>
  <c r="A207" i="39"/>
  <c r="B207" i="39"/>
  <c r="C207" i="39"/>
  <c r="D207" i="39"/>
  <c r="A206" i="39"/>
  <c r="B206" i="39"/>
  <c r="C206" i="39"/>
  <c r="D206" i="39"/>
  <c r="A205" i="39"/>
  <c r="B205" i="39"/>
  <c r="C205" i="39"/>
  <c r="D205" i="39"/>
  <c r="A204" i="39"/>
  <c r="B204" i="39"/>
  <c r="C204" i="39"/>
  <c r="D204" i="39"/>
  <c r="A203" i="39"/>
  <c r="B203" i="39"/>
  <c r="C203" i="39"/>
  <c r="D203" i="39"/>
  <c r="A202" i="39"/>
  <c r="B202" i="39"/>
  <c r="C202" i="39"/>
  <c r="D202" i="39"/>
  <c r="A201" i="39"/>
  <c r="B201" i="39"/>
  <c r="C201" i="39"/>
  <c r="D201" i="39"/>
  <c r="A200" i="39"/>
  <c r="B200" i="39"/>
  <c r="C200" i="39"/>
  <c r="D200" i="39"/>
  <c r="A199" i="39"/>
  <c r="B199" i="39"/>
  <c r="C199" i="39"/>
  <c r="D199" i="39"/>
  <c r="D198" i="39"/>
  <c r="B198" i="39"/>
  <c r="A198" i="39"/>
  <c r="C198" i="39"/>
  <c r="CY6" i="13" l="1"/>
  <c r="FD6" i="13" l="1"/>
  <c r="FC6" i="13"/>
  <c r="EY6" i="13"/>
  <c r="EX6" i="13"/>
  <c r="EW6" i="13"/>
  <c r="ES6" i="13"/>
  <c r="ER6" i="13"/>
  <c r="EQ6" i="13"/>
  <c r="DO6" i="13"/>
  <c r="DN6" i="13"/>
  <c r="DD6" i="13"/>
  <c r="BJ6" i="13"/>
  <c r="BM6" i="13"/>
  <c r="BG6" i="13"/>
  <c r="AN6" i="13"/>
  <c r="AK6" i="13"/>
  <c r="AB6" i="13"/>
  <c r="U6" i="13"/>
  <c r="L6" i="13" l="1"/>
  <c r="C2" i="39"/>
  <c r="C3" i="39"/>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161" i="39"/>
  <c r="C162" i="39"/>
  <c r="C163" i="39"/>
  <c r="C164" i="39"/>
  <c r="C165" i="39"/>
  <c r="C166" i="39"/>
  <c r="C167" i="39"/>
  <c r="C168" i="39"/>
  <c r="C169" i="39"/>
  <c r="C170" i="39"/>
  <c r="C171" i="39"/>
  <c r="C172" i="39"/>
  <c r="C173" i="39"/>
  <c r="C174" i="39"/>
  <c r="C175" i="39"/>
  <c r="C176" i="39"/>
  <c r="C177" i="39"/>
  <c r="C178" i="39"/>
  <c r="C179" i="39"/>
  <c r="C180" i="39"/>
  <c r="C181" i="39"/>
  <c r="C182" i="39"/>
  <c r="C183" i="39"/>
  <c r="C184" i="39"/>
  <c r="C185" i="39"/>
  <c r="C186" i="39"/>
  <c r="C187" i="39"/>
  <c r="C188" i="39"/>
  <c r="C189" i="39"/>
  <c r="C190" i="39"/>
  <c r="C191" i="39"/>
  <c r="C192" i="39"/>
  <c r="C193" i="39"/>
  <c r="A193" i="39"/>
  <c r="B193" i="39"/>
  <c r="A192" i="39"/>
  <c r="B192" i="39"/>
  <c r="A188" i="39"/>
  <c r="A189" i="39"/>
  <c r="A190" i="39"/>
  <c r="A191" i="39"/>
  <c r="B188" i="39"/>
  <c r="B189" i="39"/>
  <c r="B190" i="39"/>
  <c r="B191" i="39"/>
  <c r="A164" i="39"/>
  <c r="A165" i="39"/>
  <c r="A166" i="39"/>
  <c r="A167" i="39"/>
  <c r="A168" i="39"/>
  <c r="A169" i="39"/>
  <c r="A170" i="39"/>
  <c r="A171" i="39"/>
  <c r="A172" i="39"/>
  <c r="A173" i="39"/>
  <c r="A174" i="39"/>
  <c r="A175" i="39"/>
  <c r="A176" i="39"/>
  <c r="A177" i="39"/>
  <c r="A178" i="39"/>
  <c r="A179" i="39"/>
  <c r="A180" i="39"/>
  <c r="A181" i="39"/>
  <c r="A182" i="39"/>
  <c r="FM6" i="13"/>
  <c r="FN6" i="13"/>
  <c r="FO6" i="13"/>
  <c r="FP6" i="13"/>
  <c r="FQ6" i="13"/>
  <c r="FR6" i="13"/>
  <c r="FS6" i="13"/>
  <c r="FT6" i="13"/>
  <c r="FU6" i="13"/>
  <c r="FV6" i="13"/>
  <c r="FW6" i="13"/>
  <c r="FX6" i="13"/>
  <c r="FY6" i="13"/>
  <c r="FZ6" i="13"/>
  <c r="C6" i="44" l="1"/>
  <c r="C37" i="42"/>
  <c r="C36" i="42"/>
  <c r="C35" i="42"/>
  <c r="C34" i="42"/>
  <c r="C30" i="42"/>
  <c r="C29" i="42"/>
  <c r="C28" i="42"/>
  <c r="C27" i="42"/>
  <c r="C26" i="42"/>
  <c r="C25" i="42"/>
  <c r="C24" i="42"/>
  <c r="C22" i="42"/>
  <c r="C21" i="42"/>
  <c r="C20" i="42"/>
  <c r="C19" i="42"/>
  <c r="C18" i="42"/>
  <c r="C17" i="42"/>
  <c r="C16" i="42"/>
  <c r="C15" i="42"/>
  <c r="C14" i="42"/>
  <c r="C13" i="42"/>
  <c r="C12" i="42"/>
  <c r="C11" i="42"/>
  <c r="C9" i="42"/>
  <c r="C8" i="42"/>
  <c r="C7" i="42"/>
  <c r="C6" i="42"/>
  <c r="C5" i="42"/>
  <c r="C4" i="42"/>
  <c r="D4" i="20"/>
  <c r="D5" i="20"/>
  <c r="D6" i="20"/>
  <c r="D7" i="20"/>
  <c r="D8" i="20"/>
  <c r="D9" i="20"/>
  <c r="D10" i="20"/>
  <c r="D11" i="20"/>
  <c r="D12" i="20"/>
  <c r="D3" i="20"/>
  <c r="B12" i="36"/>
  <c r="A187" i="39"/>
  <c r="B187" i="39"/>
  <c r="B6" i="13" l="1"/>
  <c r="C6" i="13"/>
  <c r="D6" i="13"/>
  <c r="E6" i="13"/>
  <c r="F6" i="13"/>
  <c r="G6" i="13"/>
  <c r="H6" i="13"/>
  <c r="I6" i="13"/>
  <c r="J6" i="13"/>
  <c r="K6" i="13"/>
  <c r="M6" i="13"/>
  <c r="N6" i="13"/>
  <c r="O6" i="13"/>
  <c r="P6" i="13"/>
  <c r="Q6" i="13"/>
  <c r="R6" i="13"/>
  <c r="S6" i="13"/>
  <c r="T6" i="13"/>
  <c r="V6" i="13"/>
  <c r="W6" i="13"/>
  <c r="X6" i="13"/>
  <c r="Y6" i="13"/>
  <c r="Z6" i="13"/>
  <c r="AA6" i="13"/>
  <c r="AC6" i="13"/>
  <c r="AD6" i="13"/>
  <c r="AE6" i="13"/>
  <c r="AF6" i="13"/>
  <c r="AG6" i="13"/>
  <c r="AH6" i="13"/>
  <c r="AI6" i="13"/>
  <c r="AJ6" i="13"/>
  <c r="AL6" i="13"/>
  <c r="AM6" i="13"/>
  <c r="AO6" i="13"/>
  <c r="AP6" i="13"/>
  <c r="AQ6" i="13"/>
  <c r="AR6" i="13"/>
  <c r="AS6" i="13"/>
  <c r="AT6" i="13"/>
  <c r="AU6" i="13"/>
  <c r="AV6" i="13"/>
  <c r="AW6" i="13"/>
  <c r="AX6" i="13"/>
  <c r="AY6" i="13"/>
  <c r="AZ6" i="13"/>
  <c r="BA6" i="13"/>
  <c r="BB6" i="13"/>
  <c r="BC6" i="13"/>
  <c r="BD6" i="13"/>
  <c r="BE6" i="13"/>
  <c r="BF6" i="13"/>
  <c r="BH6" i="13"/>
  <c r="BI6" i="13"/>
  <c r="BK6" i="13"/>
  <c r="BL6" i="13"/>
  <c r="BN6" i="13"/>
  <c r="BO6" i="13"/>
  <c r="BP6" i="13"/>
  <c r="BQ6" i="13"/>
  <c r="BR6" i="13"/>
  <c r="BS6" i="13"/>
  <c r="BT6" i="13"/>
  <c r="BU6" i="13"/>
  <c r="BV6" i="13"/>
  <c r="BW6" i="13"/>
  <c r="BX6" i="13"/>
  <c r="BY6" i="13"/>
  <c r="BZ6" i="13"/>
  <c r="CA6" i="13"/>
  <c r="CB6" i="13"/>
  <c r="CC6" i="13"/>
  <c r="CD6" i="13"/>
  <c r="CE6" i="13"/>
  <c r="CF6" i="13"/>
  <c r="CG6" i="13"/>
  <c r="CH6" i="13"/>
  <c r="CI6" i="13"/>
  <c r="CJ6" i="13"/>
  <c r="CK6" i="13"/>
  <c r="CL6" i="13"/>
  <c r="CM6" i="13"/>
  <c r="CN6" i="13"/>
  <c r="CO6" i="13"/>
  <c r="CP6" i="13"/>
  <c r="CQ6" i="13"/>
  <c r="CR6" i="13"/>
  <c r="CS6" i="13"/>
  <c r="CT6" i="13"/>
  <c r="CU6" i="13"/>
  <c r="CV6" i="13"/>
  <c r="CW6" i="13"/>
  <c r="CX6" i="13"/>
  <c r="CZ6" i="13"/>
  <c r="DA6" i="13"/>
  <c r="DB6" i="13"/>
  <c r="DC6" i="13"/>
  <c r="DE6" i="13"/>
  <c r="DF6" i="13"/>
  <c r="DG6" i="13"/>
  <c r="DH6" i="13"/>
  <c r="DI6" i="13"/>
  <c r="DJ6" i="13"/>
  <c r="DK6" i="13"/>
  <c r="DL6" i="13"/>
  <c r="DM6" i="13"/>
  <c r="DP6" i="13"/>
  <c r="DQ6" i="13"/>
  <c r="DR6" i="13"/>
  <c r="DS6" i="13"/>
  <c r="DT6" i="13"/>
  <c r="DU6" i="13"/>
  <c r="DV6" i="13"/>
  <c r="DW6" i="13"/>
  <c r="DX6" i="13"/>
  <c r="DY6" i="13"/>
  <c r="DZ6" i="13"/>
  <c r="EA6" i="13"/>
  <c r="EB6" i="13"/>
  <c r="EC6" i="13"/>
  <c r="ED6" i="13"/>
  <c r="EE6" i="13"/>
  <c r="EF6" i="13"/>
  <c r="EG6" i="13"/>
  <c r="EH6" i="13"/>
  <c r="EI6" i="13"/>
  <c r="EJ6" i="13"/>
  <c r="EK6" i="13"/>
  <c r="EL6" i="13"/>
  <c r="EM6" i="13"/>
  <c r="EN6" i="13"/>
  <c r="EO6" i="13"/>
  <c r="EP6" i="13"/>
  <c r="ET6" i="13"/>
  <c r="EU6" i="13"/>
  <c r="EV6" i="13"/>
  <c r="EZ6" i="13"/>
  <c r="FA6" i="13"/>
  <c r="FB6" i="13"/>
  <c r="FE6" i="13"/>
  <c r="FF6" i="13"/>
  <c r="FG6" i="13"/>
  <c r="FH6" i="13"/>
  <c r="FI6" i="13"/>
  <c r="FJ6" i="13"/>
  <c r="FK6" i="13"/>
  <c r="FL6" i="13"/>
  <c r="GA6" i="13"/>
  <c r="GB6" i="13"/>
  <c r="GC6" i="13"/>
  <c r="GD6" i="13"/>
  <c r="GE6" i="13"/>
  <c r="GF6" i="13"/>
  <c r="GG6" i="13"/>
  <c r="GH6" i="13"/>
  <c r="GI6" i="13"/>
  <c r="GJ6" i="13"/>
  <c r="D187" i="39" l="1"/>
  <c r="D161" i="39"/>
  <c r="D155" i="39"/>
  <c r="D153" i="39"/>
  <c r="D150" i="39"/>
  <c r="D149" i="39"/>
  <c r="D151" i="39"/>
  <c r="D158" i="39"/>
  <c r="D157" i="39"/>
  <c r="D154" i="39"/>
  <c r="D152" i="39"/>
  <c r="D156" i="39"/>
  <c r="D160" i="39"/>
  <c r="D144" i="39"/>
  <c r="D159" i="39"/>
  <c r="D63" i="39" l="1"/>
  <c r="D66" i="39"/>
  <c r="A103" i="39"/>
  <c r="B103" i="39"/>
  <c r="A5" i="13"/>
  <c r="B2" i="39"/>
  <c r="B3" i="39"/>
  <c r="B4" i="39"/>
  <c r="B5" i="39"/>
  <c r="B6" i="39"/>
  <c r="B7" i="39"/>
  <c r="B8" i="39"/>
  <c r="B9" i="39"/>
  <c r="B10" i="39"/>
  <c r="B11" i="39"/>
  <c r="B12" i="39"/>
  <c r="B13" i="39"/>
  <c r="B14" i="39"/>
  <c r="B15" i="39"/>
  <c r="B16" i="39"/>
  <c r="B17" i="39"/>
  <c r="B18" i="39"/>
  <c r="B19" i="39"/>
  <c r="B20" i="39"/>
  <c r="B21" i="39"/>
  <c r="B22" i="39"/>
  <c r="B23" i="39"/>
  <c r="B24" i="39"/>
  <c r="B25" i="39"/>
  <c r="B26" i="39"/>
  <c r="B27" i="39"/>
  <c r="B28" i="39"/>
  <c r="B29" i="39"/>
  <c r="B30" i="39"/>
  <c r="B31" i="39"/>
  <c r="B32" i="39"/>
  <c r="B33" i="39"/>
  <c r="B34" i="39"/>
  <c r="B35" i="39"/>
  <c r="B36" i="39"/>
  <c r="B37" i="39"/>
  <c r="B38" i="39"/>
  <c r="B39" i="39"/>
  <c r="B40" i="39"/>
  <c r="B41" i="39"/>
  <c r="B42" i="39"/>
  <c r="B43" i="39"/>
  <c r="B44" i="39"/>
  <c r="B45" i="39"/>
  <c r="B46" i="39"/>
  <c r="B47" i="39"/>
  <c r="B48" i="39"/>
  <c r="B49" i="39"/>
  <c r="B50" i="39"/>
  <c r="B51" i="39"/>
  <c r="B52" i="39"/>
  <c r="B53" i="39"/>
  <c r="B54" i="39"/>
  <c r="B55" i="39"/>
  <c r="B56" i="39"/>
  <c r="B57" i="39"/>
  <c r="B58" i="39"/>
  <c r="B59" i="39"/>
  <c r="B60" i="39"/>
  <c r="B61" i="39"/>
  <c r="B62" i="39"/>
  <c r="B63" i="39"/>
  <c r="B64" i="39"/>
  <c r="B65" i="39"/>
  <c r="B66" i="39"/>
  <c r="B67" i="39"/>
  <c r="B68" i="39"/>
  <c r="B69" i="39"/>
  <c r="B70" i="39"/>
  <c r="B71" i="39"/>
  <c r="B72" i="39"/>
  <c r="B73" i="39"/>
  <c r="B74" i="39"/>
  <c r="B75" i="39"/>
  <c r="B76" i="39"/>
  <c r="B77" i="39"/>
  <c r="B78" i="39"/>
  <c r="B79" i="39"/>
  <c r="B80" i="39"/>
  <c r="B81" i="39"/>
  <c r="B82" i="39"/>
  <c r="B83" i="39"/>
  <c r="B84" i="39"/>
  <c r="B85" i="39"/>
  <c r="B86" i="39"/>
  <c r="B87" i="39"/>
  <c r="B88" i="39"/>
  <c r="B89" i="39"/>
  <c r="B90" i="39"/>
  <c r="B91" i="39"/>
  <c r="B92" i="39"/>
  <c r="B93" i="39"/>
  <c r="B94" i="39"/>
  <c r="B95" i="39"/>
  <c r="B96" i="39"/>
  <c r="B97" i="39"/>
  <c r="B98" i="39"/>
  <c r="B99" i="39"/>
  <c r="B100" i="39"/>
  <c r="B101" i="39"/>
  <c r="B102" i="39"/>
  <c r="B104" i="39"/>
  <c r="B105" i="39"/>
  <c r="B106" i="39"/>
  <c r="B107" i="39"/>
  <c r="B108" i="39"/>
  <c r="B109" i="39"/>
  <c r="B110" i="39"/>
  <c r="B111" i="39"/>
  <c r="B112" i="39"/>
  <c r="B113" i="39"/>
  <c r="B114" i="39"/>
  <c r="B115" i="39"/>
  <c r="B116" i="39"/>
  <c r="B117" i="39"/>
  <c r="B118" i="39"/>
  <c r="B119" i="39"/>
  <c r="B120" i="39"/>
  <c r="B121" i="39"/>
  <c r="B122" i="39"/>
  <c r="B123" i="39"/>
  <c r="B124" i="39"/>
  <c r="B125" i="39"/>
  <c r="B126" i="39"/>
  <c r="B127" i="39"/>
  <c r="B128" i="39"/>
  <c r="B129" i="39"/>
  <c r="B130" i="39"/>
  <c r="B131" i="39"/>
  <c r="B132" i="39"/>
  <c r="B133" i="39"/>
  <c r="B134" i="39"/>
  <c r="B135" i="39"/>
  <c r="B136" i="39"/>
  <c r="B137" i="39"/>
  <c r="B138" i="39"/>
  <c r="B139" i="39"/>
  <c r="B140" i="39"/>
  <c r="B141" i="39"/>
  <c r="B142" i="39"/>
  <c r="B143" i="39"/>
  <c r="B144" i="39"/>
  <c r="B145" i="39"/>
  <c r="B146" i="39"/>
  <c r="B147" i="39"/>
  <c r="B148" i="39"/>
  <c r="B149" i="39"/>
  <c r="B150" i="39"/>
  <c r="B151" i="39"/>
  <c r="B152" i="39"/>
  <c r="B153" i="39"/>
  <c r="B154" i="39"/>
  <c r="B155" i="39"/>
  <c r="B156" i="39"/>
  <c r="B157" i="39"/>
  <c r="B158" i="39"/>
  <c r="B159" i="39"/>
  <c r="B160" i="39"/>
  <c r="B161" i="39"/>
  <c r="B162" i="39"/>
  <c r="B163" i="39"/>
  <c r="B164" i="39"/>
  <c r="B165" i="39"/>
  <c r="B166" i="39"/>
  <c r="B167" i="39"/>
  <c r="B168" i="39"/>
  <c r="B169" i="39"/>
  <c r="B171" i="39"/>
  <c r="B172" i="39"/>
  <c r="B173" i="39"/>
  <c r="B174" i="39"/>
  <c r="B175" i="39"/>
  <c r="B176" i="39"/>
  <c r="B177" i="39"/>
  <c r="B178" i="39"/>
  <c r="B179" i="39"/>
  <c r="B180" i="39"/>
  <c r="B181" i="39"/>
  <c r="B182" i="39"/>
  <c r="B183" i="39"/>
  <c r="B184" i="39"/>
  <c r="B185" i="39"/>
  <c r="B186" i="39"/>
  <c r="A2" i="39"/>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84" i="39"/>
  <c r="A85" i="39"/>
  <c r="A86" i="39"/>
  <c r="A87" i="39"/>
  <c r="A88" i="39"/>
  <c r="A89" i="39"/>
  <c r="A90" i="39"/>
  <c r="A91" i="39"/>
  <c r="A92" i="39"/>
  <c r="A93" i="39"/>
  <c r="A94" i="39"/>
  <c r="A95" i="39"/>
  <c r="A96" i="39"/>
  <c r="A97" i="39"/>
  <c r="A98" i="39"/>
  <c r="A99" i="39"/>
  <c r="A100" i="39"/>
  <c r="A101" i="39"/>
  <c r="A102" i="39"/>
  <c r="A104" i="39"/>
  <c r="A105" i="39"/>
  <c r="A106" i="39"/>
  <c r="A107" i="39"/>
  <c r="A108" i="39"/>
  <c r="A109" i="39"/>
  <c r="A110" i="39"/>
  <c r="A111" i="39"/>
  <c r="A112" i="39"/>
  <c r="A113" i="39"/>
  <c r="A114" i="39"/>
  <c r="A115" i="39"/>
  <c r="A116" i="39"/>
  <c r="A117" i="39"/>
  <c r="A118" i="39"/>
  <c r="A119" i="39"/>
  <c r="A120" i="39"/>
  <c r="A121" i="39"/>
  <c r="A122" i="39"/>
  <c r="A123" i="39"/>
  <c r="A124" i="39"/>
  <c r="A125" i="39"/>
  <c r="A126" i="39"/>
  <c r="A127" i="39"/>
  <c r="A128" i="39"/>
  <c r="A129" i="39"/>
  <c r="A130" i="39"/>
  <c r="A131" i="39"/>
  <c r="A132" i="39"/>
  <c r="A133" i="39"/>
  <c r="A134" i="39"/>
  <c r="A135" i="39"/>
  <c r="A136" i="39"/>
  <c r="A137" i="39"/>
  <c r="A138" i="39"/>
  <c r="A139" i="39"/>
  <c r="A140" i="39"/>
  <c r="A141" i="39"/>
  <c r="A142" i="39"/>
  <c r="A143" i="39"/>
  <c r="A144" i="39"/>
  <c r="A145" i="39"/>
  <c r="A146" i="39"/>
  <c r="A147" i="39"/>
  <c r="A148" i="39"/>
  <c r="A149" i="39"/>
  <c r="A150" i="39"/>
  <c r="A151" i="39"/>
  <c r="A152" i="39"/>
  <c r="A153" i="39"/>
  <c r="A154" i="39"/>
  <c r="A155" i="39"/>
  <c r="A156" i="39"/>
  <c r="A157" i="39"/>
  <c r="A158" i="39"/>
  <c r="A159" i="39"/>
  <c r="A160" i="39"/>
  <c r="A161" i="39"/>
  <c r="A162" i="39"/>
  <c r="A163" i="39"/>
  <c r="A183" i="39"/>
  <c r="A184" i="39"/>
  <c r="A185" i="39"/>
  <c r="A186" i="39"/>
  <c r="D65" i="39" l="1"/>
  <c r="D188" i="39"/>
  <c r="D162" i="39"/>
  <c r="D192" i="39"/>
  <c r="D193" i="39"/>
  <c r="D62" i="39"/>
  <c r="D191" i="39"/>
  <c r="D190" i="39"/>
  <c r="D50" i="39"/>
  <c r="D189" i="39"/>
  <c r="D7" i="39"/>
  <c r="D55" i="39"/>
  <c r="D147" i="39"/>
  <c r="D59" i="39"/>
  <c r="D60" i="39"/>
  <c r="D148" i="39"/>
  <c r="D53" i="39"/>
  <c r="B7" i="36" l="1"/>
  <c r="B6" i="36"/>
  <c r="B5" i="36"/>
  <c r="D127" i="39"/>
  <c r="D128" i="39"/>
  <c r="D129" i="39"/>
  <c r="D130" i="39"/>
  <c r="D131" i="39"/>
  <c r="D132" i="39"/>
  <c r="D133" i="39"/>
  <c r="D134" i="39"/>
  <c r="D135" i="39"/>
  <c r="D136" i="39"/>
  <c r="D137" i="39"/>
  <c r="D138" i="39"/>
  <c r="D139" i="39"/>
  <c r="D140" i="39"/>
  <c r="D141" i="39"/>
  <c r="D142" i="39"/>
  <c r="D143" i="39"/>
  <c r="D145" i="39"/>
  <c r="D146" i="39"/>
  <c r="D163" i="39"/>
  <c r="D164" i="39"/>
  <c r="D165" i="39"/>
  <c r="D166" i="39"/>
  <c r="D167" i="39"/>
  <c r="D168" i="39"/>
  <c r="D169" i="39"/>
  <c r="D170" i="39"/>
  <c r="D171" i="39"/>
  <c r="D172" i="39"/>
  <c r="D173" i="39"/>
  <c r="D174" i="39"/>
  <c r="D175" i="39"/>
  <c r="D176" i="39"/>
  <c r="D177" i="39"/>
  <c r="D178" i="39"/>
  <c r="D179" i="39"/>
  <c r="D180" i="39"/>
  <c r="D181" i="39"/>
  <c r="D182" i="39"/>
  <c r="D183" i="39"/>
  <c r="D184" i="39"/>
  <c r="D185" i="39"/>
  <c r="D186" i="39"/>
  <c r="D109" i="39"/>
  <c r="D110" i="39"/>
  <c r="D111" i="39"/>
  <c r="D112" i="39"/>
  <c r="D113" i="39"/>
  <c r="D114" i="39"/>
  <c r="D115" i="39"/>
  <c r="D116" i="39"/>
  <c r="D117" i="39"/>
  <c r="D118" i="39"/>
  <c r="D119" i="39"/>
  <c r="D120" i="39"/>
  <c r="D121" i="39"/>
  <c r="D122" i="39"/>
  <c r="D123" i="39"/>
  <c r="D124" i="39"/>
  <c r="D125" i="39"/>
  <c r="D126" i="39"/>
  <c r="D105" i="39"/>
  <c r="D106" i="39"/>
  <c r="B11" i="36" l="1"/>
  <c r="B10" i="36"/>
  <c r="B9" i="36"/>
  <c r="D3" i="39"/>
  <c r="D4" i="39"/>
  <c r="D5" i="39"/>
  <c r="D6" i="39"/>
  <c r="D8" i="39"/>
  <c r="D9" i="39"/>
  <c r="D10" i="39"/>
  <c r="D11" i="39"/>
  <c r="D12" i="39"/>
  <c r="D13" i="39"/>
  <c r="D14" i="39"/>
  <c r="D15" i="39"/>
  <c r="D16" i="39"/>
  <c r="D17" i="39"/>
  <c r="D18" i="39"/>
  <c r="D19" i="39"/>
  <c r="D20" i="39"/>
  <c r="D21" i="39"/>
  <c r="D22" i="39"/>
  <c r="D23" i="39"/>
  <c r="D24" i="39"/>
  <c r="D25" i="39"/>
  <c r="D26" i="39"/>
  <c r="D27" i="39"/>
  <c r="D28" i="39"/>
  <c r="D29" i="39"/>
  <c r="D30" i="39"/>
  <c r="D31" i="39"/>
  <c r="D32" i="39"/>
  <c r="D33" i="39"/>
  <c r="D34" i="39"/>
  <c r="D35" i="39"/>
  <c r="D36" i="39"/>
  <c r="D37" i="39"/>
  <c r="D38" i="39"/>
  <c r="D39" i="39"/>
  <c r="D40" i="39"/>
  <c r="D41" i="39"/>
  <c r="D42" i="39"/>
  <c r="D43" i="39"/>
  <c r="D44" i="39"/>
  <c r="D45" i="39"/>
  <c r="D46" i="39"/>
  <c r="D47" i="39"/>
  <c r="D48" i="39"/>
  <c r="D49" i="39"/>
  <c r="D51" i="39"/>
  <c r="D52" i="39"/>
  <c r="D54" i="39"/>
  <c r="D56" i="39"/>
  <c r="D57" i="39"/>
  <c r="D58" i="39"/>
  <c r="D61" i="39"/>
  <c r="D64" i="39"/>
  <c r="D67" i="39"/>
  <c r="D68" i="39"/>
  <c r="D69" i="39"/>
  <c r="D70" i="39"/>
  <c r="D71" i="39"/>
  <c r="D72" i="39"/>
  <c r="D73" i="39"/>
  <c r="D74" i="39"/>
  <c r="D75" i="39"/>
  <c r="D76" i="39"/>
  <c r="D77" i="39"/>
  <c r="D78" i="39"/>
  <c r="D79" i="39"/>
  <c r="D80" i="39"/>
  <c r="D81" i="39"/>
  <c r="D82" i="39"/>
  <c r="D83" i="39"/>
  <c r="D84" i="39"/>
  <c r="D85" i="39"/>
  <c r="D86" i="39"/>
  <c r="D87" i="39"/>
  <c r="D88" i="39"/>
  <c r="D89" i="39"/>
  <c r="D90" i="39"/>
  <c r="D91" i="39"/>
  <c r="D92" i="39"/>
  <c r="D93" i="39"/>
  <c r="D94" i="39"/>
  <c r="D95" i="39"/>
  <c r="D96" i="39"/>
  <c r="D97" i="39"/>
  <c r="D98" i="39"/>
  <c r="D99" i="39"/>
  <c r="D100" i="39"/>
  <c r="D101" i="39"/>
  <c r="D102" i="39"/>
  <c r="D103" i="39"/>
  <c r="D104" i="39"/>
  <c r="D107" i="39"/>
  <c r="D108" i="39"/>
  <c r="A6" i="13"/>
  <c r="D2" i="39" l="1"/>
</calcChain>
</file>

<file path=xl/sharedStrings.xml><?xml version="1.0" encoding="utf-8"?>
<sst xmlns="http://schemas.openxmlformats.org/spreadsheetml/2006/main" count="2298" uniqueCount="1412">
  <si>
    <t>Version</t>
  </si>
  <si>
    <t>Classification</t>
  </si>
  <si>
    <t>Date</t>
  </si>
  <si>
    <t>Description</t>
  </si>
  <si>
    <t>Email</t>
  </si>
  <si>
    <t>CP</t>
  </si>
  <si>
    <t>Acr.</t>
  </si>
  <si>
    <t>ID</t>
  </si>
  <si>
    <t>Id.</t>
  </si>
  <si>
    <t>c</t>
  </si>
  <si>
    <t>C</t>
  </si>
  <si>
    <t>N</t>
  </si>
  <si>
    <t>P</t>
  </si>
  <si>
    <t>d</t>
  </si>
  <si>
    <t>e</t>
  </si>
  <si>
    <t>f</t>
  </si>
  <si>
    <t>g</t>
  </si>
  <si>
    <t>h</t>
  </si>
  <si>
    <t>AP</t>
  </si>
  <si>
    <t>Ref1</t>
  </si>
  <si>
    <t>Ref2</t>
  </si>
  <si>
    <t>S</t>
  </si>
  <si>
    <t>Applicable</t>
  </si>
  <si>
    <t>Non applicable</t>
  </si>
  <si>
    <t>Sujet</t>
  </si>
  <si>
    <t>Explication</t>
  </si>
  <si>
    <t>Impact</t>
  </si>
  <si>
    <t>Conditions</t>
  </si>
  <si>
    <t>b</t>
  </si>
  <si>
    <t>Ref.</t>
  </si>
  <si>
    <t>Id</t>
  </si>
  <si>
    <t>NA</t>
  </si>
  <si>
    <t>a</t>
  </si>
  <si>
    <t>a.2</t>
  </si>
  <si>
    <t>a.3</t>
  </si>
  <si>
    <t>b.1</t>
  </si>
  <si>
    <t>b.2</t>
  </si>
  <si>
    <t>b.3</t>
  </si>
  <si>
    <t>c.1.1</t>
  </si>
  <si>
    <t>c.1.2</t>
  </si>
  <si>
    <t>c.1.3</t>
  </si>
  <si>
    <t>c.1.4</t>
  </si>
  <si>
    <t>c.1.5</t>
  </si>
  <si>
    <t>c.1.6</t>
  </si>
  <si>
    <t>c.2</t>
  </si>
  <si>
    <t>c.2.1</t>
  </si>
  <si>
    <t>c.2.2</t>
  </si>
  <si>
    <t>c.2.3</t>
  </si>
  <si>
    <t>c.2.4</t>
  </si>
  <si>
    <t>c.2.5</t>
  </si>
  <si>
    <t>c.2.6</t>
  </si>
  <si>
    <t>c.2.7</t>
  </si>
  <si>
    <t>c.2.8</t>
  </si>
  <si>
    <t>c.3</t>
  </si>
  <si>
    <t>c.3.1</t>
  </si>
  <si>
    <t>c.3.2</t>
  </si>
  <si>
    <t>d.1</t>
  </si>
  <si>
    <t>d.1.1</t>
  </si>
  <si>
    <t>d.2</t>
  </si>
  <si>
    <t>d.2.1</t>
  </si>
  <si>
    <t>d.3</t>
  </si>
  <si>
    <t>d.3.1</t>
  </si>
  <si>
    <t>e.1</t>
  </si>
  <si>
    <t>e.2</t>
  </si>
  <si>
    <t>f.1</t>
  </si>
  <si>
    <t>f.1.1</t>
  </si>
  <si>
    <t>f.1.2</t>
  </si>
  <si>
    <t>f.2</t>
  </si>
  <si>
    <t>f.2.1</t>
  </si>
  <si>
    <t>f.2.2</t>
  </si>
  <si>
    <t>f.3</t>
  </si>
  <si>
    <t>f.3.1</t>
  </si>
  <si>
    <t>f.3.2</t>
  </si>
  <si>
    <t>g.5</t>
  </si>
  <si>
    <t>g.5.1</t>
  </si>
  <si>
    <t>g.5.2</t>
  </si>
  <si>
    <t>g.5.3</t>
  </si>
  <si>
    <t>g.5.4</t>
  </si>
  <si>
    <t>h.1</t>
  </si>
  <si>
    <t>h.1.1</t>
  </si>
  <si>
    <t>h.1.1.1</t>
  </si>
  <si>
    <t>h.1.1.2</t>
  </si>
  <si>
    <t>h.1.2.1</t>
  </si>
  <si>
    <t>h.1.2.2</t>
  </si>
  <si>
    <t>h.1.3</t>
  </si>
  <si>
    <t>h.1.3.1</t>
  </si>
  <si>
    <t>h.1.3.2</t>
  </si>
  <si>
    <t>h.2</t>
  </si>
  <si>
    <t>h.2.1</t>
  </si>
  <si>
    <t>h.2.2</t>
  </si>
  <si>
    <t>h.2.3</t>
  </si>
  <si>
    <t>h.2.4</t>
  </si>
  <si>
    <t>h.3</t>
  </si>
  <si>
    <t>h.3.1</t>
  </si>
  <si>
    <t>h.3.1.1</t>
  </si>
  <si>
    <t>h.3.2</t>
  </si>
  <si>
    <t>h.3.2.1</t>
  </si>
  <si>
    <t>h.3.2.2</t>
  </si>
  <si>
    <t>h.4</t>
  </si>
  <si>
    <t>h.4.1</t>
  </si>
  <si>
    <t>h.4.2</t>
  </si>
  <si>
    <t>h.4.3</t>
  </si>
  <si>
    <t>h.4.4</t>
  </si>
  <si>
    <t>h.4.5</t>
  </si>
  <si>
    <t>h.4.6</t>
  </si>
  <si>
    <t>h.4.7</t>
  </si>
  <si>
    <t>h.4.8</t>
  </si>
  <si>
    <t>h.5</t>
  </si>
  <si>
    <t>h.5.1</t>
  </si>
  <si>
    <t>h.5.2</t>
  </si>
  <si>
    <t>h.5.3</t>
  </si>
  <si>
    <t>i.1</t>
  </si>
  <si>
    <t>i.2</t>
  </si>
  <si>
    <t>Id group</t>
  </si>
  <si>
    <t>j</t>
  </si>
  <si>
    <t>j.1</t>
  </si>
  <si>
    <t>j.2</t>
  </si>
  <si>
    <t>j.3</t>
  </si>
  <si>
    <t>j.4</t>
  </si>
  <si>
    <t>j.5</t>
  </si>
  <si>
    <t>i.2.1</t>
  </si>
  <si>
    <t>h.2.4.1</t>
  </si>
  <si>
    <t>h.2.4.2</t>
  </si>
  <si>
    <t>h.2.4.3</t>
  </si>
  <si>
    <t>e.3</t>
  </si>
  <si>
    <t>Name</t>
  </si>
  <si>
    <t>Content</t>
  </si>
  <si>
    <t>Comment</t>
  </si>
  <si>
    <t>Decimal</t>
  </si>
  <si>
    <t>Exemple</t>
  </si>
  <si>
    <t>wdColorID</t>
  </si>
  <si>
    <t>Default Subject</t>
  </si>
  <si>
    <t>Aqua color</t>
  </si>
  <si>
    <t>wdColorAqua</t>
  </si>
  <si>
    <t>Default Category</t>
  </si>
  <si>
    <t>Automatic color; default; usually black</t>
  </si>
  <si>
    <t>wdColorAutomatic</t>
  </si>
  <si>
    <t>Default Content</t>
  </si>
  <si>
    <t>Black color</t>
  </si>
  <si>
    <t>wdColorBlack</t>
  </si>
  <si>
    <t>Risk Level Low</t>
  </si>
  <si>
    <t>Blue color</t>
  </si>
  <si>
    <t>wdColorBlue</t>
  </si>
  <si>
    <t>Risk Level Medium</t>
  </si>
  <si>
    <t>Blue-gray color</t>
  </si>
  <si>
    <t>wdColorBlueGray</t>
  </si>
  <si>
    <t>Risk Level High</t>
  </si>
  <si>
    <t>Bright green color</t>
  </si>
  <si>
    <t>wdColorBrightGreen</t>
  </si>
  <si>
    <t>Drop Dow List</t>
  </si>
  <si>
    <t>Drop-down list</t>
  </si>
  <si>
    <t>Brown color</t>
  </si>
  <si>
    <t>wdColorBrown</t>
  </si>
  <si>
    <t>Color Risk Level Low</t>
  </si>
  <si>
    <t>Light green color</t>
  </si>
  <si>
    <t>Dark blue color</t>
  </si>
  <si>
    <t>wdColorDarkBlue</t>
  </si>
  <si>
    <t>Color Risk Level Medium</t>
  </si>
  <si>
    <t>Yellow color</t>
  </si>
  <si>
    <t>Dark green color</t>
  </si>
  <si>
    <t>wdColorDarkGreen</t>
  </si>
  <si>
    <t>Color Risk Level High</t>
  </si>
  <si>
    <t>Gold color</t>
  </si>
  <si>
    <t>Dark red color</t>
  </si>
  <si>
    <t>wdColorDarkRed</t>
  </si>
  <si>
    <t>Color for Drop-down List</t>
  </si>
  <si>
    <t>Shade 05 of gray color</t>
  </si>
  <si>
    <t>Dark teal color</t>
  </si>
  <si>
    <t>wdColorDarkTeal</t>
  </si>
  <si>
    <t>Light turquoise color</t>
  </si>
  <si>
    <t>Dark yellow color</t>
  </si>
  <si>
    <t>wdColorDarkYellow</t>
  </si>
  <si>
    <t>wdColorGold</t>
  </si>
  <si>
    <t>wdColorGray05</t>
  </si>
  <si>
    <t>Shade 10 of gray color</t>
  </si>
  <si>
    <t>wdColorGray10</t>
  </si>
  <si>
    <t>Shade 125 of gray color</t>
  </si>
  <si>
    <t>wdColorGray125</t>
  </si>
  <si>
    <t>Shade 15 of gray color</t>
  </si>
  <si>
    <t>wdColorGray15</t>
  </si>
  <si>
    <t>Shade 20 of gray color</t>
  </si>
  <si>
    <t>wdColorGray20</t>
  </si>
  <si>
    <t>Shade 25 of gray color</t>
  </si>
  <si>
    <t>wdColorGray25</t>
  </si>
  <si>
    <t>Shade 30 of gray color</t>
  </si>
  <si>
    <t>wdColorGray30</t>
  </si>
  <si>
    <t>Shade 35 of gray color</t>
  </si>
  <si>
    <t>wdColorGray35</t>
  </si>
  <si>
    <t>Shade 375 of gray color</t>
  </si>
  <si>
    <t>wdColorGray375</t>
  </si>
  <si>
    <t>Shade 40 of gray color</t>
  </si>
  <si>
    <t>wdColorGray40</t>
  </si>
  <si>
    <t>Shade 45 of gray color</t>
  </si>
  <si>
    <t>wdColorGray45</t>
  </si>
  <si>
    <t>Shade 50 of gray color</t>
  </si>
  <si>
    <t>wdColorGray50</t>
  </si>
  <si>
    <t>Shade 55 of gray color</t>
  </si>
  <si>
    <t>wdColorGray55</t>
  </si>
  <si>
    <t>Shade 60 of gray color</t>
  </si>
  <si>
    <t>wdColorGray60</t>
  </si>
  <si>
    <t>Shade 625 of gray color</t>
  </si>
  <si>
    <t>wdColorGray625</t>
  </si>
  <si>
    <t>Shade 65 of gray color</t>
  </si>
  <si>
    <t>wdColorGray65</t>
  </si>
  <si>
    <t>Shade 70 of gray color</t>
  </si>
  <si>
    <t>wdColorGray70</t>
  </si>
  <si>
    <t>Shade 75 of gray color</t>
  </si>
  <si>
    <t>wdColorGray75</t>
  </si>
  <si>
    <t>Shade 80 of gray color</t>
  </si>
  <si>
    <t>wdColorGray80</t>
  </si>
  <si>
    <t>Shade 85 of gray color</t>
  </si>
  <si>
    <t>wdColorGray85</t>
  </si>
  <si>
    <t>Shade 875 of gray color</t>
  </si>
  <si>
    <t>wdColorGray875</t>
  </si>
  <si>
    <t>Shade 90 of gray color</t>
  </si>
  <si>
    <t>wdColorGray90</t>
  </si>
  <si>
    <t>Shade 95 of gray color</t>
  </si>
  <si>
    <t>wdColorGray95</t>
  </si>
  <si>
    <t>Green color</t>
  </si>
  <si>
    <t>wdColorGreen</t>
  </si>
  <si>
    <t>Indigo color</t>
  </si>
  <si>
    <t>wdColorIndigo</t>
  </si>
  <si>
    <t>Lavender color</t>
  </si>
  <si>
    <t>wdColorLavender</t>
  </si>
  <si>
    <t>Light blue color</t>
  </si>
  <si>
    <t>wdColorLightBlue</t>
  </si>
  <si>
    <t>wdColorLightGreen</t>
  </si>
  <si>
    <t>Light orange color</t>
  </si>
  <si>
    <t>wdColorLightOrange</t>
  </si>
  <si>
    <t>wdColorLightTurquoise</t>
  </si>
  <si>
    <t>Light yellow color</t>
  </si>
  <si>
    <t>wdColorLightYellow</t>
  </si>
  <si>
    <t>Lime color</t>
  </si>
  <si>
    <t>wdColorLime</t>
  </si>
  <si>
    <t>Olive green color</t>
  </si>
  <si>
    <t>wdColorOliveGreen</t>
  </si>
  <si>
    <t>Orange color</t>
  </si>
  <si>
    <t>wdColorOrange</t>
  </si>
  <si>
    <t>Pale blue color</t>
  </si>
  <si>
    <t>wdColorPaleBlue</t>
  </si>
  <si>
    <t>Pink color</t>
  </si>
  <si>
    <t>wdColorPink</t>
  </si>
  <si>
    <t>Plum color</t>
  </si>
  <si>
    <t>wdColorPlum</t>
  </si>
  <si>
    <t>Red color</t>
  </si>
  <si>
    <t>wdColorRed</t>
  </si>
  <si>
    <t>Rose color</t>
  </si>
  <si>
    <t>wdColorRose</t>
  </si>
  <si>
    <t>Sea green color</t>
  </si>
  <si>
    <t>wdColorSeaGreen</t>
  </si>
  <si>
    <t>Sky blue color</t>
  </si>
  <si>
    <t>wdColorSkyBlue</t>
  </si>
  <si>
    <t>Tan color</t>
  </si>
  <si>
    <t>wdColorTan</t>
  </si>
  <si>
    <t>Teal color</t>
  </si>
  <si>
    <t>wdColorTeal</t>
  </si>
  <si>
    <t>Turquoise color</t>
  </si>
  <si>
    <t>wdColorTurquoise</t>
  </si>
  <si>
    <t>Violet color</t>
  </si>
  <si>
    <t>wdColorViolet</t>
  </si>
  <si>
    <t>White color</t>
  </si>
  <si>
    <t>wdColorWhite</t>
  </si>
  <si>
    <t>wdColorYellow</t>
  </si>
  <si>
    <t>h.2.1.1</t>
  </si>
  <si>
    <t>h.2.1.2</t>
  </si>
  <si>
    <t>h.2.1.3</t>
  </si>
  <si>
    <t>h.2.1.4</t>
  </si>
  <si>
    <t>h.2.2.1</t>
  </si>
  <si>
    <t>h.2.2.2</t>
  </si>
  <si>
    <t>h.2.2.3</t>
  </si>
  <si>
    <t>h.2.2.4</t>
  </si>
  <si>
    <t>h.2.2.5</t>
  </si>
  <si>
    <t>h.2.2.6</t>
  </si>
  <si>
    <t>h.2.2.7</t>
  </si>
  <si>
    <t>h.2.2.8</t>
  </si>
  <si>
    <t>h.2.2.9</t>
  </si>
  <si>
    <t>h.2.2.10</t>
  </si>
  <si>
    <t>h.2.3.1</t>
  </si>
  <si>
    <t>h.2.3.2</t>
  </si>
  <si>
    <t>Motif 4</t>
  </si>
  <si>
    <t>Motif 3</t>
  </si>
  <si>
    <t>Motif 2</t>
  </si>
  <si>
    <t>Motif 1</t>
  </si>
  <si>
    <t>Motif 0</t>
  </si>
  <si>
    <t>Decision ID</t>
  </si>
  <si>
    <t>Calculation</t>
  </si>
  <si>
    <t>AutoFilled</t>
  </si>
  <si>
    <t>Linked to Risk Scale</t>
  </si>
  <si>
    <t>M. Aubigny</t>
  </si>
  <si>
    <t>ID-OLD</t>
  </si>
  <si>
    <t>IGP</t>
  </si>
  <si>
    <t>GP</t>
  </si>
  <si>
    <t>Free</t>
  </si>
  <si>
    <t>Empty</t>
  </si>
  <si>
    <t>a.1</t>
  </si>
  <si>
    <t>a.4</t>
  </si>
  <si>
    <t>a.5</t>
  </si>
  <si>
    <t>a.6</t>
  </si>
  <si>
    <t>a.7</t>
  </si>
  <si>
    <t>a.8</t>
  </si>
  <si>
    <t>a.9</t>
  </si>
  <si>
    <t>c.1</t>
  </si>
  <si>
    <t>c.4</t>
  </si>
  <si>
    <t>c.4.1</t>
  </si>
  <si>
    <t>c.4.2</t>
  </si>
  <si>
    <t>c.4.3</t>
  </si>
  <si>
    <t>c.4.4</t>
  </si>
  <si>
    <t>c.4.5</t>
  </si>
  <si>
    <t>d.1.2</t>
  </si>
  <si>
    <t>d.2.2</t>
  </si>
  <si>
    <t>d.3.2</t>
  </si>
  <si>
    <t>e.1.1</t>
  </si>
  <si>
    <t>e.1.2</t>
  </si>
  <si>
    <t>e.2.1</t>
  </si>
  <si>
    <t>e.2.2</t>
  </si>
  <si>
    <t>e.3.1</t>
  </si>
  <si>
    <t>e.3.2</t>
  </si>
  <si>
    <t>REF</t>
  </si>
  <si>
    <t>g.4</t>
  </si>
  <si>
    <t>h.1.2</t>
  </si>
  <si>
    <t>Digital</t>
  </si>
  <si>
    <t>Drop-Down List</t>
  </si>
  <si>
    <t>Neg.</t>
  </si>
  <si>
    <t>Value</t>
  </si>
  <si>
    <t>Type de champ</t>
  </si>
  <si>
    <t>ID Col</t>
  </si>
  <si>
    <t>Description 98</t>
  </si>
  <si>
    <t>Justice</t>
  </si>
  <si>
    <t>Consultation</t>
  </si>
  <si>
    <t>g.1.a.1</t>
  </si>
  <si>
    <t>g.1.a.2</t>
  </si>
  <si>
    <t>g.1.b</t>
  </si>
  <si>
    <t>g.1.c</t>
  </si>
  <si>
    <t>g.1.d</t>
  </si>
  <si>
    <t>g.3.a</t>
  </si>
  <si>
    <t>g.3.b</t>
  </si>
  <si>
    <t>g.2.</t>
  </si>
  <si>
    <t>TSF 1</t>
  </si>
  <si>
    <t>TSF 2</t>
  </si>
  <si>
    <t>Description TSF 2</t>
  </si>
  <si>
    <t>TSF 3</t>
  </si>
  <si>
    <t>Description TSF 3</t>
  </si>
  <si>
    <t>Drop-Down list</t>
  </si>
  <si>
    <t>i</t>
  </si>
  <si>
    <t>Heading_Source</t>
  </si>
  <si>
    <t>Col_Source</t>
  </si>
  <si>
    <t>Heading_Match</t>
  </si>
  <si>
    <t>Ref_Source</t>
  </si>
  <si>
    <t>Heading_Target</t>
  </si>
  <si>
    <t>Ref_Match</t>
  </si>
  <si>
    <t>Heading_Solve</t>
  </si>
  <si>
    <t>Input Cells</t>
  </si>
  <si>
    <t>Source ProcRec</t>
  </si>
  <si>
    <t>Computed Cells</t>
  </si>
  <si>
    <t>Col_Target</t>
  </si>
  <si>
    <t>Information on Processing Record Migration</t>
  </si>
  <si>
    <t>Target (to control)</t>
  </si>
  <si>
    <t>Source (automatically fulfilled)</t>
  </si>
  <si>
    <t>Migrated Processing record</t>
  </si>
  <si>
    <t>Type_Target</t>
  </si>
  <si>
    <t>Clients</t>
  </si>
  <si>
    <t xml:space="preserve">Personnel de l’organisation
B
D
La base de données d’eSchoolBooks ne contient pas de données personnelles, pourtant l’application permet d’assigner des rôles de sécurité dans IAM et elle reçoit ces rôles lors du login d’un utilisateur, sans pour autant les sauvegarder. 
</t>
  </si>
  <si>
    <t>Migration Setting Export</t>
  </si>
  <si>
    <t>Group</t>
  </si>
  <si>
    <t>DPIA</t>
  </si>
  <si>
    <t>Purposes</t>
  </si>
  <si>
    <t>Ethnic or racial origin</t>
  </si>
  <si>
    <t xml:space="preserve">Union membership </t>
  </si>
  <si>
    <t>Criminal record</t>
  </si>
  <si>
    <t>Suppliers</t>
  </si>
  <si>
    <t>Encryption</t>
  </si>
  <si>
    <t>Reference to information provided</t>
  </si>
  <si>
    <t>Mechanism to justify an automated decision</t>
  </si>
  <si>
    <t>Risk assessment</t>
  </si>
  <si>
    <t xml:space="preserve">Prospects </t>
  </si>
  <si>
    <t>DescrTrsf-1</t>
  </si>
  <si>
    <t>DescrTrsf-2</t>
  </si>
  <si>
    <t>DescrTrsf-3</t>
  </si>
  <si>
    <t>Biometric</t>
  </si>
  <si>
    <t>Genetic</t>
  </si>
  <si>
    <t>DataCrossing</t>
  </si>
  <si>
    <t>Monitoring</t>
  </si>
  <si>
    <t>Statistic</t>
  </si>
  <si>
    <t>National</t>
  </si>
  <si>
    <t>Location</t>
  </si>
  <si>
    <t>Indirect</t>
  </si>
  <si>
    <t>Description (AutoFilled)</t>
  </si>
  <si>
    <t>h.5.1.1</t>
  </si>
  <si>
    <t>h.5.1.2</t>
  </si>
  <si>
    <t>h.5.1.3</t>
  </si>
  <si>
    <t>h.5.1.4</t>
  </si>
  <si>
    <t>h.5.1.5</t>
  </si>
  <si>
    <t>h.5.1.4c</t>
  </si>
  <si>
    <t>h.5.2.1</t>
  </si>
  <si>
    <t>h.5.2.2</t>
  </si>
  <si>
    <t>h.5.2.3</t>
  </si>
  <si>
    <t>h.5.3.1</t>
  </si>
  <si>
    <t>h.5.3.2</t>
  </si>
  <si>
    <t>h.5.3.3</t>
  </si>
  <si>
    <t>h.5.3.4</t>
  </si>
  <si>
    <t>h.5.2.4c</t>
  </si>
  <si>
    <t>h.5.2.4</t>
  </si>
  <si>
    <t>h.5.3.4c</t>
  </si>
  <si>
    <t>S2</t>
  </si>
  <si>
    <t>S1.2</t>
  </si>
  <si>
    <t>S1.2.1</t>
  </si>
  <si>
    <t>S1.2.2</t>
  </si>
  <si>
    <t>S1.2.3</t>
  </si>
  <si>
    <t>S2.1</t>
  </si>
  <si>
    <t>S2.1.1</t>
  </si>
  <si>
    <t>S2.1.2</t>
  </si>
  <si>
    <t>S2.1.3</t>
  </si>
  <si>
    <t>i.2.1.1</t>
  </si>
  <si>
    <t>i.2.1.2</t>
  </si>
  <si>
    <t>i.2.1.3</t>
  </si>
  <si>
    <t>S2.2</t>
  </si>
  <si>
    <t>S2.2.1</t>
  </si>
  <si>
    <t>S2.2.2</t>
  </si>
  <si>
    <t>S2.2.3</t>
  </si>
  <si>
    <t>Idem.</t>
  </si>
  <si>
    <t>Gen.info</t>
  </si>
  <si>
    <t>Name of the treatment</t>
  </si>
  <si>
    <t>TFT outside EU</t>
  </si>
  <si>
    <t>Purpose 1</t>
  </si>
  <si>
    <t>Purpose 2</t>
  </si>
  <si>
    <t>Secondary purpose</t>
  </si>
  <si>
    <t>Current personal data</t>
  </si>
  <si>
    <t>Marital status, id...</t>
  </si>
  <si>
    <t>Personal life</t>
  </si>
  <si>
    <t>Economic and financial information</t>
  </si>
  <si>
    <t xml:space="preserve">Connection </t>
  </si>
  <si>
    <t xml:space="preserve">Location </t>
  </si>
  <si>
    <t>Nat. ID no. (art. 87)</t>
  </si>
  <si>
    <t>Political opinions</t>
  </si>
  <si>
    <t>Beliefs</t>
  </si>
  <si>
    <t>Genetic information</t>
  </si>
  <si>
    <t xml:space="preserve">Biometric data </t>
  </si>
  <si>
    <t>Health data</t>
  </si>
  <si>
    <t>Sexual life and orientation</t>
  </si>
  <si>
    <t>Convictions and offences (art. 10)</t>
  </si>
  <si>
    <t>Offences</t>
  </si>
  <si>
    <t>Categories of data subjects</t>
  </si>
  <si>
    <t>Staff of the organization</t>
  </si>
  <si>
    <t xml:space="preserve">Citizens </t>
  </si>
  <si>
    <t>Recipients</t>
  </si>
  <si>
    <t>Destination name -1</t>
  </si>
  <si>
    <t>Country -1</t>
  </si>
  <si>
    <t>Data type -1</t>
  </si>
  <si>
    <t>Destination name -2</t>
  </si>
  <si>
    <t>Country -2</t>
  </si>
  <si>
    <t>Data type -2</t>
  </si>
  <si>
    <t>Destination name -3</t>
  </si>
  <si>
    <t>Country -3</t>
  </si>
  <si>
    <t>Data type -3</t>
  </si>
  <si>
    <t>Third country transfer, int. org.</t>
  </si>
  <si>
    <t>NameTrsf-1</t>
  </si>
  <si>
    <t>License-Trsf-1</t>
  </si>
  <si>
    <t>NameTrsf-2</t>
  </si>
  <si>
    <t>License-Trsf-2</t>
  </si>
  <si>
    <t>NameTrsf-3</t>
  </si>
  <si>
    <t>License-Trsf-3</t>
  </si>
  <si>
    <t>Max. retention time-1</t>
  </si>
  <si>
    <t>Deletion time if legitimate 1</t>
  </si>
  <si>
    <t>Retention time max-2</t>
  </si>
  <si>
    <t>Deletion time 2 if legitimate</t>
  </si>
  <si>
    <t>Retention time max-3</t>
  </si>
  <si>
    <t>Deletion time 3 if legitimate</t>
  </si>
  <si>
    <t>Technical and organizational security measures (Art. 32)</t>
  </si>
  <si>
    <t>Pseudonymization</t>
  </si>
  <si>
    <t>Post-incident continuity</t>
  </si>
  <si>
    <t>Testing and performance</t>
  </si>
  <si>
    <t>Approved [industry] Code of Conduct (s. 40)</t>
  </si>
  <si>
    <t>Approved certification (art. 42)</t>
  </si>
  <si>
    <t>Other measures</t>
  </si>
  <si>
    <t>ePD Directive (Art 21.5)</t>
  </si>
  <si>
    <t>Controls to ensure transparency of automatic decisions (Art. 21.3)</t>
  </si>
  <si>
    <t>Protection by default and design (Art. 25)</t>
  </si>
  <si>
    <t>Measures limiting a specific risk (Art 25)</t>
  </si>
  <si>
    <t>Additional information</t>
  </si>
  <si>
    <t>Lawfulness of processing</t>
  </si>
  <si>
    <t>Copy: Purpose 1</t>
  </si>
  <si>
    <t>Lawfulness 1</t>
  </si>
  <si>
    <t>Evidence or reference 1</t>
  </si>
  <si>
    <t>Copy: Purpose 2</t>
  </si>
  <si>
    <t>Lawfulness 2</t>
  </si>
  <si>
    <t>Evidence or Reference 2</t>
  </si>
  <si>
    <t>Copy: Secondary Purpose</t>
  </si>
  <si>
    <t>Legality of the secondary purpose</t>
  </si>
  <si>
    <t>Evidence or Reference 3</t>
  </si>
  <si>
    <t>High Risk Assessment (Section 35.1)</t>
  </si>
  <si>
    <t>Category of data</t>
  </si>
  <si>
    <t>Most critical level of risk to a data subject</t>
  </si>
  <si>
    <t>Maximum number of data subjects</t>
  </si>
  <si>
    <t>Level of privacy impact</t>
  </si>
  <si>
    <t>Conditions of the DPIA obligation (Art. 35.3-4)</t>
  </si>
  <si>
    <t>Evaluation or scoring</t>
  </si>
  <si>
    <t xml:space="preserve">Automatic decision making with legal effect </t>
  </si>
  <si>
    <t>Systematic monitoring</t>
  </si>
  <si>
    <t>Sensitive data</t>
  </si>
  <si>
    <t xml:space="preserve">Data processed on a large scale </t>
  </si>
  <si>
    <t xml:space="preserve">Combination of data sets </t>
  </si>
  <si>
    <t>Data of vulnerable persons</t>
  </si>
  <si>
    <t>New technological or organizational solutions</t>
  </si>
  <si>
    <t xml:space="preserve"> Processing requiring a DPIA according to the list of national authorities (Article 35(5))</t>
  </si>
  <si>
    <t>Additional information concerning the DPIA</t>
  </si>
  <si>
    <t>Reference to the public summary of the DPIA</t>
  </si>
  <si>
    <t>Reference to CNPD notice</t>
  </si>
  <si>
    <t>Subcontracting Agreements</t>
  </si>
  <si>
    <t>Proc1-Name</t>
  </si>
  <si>
    <t>Contract Ref. 1</t>
  </si>
  <si>
    <t>Proc1-Measures</t>
  </si>
  <si>
    <t>Proc2-Names</t>
  </si>
  <si>
    <t>Contract Ref. 2</t>
  </si>
  <si>
    <t>Proc2-Measures</t>
  </si>
  <si>
    <t>Rights of the persons concerned (Art 15-18)</t>
  </si>
  <si>
    <t>Identification of particular rights</t>
  </si>
  <si>
    <t>Mechanism to modify or withdraw consent</t>
  </si>
  <si>
    <t>Opposition to processing if legitimate</t>
  </si>
  <si>
    <t>Commentary</t>
  </si>
  <si>
    <t>Ref Risk analysis</t>
  </si>
  <si>
    <t>Management info</t>
  </si>
  <si>
    <t>Created on</t>
  </si>
  <si>
    <t>Modified on</t>
  </si>
  <si>
    <t>By</t>
  </si>
  <si>
    <t>Name for approval</t>
  </si>
  <si>
    <t>Approval</t>
  </si>
  <si>
    <t>Sensitive PII</t>
  </si>
  <si>
    <t>Category. PII-1 (max retention)</t>
  </si>
  <si>
    <t>Categ. PII-2 (critical)</t>
  </si>
  <si>
    <t>Categ. PII-3 (Other)</t>
  </si>
  <si>
    <t>PII-1_x000D_
(Max Retention)</t>
  </si>
  <si>
    <t>Type Support PII1</t>
  </si>
  <si>
    <t>Likelihood PII1</t>
  </si>
  <si>
    <t>Impact PII-1</t>
  </si>
  <si>
    <t>NR-PII1</t>
  </si>
  <si>
    <t>Risk Level PII-1</t>
  </si>
  <si>
    <t>PII-2_x000D_
(Sensitive)</t>
  </si>
  <si>
    <t>Type Support PII-2</t>
  </si>
  <si>
    <t>Likelihood PII-2</t>
  </si>
  <si>
    <t>Impact PII-2</t>
  </si>
  <si>
    <t>NR-PII-2</t>
  </si>
  <si>
    <t>Risk Level PII-2</t>
  </si>
  <si>
    <t>PII-3_x000D_
(Other)</t>
  </si>
  <si>
    <t>Type Support PII-3</t>
  </si>
  <si>
    <t>Likelihood PII-3</t>
  </si>
  <si>
    <t>Impact PII-3</t>
  </si>
  <si>
    <t>NR-PII-3</t>
  </si>
  <si>
    <t>Risk level PII-3</t>
  </si>
  <si>
    <t>Sensitive PII (art. 9)</t>
  </si>
  <si>
    <t>Processing record owner</t>
  </si>
  <si>
    <t>Controller</t>
  </si>
  <si>
    <t>Id old</t>
  </si>
  <si>
    <t>Name of the processing</t>
  </si>
  <si>
    <t>A historical identification, useful in case of changes in the structure</t>
  </si>
  <si>
    <t>An acronym (without spaces) for the treatment</t>
  </si>
  <si>
    <t>The name of this group</t>
  </si>
  <si>
    <t>An understandable description of a few lines of the treatment (not to be confused with the purpose)</t>
  </si>
  <si>
    <t>Legal entity: entity, organization (see EDPB Guidance)</t>
  </si>
  <si>
    <t>Indicate "No" or describe the entity/country/purpose for a transfer outside the EU and countries with an appropriate agreement with the EU such as CH, GB...</t>
  </si>
  <si>
    <t>Indicate "Yes" if it exists, "No" if it is not required, "To be done", if it is required, but has not yet been approved by the processing decision maker.</t>
  </si>
  <si>
    <t>Indicate the names of the most significant joint controller or "n.a." if there is no such controller.</t>
  </si>
  <si>
    <t>Enter the names of the other joint controllers or "n.a." if there are less than 2 joint controllers.</t>
  </si>
  <si>
    <t>Blank column for purpose(s)</t>
  </si>
  <si>
    <t>Describe the purpose (the most important one) with an infinitive verb to complete "The purpose of this processing is...". Attention: do not indicate a description (how), nor a lawfulness ("to respect a law" is not a purpose), but only the purpose (why this law imposes this processing).</t>
  </si>
  <si>
    <t>Describe the other purposes (list of verbs separated by ;).</t>
  </si>
  <si>
    <t>Describe secondary purposes in the same style (a secondary purpose is a purpose that is not documented at the beginning of the processing, but was added later (e.g. archival purposes, scientific analyses, more detailed interpretations of a primary purpose.</t>
  </si>
  <si>
    <t>Put either "Yes" if the category is present in the processing or an acronym/description that specifies the data processed from that category</t>
  </si>
  <si>
    <t>Put either "Yes" if the category is present in the processing, or an acronym/description that specifies the processed data of that category</t>
  </si>
  <si>
    <t>Concatenation of data subject category information</t>
  </si>
  <si>
    <t>Blank column to indicate recipients</t>
  </si>
  <si>
    <t>Known name or acronym of external recipient 1. NB: A recipient is never an entity or person internal to the processing operation, nor a processor, nor a joint controller.</t>
  </si>
  <si>
    <t>Its country to determine if the rules for transfer outside the EU apply.</t>
  </si>
  <si>
    <t>Natural or legal person, public authority, department receiving the communication of the PADs _x000D_
Exception: Public authority in case of investigation).</t>
  </si>
  <si>
    <t>Indicate the country for each recipient (those outside the EU should be described in e.)</t>
  </si>
  <si>
    <t>Indicate the country for each recipient (those outside the EU must be described in e.)</t>
  </si>
  <si>
    <t>Empty column allowing to present the transfers to third countries</t>
  </si>
  <si>
    <t>Justification for the authorization of the transfer</t>
  </si>
  <si>
    <t>Justification of the authorization of the transfer</t>
  </si>
  <si>
    <t>Retention time (it cannot be indefinite) and the justification. It can also mention the exceptional retention time in case of a lawsuit.</t>
  </si>
  <si>
    <t>Time of the process after receiving a request (a precision can be made concerning the backups)._x000D_
If illegitimate, specify the reason.</t>
  </si>
  <si>
    <t>Retention time (it cannot be indefinite) and the justification. It can also mention the exceptional retention time in case of legal proceedings.</t>
  </si>
  <si>
    <t>Time of the process after receiving the request (a precision can be made concerning the backups)._x000D_
If illegitimate, specify the reason.</t>
  </si>
  <si>
    <t>Retention time (it cannot be indefinite) as well as the justification. It can also mention the exceptional retention time in case of a lawsuit.</t>
  </si>
  <si>
    <t>Empty column to indicate the technical and organizational measures used</t>
  </si>
  <si>
    <t>Indicate the technical means of backup in case of disaster</t>
  </si>
  <si>
    <t>Indicate whether tests have been carried out to validate the security controls, particularly the restoration tests</t>
  </si>
  <si>
    <t>Indicate if a risk analysis has been done</t>
  </si>
  <si>
    <t>Indicate the codes of conduct</t>
  </si>
  <si>
    <t>Indicate the security certifications</t>
  </si>
  <si>
    <t xml:space="preserve">Indicate the texts or procedures used to prove that the employees are </t>
  </si>
  <si>
    <t>Empty column with other measures</t>
  </si>
  <si>
    <t>Indicate here all measures implemented to comply with ePD (2002/2006), in particular to receive consent (cookie, opt-in/opt-out)</t>
  </si>
  <si>
    <t>Measures to ensure the transparency of automatic decisions</t>
  </si>
  <si>
    <t>Additional measures to limit a specific risk</t>
  </si>
  <si>
    <t>Empty column for additional information</t>
  </si>
  <si>
    <t>Empty column to describe the lawfulness of the processing</t>
  </si>
  <si>
    <t>Put the reason for lawfulness</t>
  </si>
  <si>
    <t>Briefly justify the use of the reason for lawfulness</t>
  </si>
  <si>
    <t>Insert the reason for lawfulness</t>
  </si>
  <si>
    <t>Putting on the ground of lawfulness</t>
  </si>
  <si>
    <t>Yes/No</t>
  </si>
  <si>
    <t>Choose one of the 3 corresponding risk scale proposals</t>
  </si>
  <si>
    <t>Describe the approximate number</t>
  </si>
  <si>
    <t>Choose one of the proposals</t>
  </si>
  <si>
    <t>Calculation (strict)</t>
  </si>
  <si>
    <t>Assessment or scoring, including profiling and prediction activities, including "aspects of the individual's job performance, economic status, health, personal preferences or interests, trustworthiness or behavior, or location and movement"</t>
  </si>
  <si>
    <t>Making decisions about data subjects that have "legal effects" or similar significant effects</t>
  </si>
  <si>
    <t>Processing used to observe, monitor or control data subjects: data subjects may not know who is collecting their data and how it will be used</t>
  </si>
  <si>
    <t>Sensitive or highly personal data</t>
  </si>
  <si>
    <t>Mapping or combination e.g. from two or more data processing operations for different purposes and/or by different controllers</t>
  </si>
  <si>
    <t>Data concerning vulnerable persons (Recital 75) (unbalanced relationship between the data subject and the controller)</t>
  </si>
  <si>
    <t>Innovative use or application of new technological or organizational solutions</t>
  </si>
  <si>
    <t xml:space="preserve">Processing that prevents the exercise of a right, service or contract </t>
  </si>
  <si>
    <t>Choose one of the grounds</t>
  </si>
  <si>
    <t>Briefly justify the use of the non-obligation reason</t>
  </si>
  <si>
    <t>Name of the report sent to the authority and date sent</t>
  </si>
  <si>
    <t>Place of publication and date</t>
  </si>
  <si>
    <t>Summary of notice and reference (with date)</t>
  </si>
  <si>
    <t>Empty column to indicate subcontracting agreements</t>
  </si>
  <si>
    <t>Name of one or more subcontractors of a category of data belonging to the global processing</t>
  </si>
  <si>
    <t>Contract reference</t>
  </si>
  <si>
    <t>List of measures mentioned in the contract (or reference if too long)</t>
  </si>
  <si>
    <t>Empty column to describe the rights of the data subjects</t>
  </si>
  <si>
    <t>List of specific rights related to the processing</t>
  </si>
  <si>
    <t>Reference to the information provided as well as to the communication medium</t>
  </si>
  <si>
    <t>Brief description and reference</t>
  </si>
  <si>
    <t>Description of the grounds for objection and their fields/categories of data</t>
  </si>
  <si>
    <t>Description in list form/data category</t>
  </si>
  <si>
    <t>Description in the form of a list/data category</t>
  </si>
  <si>
    <t>Reference to long retention data types</t>
  </si>
  <si>
    <t xml:space="preserve">Digital, paper or both </t>
  </si>
  <si>
    <t>Choice of an impact level (Max)</t>
  </si>
  <si>
    <t>Intermediate calculation</t>
  </si>
  <si>
    <t>If existing reference to document otherwise N/A</t>
  </si>
  <si>
    <t>If existing reference to the document otherwise N/A</t>
  </si>
  <si>
    <t>Indicate if a risk analysis has been done (with reference)</t>
  </si>
  <si>
    <t>Title</t>
  </si>
  <si>
    <t>Description to be provided by the registrant</t>
  </si>
  <si>
    <t>Empty column with management information</t>
  </si>
  <si>
    <t>Date of creation of the treatment</t>
  </si>
  <si>
    <t>Name of the person who modified this record</t>
  </si>
  <si>
    <t>Fields for electronic signature or reference to an approved extract</t>
  </si>
  <si>
    <t>Describe the scope of the DPIA if it is not in line with the scope of the treatment</t>
  </si>
  <si>
    <t>Description of all the transmitted PII</t>
  </si>
  <si>
    <t>Natural or legal person, public authority, department receiving the communication of the PII _x000D_
Exception: Public authority in case of investigation).</t>
  </si>
  <si>
    <t>Category PII (List) for which the risks are the most important for the data subject</t>
  </si>
  <si>
    <t>All other remaining PII categories (List) included in the processing</t>
  </si>
  <si>
    <t>Indicate if the PII are encrypted in the DB and in the communications)</t>
  </si>
  <si>
    <t>Indicate if the PII are pseudoanonymized and the method (if possible)</t>
  </si>
  <si>
    <t>Indicate the means implemented to ensure the safeguarding of the security qualities of the PII (Confidentiality, Integrity and Availability)</t>
  </si>
  <si>
    <t>Description of all the transmitted PIIs</t>
  </si>
  <si>
    <t xml:space="preserve">Transfer of PIIs to a country outside the EU which is subject to processing after this transfer </t>
  </si>
  <si>
    <t>Description: in particular name and list of PIIs transferred</t>
  </si>
  <si>
    <t xml:space="preserve">Transfer of PIIs to a non-EU country for processing after this transfer </t>
  </si>
  <si>
    <t>Description: including name and list of PIIs transferred</t>
  </si>
  <si>
    <t>Empty column to describe the conservation and destruction of PIIs</t>
  </si>
  <si>
    <t>Category of PIIs (List) with the longest retention time</t>
  </si>
  <si>
    <t>Indicate here the measures related to the minimization of PIIs in the design and development of the processing processes</t>
  </si>
  <si>
    <t>Describe the category of PII most at risk for the person concerned</t>
  </si>
  <si>
    <t>Description to be provided by the  Processig record owner</t>
  </si>
  <si>
    <t>Name of the person who approved the information given to complete this document</t>
  </si>
  <si>
    <t>Date of modification of the data of the processing record line</t>
  </si>
  <si>
    <t>Description of the set of PIIs transmitted</t>
  </si>
  <si>
    <t>Empty column to describe categories of PIIs and data subjects</t>
  </si>
  <si>
    <t>A unique identification of the processing in the processing record</t>
  </si>
  <si>
    <t>Empty column allowing to group the general information of the processing</t>
  </si>
  <si>
    <t>An identifier of a processing group allowing to group all the processings of an entity.</t>
  </si>
  <si>
    <t>Usually a 2 or 3 digit letter</t>
  </si>
  <si>
    <t>Usually 3 letters</t>
  </si>
  <si>
    <t>2 to 3 digits</t>
  </si>
  <si>
    <t>or acronym</t>
  </si>
  <si>
    <t>Do not fill in</t>
  </si>
  <si>
    <t>Indicate full name</t>
  </si>
  <si>
    <t>Justification in the following register</t>
  </si>
  <si>
    <t>Do not put anything if no_x000D_
Short description</t>
  </si>
  <si>
    <t>Do not put anything if no_x000D_
Short description.</t>
  </si>
  <si>
    <t>Do not put anything if not_x000D_
Short description.</t>
  </si>
  <si>
    <t>Do not put anything if not_x000D_
Short description</t>
  </si>
  <si>
    <t>Put nothing if no</t>
  </si>
  <si>
    <t>Group the recipients in relation to the group of DCP transmitted in the form of a list (dash)</t>
  </si>
  <si>
    <t>List</t>
  </si>
  <si>
    <t>Name of the transfer</t>
  </si>
  <si>
    <t>Put in the form of a list</t>
  </si>
  <si>
    <t>Make a list</t>
  </si>
  <si>
    <t>Indicate the unit: Y (Year), M (Month) or D (Day) by making a list corresponding to the data category</t>
  </si>
  <si>
    <t>Make a list corresponding to the data category</t>
  </si>
  <si>
    <t>Short description or reference to documents</t>
  </si>
  <si>
    <t>See Lawfulness Scale Worksheet</t>
  </si>
  <si>
    <t>Description or reference</t>
  </si>
  <si>
    <t>See Lawfulness Scale worksheet</t>
  </si>
  <si>
    <t>If possible, refer to the data category already used for the retention time</t>
  </si>
  <si>
    <t>See Risk Scale sheet</t>
  </si>
  <si>
    <t>See Sheet CNPD-Art35-5&amp;6</t>
  </si>
  <si>
    <t>Putting references to documents</t>
  </si>
  <si>
    <t>Document reference</t>
  </si>
  <si>
    <t>Reference to the source document</t>
  </si>
  <si>
    <t>List the names and indicate the type of DCP</t>
  </si>
  <si>
    <t>Reference</t>
  </si>
  <si>
    <t>List and legal reference</t>
  </si>
  <si>
    <t>Select</t>
  </si>
  <si>
    <t>See risk scale sheet</t>
  </si>
  <si>
    <t>See Risk Scale Sheet</t>
  </si>
  <si>
    <t>View Risk Scale Sheet</t>
  </si>
  <si>
    <t>Do not complete</t>
  </si>
  <si>
    <t>DD/MM/YYYY</t>
  </si>
  <si>
    <t>Name or Title</t>
  </si>
  <si>
    <t>Reference or signature</t>
  </si>
  <si>
    <t>Justification in the following part of the record</t>
  </si>
  <si>
    <t>Don't put anything if no_x000D_
Short description ""=IF(COUNTA(AL7:AM7)&lt;&gt;; "Yes"; "No")</t>
  </si>
  <si>
    <t xml:space="preserve">100 or 1%  of PII principals </t>
  </si>
  <si>
    <t>&gt; 100 and 1% of PII principals</t>
  </si>
  <si>
    <t>Few easy overcomeable inconveniences (time spent re-entering information, annoyances, irritations, etc.).</t>
  </si>
  <si>
    <t>Limited and easy overcomeable inconveniences (extra costs, denial of access to business services, fear, lack of understanding, stress, minor physical ailments, etc.).</t>
  </si>
  <si>
    <t>Significant and hardly overcomeable consequences (misappropriation of funds, blacklisting by banks, property damage, loss of employment, subpoena, worsening of state of health, etc.)</t>
  </si>
  <si>
    <t>Serious, or even irreversible, consequences (financial distress such as unserviceable debt or inability to work, long-term psychological or physical ailments, death, etc.).</t>
  </si>
  <si>
    <t>Scope</t>
  </si>
  <si>
    <t>Consequence</t>
  </si>
  <si>
    <t>Impact scale (according to processing scope and consequence for PII Principals)</t>
  </si>
  <si>
    <t>Occurrence scale (likelihood)</t>
  </si>
  <si>
    <t>Risk Level</t>
  </si>
  <si>
    <t>Low</t>
  </si>
  <si>
    <t>Risk &lt;= 15</t>
  </si>
  <si>
    <t>Medium</t>
  </si>
  <si>
    <t>15&lt; Risk &lt;30</t>
  </si>
  <si>
    <t>High</t>
  </si>
  <si>
    <t>Risk  &gt;= 30</t>
  </si>
  <si>
    <t>DPIA Opportunity</t>
  </si>
  <si>
    <t>DPIA non required</t>
  </si>
  <si>
    <t>DPIA required</t>
  </si>
  <si>
    <t>serious or even irreversible, consequences, which they may not overcome (financial distress such as unserviceable debt or inability to work, long-term psychological or physical ailments, death, etc.)</t>
  </si>
  <si>
    <t>significant inconveniences, which they will be able to overcome despite a few difficulties (extra costs, denial of access to business services, fear, lack of understanding, stress, minor physical ailments, etc.)</t>
  </si>
  <si>
    <t>There are few inconveniences that they will overcome without difficulty (time wasted in refilling information, annoyance, irritation, etc.).</t>
  </si>
  <si>
    <t>1. Processing operations involving genetic data as defined in Article 4 (13) of the GDPR Article 4 (13) of the GDPR, in combination with at least one other criterion listed in the guidelines of the European Data Protection Committee (hereinafter: EDPB"), except for healthcare professionals who provide healthcare services.</t>
  </si>
  <si>
    <t>4. Processing operations that consist of or include regular and systematic monitoring of the activities of employees – in the case that they can produce legal effects with respect to the employees or affect them in a similar significant manner.</t>
  </si>
  <si>
    <t>5. The processing of files that may contain personal data of the entire national population personal data of the entire national population, provided that such DPIA has not already been carried out as part of a general impact assessment in the context of the adoption of adoption of this legal basis;</t>
  </si>
  <si>
    <t>6. Processing operations for scientific or historical research purposes or for statistical purposes within the meaning of articles 63 to 65 of the Act of 1 August 2018 on the organization of the National Commission for the Protection of Personal Data of the National Commission for Data Protection and of the general regime on protection of data.</t>
  </si>
  <si>
    <t>7. Processing operations that consist of the systematic monitoring of the location of data subject.</t>
  </si>
  <si>
    <t>8. Processing operations based on the indirect collection of personal data in conjunction with at least one other criterion of the EDPB Guidelines where it is neither possible nor feasible to guarantee the right to information.</t>
  </si>
  <si>
    <t>Regulatory motivation for non DPIA</t>
  </si>
  <si>
    <t>Reason for the transfer (art. 45-49)</t>
  </si>
  <si>
    <t>Adequacy decision s.45</t>
  </si>
  <si>
    <t xml:space="preserve">Appropriate guarantees or contractual or administrative guarantees authorized (art. 46) </t>
  </si>
  <si>
    <t>Binding corporate rules approved by the supervisory authority (art. 47)</t>
  </si>
  <si>
    <t>Transfer derogation for specific situations (art 49)</t>
  </si>
  <si>
    <t>Consent</t>
  </si>
  <si>
    <t>Person-Treat Contract</t>
  </si>
  <si>
    <t>Contract Resp.Trait-Third party</t>
  </si>
  <si>
    <t>Public Interest</t>
  </si>
  <si>
    <t>Vital Interests</t>
  </si>
  <si>
    <t>5.a. Express consent</t>
  </si>
  <si>
    <t>5.b. Necessary for the performance of a contract between the data subject and the controller</t>
  </si>
  <si>
    <t>5.c.  Transfer derogation for specific situations (art 49 ): c. Necessary for the conclusion or performance of a contract concluded in the interest of the data subject between the controller and another natural or legal person</t>
  </si>
  <si>
    <t>5.d.  Public interest</t>
  </si>
  <si>
    <t>5.e. Enforcement, exercise or defense in court</t>
  </si>
  <si>
    <t>5.f. Vital interests of the person if consent is not possible.</t>
  </si>
  <si>
    <t>Yes</t>
  </si>
  <si>
    <t>No</t>
  </si>
  <si>
    <t>Sheet</t>
  </si>
  <si>
    <t>Legal entities</t>
  </si>
  <si>
    <t>Processing details</t>
  </si>
  <si>
    <t>Information on the various processing under the GDPR</t>
  </si>
  <si>
    <t>Lawfulness criteria</t>
  </si>
  <si>
    <t>Option Controls</t>
  </si>
  <si>
    <t>Security measure in place for all PII processing to ensure the protection of PII</t>
  </si>
  <si>
    <t>N/A</t>
  </si>
  <si>
    <t>Data Protection Impact Assessment</t>
  </si>
  <si>
    <t>PII</t>
  </si>
  <si>
    <t>Out of scope</t>
  </si>
  <si>
    <t>OS</t>
  </si>
  <si>
    <t>Intellectual property</t>
  </si>
  <si>
    <t>Applicability</t>
  </si>
  <si>
    <t>Record Line 4</t>
  </si>
  <si>
    <t>Explanation</t>
  </si>
  <si>
    <t>Cell to be filled with free text</t>
  </si>
  <si>
    <t>Cell normally empty (chapter separation)</t>
  </si>
  <si>
    <t>Cell with a predetermined choice</t>
  </si>
  <si>
    <t>Lawfulness of processing (main purpose)</t>
  </si>
  <si>
    <t xml:space="preserve">Legal basis </t>
  </si>
  <si>
    <t>Based on consent</t>
  </si>
  <si>
    <t>Based on contract</t>
  </si>
  <si>
    <t>Based on legal obligations</t>
  </si>
  <si>
    <t>Based on vital interest for the PII principal.</t>
  </si>
  <si>
    <t>Based on public task</t>
  </si>
  <si>
    <t>Based on balancing of interests</t>
  </si>
  <si>
    <t>Based on explicit consent</t>
  </si>
  <si>
    <t>in the filed of Employement, Social Security and Social Protection Law</t>
  </si>
  <si>
    <t>on the basis of the vital interests</t>
  </si>
  <si>
    <t>for a Not-For-Profit body</t>
  </si>
  <si>
    <t>Published sensitive data</t>
  </si>
  <si>
    <t>for reasons of substantial Public Interest</t>
  </si>
  <si>
    <t>for Medical and Related Purposes</t>
  </si>
  <si>
    <t>for Public Health Reasons</t>
  </si>
  <si>
    <t>for Archiving, Research or Statistical Purposes</t>
  </si>
  <si>
    <t>in the legal framework of processing Genetic Data, Biometric Data and Data Concerning Health</t>
  </si>
  <si>
    <t>Specific conditions</t>
  </si>
  <si>
    <t>for Sole Purposes of Journalism or Artistic or Literary Expression</t>
  </si>
  <si>
    <t>National Identification Numbers and other General Identifiers (art 87)</t>
  </si>
  <si>
    <t>in the context of employment</t>
  </si>
  <si>
    <t>for Archiving Purposes in the Public Interest, Scientific or Historical Research Purposes or Statistical Purposes</t>
  </si>
  <si>
    <t>Based on ePrivacy Directive: DIR 2002/58/EC amended by DIR 2009/136/EC
a) Cookies
b) Traffic Data
c) Location
(d) Direct marketing</t>
  </si>
  <si>
    <t>Data regarding children (&lt;16 years old)</t>
  </si>
  <si>
    <t>Lawfulness of processing (secondary purpose)</t>
  </si>
  <si>
    <t>Lawfulness</t>
  </si>
  <si>
    <t>Compatibility</t>
  </si>
  <si>
    <t>Specific purposes</t>
  </si>
  <si>
    <t>Eligible treatment Art 89</t>
  </si>
  <si>
    <t>essential</t>
  </si>
  <si>
    <t>Description of purpose in consent request includes secondary treatment including description of human rights.</t>
  </si>
  <si>
    <t>National Security</t>
  </si>
  <si>
    <t>Based on Article 23.1 concerning specific treatments.</t>
  </si>
  <si>
    <t>Consequent or subsequent purpose</t>
  </si>
  <si>
    <t>Processing which can be considered as a logical and/or temporal process to the initial processing in view of the purpose.</t>
  </si>
  <si>
    <t>Presumed</t>
  </si>
  <si>
    <t>Information on legal entities involved in the data processing activities</t>
  </si>
  <si>
    <t>Role</t>
  </si>
  <si>
    <t>Legal entities in scope</t>
  </si>
  <si>
    <t>Acronym or Generic Designation</t>
  </si>
  <si>
    <t>Name of legal entity</t>
  </si>
  <si>
    <t>Address</t>
  </si>
  <si>
    <t>Town</t>
  </si>
  <si>
    <t>Country</t>
  </si>
  <si>
    <t>Phone</t>
  </si>
  <si>
    <t>Name and Last Name</t>
  </si>
  <si>
    <t>Acronym of DPO</t>
  </si>
  <si>
    <t>Add a column for</t>
  </si>
  <si>
    <t>each legal entity in the scope,</t>
  </si>
  <si>
    <t>each legal entity for which these entities are processing PII,</t>
  </si>
  <si>
    <t>General information</t>
  </si>
  <si>
    <t>Status</t>
  </si>
  <si>
    <t>Owner</t>
  </si>
  <si>
    <t>Application date</t>
  </si>
  <si>
    <t>Internal</t>
  </si>
  <si>
    <t>Responsibility</t>
  </si>
  <si>
    <t>Date/Signature</t>
  </si>
  <si>
    <t xml:space="preserve">
or see printed version 
managed by the CISO</t>
  </si>
  <si>
    <t>Managing Director</t>
  </si>
  <si>
    <t>Document history</t>
  </si>
  <si>
    <t>Author</t>
  </si>
  <si>
    <t>Lawfulness of the TSF1</t>
  </si>
  <si>
    <t>Lawfulness of the TSF2</t>
  </si>
  <si>
    <t>Lawfulness of the TSF3</t>
  </si>
  <si>
    <t>Custom Heading</t>
  </si>
  <si>
    <t>General</t>
  </si>
  <si>
    <t>Match between headings source and target</t>
  </si>
  <si>
    <t>Match between Ref source anbd target</t>
  </si>
  <si>
    <t>No match</t>
  </si>
  <si>
    <t>Computation Formula</t>
  </si>
  <si>
    <t>Legend (Color Code)</t>
  </si>
  <si>
    <t>Risk Scale</t>
  </si>
  <si>
    <t>Scale for risk assessment</t>
  </si>
  <si>
    <t>Paper</t>
  </si>
  <si>
    <t>Table of acronyms of lawfulness of the processing</t>
  </si>
  <si>
    <t>CNPD-Art35-5&amp;6</t>
  </si>
  <si>
    <t>Rules for DPIA</t>
  </si>
  <si>
    <t>Tsf-Out-UE</t>
  </si>
  <si>
    <t>Rules for transfer of PII to third country</t>
  </si>
  <si>
    <t>ExportInfo</t>
  </si>
  <si>
    <t>Parameter to export processing record into Word model</t>
  </si>
  <si>
    <t>Migration</t>
  </si>
  <si>
    <t>Information regarding a migration of old version of register</t>
  </si>
  <si>
    <t>Personal Data (Personal Identifiable Information)</t>
  </si>
  <si>
    <t>General Encoding Parameters</t>
  </si>
  <si>
    <t>Param 1</t>
  </si>
  <si>
    <t>Param 2</t>
  </si>
  <si>
    <t>Param 3</t>
  </si>
  <si>
    <t>Param 4</t>
  </si>
  <si>
    <t>Param 5</t>
  </si>
  <si>
    <t>Param 6</t>
  </si>
  <si>
    <t>Paper &amp; Digital</t>
  </si>
  <si>
    <t>Structure</t>
  </si>
  <si>
    <t>ENABLED</t>
  </si>
  <si>
    <t>DISABLED</t>
  </si>
  <si>
    <t>Idem</t>
  </si>
  <si>
    <t>Idem for information on health data</t>
  </si>
  <si>
    <t>Idem for IP addresses, logs, etc.</t>
  </si>
  <si>
    <t>Idem for location data, GPS data, GSM, Wi-Fi correlated with unique Mac address, etc.</t>
  </si>
  <si>
    <t>DPIA obligation</t>
  </si>
  <si>
    <t>Type DCP</t>
  </si>
  <si>
    <t>DPIA obligation trigger</t>
  </si>
  <si>
    <t>H1</t>
  </si>
  <si>
    <t>H2</t>
  </si>
  <si>
    <t>H3</t>
  </si>
  <si>
    <t>H4</t>
  </si>
  <si>
    <t>H5</t>
  </si>
  <si>
    <t>Encoding Parameters (Drop-Down List/Formula)</t>
  </si>
  <si>
    <t>Collection Source</t>
  </si>
  <si>
    <t>Responsability Chain</t>
  </si>
  <si>
    <t>CTO</t>
  </si>
  <si>
    <t>CISO</t>
  </si>
  <si>
    <t>Data Subject Notification</t>
  </si>
  <si>
    <t>i.3</t>
  </si>
  <si>
    <t>i.3.1</t>
  </si>
  <si>
    <t>i.3.1.1</t>
  </si>
  <si>
    <t>i.3.1.2</t>
  </si>
  <si>
    <t>i.3.1.3</t>
  </si>
  <si>
    <t>i.3.2</t>
  </si>
  <si>
    <t>i.3.2.1</t>
  </si>
  <si>
    <t>i.3.2.2</t>
  </si>
  <si>
    <t>i.3.2.3</t>
  </si>
  <si>
    <t>i.4</t>
  </si>
  <si>
    <t>i.4.1.1</t>
  </si>
  <si>
    <t>i.4.1</t>
  </si>
  <si>
    <t>i.4.1.2</t>
  </si>
  <si>
    <t>i.4.1.3</t>
  </si>
  <si>
    <t>i.4.2</t>
  </si>
  <si>
    <t>i.4.2.1</t>
  </si>
  <si>
    <t>i.4.2.2</t>
  </si>
  <si>
    <t>i.4.2.3</t>
  </si>
  <si>
    <t>Indicate if the data is collected directly</t>
  </si>
  <si>
    <t>Responsible for notification to CNPD</t>
  </si>
  <si>
    <t>Responsible for external communication to the subject</t>
  </si>
  <si>
    <t>Chief Information Officer</t>
  </si>
  <si>
    <t>idem</t>
  </si>
  <si>
    <t>DPO</t>
  </si>
  <si>
    <t xml:space="preserve"> Propriété intellectuelle</t>
  </si>
  <si>
    <t>This file is the intellectual property of itrust consulting. It may only be used and modified by organizations that have a contract with itrust consulting or have attended a paid training by itrust consulting on this document. 
Under no circumstances may the itrust consulting logo and this intellectual property information be modified or removed.</t>
  </si>
  <si>
    <t>Hist</t>
  </si>
  <si>
    <t>Parameter</t>
  </si>
  <si>
    <t>Methodology</t>
  </si>
  <si>
    <t>History of the document</t>
  </si>
  <si>
    <t>Explanation of the different calculation sheets</t>
  </si>
  <si>
    <t>Encoding parameters of the spreadsheets and the display parameters</t>
  </si>
  <si>
    <t>Explanation of the register columns and how to fill them in</t>
  </si>
  <si>
    <t>Y</t>
  </si>
  <si>
    <t>M</t>
  </si>
  <si>
    <t>D</t>
  </si>
  <si>
    <t>Year(s)</t>
  </si>
  <si>
    <t>Day(s)</t>
  </si>
  <si>
    <t>Procedure and user guide</t>
  </si>
  <si>
    <t>XXX has the right to use this file according to the contact/... of XXX.</t>
  </si>
  <si>
    <t>PRO_02-1 to be established</t>
  </si>
  <si>
    <t>h.3.1.1.1</t>
  </si>
  <si>
    <t>RESULT</t>
  </si>
  <si>
    <t>Data Crossing</t>
  </si>
  <si>
    <t>IP01-few-neg</t>
  </si>
  <si>
    <t>IP02-imp-neg</t>
  </si>
  <si>
    <t>IP03-few-lim</t>
  </si>
  <si>
    <t>IP04-imp-lim</t>
  </si>
  <si>
    <t>IP05-few-sign</t>
  </si>
  <si>
    <t>IP06-imp-sign</t>
  </si>
  <si>
    <t>IP08-few-max</t>
  </si>
  <si>
    <t>IP09-imp-max</t>
  </si>
  <si>
    <t>IP07-large-sign</t>
  </si>
  <si>
    <t>IP10-large-max</t>
  </si>
  <si>
    <t>5.g. DCP open to public consultation or legitimate consultation according to the Law.</t>
  </si>
  <si>
    <t xml:space="preserve"> Derogation TSF1</t>
  </si>
  <si>
    <t>Transfer basis TSF1</t>
  </si>
  <si>
    <t xml:space="preserve"> Application Art 48 TSF1</t>
  </si>
  <si>
    <t>Transfer basis TSF2</t>
  </si>
  <si>
    <t xml:space="preserve"> Application Art 48 TSF2</t>
  </si>
  <si>
    <t xml:space="preserve"> Derogation TSF2</t>
  </si>
  <si>
    <t>Transfer basis TSF3</t>
  </si>
  <si>
    <t xml:space="preserve"> Application Art 48 TSF3</t>
  </si>
  <si>
    <t xml:space="preserve"> Derogation TSF3</t>
  </si>
  <si>
    <t>Adequacy (Art45)</t>
  </si>
  <si>
    <t>Guarantees (Art 46)</t>
  </si>
  <si>
    <t>Rules Company (Art 47)</t>
  </si>
  <si>
    <t>Prohibited (Art 48)</t>
  </si>
  <si>
    <t>Derogation (Art 49)</t>
  </si>
  <si>
    <t>Processing ID</t>
  </si>
  <si>
    <t>Processing Title</t>
  </si>
  <si>
    <t>Comment remplir le Champ</t>
  </si>
  <si>
    <t>ID in direct link with the register for ID</t>
  </si>
  <si>
    <t>Title direct link registry</t>
  </si>
  <si>
    <t>Evaluation if genetic data processing</t>
  </si>
  <si>
    <t>Evaluation if biometric data processing</t>
  </si>
  <si>
    <t>Evaluation if data crossing</t>
  </si>
  <si>
    <t>Evaluation if active surveillance data</t>
  </si>
  <si>
    <t>Evaluation if national data processing</t>
  </si>
  <si>
    <t>Evaluation if statistical data processing</t>
  </si>
  <si>
    <t>Evaluation if systematic geolocation</t>
  </si>
  <si>
    <t>Use of indirectly collected data + 1 other criterion</t>
  </si>
  <si>
    <t>Editorial separation column</t>
  </si>
  <si>
    <t>Results of DPIA obligation according to Art. 35</t>
  </si>
  <si>
    <t>Assessment of the reasons for DPIA</t>
  </si>
  <si>
    <t>Editorial</t>
  </si>
  <si>
    <t>Transfer OUTSIDE UE 1</t>
  </si>
  <si>
    <t>Transfer OUTSIDE UE 2</t>
  </si>
  <si>
    <t>Transfer OUTSIDE UE 3</t>
  </si>
  <si>
    <t>link or not applicable if no transfer</t>
  </si>
  <si>
    <t>Basis for transfer outside EU</t>
  </si>
  <si>
    <t>Art 48</t>
  </si>
  <si>
    <t>Art 49</t>
  </si>
  <si>
    <t>Basis for transfer (concatenation of choices)</t>
  </si>
  <si>
    <t>Basis for transfer outside the EU</t>
  </si>
  <si>
    <t>Basis of transfer (concatenation of choices)</t>
  </si>
  <si>
    <t>Formula</t>
  </si>
  <si>
    <t>='Processing Details'!G7</t>
  </si>
  <si>
    <t>=IF(COUNTBLANK('Processing Details'!BE7)&gt;0,Parameter!$B$19,'Processing Details'!BE7)</t>
  </si>
  <si>
    <t>=IF(COUNTBLANK('Processing Details'!BF7)&gt;0,Parameter!$B$19,'Processing Details'!BF7)</t>
  </si>
  <si>
    <t>=IF(COUNTBLANK('Processing Details'!BH7)&gt;0,Parameter!$B$19,'Processing Details'!BH7)</t>
  </si>
  <si>
    <t>=IF(COUNTBLANK('Processing Details'!BI7)&gt;0,Parameter!$B$19,'Processing Details'!BI7)</t>
  </si>
  <si>
    <t>=IF(COUNTBLANK('Processing Details'!BK7)&gt;0,Parameter!$B$19,'Processing Details'!BK7)</t>
  </si>
  <si>
    <t>=IF(COUNTBLANK('Processing Details'!BL7)&gt;0,Parameter!$B$19,'Processing Details'!BL7)</t>
  </si>
  <si>
    <t>=IF(ISBLANK(AB7)=TRUE,"",AB7)</t>
  </si>
  <si>
    <t>=IF(COUNTIF(V7:AA7,"="&amp;Parameter!$B$18)+COUNTBLANK(V7:AA7)&lt;6,Parameter!$B$17,Parameter!$B$18)</t>
  </si>
  <si>
    <t>=IF(COUNTIF(AC7:AJ7,"="&amp;Parameter!$B$18)+COUNTBLANK(AC7:AJ7)&lt;8,Parameter!$B$17,Parameter!$B$18)</t>
  </si>
  <si>
    <t>=IF(COUNTIF(AL7:AM7,"="&amp;Parameter!$B$18)+COUNTBLANK(AL7:AM7)&lt;2,Parameter!$B$17,Parameter!$B$18)</t>
  </si>
  <si>
    <t>=CONCATENATE($AO$1,": ",IF(ISBLANK(AO7)=TRUE,Parameter!$B$18,AO7),CHAR(10),$AP$1,": ",IF(ISBLANK(AP7)=TRUE,Parameter!$B$18,AP7),CHAR(10),$AQ$1,": ",IF(ISBLANK(AQ7)=TRUE,Parameter!$B$18,AQ7),CHAR(10),$AR$1,": ",IF(ISBLANK(AR7)=TRUE,Parameter!$B$18,AR7),CHAR(10),$AS$1,": ",IF(ISBLANK(AS7)=TRUE,Parameter!$B$18,AS7))</t>
  </si>
  <si>
    <t>=IF(ISBLANK('CNPD-Art35-5&amp;6'!P7)=TRUE,"",'CNPD-Art35-5&amp;6'!P7)</t>
  </si>
  <si>
    <t>=IFERROR(VLOOKUP(EO7,'Risk Scale'!$H$3:$I$7,2,FALSE)*VALUE(RIGHT(LEFT(EP7,FIND("-",EP7,1)-1),2)),Parameter!$B$19)</t>
  </si>
  <si>
    <t>=IF(EQ7=Parameter!$B$19,Parameter!$B$19,IF(EQ7&lt;='Risk Scale'!$L$3,'Risk Scale'!$J$3,IF(EQ7&gt;='Risk Scale'!$L$5,'Risk Scale'!$J$5,'Risk Scale'!$J$4)))</t>
  </si>
  <si>
    <t>=IF(BR7=0,"",BR7)</t>
  </si>
  <si>
    <t>=IFERROR(VLOOKUP(EU7,'Risk Scale'!$H$3:$I$7,2,FALSE)*VALUE(RIGHT(LEFT(EV7,FIND("-",EV7,1)-1),2)),Parameter!$B$19)</t>
  </si>
  <si>
    <t>=IF(EW7=Parameter!$B$19,Parameter!$B$19,IF(EW7&lt;='Risk Scale'!$L$3,'Risk Scale'!$J$3,IF(EW7&gt;='Risk Scale'!$L$5,'Risk Scale'!$J$5,'Risk Scale'!$J$4)))</t>
  </si>
  <si>
    <t>=IF(BU7=0,"",BU7)</t>
  </si>
  <si>
    <t>=IFERROR(VLOOKUP(FA7,'Risk Scale'!$H$3:$I$7,2,FALSE)*VALUE(RIGHT(LEFT(FB7,FIND("-",FB7,1)-1),2)),Parameter!$B$19)</t>
  </si>
  <si>
    <t>=IF(FC7=Parameter!$B$19,Parameter!$B$19,IF(FC7&lt;='Risk Scale'!$L$3,'Risk Scale'!$J$3,IF(FC7&gt;='Risk Scale'!$L$5,'Risk Scale'!$J$5,'Risk Scale'!$J$4)))</t>
  </si>
  <si>
    <t>=IF(ISBLANK(XLOOKUP(A9,'Processing Details'!$1:$1,'Processing Details'!$1:$1,"No match",0))=TRUE,"No match",XLOOKUP(A9,'Processing Details'!$1:$1,'Processing Details'!$1:$1,"No match",0))</t>
  </si>
  <si>
    <t>=IF(D9="No match",IF(ISBLANK(XLOOKUP(B9,'Processing Details'!$2:$2,'Processing Details'!$2:$2,"No match",0)),"No match",XLOOKUP(B9,'Processing Details'!$2:$2,'Processing Details'!$2:$2,"No match",0)),"N/A")</t>
  </si>
  <si>
    <t>=IFS(D9&lt;&gt;"No match",D9,E9&lt;&gt;"No match",XLOOKUP(B9,'Processing Details'!$2:$2,'Processing Details'!$1:$1,"Not Resolved",0),AND(D9="No match",E9="No match")=TRUE,"")</t>
  </si>
  <si>
    <t>=IF(OR(F9="Not Defined",F9="Check"),"",F9)</t>
  </si>
  <si>
    <t>Computing (do not be modified)</t>
  </si>
  <si>
    <t>General information on the processing activities and responsibilities within the organization with regard to the protection of personally identifiable information (PII).</t>
  </si>
  <si>
    <t>Cell whose content is based on a calculation.</t>
  </si>
  <si>
    <t>Enable or Disable Auto Formatting of Heading.</t>
  </si>
  <si>
    <t>Not Fulfilled</t>
  </si>
  <si>
    <t>Full filled</t>
  </si>
  <si>
    <t>Organization</t>
  </si>
  <si>
    <t>Contact people or senior managers</t>
  </si>
  <si>
    <t xml:space="preserve">Processing that prevents data subjects from exercising a right or using a service or contract. </t>
  </si>
  <si>
    <t>Conditions for non-DPIA (Art. 35.5-6)</t>
  </si>
  <si>
    <t>Reason for not requiring a DPIA</t>
  </si>
  <si>
    <t>Non-DPIA justification</t>
  </si>
  <si>
    <t>Reference to the complete DPIA report</t>
  </si>
  <si>
    <t>Mechanisms to access, correct and override.</t>
  </si>
  <si>
    <t>for the defense of Legal Claims</t>
  </si>
  <si>
    <t>Personal Data relating to Crimional Convictions and Offenses</t>
  </si>
  <si>
    <t>If the following conditions are met:
there is a link with the main purpose(s)
the controller shall not oblige
the nature of the data is compatible with the processing
and the consequences of the processing do not subsequently affect the data subject
security measures are put in place to protect the data during processing.</t>
  </si>
  <si>
    <t>significant consequences, which they should be able to overcome albeit with serious difficulties (misappropriation of funds, blacklisting by banks, property damage, loss of employment, subpoenas, worsening of state of health, etc.)</t>
  </si>
  <si>
    <t>No. No grounds for exclusion from a DPIA</t>
  </si>
  <si>
    <t>Yes, nature, scope, context and purposes of processing similar to processing already covered by a DPIA and authorized (Art 35.1)</t>
  </si>
  <si>
    <t>Yes, processing already verified by a supervisory authority before May 2018</t>
  </si>
  <si>
    <t>Yes, processing belonging to the legal basis (EU or Member State) of authorized processing operations that have been the subject of a DPIA. (art.35.10)</t>
  </si>
  <si>
    <t>Yes, processing excluded from the obligation of the DPIA according to the list of national authorities (art. 35.5)</t>
  </si>
  <si>
    <t>Regulatory reason for requiring a DPIA</t>
  </si>
  <si>
    <t>2. Processing operations that include biometric data as defined in Article 4 (14) of the Article 4 (14) of the GDPR for the purpose of identifying data subject in combination with at least one other criterion of the EDPB Guidelines.</t>
  </si>
  <si>
    <t>3. Processing operations involving the combination, matching or comparison of personal data collected from 'processing operations with different purposes (from the same or different controllers) — provided that processing operations with different purposes (from the same or from different controllers) — if they can produce legal effects for the data subject or can have a significant and similar impact on the data subject.</t>
  </si>
  <si>
    <t>Situations for derogation</t>
  </si>
  <si>
    <t>Description of the negative consequences on the person concerned</t>
  </si>
  <si>
    <t>Maximal</t>
  </si>
  <si>
    <t>Signifiant</t>
  </si>
  <si>
    <t>Limited</t>
  </si>
  <si>
    <t>Negligible</t>
  </si>
  <si>
    <t>[COL1]</t>
  </si>
  <si>
    <t>[COL2]</t>
  </si>
  <si>
    <t>[COL3]</t>
  </si>
  <si>
    <t>[COL4]</t>
  </si>
  <si>
    <t>[COL5]</t>
  </si>
  <si>
    <t>[COL6]</t>
  </si>
  <si>
    <t>[COL7]</t>
  </si>
  <si>
    <t>[COL8]</t>
  </si>
  <si>
    <t>[COL9]</t>
  </si>
  <si>
    <t>[COL10]</t>
  </si>
  <si>
    <t>[COL11]</t>
  </si>
  <si>
    <t>[COL12]</t>
  </si>
  <si>
    <t>[COL13]</t>
  </si>
  <si>
    <t>[COL14]</t>
  </si>
  <si>
    <t>[COL15]</t>
  </si>
  <si>
    <t>[COL16]</t>
  </si>
  <si>
    <t>[COL17]</t>
  </si>
  <si>
    <t>[COL18]</t>
  </si>
  <si>
    <t>Joint Controller</t>
  </si>
  <si>
    <t>[COL19]</t>
  </si>
  <si>
    <t>Other joint controller</t>
  </si>
  <si>
    <t>[COL20]</t>
  </si>
  <si>
    <t>[COL21]</t>
  </si>
  <si>
    <t>[COL22]</t>
  </si>
  <si>
    <t>[COL23]</t>
  </si>
  <si>
    <t>[COL24]</t>
  </si>
  <si>
    <t>[COL25]</t>
  </si>
  <si>
    <t>[COL26]</t>
  </si>
  <si>
    <t>[COL27]</t>
  </si>
  <si>
    <t>[COL28]</t>
  </si>
  <si>
    <t>Category of PII and PII principals</t>
  </si>
  <si>
    <t>[COL29]</t>
  </si>
  <si>
    <t>[COL30]</t>
  </si>
  <si>
    <t>[COL31]</t>
  </si>
  <si>
    <t>[COL32]</t>
  </si>
  <si>
    <t>[COL33]</t>
  </si>
  <si>
    <t>[COL34]</t>
  </si>
  <si>
    <t>[COL35]</t>
  </si>
  <si>
    <t>[COL36]</t>
  </si>
  <si>
    <t>[COL37]</t>
  </si>
  <si>
    <t>[COL38]</t>
  </si>
  <si>
    <t>[COL39]</t>
  </si>
  <si>
    <t>[COL40]</t>
  </si>
  <si>
    <t>[COL41]</t>
  </si>
  <si>
    <t>[COL42]</t>
  </si>
  <si>
    <t>[COL43]</t>
  </si>
  <si>
    <t>[COL44]</t>
  </si>
  <si>
    <t>[COL45]</t>
  </si>
  <si>
    <t>[COL46]</t>
  </si>
  <si>
    <t>[COL47]</t>
  </si>
  <si>
    <t>[COL48]</t>
  </si>
  <si>
    <t>[COL49]</t>
  </si>
  <si>
    <t>[COL50]</t>
  </si>
  <si>
    <t>[COL51]</t>
  </si>
  <si>
    <t>[COL52]</t>
  </si>
  <si>
    <t>[COL53]</t>
  </si>
  <si>
    <t>[COL54]</t>
  </si>
  <si>
    <t>[COL55]</t>
  </si>
  <si>
    <t>[COL56]</t>
  </si>
  <si>
    <t>[COL57]</t>
  </si>
  <si>
    <t>[COL58]</t>
  </si>
  <si>
    <t>[COL59]</t>
  </si>
  <si>
    <t>[COL60]</t>
  </si>
  <si>
    <t>[COL61]</t>
  </si>
  <si>
    <t>[COL62]</t>
  </si>
  <si>
    <t>[COL63]</t>
  </si>
  <si>
    <t>[COL64]</t>
  </si>
  <si>
    <t>[COL65]</t>
  </si>
  <si>
    <t>[COL66]</t>
  </si>
  <si>
    <t>[COL67]</t>
  </si>
  <si>
    <t>[COL68]</t>
  </si>
  <si>
    <t>[COL69]</t>
  </si>
  <si>
    <t>[COL70]</t>
  </si>
  <si>
    <t>[COL71]</t>
  </si>
  <si>
    <t>[COL72]</t>
  </si>
  <si>
    <t>[COL73]</t>
  </si>
  <si>
    <t>[COL74]</t>
  </si>
  <si>
    <t>[COL75]</t>
  </si>
  <si>
    <t>[COL76]</t>
  </si>
  <si>
    <t>[COL77]</t>
  </si>
  <si>
    <t>[COL78]</t>
  </si>
  <si>
    <t>[COL79]</t>
  </si>
  <si>
    <t>[COL80]</t>
  </si>
  <si>
    <t>[COL81]</t>
  </si>
  <si>
    <t>[COL82]</t>
  </si>
  <si>
    <t>[COL83]</t>
  </si>
  <si>
    <t>[COL84]</t>
  </si>
  <si>
    <t>[COL85]</t>
  </si>
  <si>
    <t>[COL86]</t>
  </si>
  <si>
    <t>[COL87]</t>
  </si>
  <si>
    <t>[COL88]</t>
  </si>
  <si>
    <t>[COL89]</t>
  </si>
  <si>
    <t>[COL90]</t>
  </si>
  <si>
    <t>[COL91]</t>
  </si>
  <si>
    <t>[COL92]</t>
  </si>
  <si>
    <t>[COL93]</t>
  </si>
  <si>
    <t>[COL94]</t>
  </si>
  <si>
    <t>[COL95]</t>
  </si>
  <si>
    <t>[COL96]</t>
  </si>
  <si>
    <t>[COL97]</t>
  </si>
  <si>
    <t>[COL98]</t>
  </si>
  <si>
    <t>[COL99]</t>
  </si>
  <si>
    <t>[COL100]</t>
  </si>
  <si>
    <t>[COL101]</t>
  </si>
  <si>
    <t>[COL102]</t>
  </si>
  <si>
    <t>[COL103]</t>
  </si>
  <si>
    <t>[COL104]</t>
  </si>
  <si>
    <t>[COL105]</t>
  </si>
  <si>
    <t>[COL106]</t>
  </si>
  <si>
    <t>[COL107]</t>
  </si>
  <si>
    <t>[COL108]</t>
  </si>
  <si>
    <t>[COL109]</t>
  </si>
  <si>
    <t>[COL110]</t>
  </si>
  <si>
    <t>[COL111]</t>
  </si>
  <si>
    <t>[COL112]</t>
  </si>
  <si>
    <t>[COL113]</t>
  </si>
  <si>
    <t>[COL114]</t>
  </si>
  <si>
    <t>[COL115]</t>
  </si>
  <si>
    <t>[COL116]</t>
  </si>
  <si>
    <t>[COL117]</t>
  </si>
  <si>
    <t>[COL118]</t>
  </si>
  <si>
    <t>[COL119]</t>
  </si>
  <si>
    <t>[COL120]</t>
  </si>
  <si>
    <t>[COL121]</t>
  </si>
  <si>
    <t>[COL122]</t>
  </si>
  <si>
    <t>[COL123]</t>
  </si>
  <si>
    <t>[COL124]</t>
  </si>
  <si>
    <t>[COL125]</t>
  </si>
  <si>
    <t>[COL126]</t>
  </si>
  <si>
    <t>[COL127]</t>
  </si>
  <si>
    <t>[COL128]</t>
  </si>
  <si>
    <t>[COL129]</t>
  </si>
  <si>
    <t>[COL130]</t>
  </si>
  <si>
    <t>[COL131]</t>
  </si>
  <si>
    <t>[COL132]</t>
  </si>
  <si>
    <t>[COL133]</t>
  </si>
  <si>
    <t>[COL134]</t>
  </si>
  <si>
    <t>[COL135]</t>
  </si>
  <si>
    <t>[COL136]</t>
  </si>
  <si>
    <t>[COL137]</t>
  </si>
  <si>
    <t>[COL138]</t>
  </si>
  <si>
    <t>[COL139]</t>
  </si>
  <si>
    <t>[COL140]</t>
  </si>
  <si>
    <t>[COL141]</t>
  </si>
  <si>
    <t>[COL142]</t>
  </si>
  <si>
    <t>[COL143]</t>
  </si>
  <si>
    <t>[COL144]</t>
  </si>
  <si>
    <t>[COL145]</t>
  </si>
  <si>
    <t>[COL146]</t>
  </si>
  <si>
    <t>[COL147]</t>
  </si>
  <si>
    <t>[COL148]</t>
  </si>
  <si>
    <t>[COL149]</t>
  </si>
  <si>
    <t>[COL150]</t>
  </si>
  <si>
    <t>[COL151]</t>
  </si>
  <si>
    <t>[COL152]</t>
  </si>
  <si>
    <t>[COL153]</t>
  </si>
  <si>
    <t>[COL154]</t>
  </si>
  <si>
    <t>[COL155]</t>
  </si>
  <si>
    <t>Processor 1</t>
  </si>
  <si>
    <t>[COL156]</t>
  </si>
  <si>
    <t>[COL157]</t>
  </si>
  <si>
    <t>[COL158]</t>
  </si>
  <si>
    <t>Processor 2</t>
  </si>
  <si>
    <t>[COL159]</t>
  </si>
  <si>
    <t>[COL160]</t>
  </si>
  <si>
    <t>[COL161]</t>
  </si>
  <si>
    <t>[COL162]</t>
  </si>
  <si>
    <t>[COL163]</t>
  </si>
  <si>
    <t>[COL164]</t>
  </si>
  <si>
    <t>[COL165]</t>
  </si>
  <si>
    <t>[COL166]</t>
  </si>
  <si>
    <t>[COL167]</t>
  </si>
  <si>
    <t>[COL168]</t>
  </si>
  <si>
    <t>[COL169]</t>
  </si>
  <si>
    <t>[COL170]</t>
  </si>
  <si>
    <t>[COL171]</t>
  </si>
  <si>
    <t>[COL172]</t>
  </si>
  <si>
    <t>[COL173]</t>
  </si>
  <si>
    <t>[COL174]</t>
  </si>
  <si>
    <t>[COL175]</t>
  </si>
  <si>
    <t>[COL176]</t>
  </si>
  <si>
    <t>[COL177]</t>
  </si>
  <si>
    <t>[COL178]</t>
  </si>
  <si>
    <t>[COL179]</t>
  </si>
  <si>
    <t>[COL180]</t>
  </si>
  <si>
    <t>[COL181]</t>
  </si>
  <si>
    <t>[COL182]</t>
  </si>
  <si>
    <t>[COL183]</t>
  </si>
  <si>
    <t>[COL184]</t>
  </si>
  <si>
    <t>[COL185]</t>
  </si>
  <si>
    <t>[COL186]</t>
  </si>
  <si>
    <t>[COL187]</t>
  </si>
  <si>
    <t>[COL188]</t>
  </si>
  <si>
    <t>[COL189]</t>
  </si>
  <si>
    <t>[COL190]</t>
  </si>
  <si>
    <t>[COL191]</t>
  </si>
  <si>
    <t>[COL192]</t>
  </si>
  <si>
    <t>List of contact</t>
  </si>
  <si>
    <t>Data retention &amp; deletion PII</t>
  </si>
  <si>
    <t>CIA and resilience</t>
  </si>
  <si>
    <t>CIA risk assessment</t>
  </si>
  <si>
    <t>Access to PII on explicit instruction resp. treaty (personnel contract)</t>
  </si>
  <si>
    <t>DPIA Decision (Copy)</t>
  </si>
  <si>
    <t>Mechanism for porting PIIs</t>
  </si>
  <si>
    <t>=IF(ISBLANK(G9)=TRUE,"Removed",XLOOKUP(G9,'Processing Details'!$1:$1,'Processing Details'!$6:$6,"Indetermined",0))</t>
  </si>
  <si>
    <t>=IF(ISBLANK(G9)=TRUE,"Removed",XLOOKUP(G9,'Processing Details'!$1:$1,'Processing Details'!$4:$4,"Indetermined",0))</t>
  </si>
  <si>
    <t>=IF(ISBLANK(S7)=TRUE,"",S7)</t>
  </si>
  <si>
    <t>=IF(ISBLANK(R7)=TRUE,"",R7)</t>
  </si>
  <si>
    <t>=IF(ISBLANK(Q7)=TRUE,"",Q7)</t>
  </si>
  <si>
    <t>=IF(OR(COUNTIF(DE7:DM7,Parameter!$B$17)&gt;=Parameter!$B$28,LEFT(DN7,3)&lt;&gt;Parameter!$B$18),Parameter!$B$26,Parameter!$B$27)</t>
  </si>
  <si>
    <t>=IF(BO7=0,"",BO7)</t>
  </si>
  <si>
    <t>=IF(MAX(EQ7,EW7,FC7)=0,Parameter!$B$19,IF(MAX(EQ7,EW7,FC7)&lt;='Risk Scale'!$L$3,'Risk Scale'!$J$3,IF(MAX(EQ7,EW7,FC7)&gt;='Risk Scale'!$L$5,'Risk Scale'!$J$5,'Risk Scale'!$J$4)))</t>
  </si>
  <si>
    <t>=IF(ISBLANK(M7)=TRUE,"",M7)</t>
  </si>
  <si>
    <t>PR</t>
  </si>
  <si>
    <t>PR Info</t>
  </si>
  <si>
    <t>Info on processing</t>
  </si>
  <si>
    <t>DPIA Criteria relative to potential High Risk Processing (Art. 35-5&amp;6)-CNPD</t>
  </si>
  <si>
    <t xml:space="preserve">PII Processing Record – Record Form: </t>
  </si>
  <si>
    <t>Record—</t>
  </si>
  <si>
    <t>Information non prevalent or missing</t>
  </si>
  <si>
    <t>Color for Default Content</t>
  </si>
  <si>
    <t>=CONCATENATE('Processing Details'!A7,"-",'Processing Details'!C7)</t>
  </si>
  <si>
    <t>=IF(ISBLANK('Tsf-Ext-UE'!J7)=TRUE,"",'Tsf-Ext-UE'!J7)</t>
  </si>
  <si>
    <t>=IF(ISBLANK('Tsf-Ext-UE'!P7)=TRUE,"",'Tsf-Ext-UE'!P7)</t>
  </si>
  <si>
    <t>=IF(ISBLANK('Tsf-Ext-UE'!V7)=TRUE,"",'Tsf-Ext-UE'!V7)</t>
  </si>
  <si>
    <t>=IFERROR(IF(FIND(Parameter!$B$17,DP7,1)&gt;0,Parameter!$B$26),IF(ISBLANK(DP7)=TRUE,"",Parameter!$B$27))</t>
  </si>
  <si>
    <t>Add Info</t>
  </si>
  <si>
    <t>S1</t>
  </si>
  <si>
    <t>S1.1</t>
  </si>
  <si>
    <t>S.1.1</t>
  </si>
  <si>
    <t>S.1.2</t>
  </si>
  <si>
    <t>S.1.3</t>
  </si>
  <si>
    <t>21.1</t>
  </si>
  <si>
    <t>Final</t>
  </si>
  <si>
    <t>Model integrated to ITR Package 21.1</t>
  </si>
  <si>
    <t>21.0</t>
  </si>
  <si>
    <t>Template included in ITR-PACKAGE 21.0</t>
  </si>
  <si>
    <t>C. Harpes</t>
  </si>
  <si>
    <t>Print area ends here</t>
  </si>
  <si>
    <t>Data Protection Officer (if designated)</t>
  </si>
  <si>
    <t>Controller 1</t>
  </si>
  <si>
    <t>Controller 2</t>
  </si>
  <si>
    <t>Processor 3</t>
  </si>
  <si>
    <t>Processor 4</t>
  </si>
  <si>
    <t>Processor 5</t>
  </si>
  <si>
    <t>Processors</t>
  </si>
  <si>
    <t>Each processor to which are outsourced.</t>
  </si>
  <si>
    <t>Controller (or joint controllers)</t>
  </si>
  <si>
    <t>test</t>
  </si>
  <si>
    <t>For normal treatement</t>
  </si>
  <si>
    <t>For sensitive treatement</t>
  </si>
  <si>
    <t>Ref. type</t>
  </si>
  <si>
    <t>Contract</t>
  </si>
  <si>
    <t>legal obligation</t>
  </si>
  <si>
    <t>Vital interest</t>
  </si>
  <si>
    <t>Public task</t>
  </si>
  <si>
    <t>Balance in interests</t>
  </si>
  <si>
    <t>Explicit consent</t>
  </si>
  <si>
    <t>Employment laws</t>
  </si>
  <si>
    <t>Not-For-Profit</t>
  </si>
  <si>
    <t>Public</t>
  </si>
  <si>
    <t>Legal defence</t>
  </si>
  <si>
    <t>Public interest</t>
  </si>
  <si>
    <t>Medical purposes</t>
  </si>
  <si>
    <t>Public health</t>
  </si>
  <si>
    <t>Archiving, research, statistics</t>
  </si>
  <si>
    <t>Health law</t>
  </si>
  <si>
    <t>Criminal law</t>
  </si>
  <si>
    <t>Art.6.1.a</t>
  </si>
  <si>
    <t>Art. 6.1.b</t>
  </si>
  <si>
    <t>Art.6.1.c</t>
  </si>
  <si>
    <t>Art. 6.1.d</t>
  </si>
  <si>
    <t>Art.6.1.e</t>
  </si>
  <si>
    <t>Art. 6.1.f</t>
  </si>
  <si>
    <t>Art. 9.2.a</t>
  </si>
  <si>
    <t>Art. 9.2.e</t>
  </si>
  <si>
    <t>Art. 9.2.f</t>
  </si>
  <si>
    <t>Art. 9.2.d</t>
  </si>
  <si>
    <t>Art. 9.2.i</t>
  </si>
  <si>
    <t>Art. 9.2.b</t>
  </si>
  <si>
    <t>Art. 9.2.c</t>
  </si>
  <si>
    <t>Art. 9.2.g</t>
  </si>
  <si>
    <t>Art. 9.2.h</t>
  </si>
  <si>
    <t>Art. 9.2.j</t>
  </si>
  <si>
    <t>Art. 10</t>
  </si>
  <si>
    <t>Art. 9.3+4</t>
  </si>
  <si>
    <t>Art. 85</t>
  </si>
  <si>
    <t>Data included in Official Documents (art. 86)</t>
  </si>
  <si>
    <t>Art. 86</t>
  </si>
  <si>
    <t>Art. 87</t>
  </si>
  <si>
    <t>Art. 88</t>
  </si>
  <si>
    <t>Art. 89</t>
  </si>
  <si>
    <t>Art. 95</t>
  </si>
  <si>
    <t>?</t>
  </si>
  <si>
    <t>Legal reference</t>
  </si>
  <si>
    <t>DPIA need to be decided based on EDPB criteria.</t>
  </si>
  <si>
    <t xml:space="preserve">Negligible: No violations and no incidents on FADs in the last 10 years </t>
  </si>
  <si>
    <t>Possible: May occur but much less often than every 5 years</t>
  </si>
  <si>
    <t>Likely: One violation found approximately within five years</t>
  </si>
  <si>
    <t>Very likely: several violations within five years</t>
  </si>
  <si>
    <t>Constant: one violation in the current year</t>
  </si>
  <si>
    <t>Poss.</t>
  </si>
  <si>
    <t>Lik.</t>
  </si>
  <si>
    <t>V.lik.</t>
  </si>
  <si>
    <t>Const.</t>
  </si>
  <si>
    <t>Treshold</t>
  </si>
  <si>
    <t>Type decision</t>
  </si>
  <si>
    <t>Type situation</t>
  </si>
  <si>
    <t>Few easy overcomeable inconveniences.</t>
  </si>
  <si>
    <t>Limited and easy overcomeable inconveniences.</t>
  </si>
  <si>
    <t>Significant and hardly overcomeable consequences.</t>
  </si>
  <si>
    <t>Serious, or even irreversible, consequences.</t>
  </si>
  <si>
    <t>Description TSF 1</t>
  </si>
  <si>
    <t>Treatment to guarantee:
national security, defense, public security
prevention and detection of criminal offences,
public interest objectives,
protection of judicial independence, prevention and detection of ethical violations,
protection of the person
execution of claims under civil law.</t>
  </si>
  <si>
    <t>Archival purposes in the public interest, scientific or historical research or statistical purposes (Art 89).</t>
  </si>
  <si>
    <t>Based on initial consent.</t>
  </si>
  <si>
    <t>Scale</t>
  </si>
  <si>
    <t>Risk=V*I</t>
  </si>
  <si>
    <t>C. Harpes
J. Dazine</t>
  </si>
  <si>
    <t>Abreviations</t>
  </si>
  <si>
    <t>Month(s)</t>
  </si>
  <si>
    <t>Field</t>
  </si>
  <si>
    <t>How to fill the field</t>
  </si>
  <si>
    <t>Choose the role of the entity (controller, joint controller, subcontractor)</t>
  </si>
  <si>
    <t>Make a list with hyphens</t>
  </si>
  <si>
    <t>Idem for habits, family situation</t>
  </si>
  <si>
    <t>Idem for  income, financial status, tax status, etc.</t>
  </si>
  <si>
    <t>Idem for National ID such as  Social Security ID,  Passeport ID</t>
  </si>
  <si>
    <t>Idem for biometric data used to uniquely identify a natural person.</t>
  </si>
  <si>
    <t>Idem for information about sex life or sexual orientation</t>
  </si>
  <si>
    <t>Put in list form</t>
  </si>
  <si>
    <t>Choice of a level of likelihood (Max)</t>
  </si>
  <si>
    <t>Chief Information Security Officer</t>
  </si>
  <si>
    <t xml:space="preserve">List if necessary, do not put anything otherwise
</t>
  </si>
  <si>
    <t>Do not put anything if no
Short description</t>
  </si>
  <si>
    <t>Add or remove columns if needed</t>
  </si>
  <si>
    <t>For treatments with specific conditions</t>
  </si>
  <si>
    <t>&gt;  10.000 or 10% of PII principals</t>
  </si>
  <si>
    <t>100 or 1% of PII principals</t>
  </si>
  <si>
    <t>&gt; 10.000 or 10% of PII principals</t>
  </si>
  <si>
    <t>100 or 1% &lt; PII principals &lt;10.000 ou 10%</t>
  </si>
  <si>
    <t xml:space="preserve"> &gt; 100 and 1% of PII principals</t>
  </si>
  <si>
    <t xml:space="preserve">100 or 1% of PII principals </t>
  </si>
  <si>
    <t>100 or 1% &lt;PII Principals &lt;10.000 or 10%</t>
  </si>
  <si>
    <t>Transfer or disclosure of DCP not authorized by EU Right but recognized/enforceable under international agreement (art 48)</t>
  </si>
  <si>
    <t>Editorial changes , print area corrections, lawfulness criteria, risk scale sheet modification, spelling check</t>
  </si>
  <si>
    <t>P001</t>
  </si>
  <si>
    <t>21.2</t>
  </si>
  <si>
    <t>Quality Review (Minor correction: add missing threshold for High Risk.
Testing of ARIANA Macro (Migration and Management): Result OK</t>
  </si>
  <si>
    <t>Specific info</t>
  </si>
  <si>
    <t>Contact Info</t>
  </si>
  <si>
    <t>CISO Contact</t>
  </si>
  <si>
    <t>DPO Contact</t>
  </si>
  <si>
    <t>Public Relation Contact</t>
  </si>
  <si>
    <t>=CONCATENATE(IF(F4=Parameter!$B$17,$B$7 &amp; CHAR(10),""),IF(G4=Parameter!$B$17,$B$8 &amp; CHAR(10),""),IF(H4=Parameter!$B$17,$B$9 &amp; CHAR(10),""),IF(I4=Parameter!$B$17,$B$10 &amp; CHAR(10),""),IF(J4=Parameter!$B$17,$B$11 &amp; CHAR(10),""),IF(K4=Parameter!$B$17,$B$12 &amp; CHAR(10),""),IF(L4=Parameter!$B$17,$B$13 &amp; CHAR(10),""),IF(M4=Parameter!$B$17,$B$13 &amp; CHAR(10),""))</t>
  </si>
  <si>
    <t>=IF(O4="",Parameter!$B$18,Parameter!$B$17&amp;CHAR(10)&amp;LEFT(O4,LEN(O4)-2))</t>
  </si>
  <si>
    <t>=IFERROR(IF(E4=Parameter!$B$19,"",IF(G4=$B$10,$B$10 &amp; CHAR(10) &amp; I4,IFS(G4=$B$7,$B$7,G4=$B$8,$B$8,G4=$B$9,$B$9,H4=Parameter!$B$17,$B$11))),"")</t>
  </si>
  <si>
    <t>=IFERROR(IF(K4=Parameter!$B$19,"",IF(M4=$B$10,$B$10 &amp; CHAR(10) &amp; O4,IFS(M4=$B$7,$B$7,M4=$B$8,$B$8,M4=$B$9,$B$9,N4=Parameter!$B$17,$B$11))),"")</t>
  </si>
  <si>
    <t>=IFERROR(IF(Q4=Parameter!$B$19,"",IF(S4=$B$10,$B$10 &amp; CHAR(10) &amp; U4,IFS(S4=$B$7,$B$7,S4=$B$8,$B$8,S4=$B$9,$B$9,T4=Parameter!$B$17,$B$11))),"")</t>
  </si>
  <si>
    <t>21.8</t>
  </si>
  <si>
    <t>Correction of formula and dissemination in ITR PACKAGE v 21.8</t>
  </si>
  <si>
    <t>Assistance for Reporting on Information system Audits with Normative Assessment - ARIANA
Privacy Information Management System (PIMS)</t>
  </si>
  <si>
    <t>21.9</t>
  </si>
  <si>
    <t>R. Pande</t>
  </si>
  <si>
    <t>Updated for public release</t>
  </si>
  <si>
    <t>Record of processing activities – Template 
(RegisterPII-EN)</t>
  </si>
  <si>
    <t>G. Schaff</t>
  </si>
  <si>
    <t>#Q120 (Ariana) + #5ADPv24RegisterPII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</si>
</sst>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_(&quot;€&quot;* \(#,##0\);_(&quot;€&quot;* &quot;-&quot;_);_(@_)"/>
    <numFmt numFmtId="165" formatCode="_(&quot;€&quot;* #,##0.00_);_(&quot;€&quot;* \(#,##0.00\);_(&quot;€&quot;* &quot;-&quot;??_);_(@_)"/>
    <numFmt numFmtId="166" formatCode="dd\.mm\.yy"/>
    <numFmt numFmtId="167" formatCode="&quot;[COL&quot;_##0&quot;]&quot;\ "/>
  </numFmts>
  <fonts count="61" x14ac:knownFonts="1">
    <font>
      <sz val="8"/>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9"/>
      <color theme="1"/>
      <name val="Corbel"/>
      <family val="2"/>
    </font>
    <font>
      <sz val="11"/>
      <color theme="1"/>
      <name val="Corbel"/>
      <family val="2"/>
    </font>
    <font>
      <sz val="9"/>
      <color theme="1"/>
      <name val="Corbel"/>
      <family val="2"/>
    </font>
    <font>
      <sz val="11"/>
      <color theme="1"/>
      <name val="Corbel"/>
      <family val="2"/>
    </font>
    <font>
      <b/>
      <sz val="11"/>
      <color theme="1"/>
      <name val="Corbel"/>
      <family val="2"/>
    </font>
    <font>
      <sz val="12"/>
      <color theme="1"/>
      <name val="Calibri"/>
      <family val="2"/>
    </font>
    <font>
      <b/>
      <sz val="12"/>
      <color theme="1"/>
      <name val="Corbel"/>
      <family val="2"/>
    </font>
    <font>
      <sz val="6"/>
      <color theme="1"/>
      <name val="Corbel"/>
      <family val="2"/>
    </font>
    <font>
      <sz val="12"/>
      <name val="Corbel"/>
      <family val="2"/>
    </font>
    <font>
      <b/>
      <sz val="9"/>
      <color rgb="FFFA7D00"/>
      <name val="Corbel"/>
      <family val="2"/>
    </font>
    <font>
      <b/>
      <sz val="16"/>
      <name val="Century"/>
      <family val="2"/>
      <scheme val="major"/>
    </font>
    <font>
      <b/>
      <sz val="11"/>
      <name val="Century"/>
      <family val="2"/>
      <scheme val="major"/>
    </font>
    <font>
      <sz val="9"/>
      <color rgb="FF3F3F76"/>
      <name val="Corbel"/>
      <family val="2"/>
    </font>
    <font>
      <sz val="10"/>
      <color theme="1"/>
      <name val="Corbel"/>
      <family val="2"/>
      <scheme val="minor"/>
    </font>
    <font>
      <sz val="8"/>
      <name val="Corbel"/>
      <family val="2"/>
      <scheme val="minor"/>
    </font>
    <font>
      <sz val="8"/>
      <color theme="1"/>
      <name val="Corbel"/>
      <family val="2"/>
      <scheme val="minor"/>
    </font>
    <font>
      <sz val="9"/>
      <color theme="0"/>
      <name val="Corbel"/>
      <family val="2"/>
    </font>
    <font>
      <sz val="9"/>
      <color rgb="FF9C0006"/>
      <name val="Corbel"/>
      <family val="2"/>
    </font>
    <font>
      <b/>
      <sz val="9"/>
      <color theme="0"/>
      <name val="Corbel"/>
      <family val="2"/>
    </font>
    <font>
      <i/>
      <sz val="9"/>
      <color rgb="FF7F7F7F"/>
      <name val="Corbel"/>
      <family val="2"/>
    </font>
    <font>
      <sz val="9"/>
      <color rgb="FF006100"/>
      <name val="Corbel"/>
      <family val="2"/>
    </font>
    <font>
      <b/>
      <sz val="12"/>
      <name val="Century"/>
      <family val="2"/>
      <scheme val="major"/>
    </font>
    <font>
      <sz val="9"/>
      <color rgb="FFFA7D00"/>
      <name val="Corbel"/>
      <family val="2"/>
    </font>
    <font>
      <sz val="9"/>
      <color rgb="FF9C5700"/>
      <name val="Corbel"/>
      <family val="2"/>
    </font>
    <font>
      <b/>
      <sz val="9"/>
      <color rgb="FF3F3F3F"/>
      <name val="Corbel"/>
      <family val="2"/>
    </font>
    <font>
      <sz val="9"/>
      <color rgb="FFFF0000"/>
      <name val="Corbel"/>
      <family val="2"/>
    </font>
    <font>
      <b/>
      <sz val="10"/>
      <color theme="1"/>
      <name val="Corbel"/>
      <family val="2"/>
      <scheme val="minor"/>
    </font>
    <font>
      <sz val="9"/>
      <color theme="0" tint="-0.499984740745262"/>
      <name val="Corbel"/>
      <family val="2"/>
      <scheme val="minor"/>
    </font>
    <font>
      <b/>
      <sz val="12"/>
      <color theme="1"/>
      <name val="Century"/>
      <family val="2"/>
      <scheme val="major"/>
    </font>
    <font>
      <sz val="11"/>
      <color theme="1"/>
      <name val="Calibri Light"/>
      <family val="2"/>
    </font>
    <font>
      <b/>
      <sz val="11"/>
      <color theme="1"/>
      <name val="Corbel"/>
      <family val="2"/>
      <scheme val="minor"/>
    </font>
    <font>
      <b/>
      <sz val="18"/>
      <name val="Century"/>
      <family val="2"/>
      <scheme val="major"/>
    </font>
    <font>
      <u/>
      <sz val="10"/>
      <color theme="10"/>
      <name val="Arial"/>
      <family val="2"/>
    </font>
    <font>
      <b/>
      <sz val="10"/>
      <name val="Bahnschrift Condensed"/>
      <family val="2"/>
    </font>
    <font>
      <sz val="12"/>
      <color theme="1"/>
      <name val="Corbel"/>
      <family val="2"/>
      <scheme val="minor"/>
    </font>
    <font>
      <b/>
      <sz val="12"/>
      <color theme="1"/>
      <name val="Corbel"/>
      <family val="2"/>
      <scheme val="minor"/>
    </font>
    <font>
      <sz val="11"/>
      <name val="Corbel"/>
      <family val="2"/>
      <scheme val="minor"/>
    </font>
    <font>
      <i/>
      <sz val="9"/>
      <name val="Corbel"/>
      <family val="2"/>
      <scheme val="minor"/>
    </font>
    <font>
      <b/>
      <sz val="9"/>
      <name val="Corbel"/>
      <family val="2"/>
      <scheme val="minor"/>
    </font>
    <font>
      <b/>
      <sz val="8"/>
      <color theme="1"/>
      <name val="Corbel"/>
      <family val="2"/>
      <scheme val="minor"/>
    </font>
    <font>
      <sz val="9"/>
      <color theme="1"/>
      <name val="Corbel"/>
      <family val="2"/>
      <scheme val="minor"/>
    </font>
    <font>
      <i/>
      <sz val="8"/>
      <name val="Corbel"/>
      <family val="2"/>
      <scheme val="minor"/>
    </font>
    <font>
      <sz val="10"/>
      <color theme="1"/>
      <name val="Calibri"/>
      <family val="2"/>
    </font>
    <font>
      <sz val="6"/>
      <color theme="1"/>
      <name val="Calibri"/>
      <family val="2"/>
    </font>
    <font>
      <sz val="11"/>
      <color theme="1"/>
      <name val="Calibri"/>
      <family val="2"/>
    </font>
    <font>
      <sz val="18"/>
      <color theme="1"/>
      <name val="Calibri"/>
      <family val="2"/>
    </font>
    <font>
      <sz val="7"/>
      <color theme="1"/>
      <name val="Consolas"/>
      <family val="3"/>
    </font>
    <font>
      <b/>
      <sz val="10"/>
      <name val="Century"/>
      <family val="2"/>
      <scheme val="major"/>
    </font>
    <font>
      <i/>
      <sz val="8"/>
      <color theme="1"/>
      <name val="Corbel"/>
      <family val="2"/>
      <scheme val="minor"/>
    </font>
    <font>
      <b/>
      <sz val="10"/>
      <color theme="1"/>
      <name val="Century"/>
      <family val="2"/>
      <scheme val="major"/>
    </font>
    <font>
      <sz val="10"/>
      <name val="Century"/>
      <family val="2"/>
      <scheme val="major"/>
    </font>
    <font>
      <b/>
      <sz val="11"/>
      <name val="Century"/>
      <family val="1"/>
      <scheme val="major"/>
    </font>
    <font>
      <sz val="11"/>
      <name val="Century"/>
      <family val="1"/>
      <scheme val="major"/>
    </font>
    <font>
      <sz val="12"/>
      <color theme="1"/>
      <name val="Century"/>
      <family val="1"/>
      <scheme val="major"/>
    </font>
    <font>
      <sz val="11"/>
      <color theme="1"/>
      <name val="Century"/>
      <family val="1"/>
      <scheme val="major"/>
    </font>
  </fonts>
  <fills count="110">
    <fill>
      <patternFill patternType="none"/>
    </fill>
    <fill>
      <patternFill patternType="gray125"/>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99"/>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2"/>
        <bgColor indexed="64"/>
      </patternFill>
    </fill>
    <fill>
      <patternFill patternType="solid">
        <fgColor rgb="FF92D050"/>
        <bgColor indexed="64"/>
      </patternFill>
    </fill>
    <fill>
      <patternFill patternType="solid">
        <fgColor theme="4"/>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33CCCC"/>
        <bgColor indexed="64"/>
      </patternFill>
    </fill>
    <fill>
      <patternFill patternType="solid">
        <fgColor rgb="FF000000"/>
        <bgColor indexed="64"/>
      </patternFill>
    </fill>
    <fill>
      <patternFill patternType="solid">
        <fgColor rgb="FF0000FF"/>
        <bgColor indexed="64"/>
      </patternFill>
    </fill>
    <fill>
      <patternFill patternType="solid">
        <fgColor rgb="FF666699"/>
        <bgColor indexed="64"/>
      </patternFill>
    </fill>
    <fill>
      <patternFill patternType="solid">
        <fgColor rgb="FF00FF00"/>
        <bgColor indexed="64"/>
      </patternFill>
    </fill>
    <fill>
      <patternFill patternType="solid">
        <fgColor rgb="FF993300"/>
        <bgColor indexed="64"/>
      </patternFill>
    </fill>
    <fill>
      <patternFill patternType="solid">
        <fgColor rgb="FF000080"/>
        <bgColor indexed="64"/>
      </patternFill>
    </fill>
    <fill>
      <patternFill patternType="solid">
        <fgColor rgb="FF003300"/>
        <bgColor indexed="64"/>
      </patternFill>
    </fill>
    <fill>
      <patternFill patternType="solid">
        <fgColor rgb="FF800000"/>
        <bgColor indexed="64"/>
      </patternFill>
    </fill>
    <fill>
      <patternFill patternType="solid">
        <fgColor rgb="FF003366"/>
        <bgColor indexed="64"/>
      </patternFill>
    </fill>
    <fill>
      <patternFill patternType="solid">
        <fgColor rgb="FF808000"/>
        <bgColor indexed="64"/>
      </patternFill>
    </fill>
    <fill>
      <patternFill patternType="solid">
        <fgColor rgb="FFFFCC00"/>
        <bgColor indexed="64"/>
      </patternFill>
    </fill>
    <fill>
      <patternFill patternType="solid">
        <fgColor rgb="FFF3F3F3"/>
        <bgColor indexed="64"/>
      </patternFill>
    </fill>
    <fill>
      <patternFill patternType="solid">
        <fgColor rgb="FFE6E6E6"/>
        <bgColor indexed="64"/>
      </patternFill>
    </fill>
    <fill>
      <patternFill patternType="solid">
        <fgColor rgb="FFE0E0E0"/>
        <bgColor indexed="64"/>
      </patternFill>
    </fill>
    <fill>
      <patternFill patternType="solid">
        <fgColor rgb="FFD9D9D9"/>
        <bgColor indexed="64"/>
      </patternFill>
    </fill>
    <fill>
      <patternFill patternType="solid">
        <fgColor rgb="FFCCCCCC"/>
        <bgColor indexed="64"/>
      </patternFill>
    </fill>
    <fill>
      <patternFill patternType="solid">
        <fgColor rgb="FFC0C0C0"/>
        <bgColor indexed="64"/>
      </patternFill>
    </fill>
    <fill>
      <patternFill patternType="solid">
        <fgColor rgb="FFB3B3B3"/>
        <bgColor indexed="64"/>
      </patternFill>
    </fill>
    <fill>
      <patternFill patternType="solid">
        <fgColor rgb="FFA6A6A6"/>
        <bgColor indexed="64"/>
      </patternFill>
    </fill>
    <fill>
      <patternFill patternType="solid">
        <fgColor rgb="FFA0A0A0"/>
        <bgColor indexed="64"/>
      </patternFill>
    </fill>
    <fill>
      <patternFill patternType="solid">
        <fgColor rgb="FF999999"/>
        <bgColor indexed="64"/>
      </patternFill>
    </fill>
    <fill>
      <patternFill patternType="solid">
        <fgColor rgb="FF8C8C8C"/>
        <bgColor indexed="64"/>
      </patternFill>
    </fill>
    <fill>
      <patternFill patternType="solid">
        <fgColor rgb="FF808080"/>
        <bgColor indexed="64"/>
      </patternFill>
    </fill>
    <fill>
      <patternFill patternType="solid">
        <fgColor rgb="FF737373"/>
        <bgColor indexed="64"/>
      </patternFill>
    </fill>
    <fill>
      <patternFill patternType="solid">
        <fgColor rgb="FF666666"/>
        <bgColor indexed="64"/>
      </patternFill>
    </fill>
    <fill>
      <patternFill patternType="solid">
        <fgColor rgb="FF606060"/>
        <bgColor indexed="64"/>
      </patternFill>
    </fill>
    <fill>
      <patternFill patternType="solid">
        <fgColor rgb="FF595959"/>
        <bgColor indexed="64"/>
      </patternFill>
    </fill>
    <fill>
      <patternFill patternType="solid">
        <fgColor rgb="FF4C4C4C"/>
        <bgColor indexed="64"/>
      </patternFill>
    </fill>
    <fill>
      <patternFill patternType="solid">
        <fgColor rgb="FF404040"/>
        <bgColor indexed="64"/>
      </patternFill>
    </fill>
    <fill>
      <patternFill patternType="solid">
        <fgColor rgb="FF333333"/>
        <bgColor indexed="64"/>
      </patternFill>
    </fill>
    <fill>
      <patternFill patternType="solid">
        <fgColor rgb="FF262626"/>
        <bgColor indexed="64"/>
      </patternFill>
    </fill>
    <fill>
      <patternFill patternType="solid">
        <fgColor rgb="FF202020"/>
        <bgColor indexed="64"/>
      </patternFill>
    </fill>
    <fill>
      <patternFill patternType="solid">
        <fgColor rgb="FF191919"/>
        <bgColor indexed="64"/>
      </patternFill>
    </fill>
    <fill>
      <patternFill patternType="solid">
        <fgColor rgb="FF0C0C0C"/>
        <bgColor indexed="64"/>
      </patternFill>
    </fill>
    <fill>
      <patternFill patternType="solid">
        <fgColor rgb="FF008000"/>
        <bgColor indexed="64"/>
      </patternFill>
    </fill>
    <fill>
      <patternFill patternType="solid">
        <fgColor rgb="FF333399"/>
        <bgColor indexed="64"/>
      </patternFill>
    </fill>
    <fill>
      <patternFill patternType="solid">
        <fgColor rgb="FFCC99FF"/>
        <bgColor indexed="64"/>
      </patternFill>
    </fill>
    <fill>
      <patternFill patternType="solid">
        <fgColor rgb="FF3366FF"/>
        <bgColor indexed="64"/>
      </patternFill>
    </fill>
    <fill>
      <patternFill patternType="solid">
        <fgColor rgb="FFCCFFCC"/>
        <bgColor indexed="64"/>
      </patternFill>
    </fill>
    <fill>
      <patternFill patternType="solid">
        <fgColor rgb="FFFF9900"/>
        <bgColor indexed="64"/>
      </patternFill>
    </fill>
    <fill>
      <patternFill patternType="solid">
        <fgColor rgb="FFCCFFFF"/>
        <bgColor indexed="64"/>
      </patternFill>
    </fill>
    <fill>
      <patternFill patternType="solid">
        <fgColor rgb="FFFFFF99"/>
        <bgColor indexed="64"/>
      </patternFill>
    </fill>
    <fill>
      <patternFill patternType="solid">
        <fgColor rgb="FF99CC00"/>
        <bgColor indexed="64"/>
      </patternFill>
    </fill>
    <fill>
      <patternFill patternType="solid">
        <fgColor rgb="FF333300"/>
        <bgColor indexed="64"/>
      </patternFill>
    </fill>
    <fill>
      <patternFill patternType="solid">
        <fgColor rgb="FFFF6600"/>
        <bgColor indexed="64"/>
      </patternFill>
    </fill>
    <fill>
      <patternFill patternType="solid">
        <fgColor rgb="FF99CCFF"/>
        <bgColor indexed="64"/>
      </patternFill>
    </fill>
    <fill>
      <patternFill patternType="solid">
        <fgColor rgb="FFFF00FF"/>
        <bgColor indexed="64"/>
      </patternFill>
    </fill>
    <fill>
      <patternFill patternType="solid">
        <fgColor rgb="FF993366"/>
        <bgColor indexed="64"/>
      </patternFill>
    </fill>
    <fill>
      <patternFill patternType="solid">
        <fgColor rgb="FFFF0000"/>
        <bgColor indexed="64"/>
      </patternFill>
    </fill>
    <fill>
      <patternFill patternType="solid">
        <fgColor rgb="FFFF99CC"/>
        <bgColor indexed="64"/>
      </patternFill>
    </fill>
    <fill>
      <patternFill patternType="solid">
        <fgColor rgb="FF339966"/>
        <bgColor indexed="64"/>
      </patternFill>
    </fill>
    <fill>
      <patternFill patternType="solid">
        <fgColor rgb="FF00CCFF"/>
        <bgColor indexed="64"/>
      </patternFill>
    </fill>
    <fill>
      <patternFill patternType="solid">
        <fgColor rgb="FFFFCC99"/>
        <bgColor indexed="64"/>
      </patternFill>
    </fill>
    <fill>
      <patternFill patternType="solid">
        <fgColor rgb="FF008080"/>
        <bgColor indexed="64"/>
      </patternFill>
    </fill>
    <fill>
      <patternFill patternType="solid">
        <fgColor rgb="FF00FFFF"/>
        <bgColor indexed="64"/>
      </patternFill>
    </fill>
    <fill>
      <patternFill patternType="solid">
        <fgColor rgb="FF800080"/>
        <bgColor indexed="64"/>
      </patternFill>
    </fill>
    <fill>
      <patternFill patternType="solid">
        <fgColor rgb="FFFFFFFF"/>
        <bgColor indexed="64"/>
      </patternFill>
    </fill>
    <fill>
      <patternFill patternType="lightUp"/>
    </fill>
    <fill>
      <patternFill patternType="solid">
        <fgColor rgb="FFFFCCFF"/>
        <bgColor indexed="64"/>
      </patternFill>
    </fill>
    <fill>
      <patternFill patternType="solid">
        <fgColor theme="6" tint="0.79998168889431442"/>
        <bgColor indexed="64"/>
      </patternFill>
    </fill>
    <fill>
      <patternFill patternType="solid">
        <fgColor rgb="FFFF66FF"/>
        <bgColor indexed="64"/>
      </patternFill>
    </fill>
    <fill>
      <patternFill patternType="solid">
        <fgColor theme="0" tint="-4.9989318521683403E-2"/>
        <bgColor indexed="64"/>
      </patternFill>
    </fill>
    <fill>
      <patternFill patternType="solid">
        <fgColor rgb="FFC00000"/>
        <bgColor indexed="64"/>
      </patternFill>
    </fill>
    <fill>
      <patternFill patternType="solid">
        <fgColor theme="8"/>
        <bgColor indexed="64"/>
      </patternFill>
    </fill>
    <fill>
      <patternFill patternType="solid">
        <fgColor theme="3" tint="0.59999389629810485"/>
        <bgColor indexed="64"/>
      </patternFill>
    </fill>
    <fill>
      <patternFill patternType="solid">
        <fgColor theme="2" tint="-9.9948118533890809E-2"/>
        <bgColor indexed="64"/>
      </patternFill>
    </fill>
    <fill>
      <patternFill patternType="solid">
        <fgColor theme="2" tint="-0.499984740745262"/>
        <bgColor indexed="64"/>
      </patternFill>
    </fill>
    <fill>
      <patternFill patternType="solid">
        <fgColor theme="2" tint="-0.2499465926084170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top/>
      <bottom style="thin">
        <color auto="1"/>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auto="1"/>
      </right>
      <top/>
      <bottom style="thin">
        <color indexed="6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theme="4"/>
      </left>
      <right style="thin">
        <color theme="4"/>
      </right>
      <top style="thin">
        <color theme="4"/>
      </top>
      <bottom style="thin">
        <color theme="4"/>
      </bottom>
      <diagonal/>
    </border>
    <border>
      <left/>
      <right style="thin">
        <color indexed="64"/>
      </right>
      <top style="thin">
        <color indexed="64"/>
      </top>
      <bottom/>
      <diagonal/>
    </border>
    <border>
      <left/>
      <right style="thin">
        <color indexed="64"/>
      </right>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indexed="64"/>
      </top>
      <bottom/>
      <diagonal/>
    </border>
    <border>
      <left/>
      <right style="thin">
        <color theme="2" tint="-0.499984740745262"/>
      </right>
      <top/>
      <bottom/>
      <diagonal/>
    </border>
    <border>
      <left style="thin">
        <color theme="2" tint="-0.499984740745262"/>
      </left>
      <right style="thin">
        <color rgb="FF00AFF2"/>
      </right>
      <top style="thin">
        <color theme="2" tint="-0.499984740745262"/>
      </top>
      <bottom style="thin">
        <color theme="2" tint="-0.499984740745262"/>
      </bottom>
      <diagonal/>
    </border>
    <border>
      <left/>
      <right/>
      <top style="thin">
        <color theme="2" tint="-0.499984740745262"/>
      </top>
      <bottom/>
      <diagonal/>
    </border>
    <border>
      <left style="thin">
        <color theme="2" tint="-0.499984740745262"/>
      </left>
      <right style="thin">
        <color rgb="FF00AFF2"/>
      </right>
      <top style="thin">
        <color theme="2" tint="-0.499984740745262"/>
      </top>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style="thin">
        <color rgb="FF7F7F7F"/>
      </left>
      <right style="thin">
        <color rgb="FF7F7F7F"/>
      </right>
      <top style="thin">
        <color rgb="FF7F7F7F"/>
      </top>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right style="thin">
        <color theme="2" tint="-0.499984740745262"/>
      </right>
      <top style="thin">
        <color theme="2" tint="-0.499984740745262"/>
      </top>
      <bottom/>
      <diagonal/>
    </border>
    <border>
      <left style="thin">
        <color theme="2" tint="-0.499984740745262"/>
      </left>
      <right/>
      <top style="thin">
        <color theme="2" tint="-0.499984740745262"/>
      </top>
      <bottom style="thin">
        <color theme="2" tint="-0.499984740745262"/>
      </bottom>
      <diagonal/>
    </border>
  </borders>
  <cellStyleXfs count="58">
    <xf numFmtId="0" fontId="0" fillId="0" borderId="0"/>
    <xf numFmtId="0" fontId="37" fillId="38" borderId="1" applyNumberFormat="0" applyProtection="0">
      <alignment horizontal="center" vertical="center"/>
    </xf>
    <xf numFmtId="0" fontId="16" fillId="39" borderId="1" applyNumberFormat="0" applyProtection="0">
      <alignment horizontal="center" vertical="center"/>
    </xf>
    <xf numFmtId="0" fontId="27" fillId="40" borderId="1" applyNumberFormat="0" applyProtection="0">
      <alignment horizontal="left" vertical="center" indent="1"/>
    </xf>
    <xf numFmtId="0" fontId="17" fillId="35" borderId="1" applyNumberFormat="0" applyProtection="0">
      <alignment horizontal="left" vertical="center" indent="1"/>
    </xf>
    <xf numFmtId="0" fontId="18" fillId="21" borderId="5" applyNumberFormat="0" applyAlignment="0" applyProtection="0"/>
    <xf numFmtId="0" fontId="15" fillId="2" borderId="5" applyNumberFormat="0" applyAlignment="0" applyProtection="0"/>
    <xf numFmtId="0" fontId="7" fillId="22" borderId="6" applyNumberFormat="0" applyFont="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0" borderId="0" applyFill="0" applyBorder="0" applyProtection="0">
      <alignment horizontal="left" vertical="top" wrapText="1" indent="1"/>
    </xf>
    <xf numFmtId="166" fontId="19" fillId="0" borderId="2" applyFill="0" applyBorder="0">
      <alignment horizontal="left" vertical="top" indent="1"/>
    </xf>
    <xf numFmtId="165" fontId="21" fillId="0" borderId="0" applyFont="0" applyFill="0" applyBorder="0" applyAlignment="0" applyProtection="0"/>
    <xf numFmtId="164" fontId="21" fillId="0" borderId="0" applyFont="0" applyFill="0" applyBorder="0" applyAlignment="0" applyProtection="0"/>
    <xf numFmtId="0" fontId="26" fillId="25" borderId="0" applyNumberFormat="0" applyBorder="0" applyAlignment="0" applyProtection="0"/>
    <xf numFmtId="0" fontId="23" fillId="26" borderId="0" applyNumberFormat="0" applyBorder="0" applyAlignment="0" applyProtection="0"/>
    <xf numFmtId="0" fontId="29" fillId="27" borderId="0" applyNumberFormat="0" applyBorder="0" applyAlignment="0" applyProtection="0"/>
    <xf numFmtId="0" fontId="30" fillId="2" borderId="12" applyNumberFormat="0" applyAlignment="0" applyProtection="0"/>
    <xf numFmtId="0" fontId="28" fillId="0" borderId="13" applyNumberFormat="0" applyFill="0" applyAlignment="0" applyProtection="0"/>
    <xf numFmtId="0" fontId="24" fillId="28" borderId="14" applyNumberFormat="0" applyAlignment="0" applyProtection="0"/>
    <xf numFmtId="0" fontId="31" fillId="0" borderId="0" applyNumberFormat="0" applyFill="0" applyBorder="0" applyAlignment="0" applyProtection="0"/>
    <xf numFmtId="0" fontId="25" fillId="0" borderId="0" applyNumberFormat="0" applyFill="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19" fillId="0" borderId="2" applyFill="0">
      <alignment horizontal="left" vertical="top" indent="1"/>
    </xf>
    <xf numFmtId="4" fontId="19" fillId="0" borderId="0">
      <alignment horizontal="right" vertical="top" wrapText="1" indent="1"/>
    </xf>
    <xf numFmtId="0" fontId="33" fillId="0" borderId="1">
      <alignment horizontal="right" wrapText="1" indent="1"/>
    </xf>
    <xf numFmtId="0" fontId="38" fillId="0" borderId="0" applyNumberFormat="0" applyFill="0" applyBorder="0" applyAlignment="0" applyProtection="0"/>
    <xf numFmtId="0" fontId="34" fillId="37" borderId="18">
      <alignment horizontal="left" vertical="center" indent="1"/>
    </xf>
    <xf numFmtId="0" fontId="17" fillId="38" borderId="1">
      <alignment horizontal="center" vertical="center" textRotation="90" wrapText="1"/>
    </xf>
    <xf numFmtId="0" fontId="39" fillId="40" borderId="1" applyProtection="0">
      <alignment horizontal="center" vertical="center" textRotation="90" wrapText="1"/>
    </xf>
    <xf numFmtId="0" fontId="17" fillId="38" borderId="1" applyNumberFormat="0" applyFont="0" applyFill="0" applyBorder="0" applyProtection="0">
      <alignment horizontal="center" vertical="center" textRotation="90" wrapText="1"/>
    </xf>
    <xf numFmtId="0" fontId="55" fillId="106" borderId="1" applyNumberFormat="0" applyFont="0" applyFill="0" applyBorder="0" applyProtection="0">
      <alignment horizontal="center" vertical="center" wrapText="1"/>
    </xf>
    <xf numFmtId="0" fontId="16" fillId="39" borderId="1" applyNumberFormat="0" applyProtection="0">
      <alignment horizontal="center" vertical="center"/>
    </xf>
    <xf numFmtId="49" fontId="17" fillId="108" borderId="1">
      <alignment horizontal="left" textRotation="90" wrapText="1"/>
    </xf>
    <xf numFmtId="49" fontId="53" fillId="109" borderId="1">
      <alignment horizontal="left" textRotation="90" wrapText="1"/>
    </xf>
    <xf numFmtId="49" fontId="53" fillId="107" borderId="1">
      <alignment horizontal="left" textRotation="90" wrapText="1"/>
    </xf>
    <xf numFmtId="49" fontId="56" fillId="35" borderId="1">
      <alignment horizontal="left" textRotation="90" wrapText="1"/>
    </xf>
  </cellStyleXfs>
  <cellXfs count="303">
    <xf numFmtId="0" fontId="0" fillId="0" borderId="0" xfId="0"/>
    <xf numFmtId="0" fontId="9" fillId="0" borderId="0" xfId="0" applyFont="1" applyAlignment="1">
      <alignment vertical="center"/>
    </xf>
    <xf numFmtId="0" fontId="13" fillId="0" borderId="0" xfId="0" applyFont="1"/>
    <xf numFmtId="0" fontId="8" fillId="0" borderId="0" xfId="0" applyFont="1"/>
    <xf numFmtId="0" fontId="10" fillId="0" borderId="0" xfId="0" applyFont="1" applyAlignment="1">
      <alignment horizontal="left" vertical="center"/>
    </xf>
    <xf numFmtId="0" fontId="19" fillId="0" borderId="0" xfId="26">
      <alignment horizontal="left" vertical="top" wrapText="1" indent="1"/>
    </xf>
    <xf numFmtId="0" fontId="19" fillId="0" borderId="0" xfId="26" applyBorder="1">
      <alignment horizontal="left" vertical="top" wrapText="1" indent="1"/>
    </xf>
    <xf numFmtId="0" fontId="11" fillId="0" borderId="0" xfId="0" applyFont="1"/>
    <xf numFmtId="0" fontId="19" fillId="0" borderId="2" xfId="26" applyBorder="1">
      <alignment horizontal="left" vertical="top" wrapText="1" indent="1"/>
    </xf>
    <xf numFmtId="0" fontId="17" fillId="35" borderId="1" xfId="4">
      <alignment horizontal="left" vertical="center" indent="1"/>
    </xf>
    <xf numFmtId="0" fontId="27" fillId="40" borderId="1" xfId="3">
      <alignment horizontal="left" vertical="center" indent="1"/>
    </xf>
    <xf numFmtId="0" fontId="0" fillId="0" borderId="0" xfId="0" applyAlignment="1">
      <alignment wrapText="1"/>
    </xf>
    <xf numFmtId="0" fontId="19" fillId="0" borderId="0" xfId="26" applyFill="1" applyBorder="1" applyAlignment="1">
      <alignment horizontal="left" vertical="top"/>
    </xf>
    <xf numFmtId="0" fontId="17" fillId="0" borderId="0" xfId="4" applyFill="1" applyBorder="1" applyAlignment="1">
      <alignment horizontal="left" vertical="center"/>
    </xf>
    <xf numFmtId="0" fontId="19" fillId="0" borderId="0" xfId="26" applyFill="1" applyAlignment="1">
      <alignment horizontal="left" vertical="top"/>
    </xf>
    <xf numFmtId="0" fontId="19" fillId="0" borderId="0" xfId="44" applyFill="1" applyBorder="1" applyAlignment="1">
      <alignment horizontal="left" vertical="top"/>
    </xf>
    <xf numFmtId="0" fontId="5" fillId="0" borderId="0" xfId="0" applyFont="1" applyAlignment="1">
      <alignment vertical="top"/>
    </xf>
    <xf numFmtId="0" fontId="5" fillId="0" borderId="9" xfId="0" applyFont="1" applyBorder="1" applyAlignment="1">
      <alignment vertical="top"/>
    </xf>
    <xf numFmtId="0" fontId="5" fillId="0" borderId="11" xfId="0" applyFont="1" applyBorder="1" applyAlignment="1">
      <alignment horizontal="right" vertical="top"/>
    </xf>
    <xf numFmtId="0" fontId="5" fillId="0" borderId="1" xfId="0" applyFont="1" applyBorder="1" applyAlignment="1">
      <alignment horizontal="right" vertical="top"/>
    </xf>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4" borderId="0" xfId="0" applyFill="1"/>
    <xf numFmtId="0" fontId="0" fillId="75" borderId="0" xfId="0" applyFill="1"/>
    <xf numFmtId="0" fontId="0" fillId="76" borderId="0" xfId="0" applyFill="1"/>
    <xf numFmtId="0" fontId="0" fillId="77" borderId="0" xfId="0" applyFill="1"/>
    <xf numFmtId="0" fontId="0" fillId="78" borderId="0" xfId="0" applyFill="1"/>
    <xf numFmtId="0" fontId="0" fillId="79" borderId="0" xfId="0" applyFill="1"/>
    <xf numFmtId="0" fontId="0" fillId="80" borderId="0" xfId="0" applyFill="1"/>
    <xf numFmtId="0" fontId="0" fillId="81" borderId="0" xfId="0" applyFill="1"/>
    <xf numFmtId="0" fontId="0" fillId="82" borderId="0" xfId="0" applyFill="1"/>
    <xf numFmtId="0" fontId="0" fillId="83" borderId="0" xfId="0" applyFill="1"/>
    <xf numFmtId="0" fontId="0" fillId="84" borderId="0" xfId="0" applyFill="1"/>
    <xf numFmtId="0" fontId="0" fillId="85" borderId="0" xfId="0" applyFill="1"/>
    <xf numFmtId="0" fontId="0" fillId="86" borderId="0" xfId="0" applyFill="1"/>
    <xf numFmtId="0" fontId="0" fillId="87" borderId="0" xfId="0" applyFill="1"/>
    <xf numFmtId="0" fontId="0" fillId="88" borderId="0" xfId="0" applyFill="1"/>
    <xf numFmtId="0" fontId="0" fillId="89" borderId="0" xfId="0" applyFill="1"/>
    <xf numFmtId="0" fontId="0" fillId="90" borderId="0" xfId="0" applyFill="1"/>
    <xf numFmtId="0" fontId="0" fillId="91" borderId="0" xfId="0" applyFill="1"/>
    <xf numFmtId="0" fontId="0" fillId="92" borderId="0" xfId="0" applyFill="1"/>
    <xf numFmtId="0" fontId="0" fillId="93" borderId="0" xfId="0" applyFill="1"/>
    <xf numFmtId="0" fontId="0" fillId="94" borderId="0" xfId="0" applyFill="1"/>
    <xf numFmtId="0" fontId="0" fillId="95" borderId="0" xfId="0" applyFill="1"/>
    <xf numFmtId="0" fontId="0" fillId="96" borderId="0" xfId="0" applyFill="1"/>
    <xf numFmtId="0" fontId="0" fillId="97" borderId="0" xfId="0" applyFill="1"/>
    <xf numFmtId="0" fontId="0" fillId="98" borderId="0" xfId="0" applyFill="1"/>
    <xf numFmtId="0" fontId="5" fillId="0" borderId="15" xfId="0" applyFont="1" applyBorder="1" applyAlignment="1">
      <alignment horizontal="right" vertical="top"/>
    </xf>
    <xf numFmtId="0" fontId="0" fillId="23" borderId="0" xfId="0" applyFill="1"/>
    <xf numFmtId="0" fontId="0" fillId="0" borderId="0" xfId="0" applyAlignment="1">
      <alignment horizontal="right"/>
    </xf>
    <xf numFmtId="0" fontId="0" fillId="0" borderId="0" xfId="0" applyAlignment="1">
      <alignment vertical="top"/>
    </xf>
    <xf numFmtId="0" fontId="0" fillId="0" borderId="0" xfId="0" applyAlignment="1">
      <alignment horizontal="center" wrapText="1"/>
    </xf>
    <xf numFmtId="0" fontId="19" fillId="0" borderId="21" xfId="0" applyFont="1" applyBorder="1" applyAlignment="1">
      <alignment horizontal="left" vertical="top" wrapText="1"/>
    </xf>
    <xf numFmtId="0" fontId="36" fillId="0" borderId="21" xfId="0" applyFont="1" applyBorder="1" applyAlignment="1">
      <alignment horizontal="center" vertical="top" wrapText="1"/>
    </xf>
    <xf numFmtId="0" fontId="19" fillId="0" borderId="22" xfId="0" applyFont="1" applyBorder="1" applyAlignment="1">
      <alignment horizontal="left" vertical="top" wrapText="1"/>
    </xf>
    <xf numFmtId="0" fontId="36" fillId="0" borderId="22" xfId="0" applyFont="1" applyBorder="1" applyAlignment="1">
      <alignment horizontal="center" vertical="top" wrapText="1"/>
    </xf>
    <xf numFmtId="0" fontId="4" fillId="0" borderId="0" xfId="0" applyFont="1" applyAlignment="1">
      <alignment horizontal="center" vertical="top" wrapText="1"/>
    </xf>
    <xf numFmtId="0" fontId="36" fillId="0" borderId="0" xfId="0" applyFont="1" applyAlignment="1">
      <alignment horizontal="center" vertical="top" wrapText="1"/>
    </xf>
    <xf numFmtId="0" fontId="32" fillId="39" borderId="22" xfId="0" applyFont="1" applyFill="1" applyBorder="1" applyAlignment="1">
      <alignment horizontal="center" vertical="top" wrapText="1"/>
    </xf>
    <xf numFmtId="0" fontId="41" fillId="39" borderId="22" xfId="0" applyFont="1" applyFill="1" applyBorder="1" applyAlignment="1">
      <alignment horizontal="left" vertical="top" wrapText="1"/>
    </xf>
    <xf numFmtId="0" fontId="42" fillId="0" borderId="8" xfId="4" applyFont="1" applyFill="1" applyBorder="1" applyAlignment="1">
      <alignment horizontal="left" vertical="top" wrapText="1"/>
    </xf>
    <xf numFmtId="0" fontId="44" fillId="0" borderId="24" xfId="4" applyNumberFormat="1" applyFont="1" applyFill="1" applyBorder="1" applyAlignment="1">
      <alignment vertical="top"/>
    </xf>
    <xf numFmtId="0" fontId="19" fillId="0" borderId="1" xfId="26" applyBorder="1">
      <alignment horizontal="left" vertical="top" wrapText="1" indent="1"/>
    </xf>
    <xf numFmtId="0" fontId="40" fillId="0" borderId="0" xfId="0" applyFont="1"/>
    <xf numFmtId="0" fontId="43" fillId="100" borderId="8" xfId="26" applyFont="1" applyFill="1" applyBorder="1" applyAlignment="1">
      <alignment horizontal="left" vertical="top" wrapText="1"/>
    </xf>
    <xf numFmtId="0" fontId="19" fillId="23" borderId="1" xfId="26" applyFill="1" applyBorder="1">
      <alignment horizontal="left" vertical="top" wrapText="1" indent="1"/>
    </xf>
    <xf numFmtId="0" fontId="0" fillId="0" borderId="1" xfId="0" applyBorder="1"/>
    <xf numFmtId="0" fontId="0" fillId="100" borderId="0" xfId="0" applyFill="1" applyAlignment="1">
      <alignment vertical="top"/>
    </xf>
    <xf numFmtId="0" fontId="18" fillId="101" borderId="31" xfId="5" applyFill="1" applyBorder="1" applyAlignment="1">
      <alignment vertical="top"/>
    </xf>
    <xf numFmtId="0" fontId="18" fillId="101" borderId="31" xfId="5" applyFill="1" applyBorder="1" applyAlignment="1">
      <alignment horizontal="center" vertical="top"/>
    </xf>
    <xf numFmtId="0" fontId="0" fillId="0" borderId="11" xfId="0" applyBorder="1" applyAlignment="1">
      <alignment vertical="top"/>
    </xf>
    <xf numFmtId="0" fontId="0" fillId="0" borderId="7" xfId="0" applyBorder="1" applyAlignment="1">
      <alignment vertical="top"/>
    </xf>
    <xf numFmtId="0" fontId="0" fillId="0" borderId="17" xfId="0" applyBorder="1" applyAlignment="1">
      <alignment vertical="top"/>
    </xf>
    <xf numFmtId="0" fontId="0" fillId="0" borderId="2" xfId="0" applyBorder="1" applyAlignment="1">
      <alignment horizontal="center" vertical="top"/>
    </xf>
    <xf numFmtId="0" fontId="0" fillId="0" borderId="4" xfId="0" applyBorder="1" applyAlignment="1">
      <alignment vertical="top"/>
    </xf>
    <xf numFmtId="22" fontId="0" fillId="0" borderId="2" xfId="0" applyNumberFormat="1" applyBorder="1" applyAlignment="1">
      <alignment horizontal="center" vertical="top"/>
    </xf>
    <xf numFmtId="0" fontId="0" fillId="0" borderId="19" xfId="0" applyBorder="1" applyAlignment="1">
      <alignment vertical="top"/>
    </xf>
    <xf numFmtId="0" fontId="0" fillId="0" borderId="8" xfId="0" applyBorder="1" applyAlignment="1">
      <alignment vertical="top" wrapText="1"/>
    </xf>
    <xf numFmtId="0" fontId="0" fillId="24" borderId="1" xfId="0" applyFill="1" applyBorder="1"/>
    <xf numFmtId="0" fontId="0" fillId="100" borderId="0" xfId="0" applyFill="1" applyAlignment="1">
      <alignment horizontal="center" vertical="top"/>
    </xf>
    <xf numFmtId="0" fontId="11" fillId="0" borderId="0" xfId="0" applyFont="1" applyAlignment="1">
      <alignment wrapText="1"/>
    </xf>
    <xf numFmtId="0" fontId="27" fillId="40" borderId="1" xfId="3" applyAlignment="1">
      <alignment horizontal="left" vertical="top" indent="1"/>
    </xf>
    <xf numFmtId="0" fontId="7" fillId="36" borderId="1" xfId="0" applyFont="1" applyFill="1" applyBorder="1" applyAlignment="1">
      <alignment horizontal="center" vertical="center"/>
    </xf>
    <xf numFmtId="0" fontId="7" fillId="23" borderId="1" xfId="0" applyFont="1" applyFill="1" applyBorder="1" applyAlignment="1">
      <alignment horizontal="center" vertical="center"/>
    </xf>
    <xf numFmtId="0" fontId="7" fillId="24" borderId="1" xfId="0" applyFont="1" applyFill="1" applyBorder="1" applyAlignment="1">
      <alignment horizontal="center" vertical="center"/>
    </xf>
    <xf numFmtId="0" fontId="19" fillId="0" borderId="1" xfId="26" applyFill="1" applyBorder="1" applyAlignment="1">
      <alignment horizontal="left" vertical="top" wrapText="1"/>
    </xf>
    <xf numFmtId="0" fontId="19" fillId="0" borderId="0" xfId="26" applyFill="1">
      <alignment horizontal="left" vertical="top" wrapText="1" indent="1"/>
    </xf>
    <xf numFmtId="0" fontId="19" fillId="0" borderId="1" xfId="26" applyFill="1" applyBorder="1">
      <alignment horizontal="left" vertical="top" wrapText="1" indent="1"/>
    </xf>
    <xf numFmtId="0" fontId="17" fillId="35" borderId="1" xfId="4" applyNumberFormat="1">
      <alignment horizontal="left" vertical="center" indent="1"/>
    </xf>
    <xf numFmtId="0" fontId="10" fillId="35" borderId="1" xfId="0" applyFont="1" applyFill="1" applyBorder="1" applyAlignment="1">
      <alignment horizontal="center" vertical="center"/>
    </xf>
    <xf numFmtId="0" fontId="14" fillId="36" borderId="1" xfId="0" applyFont="1" applyFill="1" applyBorder="1" applyAlignment="1">
      <alignment horizontal="center" vertical="center"/>
    </xf>
    <xf numFmtId="0" fontId="12" fillId="36" borderId="1" xfId="0" applyFont="1" applyFill="1" applyBorder="1" applyAlignment="1">
      <alignment horizontal="center" vertical="center"/>
    </xf>
    <xf numFmtId="0" fontId="14" fillId="23" borderId="1" xfId="0" applyFont="1" applyFill="1" applyBorder="1" applyAlignment="1">
      <alignment horizontal="center" vertical="center"/>
    </xf>
    <xf numFmtId="0" fontId="12" fillId="23" borderId="1" xfId="0" applyFont="1" applyFill="1" applyBorder="1" applyAlignment="1">
      <alignment horizontal="center" vertical="center"/>
    </xf>
    <xf numFmtId="0" fontId="14" fillId="24" borderId="1" xfId="0" applyFont="1" applyFill="1" applyBorder="1" applyAlignment="1">
      <alignment horizontal="center" vertical="center"/>
    </xf>
    <xf numFmtId="0" fontId="12" fillId="24" borderId="1" xfId="0" applyFont="1" applyFill="1" applyBorder="1" applyAlignment="1">
      <alignment horizontal="center" vertical="center"/>
    </xf>
    <xf numFmtId="0" fontId="42" fillId="36" borderId="1" xfId="4" applyFont="1" applyFill="1" applyAlignment="1">
      <alignment horizontal="left" vertical="center" wrapText="1" indent="1"/>
    </xf>
    <xf numFmtId="0" fontId="42" fillId="24" borderId="1" xfId="4" applyFont="1" applyFill="1" applyAlignment="1">
      <alignment horizontal="left" vertical="center" wrapText="1" indent="1"/>
    </xf>
    <xf numFmtId="0" fontId="27" fillId="40" borderId="1" xfId="3" applyAlignment="1">
      <alignment vertical="center" wrapText="1"/>
    </xf>
    <xf numFmtId="0" fontId="19" fillId="0" borderId="15" xfId="26" applyFill="1" applyBorder="1">
      <alignment horizontal="left" vertical="top" wrapText="1" indent="1"/>
    </xf>
    <xf numFmtId="0" fontId="32" fillId="36" borderId="32" xfId="26" applyFont="1" applyFill="1" applyBorder="1" applyAlignment="1">
      <alignment horizontal="center" vertical="center" wrapText="1"/>
    </xf>
    <xf numFmtId="0" fontId="32" fillId="23" borderId="32" xfId="26" applyFont="1" applyFill="1" applyBorder="1" applyAlignment="1">
      <alignment horizontal="center" vertical="center" wrapText="1"/>
    </xf>
    <xf numFmtId="0" fontId="32" fillId="24" borderId="32" xfId="26" applyFont="1" applyFill="1" applyBorder="1" applyAlignment="1">
      <alignment horizontal="center" vertical="center" wrapText="1"/>
    </xf>
    <xf numFmtId="0" fontId="32" fillId="90" borderId="32" xfId="26" applyFont="1" applyFill="1" applyBorder="1" applyAlignment="1">
      <alignment horizontal="center" vertical="center" wrapText="1"/>
    </xf>
    <xf numFmtId="0" fontId="32" fillId="104" borderId="33" xfId="26" applyFont="1" applyFill="1" applyBorder="1" applyAlignment="1">
      <alignment horizontal="center" vertical="center" wrapText="1"/>
    </xf>
    <xf numFmtId="0" fontId="3" fillId="0" borderId="0" xfId="0" applyFont="1" applyAlignment="1">
      <alignment horizontal="center" vertical="top" wrapText="1"/>
    </xf>
    <xf numFmtId="0" fontId="48" fillId="0" borderId="0" xfId="0" applyFont="1" applyAlignment="1">
      <alignment horizontal="left" vertical="center" indent="1"/>
    </xf>
    <xf numFmtId="0" fontId="48" fillId="0" borderId="0" xfId="0" applyFont="1" applyAlignment="1">
      <alignment vertical="center"/>
    </xf>
    <xf numFmtId="0" fontId="48" fillId="0" borderId="0" xfId="0" applyFont="1"/>
    <xf numFmtId="0" fontId="49" fillId="0" borderId="0" xfId="0" applyFont="1"/>
    <xf numFmtId="0" fontId="48" fillId="0" borderId="0" xfId="0" applyFont="1" applyAlignment="1">
      <alignment vertical="top"/>
    </xf>
    <xf numFmtId="0" fontId="48" fillId="0" borderId="0" xfId="0" applyFont="1" applyAlignment="1">
      <alignment horizontal="left" vertical="top" indent="1"/>
    </xf>
    <xf numFmtId="0" fontId="48" fillId="0" borderId="0" xfId="0" applyFont="1" applyAlignment="1">
      <alignment horizontal="left" vertical="top" wrapText="1" indent="1"/>
    </xf>
    <xf numFmtId="0" fontId="48" fillId="0" borderId="0" xfId="0" applyFont="1" applyAlignment="1">
      <alignment horizontal="left" indent="1"/>
    </xf>
    <xf numFmtId="0" fontId="48" fillId="0" borderId="0" xfId="0" applyFont="1" applyAlignment="1">
      <alignment horizontal="left" vertical="center"/>
    </xf>
    <xf numFmtId="0" fontId="48" fillId="0" borderId="0" xfId="0" applyFont="1" applyAlignment="1">
      <alignment horizontal="left" indent="2"/>
    </xf>
    <xf numFmtId="0" fontId="50" fillId="0" borderId="0" xfId="0" applyFont="1" applyAlignment="1">
      <alignment vertical="center"/>
    </xf>
    <xf numFmtId="0" fontId="51" fillId="0" borderId="0" xfId="0" applyFont="1" applyAlignment="1">
      <alignment vertical="center"/>
    </xf>
    <xf numFmtId="0" fontId="49" fillId="0" borderId="0" xfId="0" applyFont="1" applyAlignment="1">
      <alignment vertical="center"/>
    </xf>
    <xf numFmtId="0" fontId="33" fillId="0" borderId="1" xfId="46">
      <alignment horizontal="right" wrapText="1" indent="1"/>
    </xf>
    <xf numFmtId="0" fontId="50" fillId="0" borderId="0" xfId="0" applyFont="1" applyAlignment="1">
      <alignment horizontal="center" vertical="center"/>
    </xf>
    <xf numFmtId="166" fontId="19" fillId="0" borderId="0" xfId="27" applyBorder="1">
      <alignment horizontal="left" vertical="top" indent="1"/>
    </xf>
    <xf numFmtId="0" fontId="19" fillId="0" borderId="0" xfId="26" applyFill="1" applyBorder="1">
      <alignment horizontal="left" vertical="top" wrapText="1" indent="1"/>
    </xf>
    <xf numFmtId="0" fontId="0" fillId="36" borderId="0" xfId="0" applyFill="1"/>
    <xf numFmtId="0" fontId="18" fillId="101" borderId="1" xfId="5" applyFill="1" applyBorder="1" applyAlignment="1">
      <alignment horizontal="center" vertical="top"/>
    </xf>
    <xf numFmtId="0" fontId="0" fillId="100" borderId="1" xfId="0" applyFill="1" applyBorder="1"/>
    <xf numFmtId="0" fontId="0" fillId="23" borderId="1" xfId="0" applyFill="1" applyBorder="1"/>
    <xf numFmtId="0" fontId="17" fillId="35" borderId="1" xfId="4" applyAlignment="1">
      <alignment horizontal="left" vertical="top" wrapText="1" indent="1"/>
    </xf>
    <xf numFmtId="0" fontId="27" fillId="40" borderId="1" xfId="3" applyAlignment="1">
      <alignment horizontal="left" vertical="top"/>
    </xf>
    <xf numFmtId="0" fontId="17" fillId="35" borderId="1" xfId="4" applyAlignment="1">
      <alignment horizontal="left" vertical="top"/>
    </xf>
    <xf numFmtId="0" fontId="35" fillId="0" borderId="1" xfId="26" applyFont="1" applyFill="1" applyBorder="1" applyAlignment="1">
      <alignment horizontal="left" vertical="top" wrapText="1"/>
    </xf>
    <xf numFmtId="0" fontId="17" fillId="35" borderId="4" xfId="4" applyBorder="1" applyAlignment="1">
      <alignment horizontal="left" vertical="top"/>
    </xf>
    <xf numFmtId="0" fontId="19" fillId="0" borderId="2" xfId="26" applyFill="1" applyBorder="1" applyAlignment="1">
      <alignment horizontal="left" vertical="top" wrapText="1"/>
    </xf>
    <xf numFmtId="0" fontId="19" fillId="0" borderId="1" xfId="26" applyBorder="1" applyAlignment="1">
      <alignment horizontal="left" vertical="top" wrapText="1"/>
    </xf>
    <xf numFmtId="0" fontId="17" fillId="35" borderId="1" xfId="4" applyAlignment="1">
      <alignment horizontal="left" vertical="top" wrapText="1"/>
    </xf>
    <xf numFmtId="0" fontId="17" fillId="35" borderId="15" xfId="4" applyBorder="1" applyAlignment="1">
      <alignment horizontal="left" vertical="top" wrapText="1"/>
    </xf>
    <xf numFmtId="0" fontId="19" fillId="0" borderId="15" xfId="26" applyFill="1" applyBorder="1" applyAlignment="1">
      <alignment horizontal="left" vertical="top" wrapText="1"/>
    </xf>
    <xf numFmtId="0" fontId="19" fillId="0" borderId="1" xfId="0" applyFont="1" applyBorder="1" applyAlignment="1">
      <alignment horizontal="center"/>
    </xf>
    <xf numFmtId="0" fontId="53" fillId="35" borderId="1" xfId="4" applyFont="1" applyAlignment="1">
      <alignment horizontal="left" vertical="top" wrapText="1" indent="1"/>
    </xf>
    <xf numFmtId="0" fontId="41" fillId="39" borderId="29" xfId="0" applyFont="1" applyFill="1" applyBorder="1" applyAlignment="1">
      <alignment horizontal="left" vertical="top" wrapText="1"/>
    </xf>
    <xf numFmtId="0" fontId="41" fillId="39" borderId="35" xfId="0" applyFont="1" applyFill="1" applyBorder="1" applyAlignment="1">
      <alignment horizontal="center" vertical="top" wrapText="1"/>
    </xf>
    <xf numFmtId="0" fontId="19" fillId="0" borderId="3" xfId="26" applyFill="1" applyBorder="1" applyAlignment="1">
      <alignment horizontal="left" vertical="top" wrapText="1"/>
    </xf>
    <xf numFmtId="0" fontId="27" fillId="35" borderId="1" xfId="3" applyFill="1" applyAlignment="1">
      <alignment horizontal="left" vertical="top"/>
    </xf>
    <xf numFmtId="0" fontId="17" fillId="35" borderId="15" xfId="4" applyBorder="1" applyAlignment="1">
      <alignment horizontal="left" vertical="top"/>
    </xf>
    <xf numFmtId="0" fontId="19" fillId="23" borderId="1" xfId="26" applyFill="1" applyBorder="1" applyAlignment="1">
      <alignment horizontal="left" vertical="top" wrapText="1"/>
    </xf>
    <xf numFmtId="0" fontId="19" fillId="23" borderId="15" xfId="26" applyFill="1" applyBorder="1" applyAlignment="1">
      <alignment horizontal="left" vertical="top" wrapText="1"/>
    </xf>
    <xf numFmtId="0" fontId="54" fillId="0" borderId="0" xfId="0" applyFont="1"/>
    <xf numFmtId="0" fontId="32" fillId="0" borderId="8" xfId="44" applyFont="1" applyFill="1" applyBorder="1" applyAlignment="1">
      <alignment horizontal="left" vertical="top" wrapText="1"/>
    </xf>
    <xf numFmtId="0" fontId="32" fillId="0" borderId="8" xfId="44" applyFont="1" applyFill="1" applyBorder="1" applyAlignment="1">
      <alignment horizontal="left" vertical="top"/>
    </xf>
    <xf numFmtId="166" fontId="32" fillId="0" borderId="8" xfId="27" applyFont="1" applyFill="1" applyBorder="1" applyAlignment="1">
      <alignment horizontal="left" vertical="top" wrapText="1"/>
    </xf>
    <xf numFmtId="0" fontId="45" fillId="0" borderId="0" xfId="0" applyFont="1"/>
    <xf numFmtId="0" fontId="42" fillId="0" borderId="8" xfId="4" applyNumberFormat="1" applyFont="1" applyFill="1" applyBorder="1" applyAlignment="1">
      <alignment horizontal="left" vertical="top" wrapText="1"/>
    </xf>
    <xf numFmtId="0" fontId="36" fillId="39" borderId="30" xfId="0" applyFont="1" applyFill="1" applyBorder="1" applyAlignment="1">
      <alignment horizontal="center" vertical="top" wrapText="1"/>
    </xf>
    <xf numFmtId="167" fontId="19" fillId="0" borderId="15" xfId="26" applyNumberFormat="1" applyBorder="1">
      <alignment horizontal="left" vertical="top" wrapText="1" indent="1"/>
    </xf>
    <xf numFmtId="0" fontId="19" fillId="0" borderId="15" xfId="26" applyBorder="1">
      <alignment horizontal="left" vertical="top" wrapText="1" indent="1"/>
    </xf>
    <xf numFmtId="0" fontId="19" fillId="0" borderId="15" xfId="26" quotePrefix="1" applyBorder="1">
      <alignment horizontal="left" vertical="top" wrapText="1" indent="1"/>
    </xf>
    <xf numFmtId="0" fontId="19" fillId="0" borderId="16" xfId="26" applyFill="1" applyBorder="1">
      <alignment horizontal="left" vertical="top" wrapText="1" indent="1"/>
    </xf>
    <xf numFmtId="0" fontId="19" fillId="0" borderId="16" xfId="26" applyBorder="1">
      <alignment horizontal="left" vertical="top" wrapText="1" indent="1"/>
    </xf>
    <xf numFmtId="0" fontId="19" fillId="0" borderId="16" xfId="26" quotePrefix="1" applyFill="1" applyBorder="1">
      <alignment horizontal="left" vertical="top" wrapText="1" indent="1"/>
    </xf>
    <xf numFmtId="0" fontId="0" fillId="99" borderId="22" xfId="0" applyFill="1" applyBorder="1" applyAlignment="1">
      <alignment vertical="top"/>
    </xf>
    <xf numFmtId="0" fontId="15" fillId="2" borderId="5" xfId="6" applyAlignment="1">
      <alignment horizontal="center" vertical="top"/>
    </xf>
    <xf numFmtId="0" fontId="0" fillId="0" borderId="1" xfId="0" applyBorder="1" applyAlignment="1">
      <alignment vertical="top"/>
    </xf>
    <xf numFmtId="0" fontId="0" fillId="0" borderId="15" xfId="0" applyBorder="1" applyAlignment="1">
      <alignment vertical="top"/>
    </xf>
    <xf numFmtId="0" fontId="46" fillId="0" borderId="1" xfId="26" quotePrefix="1" applyFont="1" applyFill="1" applyBorder="1">
      <alignment horizontal="left" vertical="top" wrapText="1" indent="1"/>
    </xf>
    <xf numFmtId="0" fontId="19" fillId="0" borderId="1" xfId="26" quotePrefix="1" applyFill="1" applyBorder="1">
      <alignment horizontal="left" vertical="top" wrapText="1" indent="1"/>
    </xf>
    <xf numFmtId="0" fontId="52" fillId="0" borderId="1" xfId="0" quotePrefix="1" applyFont="1" applyBorder="1" applyAlignment="1">
      <alignment vertical="top" wrapText="1"/>
    </xf>
    <xf numFmtId="0" fontId="52" fillId="0" borderId="15" xfId="0" quotePrefix="1" applyFont="1" applyBorder="1" applyAlignment="1">
      <alignment vertical="top" wrapText="1"/>
    </xf>
    <xf numFmtId="0" fontId="1" fillId="0" borderId="0" xfId="0" applyFont="1" applyAlignment="1">
      <alignment horizontal="center" vertical="top" wrapText="1"/>
    </xf>
    <xf numFmtId="0" fontId="52" fillId="100" borderId="0" xfId="0" applyFont="1" applyFill="1" applyAlignment="1">
      <alignment vertical="top"/>
    </xf>
    <xf numFmtId="0" fontId="16" fillId="39" borderId="1" xfId="2">
      <alignment horizontal="center" vertical="center"/>
    </xf>
    <xf numFmtId="0" fontId="43" fillId="103" borderId="1" xfId="4" applyNumberFormat="1" applyFont="1" applyFill="1" applyAlignment="1">
      <alignment horizontal="left" vertical="top" wrapText="1"/>
    </xf>
    <xf numFmtId="0" fontId="43" fillId="0" borderId="1" xfId="4" applyNumberFormat="1" applyFont="1" applyFill="1" applyAlignment="1">
      <alignment horizontal="left" vertical="top" wrapText="1"/>
    </xf>
    <xf numFmtId="0" fontId="43" fillId="0" borderId="1" xfId="26" applyFont="1" applyFill="1" applyBorder="1" applyAlignment="1">
      <alignment horizontal="center" vertical="top" wrapText="1"/>
    </xf>
    <xf numFmtId="0" fontId="43" fillId="0" borderId="1" xfId="44" applyFont="1" applyFill="1" applyBorder="1" applyAlignment="1">
      <alignment horizontal="left" vertical="top" wrapText="1"/>
    </xf>
    <xf numFmtId="0" fontId="43" fillId="0" borderId="1" xfId="44" applyFont="1" applyFill="1" applyBorder="1" applyAlignment="1">
      <alignment horizontal="justify" vertical="top" wrapText="1"/>
    </xf>
    <xf numFmtId="0" fontId="43" fillId="0" borderId="1" xfId="26" applyFont="1" applyFill="1" applyBorder="1" applyAlignment="1">
      <alignment horizontal="left" vertical="top" wrapText="1"/>
    </xf>
    <xf numFmtId="2" fontId="43" fillId="0" borderId="1" xfId="0" applyNumberFormat="1" applyFont="1" applyBorder="1" applyAlignment="1">
      <alignment horizontal="left" vertical="top" wrapText="1"/>
    </xf>
    <xf numFmtId="49" fontId="43" fillId="0" borderId="1" xfId="0" applyNumberFormat="1" applyFont="1" applyBorder="1" applyAlignment="1">
      <alignment horizontal="left" vertical="top" wrapText="1"/>
    </xf>
    <xf numFmtId="0" fontId="43" fillId="0" borderId="1" xfId="26" applyFont="1" applyFill="1" applyBorder="1" applyAlignment="1">
      <alignment horizontal="left" vertical="top"/>
    </xf>
    <xf numFmtId="0" fontId="47" fillId="0" borderId="1" xfId="0" applyFont="1" applyBorder="1" applyAlignment="1">
      <alignment vertical="top" wrapText="1"/>
    </xf>
    <xf numFmtId="166" fontId="19" fillId="0" borderId="1" xfId="27" applyFill="1" applyBorder="1">
      <alignment horizontal="left" vertical="top" indent="1"/>
    </xf>
    <xf numFmtId="0" fontId="19" fillId="0" borderId="15" xfId="44" applyFill="1" applyBorder="1" applyAlignment="1">
      <alignment horizontal="right" vertical="top" wrapText="1"/>
    </xf>
    <xf numFmtId="0" fontId="19" fillId="0" borderId="2" xfId="44" applyFill="1">
      <alignment horizontal="left" vertical="top" indent="1"/>
    </xf>
    <xf numFmtId="0" fontId="19" fillId="0" borderId="2" xfId="44">
      <alignment horizontal="left" vertical="top" indent="1"/>
    </xf>
    <xf numFmtId="0" fontId="19" fillId="40" borderId="2" xfId="44" applyFill="1">
      <alignment horizontal="left" vertical="top" indent="1"/>
    </xf>
    <xf numFmtId="0" fontId="17" fillId="39" borderId="1" xfId="2" applyFont="1">
      <alignment horizontal="center" vertical="center"/>
    </xf>
    <xf numFmtId="0" fontId="17" fillId="39" borderId="1" xfId="2" applyFont="1" applyAlignment="1">
      <alignment horizontal="center" vertical="center" wrapText="1"/>
    </xf>
    <xf numFmtId="0" fontId="37" fillId="38" borderId="1" xfId="1" applyAlignment="1">
      <alignment vertical="center"/>
    </xf>
    <xf numFmtId="0" fontId="19" fillId="0" borderId="1" xfId="44" applyBorder="1">
      <alignment horizontal="left" vertical="top" indent="1"/>
    </xf>
    <xf numFmtId="0" fontId="19" fillId="40" borderId="1" xfId="44" applyFill="1" applyBorder="1">
      <alignment horizontal="left" vertical="top" indent="1"/>
    </xf>
    <xf numFmtId="0" fontId="19" fillId="35" borderId="1" xfId="44" applyFill="1" applyBorder="1">
      <alignment horizontal="left" vertical="top" indent="1"/>
    </xf>
    <xf numFmtId="0" fontId="34" fillId="37" borderId="18" xfId="52" applyFont="1" applyFill="1" applyBorder="1">
      <alignment horizontal="center" vertical="center" wrapText="1"/>
    </xf>
    <xf numFmtId="0" fontId="19" fillId="103" borderId="2" xfId="44" applyFill="1">
      <alignment horizontal="left" vertical="top" indent="1"/>
    </xf>
    <xf numFmtId="0" fontId="17" fillId="35" borderId="1" xfId="4" applyAlignment="1">
      <alignment horizontal="left" vertical="center" wrapText="1" indent="1"/>
    </xf>
    <xf numFmtId="0" fontId="19" fillId="40" borderId="1" xfId="26" applyFill="1" applyBorder="1">
      <alignment horizontal="left" vertical="top" wrapText="1" indent="1"/>
    </xf>
    <xf numFmtId="0" fontId="32" fillId="40" borderId="1" xfId="26" applyFont="1" applyFill="1" applyBorder="1">
      <alignment horizontal="left" vertical="top" wrapText="1" indent="1"/>
    </xf>
    <xf numFmtId="0" fontId="19" fillId="24" borderId="0" xfId="26" applyFill="1">
      <alignment horizontal="left" vertical="top" wrapText="1" indent="1"/>
    </xf>
    <xf numFmtId="0" fontId="19" fillId="23" borderId="1" xfId="26" applyFill="1" applyBorder="1" applyAlignment="1">
      <alignment horizontal="left" vertical="center" wrapText="1" indent="1"/>
    </xf>
    <xf numFmtId="0" fontId="19" fillId="0" borderId="23" xfId="0" applyFont="1" applyBorder="1" applyAlignment="1">
      <alignment horizontal="left" vertical="top" wrapText="1"/>
    </xf>
    <xf numFmtId="0" fontId="19" fillId="0" borderId="23" xfId="26" applyBorder="1">
      <alignment horizontal="left" vertical="top" wrapText="1" indent="1"/>
    </xf>
    <xf numFmtId="0" fontId="19" fillId="0" borderId="25" xfId="26" applyBorder="1">
      <alignment horizontal="left" vertical="top" wrapText="1" indent="1"/>
    </xf>
    <xf numFmtId="0" fontId="19" fillId="0" borderId="27" xfId="26" applyBorder="1">
      <alignment horizontal="left" vertical="top" wrapText="1" indent="1"/>
    </xf>
    <xf numFmtId="0" fontId="19" fillId="0" borderId="25" xfId="26" applyFill="1" applyBorder="1">
      <alignment horizontal="left" vertical="top" wrapText="1" indent="1"/>
    </xf>
    <xf numFmtId="0" fontId="19" fillId="0" borderId="26" xfId="26" applyFill="1" applyBorder="1">
      <alignment horizontal="left" vertical="top" wrapText="1" indent="1"/>
    </xf>
    <xf numFmtId="0" fontId="19" fillId="0" borderId="28" xfId="26" applyFill="1" applyBorder="1">
      <alignment horizontal="left" vertical="top" wrapText="1" indent="1"/>
    </xf>
    <xf numFmtId="0" fontId="19" fillId="0" borderId="2" xfId="26" applyFill="1" applyBorder="1">
      <alignment horizontal="left" vertical="top" wrapText="1" indent="1"/>
    </xf>
    <xf numFmtId="0" fontId="57" fillId="38" borderId="1" xfId="49" applyFont="1">
      <alignment horizontal="center" vertical="center" textRotation="90" wrapText="1"/>
    </xf>
    <xf numFmtId="0" fontId="58" fillId="38" borderId="1" xfId="49" applyFont="1">
      <alignment horizontal="center" vertical="center" textRotation="90" wrapText="1"/>
    </xf>
    <xf numFmtId="0" fontId="59" fillId="0" borderId="0" xfId="0" applyFont="1" applyAlignment="1">
      <alignment wrapText="1"/>
    </xf>
    <xf numFmtId="0" fontId="19" fillId="0" borderId="2" xfId="44" applyAlignment="1">
      <alignment horizontal="left" vertical="top" wrapText="1" indent="1"/>
    </xf>
    <xf numFmtId="0" fontId="60" fillId="0" borderId="0" xfId="26" applyFont="1" applyFill="1" applyBorder="1" applyAlignment="1">
      <alignment horizontal="left" vertical="top" wrapText="1"/>
    </xf>
    <xf numFmtId="0" fontId="60" fillId="0" borderId="10" xfId="26" applyFont="1" applyFill="1" applyBorder="1" applyAlignment="1">
      <alignment horizontal="left" vertical="top" wrapText="1"/>
    </xf>
    <xf numFmtId="0" fontId="40" fillId="0" borderId="8" xfId="4" applyFont="1" applyFill="1" applyBorder="1" applyAlignment="1">
      <alignment horizontal="left" vertical="top" wrapText="1"/>
    </xf>
    <xf numFmtId="0" fontId="42" fillId="0" borderId="24" xfId="4" applyNumberFormat="1" applyFont="1" applyFill="1" applyBorder="1" applyAlignment="1">
      <alignment horizontal="left" vertical="top" wrapText="1"/>
    </xf>
    <xf numFmtId="0" fontId="42" fillId="0" borderId="15" xfId="4" applyNumberFormat="1" applyFont="1" applyFill="1" applyBorder="1" applyAlignment="1">
      <alignment horizontal="left" vertical="top" wrapText="1"/>
    </xf>
    <xf numFmtId="0" fontId="42" fillId="23" borderId="8" xfId="4" applyNumberFormat="1" applyFont="1" applyFill="1" applyBorder="1" applyAlignment="1">
      <alignment horizontal="left" vertical="top" wrapText="1"/>
    </xf>
    <xf numFmtId="0" fontId="42" fillId="0" borderId="8" xfId="4" applyNumberFormat="1" applyFont="1" applyFill="1" applyBorder="1" applyAlignment="1">
      <alignment horizontal="left" vertical="top"/>
    </xf>
    <xf numFmtId="0" fontId="19" fillId="0" borderId="2" xfId="26" applyFill="1" applyBorder="1" applyAlignment="1">
      <alignment horizontal="left" vertical="top"/>
    </xf>
    <xf numFmtId="0" fontId="40" fillId="0" borderId="34" xfId="0" applyFont="1" applyBorder="1" applyAlignment="1">
      <alignment horizontal="left" vertical="top" wrapText="1"/>
    </xf>
    <xf numFmtId="0" fontId="40" fillId="0" borderId="21" xfId="0" applyFont="1" applyBorder="1" applyAlignment="1">
      <alignment horizontal="left" vertical="top" wrapText="1"/>
    </xf>
    <xf numFmtId="0" fontId="40" fillId="0" borderId="21" xfId="0" applyFont="1" applyBorder="1" applyAlignment="1">
      <alignment horizontal="center" vertical="top"/>
    </xf>
    <xf numFmtId="0" fontId="0" fillId="0" borderId="21" xfId="0" applyBorder="1" applyAlignment="1">
      <alignment vertical="top"/>
    </xf>
    <xf numFmtId="0" fontId="6" fillId="0" borderId="21" xfId="20" applyFill="1" applyBorder="1" applyAlignment="1">
      <alignment vertical="top" wrapText="1"/>
    </xf>
    <xf numFmtId="0" fontId="40" fillId="0" borderId="23" xfId="0" applyFont="1" applyBorder="1" applyAlignment="1">
      <alignment vertical="top" wrapText="1"/>
    </xf>
    <xf numFmtId="0" fontId="19" fillId="0" borderId="2" xfId="44" quotePrefix="1" applyFill="1" applyAlignment="1">
      <alignment horizontal="left" vertical="top" wrapText="1" indent="1"/>
    </xf>
    <xf numFmtId="0" fontId="19" fillId="0" borderId="2" xfId="44" quotePrefix="1" applyAlignment="1">
      <alignment horizontal="left" vertical="top" wrapText="1" indent="1"/>
    </xf>
    <xf numFmtId="0" fontId="19" fillId="0" borderId="2" xfId="44" applyFill="1" applyAlignment="1">
      <alignment horizontal="left" vertical="top" wrapText="1" indent="1"/>
    </xf>
    <xf numFmtId="0" fontId="17" fillId="35" borderId="16" xfId="4" applyBorder="1" applyAlignment="1">
      <alignment horizontal="right" vertical="center" indent="1"/>
    </xf>
    <xf numFmtId="0" fontId="17" fillId="35" borderId="10" xfId="4" applyBorder="1" applyAlignment="1">
      <alignment horizontal="right" vertical="center" indent="1"/>
    </xf>
    <xf numFmtId="166" fontId="19" fillId="0" borderId="10" xfId="27" applyBorder="1">
      <alignment horizontal="left" vertical="top" indent="1"/>
    </xf>
    <xf numFmtId="166" fontId="19" fillId="0" borderId="20" xfId="27" applyBorder="1">
      <alignment horizontal="left" vertical="top" indent="1"/>
    </xf>
    <xf numFmtId="0" fontId="17" fillId="35" borderId="11" xfId="4" applyBorder="1" applyAlignment="1">
      <alignment horizontal="right" vertical="center" indent="1"/>
    </xf>
    <xf numFmtId="0" fontId="17" fillId="35" borderId="7" xfId="4" applyBorder="1" applyAlignment="1">
      <alignment horizontal="right" vertical="center" indent="1"/>
    </xf>
    <xf numFmtId="0" fontId="19" fillId="0" borderId="7" xfId="26" applyBorder="1">
      <alignment horizontal="left" vertical="top" wrapText="1" indent="1"/>
    </xf>
    <xf numFmtId="0" fontId="19" fillId="0" borderId="17" xfId="26" applyBorder="1">
      <alignment horizontal="left" vertical="top" wrapText="1" indent="1"/>
    </xf>
    <xf numFmtId="0" fontId="27" fillId="40" borderId="1" xfId="3">
      <alignment horizontal="left" vertical="center" indent="1"/>
    </xf>
    <xf numFmtId="0" fontId="19" fillId="0" borderId="1" xfId="26" applyBorder="1" applyAlignment="1">
      <alignment horizontal="center" vertical="top" wrapText="1"/>
    </xf>
    <xf numFmtId="0" fontId="2" fillId="0" borderId="1" xfId="26" applyFont="1" applyBorder="1" applyAlignment="1">
      <alignment horizontal="left" vertical="center" wrapText="1" indent="1"/>
    </xf>
    <xf numFmtId="0" fontId="19" fillId="0" borderId="1" xfId="26" applyBorder="1" applyAlignment="1">
      <alignment horizontal="left" vertical="center" wrapText="1" indent="1"/>
    </xf>
    <xf numFmtId="0" fontId="37" fillId="38" borderId="1" xfId="1" applyAlignment="1">
      <alignment horizontal="center" vertical="center" wrapText="1"/>
    </xf>
    <xf numFmtId="0" fontId="37" fillId="38" borderId="1" xfId="1">
      <alignment horizontal="center" vertical="center"/>
    </xf>
    <xf numFmtId="0" fontId="16" fillId="39" borderId="1" xfId="2" applyAlignment="1">
      <alignment horizontal="center" vertical="center" wrapText="1"/>
    </xf>
    <xf numFmtId="0" fontId="16" fillId="39" borderId="1" xfId="2">
      <alignment horizontal="center" vertical="center"/>
    </xf>
    <xf numFmtId="0" fontId="19" fillId="0" borderId="0" xfId="26">
      <alignment horizontal="left" vertical="top" wrapText="1" indent="1"/>
    </xf>
    <xf numFmtId="0" fontId="27" fillId="40" borderId="15" xfId="3" applyBorder="1">
      <alignment horizontal="left" vertical="center" indent="1"/>
    </xf>
    <xf numFmtId="0" fontId="17" fillId="35" borderId="15" xfId="4" applyBorder="1" applyAlignment="1">
      <alignment horizontal="right" vertical="center" indent="1"/>
    </xf>
    <xf numFmtId="0" fontId="17" fillId="35" borderId="8" xfId="4" applyBorder="1" applyAlignment="1">
      <alignment horizontal="right" vertical="center" indent="1"/>
    </xf>
    <xf numFmtId="0" fontId="19" fillId="0" borderId="8" xfId="26" applyBorder="1">
      <alignment horizontal="left" vertical="top" wrapText="1" indent="1"/>
    </xf>
    <xf numFmtId="0" fontId="19" fillId="0" borderId="19" xfId="26" applyBorder="1">
      <alignment horizontal="left" vertical="top" wrapText="1" indent="1"/>
    </xf>
    <xf numFmtId="0" fontId="19" fillId="0" borderId="10" xfId="26" applyBorder="1">
      <alignment horizontal="left" vertical="top" wrapText="1" indent="1"/>
    </xf>
    <xf numFmtId="0" fontId="19" fillId="0" borderId="20" xfId="26" applyBorder="1">
      <alignment horizontal="left" vertical="top" wrapText="1" indent="1"/>
    </xf>
    <xf numFmtId="0" fontId="16" fillId="39" borderId="1" xfId="2" applyAlignment="1">
      <alignment horizontal="center" vertical="top"/>
    </xf>
    <xf numFmtId="0" fontId="27" fillId="40" borderId="2" xfId="3" applyBorder="1" applyAlignment="1">
      <alignment horizontal="center" vertical="top"/>
    </xf>
    <xf numFmtId="0" fontId="27" fillId="40" borderId="4" xfId="3" applyBorder="1" applyAlignment="1">
      <alignment horizontal="center" vertical="top"/>
    </xf>
    <xf numFmtId="0" fontId="17" fillId="39" borderId="1" xfId="2" applyFont="1" applyAlignment="1">
      <alignment horizontal="center" vertical="center" wrapText="1"/>
    </xf>
    <xf numFmtId="0" fontId="17" fillId="39" borderId="1" xfId="2" applyFont="1">
      <alignment horizontal="center" vertical="center"/>
    </xf>
    <xf numFmtId="0" fontId="37" fillId="38" borderId="2" xfId="1" applyBorder="1">
      <alignment horizontal="center" vertical="center"/>
    </xf>
    <xf numFmtId="0" fontId="37" fillId="38" borderId="3" xfId="1" applyBorder="1">
      <alignment horizontal="center" vertical="center"/>
    </xf>
    <xf numFmtId="0" fontId="37" fillId="38" borderId="4" xfId="1" applyBorder="1">
      <alignment horizontal="center" vertical="center"/>
    </xf>
    <xf numFmtId="0" fontId="37" fillId="38" borderId="7" xfId="1" applyBorder="1" applyAlignment="1">
      <alignment horizontal="center" vertical="center" wrapText="1"/>
    </xf>
    <xf numFmtId="0" fontId="37" fillId="38" borderId="9" xfId="1" applyBorder="1" applyAlignment="1">
      <alignment horizontal="center" vertical="center" wrapText="1"/>
    </xf>
    <xf numFmtId="0" fontId="45" fillId="39" borderId="8" xfId="0" applyFont="1" applyFill="1" applyBorder="1" applyAlignment="1">
      <alignment horizontal="center" vertical="top"/>
    </xf>
    <xf numFmtId="0" fontId="45" fillId="39" borderId="19" xfId="0" applyFont="1" applyFill="1" applyBorder="1" applyAlignment="1">
      <alignment horizontal="center" vertical="top"/>
    </xf>
    <xf numFmtId="0" fontId="45" fillId="39" borderId="2" xfId="0" applyFont="1" applyFill="1" applyBorder="1" applyAlignment="1">
      <alignment horizontal="center" vertical="top"/>
    </xf>
    <xf numFmtId="0" fontId="45" fillId="39" borderId="4" xfId="0" applyFont="1" applyFill="1" applyBorder="1" applyAlignment="1">
      <alignment horizontal="center" vertical="top"/>
    </xf>
    <xf numFmtId="0" fontId="6" fillId="31" borderId="1" xfId="40" applyFont="1" applyBorder="1" applyAlignment="1">
      <alignment horizontal="center" vertical="center"/>
    </xf>
    <xf numFmtId="0" fontId="6" fillId="102" borderId="1" xfId="40" applyFont="1" applyFill="1" applyBorder="1" applyAlignment="1">
      <alignment horizontal="center" vertical="center"/>
    </xf>
    <xf numFmtId="0" fontId="6" fillId="31" borderId="10" xfId="40" applyFont="1" applyBorder="1" applyAlignment="1">
      <alignment horizontal="center" vertical="center"/>
    </xf>
    <xf numFmtId="0" fontId="6" fillId="31" borderId="0" xfId="40" applyFont="1" applyBorder="1" applyAlignment="1">
      <alignment horizontal="center" vertical="center"/>
    </xf>
    <xf numFmtId="0" fontId="6" fillId="33" borderId="10" xfId="42" applyFont="1" applyBorder="1" applyAlignment="1">
      <alignment horizontal="center"/>
    </xf>
    <xf numFmtId="0" fontId="6" fillId="33" borderId="0" xfId="42" applyFont="1" applyBorder="1" applyAlignment="1">
      <alignment horizontal="center"/>
    </xf>
    <xf numFmtId="0" fontId="45" fillId="105" borderId="1" xfId="0" applyFont="1" applyFill="1" applyBorder="1" applyAlignment="1">
      <alignment horizontal="left"/>
    </xf>
  </cellXfs>
  <cellStyles count="58">
    <cellStyle name="20% - Accent1" xfId="8" builtinId="30" customBuiltin="1"/>
    <cellStyle name="20% - Accent2" xfId="11" builtinId="34" customBuiltin="1"/>
    <cellStyle name="20% - Accent3" xfId="14" builtinId="38" customBuiltin="1"/>
    <cellStyle name="20% - Accent4" xfId="17" builtinId="42" customBuiltin="1"/>
    <cellStyle name="20% - Accent5" xfId="20" builtinId="46" customBuiltin="1"/>
    <cellStyle name="20% - Accent6" xfId="23" builtinId="50" customBuiltin="1"/>
    <cellStyle name="40% - Accent1" xfId="9" builtinId="31" customBuiltin="1"/>
    <cellStyle name="40% - Accent2" xfId="12" builtinId="35" customBuiltin="1"/>
    <cellStyle name="40% - Accent3" xfId="15" builtinId="39" customBuiltin="1"/>
    <cellStyle name="40% - Accent4" xfId="18" builtinId="43" customBuiltin="1"/>
    <cellStyle name="40% - Accent5" xfId="21" builtinId="47" customBuiltin="1"/>
    <cellStyle name="40% - Accent6" xfId="24" builtinId="51" customBuiltin="1"/>
    <cellStyle name="60% - Accent1" xfId="10" builtinId="32" customBuiltin="1"/>
    <cellStyle name="60% - Accent2" xfId="13" builtinId="36" customBuiltin="1"/>
    <cellStyle name="60% - Accent3" xfId="16" builtinId="40" customBuiltin="1"/>
    <cellStyle name="60% - Accent4" xfId="19" builtinId="44" customBuiltin="1"/>
    <cellStyle name="60% - Accent5" xfId="22" builtinId="48" customBuiltin="1"/>
    <cellStyle name="60% - Accent6" xfId="25" builtinId="52" customBuiltin="1"/>
    <cellStyle name="Accent1" xfId="38" builtinId="29" customBuiltin="1"/>
    <cellStyle name="Accent2" xfId="39" builtinId="33" customBuiltin="1"/>
    <cellStyle name="Accent3" xfId="40" builtinId="37" customBuiltin="1"/>
    <cellStyle name="Accent4" xfId="41" builtinId="41" customBuiltin="1"/>
    <cellStyle name="Accent5" xfId="42" builtinId="45" customBuiltin="1"/>
    <cellStyle name="Accent6" xfId="43" builtinId="49" customBuiltin="1"/>
    <cellStyle name="Bad" xfId="31" builtinId="27" customBuiltin="1"/>
    <cellStyle name="Calculation" xfId="6" builtinId="22" customBuiltin="1"/>
    <cellStyle name="Cell-Normal" xfId="26" xr:uid="{00000000-0005-0000-0000-00001B000000}"/>
    <cellStyle name="Cell-unwrapped" xfId="44" xr:uid="{B43206C0-B48C-4425-852E-0E2C118C801E}"/>
    <cellStyle name="Check Cell" xfId="35" builtinId="23" customBuiltin="1"/>
    <cellStyle name="Currency" xfId="28" builtinId="4" customBuiltin="1"/>
    <cellStyle name="Currency [0]" xfId="29" builtinId="7" customBuiltin="1"/>
    <cellStyle name="Date" xfId="27" xr:uid="{00000000-0005-0000-0000-00001F000000}"/>
    <cellStyle name="Explanatory Text" xfId="37" builtinId="53" customBuiltin="1"/>
    <cellStyle name="Good" xfId="30" builtinId="26" customBuiltin="1"/>
    <cellStyle name="Header_V" xfId="51" xr:uid="{FB5CC05E-CA02-4827-9D83-27543C08C853}"/>
    <cellStyle name="Heading 1" xfId="1" builtinId="16" customBuiltin="1"/>
    <cellStyle name="Heading 2" xfId="2" builtinId="17" customBuiltin="1"/>
    <cellStyle name="Heading 2 2" xfId="53" xr:uid="{801BE7DA-F4C0-4AEC-863B-10B16E618FDA}"/>
    <cellStyle name="Heading 3" xfId="3" builtinId="18" customBuiltin="1"/>
    <cellStyle name="Heading 4" xfId="4" builtinId="19" customBuiltin="1"/>
    <cellStyle name="Hyperlink" xfId="47" builtinId="8" customBuiltin="1"/>
    <cellStyle name="Input" xfId="5" builtinId="20" customBuiltin="1"/>
    <cellStyle name="Linked Cell" xfId="34" builtinId="24" customBuiltin="1"/>
    <cellStyle name="Neutral" xfId="32" builtinId="28" customBuiltin="1"/>
    <cellStyle name="Normal" xfId="0" builtinId="0" customBuiltin="1"/>
    <cellStyle name="Note" xfId="7" builtinId="10" customBuiltin="1"/>
    <cellStyle name="Not-V" xfId="52" xr:uid="{12D65401-1AB6-43EF-97ED-C0E3F5C28C68}"/>
    <cellStyle name="Number" xfId="45" xr:uid="{163301AE-A429-487E-9BED-053E08F3BD09}"/>
    <cellStyle name="Output" xfId="33" builtinId="21" customBuiltin="1"/>
    <cellStyle name="Signature" xfId="46" xr:uid="{76A2937E-A5C1-42C5-9B08-6C5C223A42AB}"/>
    <cellStyle name="TabHead1-V" xfId="54" xr:uid="{FD3C29F3-5EAE-4829-916E-D24DCC320F7F}"/>
    <cellStyle name="TabHead2-V" xfId="55" xr:uid="{47C94533-F2BD-40CF-8501-04176386FBB6}"/>
    <cellStyle name="TabHead3-V" xfId="56" xr:uid="{9B4C21E7-F36E-48B4-9A7F-2F74747B28B8}"/>
    <cellStyle name="TabHead4-V" xfId="57" xr:uid="{E765FFF2-DCA2-4035-A445-40BBF91EAF42}"/>
    <cellStyle name="TabHeader_1" xfId="48" xr:uid="{B3B52BB7-5294-4BD1-B0CC-60BD9D1625E0}"/>
    <cellStyle name="TabHeaderM_V" xfId="49" xr:uid="{AC7BC8E6-E18F-41B4-A3B1-0D7D926908DD}"/>
    <cellStyle name="TabHeaderS_V" xfId="50" xr:uid="{C8B5DDD4-1A2E-4540-887B-A03CDF34E56E}"/>
    <cellStyle name="Warning Text" xfId="36" builtinId="11" customBuiltin="1"/>
  </cellStyles>
  <dxfs count="625">
    <dxf>
      <fill>
        <patternFill>
          <bgColor rgb="FFFF0000"/>
        </patternFill>
      </fill>
    </dxf>
    <dxf>
      <fill>
        <patternFill>
          <bgColor rgb="FF92D050"/>
        </patternFill>
      </fill>
    </dxf>
    <dxf>
      <fill>
        <patternFill>
          <bgColor theme="9" tint="0.79998168889431442"/>
        </patternFill>
      </fill>
    </dxf>
    <dxf>
      <fill>
        <patternFill>
          <bgColor rgb="FF66FFFF"/>
        </patternFill>
      </fill>
    </dxf>
    <dxf>
      <fill>
        <patternFill>
          <bgColor rgb="FFFF3300"/>
        </patternFill>
      </fill>
    </dxf>
    <dxf>
      <fill>
        <patternFill>
          <bgColor theme="2" tint="-9.9948118533890809E-2"/>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theme="5" tint="0.79998168889431442"/>
        </patternFill>
      </fill>
    </dxf>
    <dxf>
      <fill>
        <patternFill>
          <bgColor rgb="FFFF3399"/>
        </patternFill>
      </fill>
    </dxf>
    <dxf>
      <fill>
        <patternFill>
          <bgColor rgb="FF92D050"/>
        </patternFill>
      </fill>
    </dxf>
    <dxf>
      <fill>
        <patternFill>
          <bgColor theme="4" tint="0.79998168889431442"/>
        </patternFill>
      </fill>
    </dxf>
    <dxf>
      <fill>
        <patternFill patternType="lightUp"/>
      </fill>
    </dxf>
    <dxf>
      <font>
        <b val="0"/>
        <i/>
      </font>
      <fill>
        <patternFill>
          <bgColor theme="8" tint="0.59996337778862885"/>
        </patternFill>
      </fill>
    </dxf>
    <dxf>
      <fill>
        <patternFill>
          <bgColor rgb="FFFF0505"/>
        </patternFill>
      </fill>
    </dxf>
    <dxf>
      <fill>
        <patternFill>
          <bgColor rgb="FFFFFF00"/>
        </patternFill>
      </fill>
    </dxf>
    <dxf>
      <fill>
        <patternFill>
          <bgColor rgb="FF92D050"/>
        </patternFill>
      </fill>
    </dxf>
    <dxf>
      <fill>
        <patternFill>
          <bgColor rgb="FFFFFF00"/>
        </patternFill>
      </fill>
    </dxf>
    <dxf>
      <fill>
        <patternFill>
          <bgColor theme="5" tint="0.79998168889431442"/>
        </patternFill>
      </fill>
    </dxf>
    <dxf>
      <fill>
        <patternFill>
          <bgColor theme="4" tint="0.79998168889431442"/>
        </patternFill>
      </fill>
    </dxf>
    <dxf>
      <fill>
        <patternFill patternType="lightUp"/>
      </fill>
    </dxf>
    <dxf>
      <fill>
        <patternFill>
          <bgColor theme="3" tint="0.39997558519241921"/>
        </patternFill>
      </fill>
    </dxf>
    <dxf>
      <fill>
        <patternFill>
          <bgColor theme="3" tint="0.59999389629810485"/>
        </patternFill>
      </fill>
    </dxf>
    <dxf>
      <fill>
        <patternFill>
          <bgColor theme="3" tint="0.79998168889431442"/>
        </patternFill>
      </fill>
    </dxf>
    <dxf>
      <fill>
        <patternFill>
          <bgColor rgb="FFFF66FF"/>
        </patternFill>
      </fill>
    </dxf>
    <dxf>
      <fill>
        <patternFill>
          <bgColor rgb="FFFFC000"/>
        </patternFill>
      </fill>
    </dxf>
    <dxf>
      <fill>
        <patternFill>
          <bgColor theme="3" tint="0.79998168889431442"/>
        </patternFill>
      </fill>
    </dxf>
    <dxf>
      <fill>
        <patternFill>
          <bgColor rgb="FFFF66FF"/>
        </patternFill>
      </fill>
    </dxf>
    <dxf>
      <fill>
        <patternFill>
          <bgColor rgb="FFFFC000"/>
        </patternFill>
      </fill>
    </dxf>
    <dxf>
      <fill>
        <patternFill>
          <bgColor rgb="FFFFFF00"/>
        </patternFill>
      </fill>
    </dxf>
    <dxf>
      <fill>
        <patternFill>
          <bgColor theme="5" tint="0.79998168889431442"/>
        </patternFill>
      </fill>
    </dxf>
    <dxf>
      <fill>
        <patternFill>
          <bgColor theme="4" tint="0.79998168889431442"/>
        </patternFill>
      </fill>
    </dxf>
    <dxf>
      <fill>
        <patternFill patternType="lightUp"/>
      </fill>
    </dxf>
    <dxf>
      <fill>
        <patternFill>
          <bgColor theme="3" tint="0.39997558519241921"/>
        </patternFill>
      </fill>
    </dxf>
    <dxf>
      <fill>
        <patternFill>
          <bgColor theme="3" tint="0.59999389629810485"/>
        </patternFill>
      </fill>
    </dxf>
    <dxf>
      <fill>
        <patternFill patternType="lightUp"/>
      </fill>
    </dxf>
    <dxf>
      <fill>
        <patternFill>
          <bgColor theme="5" tint="0.79998168889431442"/>
        </patternFill>
      </fill>
    </dxf>
    <dxf>
      <fill>
        <patternFill>
          <bgColor rgb="FFFF3399"/>
        </patternFill>
      </fill>
    </dxf>
    <dxf>
      <fill>
        <patternFill>
          <bgColor rgb="FF92D050"/>
        </patternFill>
      </fill>
    </dxf>
    <dxf>
      <fill>
        <patternFill>
          <bgColor theme="4" tint="0.79998168889431442"/>
        </patternFill>
      </fill>
    </dxf>
    <dxf>
      <fill>
        <patternFill>
          <bgColor theme="4" tint="0.79998168889431442"/>
        </patternFill>
      </fill>
    </dxf>
    <dxf>
      <fill>
        <patternFill patternType="lightUp"/>
      </fill>
    </dxf>
    <dxf>
      <fill>
        <patternFill>
          <bgColor theme="3" tint="0.39997558519241921"/>
        </patternFill>
      </fill>
    </dxf>
    <dxf>
      <fill>
        <patternFill>
          <bgColor theme="3" tint="0.59999389629810485"/>
        </patternFill>
      </fill>
    </dxf>
    <dxf>
      <fill>
        <patternFill>
          <bgColor theme="3" tint="0.79998168889431442"/>
        </patternFill>
      </fill>
    </dxf>
    <dxf>
      <fill>
        <patternFill>
          <bgColor rgb="FFFF66FF"/>
        </patternFill>
      </fill>
    </dxf>
    <dxf>
      <fill>
        <patternFill>
          <bgColor rgb="FFFFC000"/>
        </patternFill>
      </fill>
    </dxf>
    <dxf>
      <fill>
        <patternFill>
          <bgColor rgb="FFFFFF00"/>
        </patternFill>
      </fill>
    </dxf>
    <dxf>
      <fill>
        <patternFill>
          <bgColor theme="5" tint="0.79998168889431442"/>
        </patternFill>
      </fill>
    </dxf>
    <dxf>
      <fill>
        <patternFill>
          <bgColor rgb="FFFF0505"/>
        </patternFill>
      </fill>
    </dxf>
    <dxf>
      <fill>
        <patternFill>
          <bgColor rgb="FFFFFF00"/>
        </patternFill>
      </fill>
    </dxf>
    <dxf>
      <fill>
        <patternFill>
          <bgColor rgb="FF92D050"/>
        </patternFill>
      </fill>
    </dxf>
    <dxf>
      <fill>
        <patternFill>
          <bgColor theme="5" tint="0.79998168889431442"/>
        </patternFill>
      </fill>
    </dxf>
    <dxf>
      <fill>
        <patternFill>
          <bgColor theme="4" tint="0.79998168889431442"/>
        </patternFill>
      </fill>
    </dxf>
    <dxf>
      <fill>
        <patternFill patternType="lightUp"/>
      </fill>
    </dxf>
    <dxf>
      <fill>
        <patternFill>
          <bgColor theme="3" tint="0.39997558519241921"/>
        </patternFill>
      </fill>
    </dxf>
    <dxf>
      <fill>
        <patternFill>
          <bgColor theme="3" tint="0.59999389629810485"/>
        </patternFill>
      </fill>
    </dxf>
    <dxf>
      <fill>
        <patternFill>
          <bgColor theme="3" tint="0.79998168889431442"/>
        </patternFill>
      </fill>
    </dxf>
    <dxf>
      <fill>
        <patternFill>
          <bgColor rgb="FFFF66FF"/>
        </patternFill>
      </fill>
    </dxf>
    <dxf>
      <fill>
        <patternFill>
          <bgColor rgb="FFFFC000"/>
        </patternFill>
      </fill>
    </dxf>
    <dxf>
      <fill>
        <patternFill>
          <bgColor rgb="FFFFFF00"/>
        </patternFill>
      </fill>
    </dxf>
    <dxf>
      <fill>
        <patternFill>
          <bgColor theme="5" tint="0.39997558519241921"/>
        </patternFill>
      </fill>
    </dxf>
    <dxf>
      <font>
        <b val="0"/>
        <i/>
      </font>
      <fill>
        <patternFill>
          <bgColor theme="9" tint="0.79998168889431442"/>
        </patternFill>
      </fill>
    </dxf>
    <dxf>
      <font>
        <b val="0"/>
        <i/>
      </font>
      <fill>
        <patternFill>
          <bgColor theme="8" tint="0.59999389629810485"/>
        </patternFill>
      </fill>
    </dxf>
    <dxf>
      <font>
        <b val="0"/>
        <i val="0"/>
      </font>
      <fill>
        <patternFill>
          <bgColor theme="9" tint="0.79998168889431442"/>
        </patternFill>
      </fill>
    </dxf>
    <dxf>
      <font>
        <b val="0"/>
        <i val="0"/>
      </font>
      <fill>
        <patternFill>
          <bgColor theme="0" tint="-4.9989318521683403E-2"/>
        </patternFill>
      </fill>
    </dxf>
    <dxf>
      <font>
        <b val="0"/>
        <i val="0"/>
      </font>
      <fill>
        <patternFill>
          <bgColor theme="2"/>
        </patternFill>
      </fill>
    </dxf>
    <dxf>
      <font>
        <b/>
        <i val="0"/>
      </font>
      <fill>
        <patternFill>
          <bgColor theme="3" tint="0.79998168889431442"/>
        </patternFill>
      </fill>
    </dxf>
    <dxf>
      <font>
        <b/>
        <i val="0"/>
      </font>
      <fill>
        <patternFill>
          <bgColor theme="3" tint="0.59999389629810485"/>
        </patternFill>
      </fill>
    </dxf>
    <dxf>
      <font>
        <b/>
        <i val="0"/>
      </font>
      <fill>
        <patternFill>
          <bgColor theme="3" tint="0.39997558519241921"/>
        </patternFill>
      </fill>
    </dxf>
    <dxf>
      <fill>
        <patternFill>
          <bgColor rgb="FF00B0F0"/>
        </patternFill>
      </fill>
    </dxf>
    <dxf>
      <fill>
        <patternFill>
          <bgColor theme="5" tint="0.79998168889431442"/>
        </patternFill>
      </fill>
    </dxf>
    <dxf>
      <fill>
        <patternFill>
          <bgColor theme="6" tint="0.79998168889431442"/>
        </patternFill>
      </fill>
    </dxf>
    <dxf>
      <fill>
        <patternFill>
          <bgColor rgb="FF00B0F0"/>
        </patternFill>
      </fill>
    </dxf>
    <dxf>
      <fill>
        <patternFill>
          <bgColor theme="5" tint="0.79998168889431442"/>
        </patternFill>
      </fill>
    </dxf>
    <dxf>
      <fill>
        <patternFill>
          <bgColor theme="6" tint="0.79998168889431442"/>
        </patternFill>
      </fill>
    </dxf>
    <dxf>
      <fill>
        <patternFill>
          <bgColor rgb="FF00B0F0"/>
        </patternFill>
      </fill>
    </dxf>
    <dxf>
      <fill>
        <patternFill>
          <bgColor theme="5" tint="0.79998168889431442"/>
        </patternFill>
      </fill>
    </dxf>
    <dxf>
      <fill>
        <patternFill>
          <bgColor theme="6" tint="0.79998168889431442"/>
        </patternFill>
      </fill>
    </dxf>
    <dxf>
      <fill>
        <patternFill>
          <bgColor rgb="FF00B0F0"/>
        </patternFill>
      </fill>
    </dxf>
    <dxf>
      <font>
        <b val="0"/>
        <i val="0"/>
        <strike val="0"/>
        <condense val="0"/>
        <extend val="0"/>
        <outline val="0"/>
        <shadow val="0"/>
        <u val="none"/>
        <vertAlign val="baseline"/>
        <sz val="7"/>
        <color theme="1"/>
        <name val="Consolas"/>
        <family val="3"/>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ill>
        <patternFill patternType="none">
          <fgColor indexed="64"/>
          <bgColor auto="1"/>
        </patternFill>
      </fill>
      <alignment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Corbel"/>
        <family val="2"/>
        <scheme val="minor"/>
      </font>
      <fill>
        <patternFill patternType="none">
          <fgColor indexed="64"/>
          <bgColor auto="1"/>
        </patternFill>
      </fill>
      <alignmen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vertical="top" textRotation="0" wrapText="0" indent="0" justifyLastLine="0" shrinkToFit="0" readingOrder="0"/>
    </dxf>
    <dxf>
      <border outline="0">
        <bottom style="thin">
          <color auto="1"/>
        </bottom>
      </border>
    </dxf>
    <dxf>
      <font>
        <b val="0"/>
        <i val="0"/>
        <strike val="0"/>
        <condense val="0"/>
        <extend val="0"/>
        <outline val="0"/>
        <shadow val="0"/>
        <u val="none"/>
        <vertAlign val="baseline"/>
        <sz val="8"/>
        <color theme="1"/>
        <name val="Corbel"/>
        <family val="2"/>
        <scheme val="minor"/>
      </font>
      <fill>
        <patternFill patternType="none">
          <fgColor indexed="64"/>
          <bgColor auto="1"/>
        </patternFill>
      </fill>
      <alignment vertical="top" textRotation="0" wrapText="0" indent="0" justifyLastLine="0" shrinkToFit="0" readingOrder="0"/>
      <border diagonalUp="0" diagonalDown="0" outline="0">
        <left style="thin">
          <color indexed="64"/>
        </left>
        <right style="thin">
          <color indexed="64"/>
        </right>
        <top/>
        <bottom/>
      </border>
    </dxf>
    <dxf>
      <alignment vertical="top" textRotation="0" wrapText="0" indent="0" justifyLastLine="0" shrinkToFit="0" readingOrder="0"/>
    </dxf>
    <dxf>
      <numFmt numFmtId="0" formatCode="General"/>
      <fill>
        <patternFill patternType="none">
          <fgColor indexed="64"/>
          <bgColor auto="1"/>
        </patternFill>
      </fill>
      <alignment vertical="top" textRotation="0" wrapText="0" indent="0" justifyLastLine="0" shrinkToFit="0" readingOrder="0"/>
    </dxf>
    <dxf>
      <numFmt numFmtId="0" formatCode="General"/>
      <fill>
        <patternFill patternType="solid">
          <fgColor indexed="64"/>
          <bgColor rgb="FFFFCCFF"/>
        </patternFill>
      </fill>
      <alignment horizontal="center" vertical="top" textRotation="0" wrapText="0" indent="0" justifyLastLine="0" shrinkToFit="0" readingOrder="0"/>
    </dxf>
    <dxf>
      <alignment vertical="top" textRotation="0" wrapText="0" indent="0" justifyLastLine="0" shrinkToFit="0" readingOrder="0"/>
    </dxf>
    <dxf>
      <fill>
        <patternFill patternType="solid">
          <fgColor indexed="64"/>
          <bgColor rgb="FFFFCCFF"/>
        </patternFill>
      </fill>
      <alignment vertical="top" textRotation="0" wrapText="0" indent="0" justifyLastLine="0" shrinkToFit="0" readingOrder="0"/>
    </dxf>
    <dxf>
      <fill>
        <patternFill patternType="solid">
          <fgColor indexed="64"/>
          <bgColor rgb="FFFFCCFF"/>
        </patternFill>
      </fill>
      <alignment vertical="top" textRotation="0" wrapText="0" indent="0" justifyLastLine="0" shrinkToFit="0" readingOrder="0"/>
    </dxf>
    <dxf>
      <font>
        <sz val="7"/>
        <name val="Consolas"/>
        <family val="3"/>
        <scheme val="none"/>
      </font>
      <fill>
        <patternFill patternType="solid">
          <fgColor indexed="64"/>
          <bgColor rgb="FFFFCCFF"/>
        </patternFill>
      </fill>
      <alignment horizontal="general" vertical="top" textRotation="0" wrapText="0" indent="0" justifyLastLine="0" shrinkToFit="0" readingOrder="0"/>
    </dxf>
    <dxf>
      <font>
        <i val="0"/>
      </font>
      <fill>
        <patternFill patternType="solid">
          <fgColor indexed="64"/>
          <bgColor theme="6" tint="0.79998168889431442"/>
        </patternFill>
      </fill>
      <alignment horizontal="center" vertical="top" textRotation="0" wrapText="0" indent="0" justifyLastLine="0" shrinkToFit="0" readingOrder="0"/>
    </dxf>
    <dxf>
      <font>
        <i val="0"/>
      </font>
      <fill>
        <patternFill patternType="solid">
          <fgColor indexed="64"/>
          <bgColor theme="6" tint="0.79998168889431442"/>
        </patternFill>
      </fill>
      <alignment horizontal="center" vertical="top" textRotation="0" wrapText="0" indent="0" justifyLastLine="0" shrinkToFit="0" readingOrder="0"/>
      <border outline="0">
        <right style="thin">
          <color rgb="FF7F7F7F"/>
        </right>
      </border>
    </dxf>
    <dxf>
      <font>
        <i val="0"/>
      </font>
      <fill>
        <patternFill patternType="solid">
          <fgColor indexed="64"/>
          <bgColor theme="6" tint="0.79998168889431442"/>
        </patternFill>
      </fill>
      <alignment vertical="top" textRotation="0" wrapText="0" indent="0" justifyLastLine="0" shrinkToFit="0" readingOrder="0"/>
    </dxf>
    <dxf>
      <alignment vertical="top" textRotation="0" wrapText="0" indent="0" justifyLastLine="0" shrinkToFit="0" readingOrder="0"/>
    </dxf>
    <dxf>
      <font>
        <strike val="0"/>
        <outline val="0"/>
        <shadow val="0"/>
        <u val="none"/>
        <vertAlign val="baseline"/>
        <sz val="11"/>
        <color theme="1"/>
        <name val="Corbel"/>
        <family val="2"/>
        <scheme val="minor"/>
      </font>
      <alignment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orbel"/>
        <family val="2"/>
        <scheme val="minor"/>
      </font>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Corbel"/>
        <family val="2"/>
        <scheme val="minor"/>
      </font>
      <alignment vertical="top" textRotation="0" wrapText="0" indent="0" justifyLastLine="0" shrinkToFit="0" readingOrder="0"/>
    </dxf>
    <dxf>
      <border outline="0">
        <bottom style="thin">
          <color auto="1"/>
        </bottom>
      </border>
    </dxf>
    <dxf>
      <font>
        <strike val="0"/>
        <outline val="0"/>
        <shadow val="0"/>
        <u val="none"/>
        <vertAlign val="baseline"/>
        <sz val="11"/>
        <color theme="1"/>
        <name val="Corbel"/>
        <family val="2"/>
        <scheme val="minor"/>
      </font>
      <alignment vertical="top" textRotation="0" wrapText="0" indent="0" justifyLastLine="0" shrinkToFit="0" readingOrder="0"/>
    </dxf>
    <dxf>
      <font>
        <strike val="0"/>
        <outline val="0"/>
        <shadow val="0"/>
        <u val="none"/>
        <vertAlign val="baseline"/>
        <sz val="11"/>
        <color theme="1"/>
        <name val="Corbe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border outline="0">
        <top style="thin">
          <color theme="2" tint="-0.499984740745262"/>
        </top>
      </border>
    </dxf>
    <dxf>
      <border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2"/>
        <color theme="1"/>
        <name val="Corbel"/>
        <family val="2"/>
        <scheme val="minor"/>
      </font>
      <alignment horizontal="left" vertical="top" textRotation="0" wrapText="1" indent="0" justifyLastLine="0" shrinkToFit="0" readingOrder="0"/>
    </dxf>
    <dxf>
      <border outline="0">
        <bottom style="thin">
          <color theme="2" tint="-0.499984740745262"/>
        </bottom>
      </border>
    </dxf>
    <dxf>
      <font>
        <b/>
        <i val="0"/>
        <strike val="0"/>
        <condense val="0"/>
        <extend val="0"/>
        <outline val="0"/>
        <shadow val="0"/>
        <u val="none"/>
        <vertAlign val="baseline"/>
        <sz val="11"/>
        <color theme="1"/>
        <name val="Corbel"/>
        <family val="2"/>
        <scheme val="minor"/>
      </font>
      <fill>
        <patternFill patternType="solid">
          <fgColor indexed="64"/>
          <bgColor theme="3" tint="0.59996337778862885"/>
        </patternFill>
      </fill>
      <alignment horizontal="center" vertical="top" textRotation="0" wrapText="1" indent="0" justifyLastLine="0" shrinkToFit="0" readingOrder="0"/>
      <border diagonalUp="0" diagonalDown="0" outline="0">
        <left style="thin">
          <color theme="2" tint="-0.499984740745262"/>
        </left>
        <right style="thin">
          <color theme="2" tint="-0.499984740745262"/>
        </right>
        <top/>
        <bottom/>
      </border>
    </dxf>
    <dxf>
      <fill>
        <patternFill patternType="none">
          <fgColor indexed="64"/>
          <bgColor auto="1"/>
        </patternFill>
      </fill>
      <border diagonalUp="0" diagonalDown="0">
        <left style="thin">
          <color theme="2" tint="-0.499984740745262"/>
        </left>
        <right style="thin">
          <color rgb="FF00AFF2"/>
        </right>
        <top style="thin">
          <color theme="2" tint="-0.499984740745262"/>
        </top>
        <bottom style="thin">
          <color theme="2" tint="-0.499984740745262"/>
        </bottom>
      </border>
    </dxf>
    <dxf>
      <fill>
        <patternFill patternType="none">
          <fgColor indexed="64"/>
          <bgColor auto="1"/>
        </patternFill>
      </fill>
      <border>
        <right style="thin">
          <color theme="2" tint="-0.499984740745262"/>
        </right>
      </border>
    </dxf>
    <dxf>
      <fill>
        <patternFill patternType="none">
          <fgColor indexed="64"/>
          <bgColor auto="1"/>
        </patternFill>
      </fill>
    </dxf>
    <dxf>
      <border diagonalUp="0" diagonalDown="0">
        <left/>
        <right/>
        <top style="thin">
          <color theme="2" tint="-0.499984740745262"/>
        </top>
        <bottom/>
      </border>
    </dxf>
    <dxf>
      <border>
        <right style="thin">
          <color theme="2" tint="-0.499984740745262"/>
        </right>
      </border>
    </dxf>
    <dxf>
      <border outline="0">
        <right style="thin">
          <color rgb="FF00AFF2"/>
        </right>
      </border>
    </dxf>
    <dxf>
      <font>
        <b val="0"/>
        <i val="0"/>
        <strike val="0"/>
        <condense val="0"/>
        <extend val="0"/>
        <outline val="0"/>
        <shadow val="0"/>
        <u val="none"/>
        <vertAlign val="baseline"/>
        <sz val="12"/>
        <color theme="1"/>
        <name val="Corbel"/>
        <family val="2"/>
        <scheme val="minor"/>
      </font>
      <alignment horizontal="general" vertical="top" textRotation="0" wrapText="1" indent="0" justifyLastLine="0" shrinkToFit="0" readingOrder="0"/>
      <border diagonalUp="0" diagonalDown="0" outline="0">
        <left style="thin">
          <color theme="2" tint="-0.499984740745262"/>
        </left>
        <right/>
        <top style="thin">
          <color theme="2" tint="-0.499984740745262"/>
        </top>
        <bottom/>
      </border>
    </dxf>
    <dxf>
      <alignment horizontal="general" vertical="top"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ill>
        <patternFill patternType="lightUp">
          <fgColor indexed="64"/>
          <bgColor indexed="65"/>
        </patternFill>
      </fill>
      <alignment horizontal="general"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center" vertical="top"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alignment horizontal="left" vertical="top"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2"/>
        <color theme="1"/>
        <name val="Corbel"/>
        <family val="2"/>
        <scheme val="minor"/>
      </font>
      <numFmt numFmtId="0" formatCode="General"/>
      <alignment horizontal="left" vertical="top" textRotation="0" wrapText="1" indent="0" justifyLastLine="0" shrinkToFit="0" readingOrder="0"/>
      <border diagonalUp="0" diagonalDown="0">
        <left/>
        <right style="thin">
          <color theme="2" tint="-0.499984740745262"/>
        </right>
        <top style="thin">
          <color theme="2" tint="-0.499984740745262"/>
        </top>
        <bottom/>
      </border>
    </dxf>
    <dxf>
      <border outline="0">
        <left style="thin">
          <color theme="2" tint="-0.499984740745262"/>
        </left>
        <right style="thin">
          <color theme="2" tint="-0.499984740745262"/>
        </right>
        <bottom style="thin">
          <color theme="2" tint="-0.499984740745262"/>
        </bottom>
      </border>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1"/>
        <name val="Corbel"/>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theme="1"/>
        <name val="Corbel"/>
        <family val="2"/>
        <scheme val="minor"/>
      </font>
      <fill>
        <patternFill patternType="none">
          <fgColor indexed="64"/>
          <bgColor auto="1"/>
        </patternFill>
      </fill>
      <alignment horizontal="center" vertical="top"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border outline="0">
        <bottom style="thin">
          <color theme="2" tint="-0.499984740745262"/>
        </bottom>
      </border>
    </dxf>
    <dxf>
      <fill>
        <patternFill patternType="none">
          <fgColor indexed="64"/>
          <bgColor auto="1"/>
        </patternFill>
      </fill>
    </dxf>
    <dxf>
      <font>
        <b val="0"/>
        <i val="0"/>
        <strike val="0"/>
        <condense val="0"/>
        <extend val="0"/>
        <outline val="0"/>
        <shadow val="0"/>
        <u val="none"/>
        <vertAlign val="baseline"/>
        <sz val="11"/>
        <color theme="1"/>
        <name val="Corbel"/>
        <family val="2"/>
        <scheme val="minor"/>
      </font>
      <alignment horizontal="center" vertical="top" textRotation="0" wrapText="1" indent="0" justifyLastLine="0" shrinkToFit="0" readingOrder="0"/>
    </dxf>
    <dxf>
      <font>
        <b val="0"/>
        <i val="0"/>
        <strike val="0"/>
        <condense val="0"/>
        <extend val="0"/>
        <outline val="0"/>
        <shadow val="0"/>
        <u val="none"/>
        <vertAlign val="baseline"/>
        <sz val="10"/>
        <color theme="1"/>
        <name val="Corbel"/>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top style="thin">
          <color theme="2" tint="-0.499984740745262"/>
        </top>
        <bottom/>
      </border>
    </dxf>
    <dxf>
      <font>
        <b/>
        <strike val="0"/>
        <outline val="0"/>
        <shadow val="0"/>
        <u val="none"/>
        <vertAlign val="baseline"/>
        <sz val="11"/>
        <color theme="1"/>
        <name val="Corbel"/>
        <family val="2"/>
        <scheme val="minor"/>
      </font>
      <alignment horizontal="center" vertical="top" textRotation="0" wrapText="1" indent="0" justifyLastLine="0" shrinkToFit="0" readingOrder="0"/>
      <border outline="0">
        <right style="thin">
          <color theme="2" tint="-0.499984740745262"/>
        </right>
      </border>
    </dxf>
    <dxf>
      <border outline="0">
        <right style="thin">
          <color theme="2" tint="-0.499984740745262"/>
        </right>
      </border>
    </dxf>
    <dxf>
      <font>
        <strike val="0"/>
        <outline val="0"/>
        <shadow val="0"/>
        <u val="none"/>
        <vertAlign val="baseline"/>
        <sz val="11"/>
        <color theme="1"/>
        <name val="Corbel"/>
        <family val="2"/>
        <scheme val="minor"/>
      </font>
      <alignment vertical="top" textRotation="0" indent="0" justifyLastLine="0" shrinkToFit="0" readingOrder="0"/>
    </dxf>
    <dxf>
      <font>
        <strike val="0"/>
        <outline val="0"/>
        <shadow val="0"/>
        <u val="none"/>
        <vertAlign val="baseline"/>
        <sz val="11"/>
        <color theme="1"/>
        <name val="Corbel"/>
        <family val="2"/>
        <scheme val="minor"/>
      </font>
      <alignment vertical="top" textRotation="0" indent="0" justifyLastLine="0" shrinkToFit="0" readingOrder="0"/>
    </dxf>
    <dxf>
      <font>
        <b/>
        <strike val="0"/>
        <outline val="0"/>
        <shadow val="0"/>
        <u val="none"/>
        <vertAlign val="baseline"/>
        <sz val="12"/>
        <name val="Corbe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rgb="FF7030A0"/>
        <name val="Corbel"/>
        <scheme val="none"/>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orbel"/>
        <scheme val="none"/>
      </font>
      <fill>
        <patternFill patternType="solid">
          <fgColor indexed="64"/>
          <bgColor theme="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Corbel"/>
        <scheme val="none"/>
      </font>
      <numFmt numFmtId="0" formatCode="General"/>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top style="thin">
          <color indexed="64"/>
        </top>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solid">
          <fgColor indexed="64"/>
          <bgColor rgb="FFFFFF00"/>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solid">
          <fgColor indexed="64"/>
          <bgColor rgb="FFFFFF00"/>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orbel"/>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Century"/>
        <family val="1"/>
        <scheme val="major"/>
      </font>
      <numFmt numFmtId="0" formatCode="General"/>
      <fill>
        <patternFill patternType="none">
          <fgColor indexed="64"/>
          <bgColor indexed="65"/>
        </patternFill>
      </fill>
      <alignment horizontal="left" vertical="top" textRotation="0" wrapText="1" indent="0" justifyLastLine="0" shrinkToFit="0" readingOrder="0"/>
    </dxf>
    <dxf>
      <alignment horizontal="left" vertical="top" textRotation="0" wrapText="1" indent="1" justifyLastLine="0" shrinkToFit="0" readingOrder="0"/>
    </dxf>
    <dxf>
      <border outline="0">
        <right style="thin">
          <color indexed="64"/>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7" formatCode="&quot;[COL&quot;_##0&quot;]&quot;\ "/>
      <border diagonalUp="0" diagonalDown="0">
        <left style="thin">
          <color indexed="64"/>
        </left>
        <right style="thin">
          <color indexed="64"/>
        </right>
        <top style="thin">
          <color indexed="64"/>
        </top>
        <bottom/>
        <vertical/>
        <horizontal/>
      </border>
    </dxf>
    <dxf>
      <fill>
        <patternFill patternType="none">
          <fgColor indexed="64"/>
          <bgColor indexed="65"/>
        </patternFill>
      </fill>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vertical/>
        <horizontal/>
      </border>
    </dxf>
    <dxf>
      <fill>
        <patternFill patternType="none">
          <fgColor indexed="64"/>
          <bgColor indexed="65"/>
        </patternFill>
      </fill>
      <border diagonalUp="0" diagonalDown="0">
        <left style="thin">
          <color indexed="64"/>
        </left>
        <right style="thin">
          <color indexed="64"/>
        </right>
        <top/>
        <bottom/>
        <vertical/>
        <horizontal/>
      </border>
    </dxf>
    <dxf>
      <font>
        <strike val="0"/>
        <outline val="0"/>
        <shadow val="0"/>
        <u val="none"/>
        <vertAlign val="baseline"/>
        <color theme="1"/>
        <name val="Corbel"/>
        <family val="2"/>
        <scheme val="minor"/>
      </font>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left" vertical="top"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1" justifyLastLine="0" shrinkToFit="0" readingOrder="0"/>
    </dxf>
    <dxf>
      <fill>
        <patternFill patternType="none">
          <fgColor indexed="64"/>
          <bgColor auto="1"/>
        </patternFill>
      </fill>
    </dxf>
    <dxf>
      <fill>
        <patternFill patternType="solid">
          <fgColor indexed="64"/>
          <bgColor rgb="FFFFFF00"/>
        </patternFill>
      </fill>
      <alignment vertical="top" textRotation="0" indent="0" justifyLastLine="0" shrinkToFit="0" readingOrder="0"/>
    </dxf>
    <dxf>
      <fill>
        <patternFill patternType="solid">
          <fgColor indexed="64"/>
          <bgColor theme="2"/>
        </patternFill>
      </fill>
      <alignment vertical="top" textRotation="0" indent="0" justifyLastLine="0" shrinkToFit="0" readingOrder="0"/>
      <border outline="0">
        <right style="thin">
          <color indexed="64"/>
        </right>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indent="0" justifyLastLine="0" shrinkToFit="0" readingOrder="0"/>
    </dxf>
    <dxf>
      <border>
        <bottom style="thin">
          <color indexed="64"/>
        </bottom>
      </border>
    </dxf>
    <dxf>
      <fill>
        <patternFill patternType="solid">
          <fgColor indexed="64"/>
          <bgColor theme="3" tint="0.79998168889431442"/>
        </patternFill>
      </fill>
      <alignment vertical="top" textRotation="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vertical="top" textRotation="0" indent="0" justifyLastLine="0" shrinkToFit="0" readingOrder="0"/>
    </dxf>
    <dxf>
      <fill>
        <patternFill patternType="solid">
          <fgColor indexed="64"/>
          <bgColor theme="2"/>
        </patternFill>
      </fill>
      <alignment vertical="top" textRotation="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orbel"/>
        <scheme val="none"/>
      </font>
      <alignment horizontal="left" vertical="top" textRotation="0" wrapText="0" indent="0" justifyLastLine="0" shrinkToFit="0" readingOrder="0"/>
    </dxf>
    <dxf>
      <fill>
        <patternFill patternType="solid">
          <fgColor indexed="64"/>
          <bgColor theme="3" tint="0.79998168889431442"/>
        </patternFill>
      </fill>
      <alignment vertical="top" textRotation="0" indent="0" justifyLastLine="0" shrinkToFit="0" readingOrder="0"/>
    </dxf>
    <dxf>
      <fill>
        <patternFill patternType="none">
          <fgColor indexed="64"/>
          <bgColor indexed="65"/>
        </patternFill>
      </fill>
      <alignment vertical="top" textRotation="0" indent="0" justifyLastLine="0" shrinkToFit="0" readingOrder="0"/>
      <border diagonalUp="0" diagonalDown="0" outline="0">
        <left/>
        <right/>
        <top style="thin">
          <color indexed="64"/>
        </top>
        <bottom style="thin">
          <color indexed="64"/>
        </bottom>
      </border>
    </dxf>
    <dxf>
      <fill>
        <patternFill patternType="solid">
          <fgColor indexed="64"/>
          <bgColor theme="2"/>
        </patternFill>
      </fill>
      <alignment vertical="top" textRotation="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orbel"/>
        <scheme val="none"/>
      </font>
      <alignment horizontal="left" vertical="top" textRotation="0" wrapText="1" indent="0" justifyLastLine="0" shrinkToFit="0" readingOrder="0"/>
    </dxf>
    <dxf>
      <fill>
        <patternFill patternType="solid">
          <fgColor indexed="64"/>
          <bgColor theme="3" tint="0.79998168889431442"/>
        </patternFill>
      </fill>
      <alignment vertical="top" textRotation="0" indent="0" justifyLastLine="0" shrinkToFit="0" readingOrder="0"/>
      <border diagonalUp="0" diagonalDown="0" outline="0">
        <left style="thin">
          <color indexed="64"/>
        </left>
        <right style="thin">
          <color indexed="64"/>
        </right>
        <top/>
        <bottom/>
      </border>
    </dxf>
    <dxf>
      <fill>
        <patternFill patternType="none">
          <bgColor auto="1"/>
        </patternFill>
      </fill>
    </dxf>
    <dxf>
      <fill>
        <patternFill>
          <bgColor theme="2"/>
        </patternFill>
      </fill>
    </dxf>
    <dxf>
      <fill>
        <patternFill>
          <bgColor theme="2"/>
        </patternFill>
      </fill>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79998168889431442"/>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font>
      <fill>
        <patternFill>
          <bgColor theme="3" tint="0.59996337778862885"/>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bgColor theme="9" tint="0.79998168889431442"/>
        </patternFill>
      </fill>
    </dxf>
    <dxf>
      <fill>
        <patternFill>
          <bgColor theme="9" tint="0.79998168889431442"/>
        </patternFill>
      </fill>
    </dxf>
    <dxf>
      <font>
        <b/>
        <i val="0"/>
      </font>
      <fill>
        <patternFill>
          <bgColor theme="9"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9"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9"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9"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8" tint="0.79998168889431442"/>
        </patternFill>
      </fill>
    </dxf>
    <dxf>
      <fill>
        <patternFill>
          <bgColor theme="8" tint="0.79998168889431442"/>
        </patternFill>
      </fill>
    </dxf>
    <dxf>
      <font>
        <b/>
        <i val="0"/>
      </font>
      <fill>
        <patternFill>
          <bgColor theme="8"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8"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8"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8"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patternType="none">
          <bgColor auto="1"/>
        </patternFill>
      </fill>
    </dxf>
    <dxf>
      <fill>
        <patternFill>
          <bgColor theme="7" tint="0.79998168889431442"/>
        </patternFill>
      </fill>
    </dxf>
    <dxf>
      <fill>
        <patternFill>
          <bgColor theme="7" tint="0.79998168889431442"/>
        </patternFill>
      </fill>
    </dxf>
    <dxf>
      <font>
        <b/>
        <i val="0"/>
      </font>
      <fill>
        <patternFill>
          <bgColor theme="7"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7"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6" tint="0.79998168889431442"/>
        </patternFill>
      </fill>
    </dxf>
    <dxf>
      <fill>
        <patternFill>
          <bgColor theme="6" tint="0.79998168889431442"/>
        </patternFill>
      </fill>
    </dxf>
    <dxf>
      <font>
        <b/>
        <i val="0"/>
      </font>
      <fill>
        <patternFill>
          <bgColor theme="6"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6"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6"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6"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5" tint="0.79998168889431442"/>
        </patternFill>
      </fill>
    </dxf>
    <dxf>
      <fill>
        <patternFill>
          <bgColor theme="5" tint="0.79998168889431442"/>
        </patternFill>
      </fill>
    </dxf>
    <dxf>
      <font>
        <b/>
        <i val="0"/>
      </font>
      <fill>
        <patternFill>
          <bgColor theme="5"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5"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5"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5" tint="0.39994506668294322"/>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8168889431442"/>
        </patternFill>
      </fill>
    </dxf>
    <dxf>
      <fill>
        <patternFill>
          <bgColor theme="4" tint="0.79998168889431442"/>
        </patternFill>
      </fill>
    </dxf>
    <dxf>
      <font>
        <b/>
        <i val="0"/>
      </font>
      <fill>
        <patternFill>
          <bgColor theme="4"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59996337778862885"/>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39994506668294322"/>
        </patternFill>
      </fill>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4" tint="0.39994506668294322"/>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7" defaultTableStyle="TableStyleMedium2" defaultPivotStyle="PivotStyleLight16">
    <tableStyle name="Table_1" pivot="0" count="7" xr9:uid="{00000000-0011-0000-FFFF-FFFF00000000}">
      <tableStyleElement type="wholeTable" dxfId="624"/>
      <tableStyleElement type="headerRow" dxfId="623"/>
      <tableStyleElement type="totalRow" dxfId="622"/>
      <tableStyleElement type="firstColumn" dxfId="621"/>
      <tableStyleElement type="lastColumn" dxfId="620"/>
      <tableStyleElement type="secondRowStripe" dxfId="619"/>
      <tableStyleElement type="firstColumnStripe" dxfId="618"/>
    </tableStyle>
    <tableStyle name="Table_2" pivot="0" count="7" xr9:uid="{00000000-0011-0000-FFFF-FFFF01000000}">
      <tableStyleElement type="wholeTable" dxfId="617"/>
      <tableStyleElement type="headerRow" dxfId="616"/>
      <tableStyleElement type="totalRow" dxfId="615"/>
      <tableStyleElement type="firstColumn" dxfId="614"/>
      <tableStyleElement type="lastColumn" dxfId="613"/>
      <tableStyleElement type="secondRowStripe" dxfId="612"/>
      <tableStyleElement type="firstColumnStripe" dxfId="611"/>
    </tableStyle>
    <tableStyle name="Table_3" pivot="0" count="7" xr9:uid="{00000000-0011-0000-FFFF-FFFF02000000}">
      <tableStyleElement type="wholeTable" dxfId="610"/>
      <tableStyleElement type="headerRow" dxfId="609"/>
      <tableStyleElement type="totalRow" dxfId="608"/>
      <tableStyleElement type="firstColumn" dxfId="607"/>
      <tableStyleElement type="lastColumn" dxfId="606"/>
      <tableStyleElement type="secondRowStripe" dxfId="605"/>
      <tableStyleElement type="firstColumnStripe" dxfId="604"/>
    </tableStyle>
    <tableStyle name="Table_4" pivot="0" count="8" xr9:uid="{00000000-0011-0000-FFFF-FFFF03000000}">
      <tableStyleElement type="wholeTable" dxfId="603"/>
      <tableStyleElement type="headerRow" dxfId="602"/>
      <tableStyleElement type="totalRow" dxfId="601"/>
      <tableStyleElement type="firstColumn" dxfId="600"/>
      <tableStyleElement type="lastColumn" dxfId="599"/>
      <tableStyleElement type="secondRowStripe" dxfId="598"/>
      <tableStyleElement type="firstColumnStripe" dxfId="597"/>
      <tableStyleElement type="secondColumnStripe" dxfId="596"/>
    </tableStyle>
    <tableStyle name="Table_5" pivot="0" count="7" xr9:uid="{00000000-0011-0000-FFFF-FFFF04000000}">
      <tableStyleElement type="wholeTable" dxfId="595"/>
      <tableStyleElement type="headerRow" dxfId="594"/>
      <tableStyleElement type="totalRow" dxfId="593"/>
      <tableStyleElement type="firstColumn" dxfId="592"/>
      <tableStyleElement type="lastColumn" dxfId="591"/>
      <tableStyleElement type="secondRowStripe" dxfId="590"/>
      <tableStyleElement type="firstColumnStripe" dxfId="589"/>
    </tableStyle>
    <tableStyle name="Table_6" pivot="0" count="7" xr9:uid="{00000000-0011-0000-FFFF-FFFF05000000}">
      <tableStyleElement type="wholeTable" dxfId="588"/>
      <tableStyleElement type="headerRow" dxfId="587"/>
      <tableStyleElement type="totalRow" dxfId="586"/>
      <tableStyleElement type="firstColumn" dxfId="585"/>
      <tableStyleElement type="lastColumn" dxfId="584"/>
      <tableStyleElement type="secondRowStripe" dxfId="583"/>
      <tableStyleElement type="firstColumnStripe" dxfId="582"/>
    </tableStyle>
    <tableStyle name="Table_B" pivot="0" count="8" xr9:uid="{BD057DF8-1593-44DE-BF4C-6D958F266EA9}">
      <tableStyleElement type="wholeTable" dxfId="581"/>
      <tableStyleElement type="headerRow" dxfId="580"/>
      <tableStyleElement type="totalRow" dxfId="579"/>
      <tableStyleElement type="firstColumn" dxfId="578"/>
      <tableStyleElement type="lastColumn" dxfId="577"/>
      <tableStyleElement type="secondRowStripe" dxfId="576"/>
      <tableStyleElement type="firstColumnStripe" dxfId="575"/>
      <tableStyleElement type="secondColumnStripe" dxfId="574"/>
    </tableStyle>
  </tableStyles>
  <colors>
    <mruColors>
      <color rgb="FF2DFFFF"/>
      <color rgb="FFFF3399"/>
      <color rgb="FFFFCCFF"/>
      <color rgb="FFFF66FF"/>
      <color rgb="FFFFFFFF"/>
      <color rgb="FFFFD1E7"/>
      <color rgb="FFCBCBCB"/>
      <color rgb="FF66FFFF"/>
      <color rgb="FF00FF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355879</xdr:colOff>
      <xdr:row>26</xdr:row>
      <xdr:rowOff>72224</xdr:rowOff>
    </xdr:from>
    <xdr:to>
      <xdr:col>1</xdr:col>
      <xdr:colOff>808055</xdr:colOff>
      <xdr:row>26</xdr:row>
      <xdr:rowOff>1011228</xdr:rowOff>
    </xdr:to>
    <xdr:pic>
      <xdr:nvPicPr>
        <xdr:cNvPr id="2" name="Picture 1">
          <a:extLst>
            <a:ext uri="{FF2B5EF4-FFF2-40B4-BE49-F238E27FC236}">
              <a16:creationId xmlns:a16="http://schemas.microsoft.com/office/drawing/2014/main" id="{9034B57F-8FDA-463A-8BCB-1D21DEEC4B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879" y="7064202"/>
          <a:ext cx="1383742" cy="93900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F1B19B-E9A1-4716-9022-68AA7045A219}" name="History" displayName="History" ref="A18:D24" totalsRowShown="0" dataCellStyle="Cell-Normal">
  <autoFilter ref="A18:D24" xr:uid="{939EAA2E-3E87-42DC-BC1E-0EC320CE7ACD}"/>
  <tableColumns count="4">
    <tableColumn id="1" xr3:uid="{CB65E823-A197-48A5-B1D2-3F9495FFA7B5}" name="Version" dataCellStyle="Cell-Normal"/>
    <tableColumn id="2" xr3:uid="{42339A78-CC80-4561-AFC8-ABC43DB2985E}" name="Date" dataCellStyle="Date"/>
    <tableColumn id="3" xr3:uid="{4FB0A57A-5FC6-404D-90DB-BC262DE7BEE3}" name="Author" dataCellStyle="Cell-Normal"/>
    <tableColumn id="4" xr3:uid="{E7925568-A7E2-4519-B227-9283DFE10CAB}" name="Description" dataCellStyle="Cell-Normal"/>
  </tableColumns>
  <tableStyleInfo name="Table_B"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76D7DE-07A7-4318-999A-CB19BB7FD620}" name="Table7145" displayName="Table7145" ref="A33:G37" totalsRowShown="0">
  <autoFilter ref="A33:G37" xr:uid="{00000000-0009-0000-0100-00000F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6A0C8B4-869C-4205-BAAA-DF1A2E8ABEE8}" name="Ref1"/>
    <tableColumn id="2" xr3:uid="{AF5B220D-ECBD-4AAE-84B1-E55687746B68}" name="Ref2" dataCellStyle="Cell-Normal"/>
    <tableColumn id="3" xr3:uid="{BCBE795D-C382-4273-90D7-B598BD5B4574}" name="ID" dataCellStyle="Cell-Normal">
      <calculatedColumnFormula>_xlfn.CONCAT(A34,".",B34)</calculatedColumnFormula>
    </tableColumn>
    <tableColumn id="4" xr3:uid="{CB5703CE-F8F1-403E-A5C3-3723EC11F35A}" name="Name" dataCellStyle="Cell-Normal"/>
    <tableColumn id="7" xr3:uid="{769DD182-9615-4193-9B95-890BD0CB7A50}" name="Conditions" dataCellStyle="Cell-Normal"/>
    <tableColumn id="5" xr3:uid="{AABEA90E-473E-4A62-8209-A7B500CD5731}" name="Lawfulness" dataCellStyle="Cell-Normal"/>
    <tableColumn id="8" xr3:uid="{00E6B1AA-3208-4CEE-91EA-1AD2F9729CB0}" name="Compatibility" dataCellStyle="Cell-Normal"/>
  </tableColumns>
  <tableStyleInfo name="Table_B" showFirstColumn="1"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J2:L5" totalsRowShown="0" headerRowDxfId="173" dataDxfId="171" headerRowBorderDxfId="172" tableBorderDxfId="170" headerRowCellStyle="Heading 3">
  <autoFilter ref="J2:L5" xr:uid="{00000000-0009-0000-0100-00000A000000}">
    <filterColumn colId="0" hiddenButton="1"/>
    <filterColumn colId="1" hiddenButton="1"/>
    <filterColumn colId="2" hiddenButton="1"/>
  </autoFilter>
  <tableColumns count="3">
    <tableColumn id="1" xr3:uid="{00000000-0010-0000-0900-000001000000}" name="Scale" dataDxfId="169"/>
    <tableColumn id="2" xr3:uid="{00000000-0010-0000-0900-000002000000}" name="Risk=V*I" dataDxfId="168"/>
    <tableColumn id="3" xr3:uid="{C24429C6-2EDD-47A8-BB42-7EE0BEF2BCF2}" name="Treshold" dataDxfId="167"/>
  </tableColumns>
  <tableStyleInfo name="TableStyleMedium2" showFirstColumn="1"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F5DE44B-EF5B-4DB2-9403-E4949B5EB1E4}" name="Table11" displayName="Table11" ref="A3:B11" totalsRowShown="0" headerRowDxfId="166" dataDxfId="165" tableBorderDxfId="164">
  <autoFilter ref="A3:B11" xr:uid="{9E1B8F7D-36FC-4C77-82BE-F145DCF0BC1D}"/>
  <tableColumns count="2">
    <tableColumn id="1" xr3:uid="{12B8D118-48AD-4B4D-B540-C4384A9BF6B9}" name="Decision ID" dataDxfId="163"/>
    <tableColumn id="3" xr3:uid="{340D0ED0-DE52-415C-B6A6-4DC594DAE6D8}" name="Regulatory reason for requiring a DPIA" dataDxfId="162"/>
  </tableColumns>
  <tableStyleInfo name="Table_B" showFirstColumn="1"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F51F72C-A56A-4ADC-B032-FDAABA898EEC}" name="Table12" displayName="Table12" ref="A13:B18" totalsRowShown="0" headerRowDxfId="161" dataDxfId="160" tableBorderDxfId="159">
  <autoFilter ref="A13:B18" xr:uid="{113C9EBC-9CEE-4D03-98CF-E361D00438A8}"/>
  <tableColumns count="2">
    <tableColumn id="1" xr3:uid="{B6A8222E-C0DD-4A4B-844F-DD5110435FD3}" name="Decision ID" dataDxfId="158"/>
    <tableColumn id="2" xr3:uid="{9058CC1F-6C6E-4E19-98DA-FC9263A00FEB}" name="Regulatory motivation for non DPIA" dataDxfId="157"/>
  </tableColumns>
  <tableStyleInfo name="Table_B" showFirstColumn="1"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13C4CB-D6CD-4DD3-8434-D13293A85118}" name="DPIATab" displayName="DPIATab" ref="D3:P4" totalsRowShown="0" headerRowDxfId="156" dataDxfId="155" tableBorderDxfId="154">
  <autoFilter ref="D3:P4" xr:uid="{6E13C4CB-D6CD-4DD3-8434-D13293A85118}"/>
  <tableColumns count="13">
    <tableColumn id="1" xr3:uid="{8DE84E5A-4083-4BA7-8FB5-7838905AD94A}" name="Processing ID" dataDxfId="153">
      <calculatedColumnFormula>CONCATENATE('Processing Details'!A7,"-",'Processing Details'!C7)</calculatedColumnFormula>
    </tableColumn>
    <tableColumn id="2" xr3:uid="{5542A1AB-A1EE-4F4F-86EC-7D2E93E1F38B}" name="Processing Title" dataDxfId="152">
      <calculatedColumnFormula>'Processing Details'!G7</calculatedColumnFormula>
    </tableColumn>
    <tableColumn id="3" xr3:uid="{3F7448BF-64DF-41EE-B5CF-160454E51BF7}" name="Genetic" dataDxfId="151"/>
    <tableColumn id="4" xr3:uid="{8CEBE9CE-0F46-4995-9B74-41954A2592B1}" name="Biometric" dataDxfId="150"/>
    <tableColumn id="5" xr3:uid="{F645FB76-B442-4138-B7AE-1E688DC16910}" name="Data Crossing" dataDxfId="149"/>
    <tableColumn id="6" xr3:uid="{FD419847-C8F7-4351-BF1F-70F46435DEE3}" name="Monitoring" dataDxfId="148"/>
    <tableColumn id="7" xr3:uid="{05147203-B75A-4B70-BE99-59D988AE733C}" name="National" dataDxfId="147"/>
    <tableColumn id="8" xr3:uid="{98F148E4-E2B8-4100-8C6F-A4F9922C2645}" name="Statistic" dataDxfId="146"/>
    <tableColumn id="9" xr3:uid="{5FA8C956-68AA-4B94-8E02-2623D037E978}" name="Location" dataDxfId="145"/>
    <tableColumn id="10" xr3:uid="{29F30189-7431-4F51-8830-3FEAB2789C25}" name="Indirect" dataDxfId="144"/>
    <tableColumn id="11" xr3:uid="{17F30CEB-8E05-4828-BFDA-45B246983273}" name="Editorial" dataDxfId="143"/>
    <tableColumn id="12" xr3:uid="{FB8C1E8F-EA83-4B89-9BCF-9BA34F5746C3}" name="Calculation" dataDxfId="142" dataCellStyle="20% - Accent5">
      <calculatedColumnFormula>CONCATENATE(IF(F4=Parameter!$B$17,$B$7 &amp; CHAR(10),""),IF(G4=Parameter!$B$17,$B$8 &amp; CHAR(10),""),IF(H4=Parameter!$B$17,$B$9 &amp; CHAR(10),""),IF(I4=Parameter!$B$17,$B$10 &amp; CHAR(10),""),IF(J4=Parameter!$B$17,$B$11 &amp; CHAR(10),""),IF(K4=Parameter!$B$17,$B$12 &amp; CHAR(10),""),IF(L4=Parameter!$B$17,$B$13 &amp; CHAR(10),""),IF(M4=Parameter!$B$17,$B$13 &amp; CHAR(10),""))</calculatedColumnFormula>
    </tableColumn>
    <tableColumn id="13" xr3:uid="{3653ADFD-201C-4E36-9B4D-8CE91DE73C05}" name="RESULT" dataDxfId="141">
      <calculatedColumnFormula>IF(O4="",Parameter!$B$18,Parameter!$B$17&amp;CHAR(10)&amp;LEFT(O4,LEN(O4)-2))</calculatedColumnFormula>
    </tableColumn>
  </tableColumns>
  <tableStyleInfo name="Table_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1CA6DB0-7107-4387-B9AA-BFC115D483D7}" name="Table1124" displayName="Table1124" ref="A3:B8" totalsRowShown="0" tableBorderDxfId="140" headerRowCellStyle="Heading 3" dataCellStyle="Cell-Normal">
  <autoFilter ref="A3:B8" xr:uid="{9E1B8F7D-36FC-4C77-82BE-F145DCF0BC1D}"/>
  <tableColumns count="2">
    <tableColumn id="1" xr3:uid="{56BB2964-FAA1-4E85-9A52-D9F9CCEA42FD}" name="Type decision" dataDxfId="139" dataCellStyle="Cell-Normal"/>
    <tableColumn id="3" xr3:uid="{04B05EF9-394D-4D06-9FC6-B49715A397CE}" name="Reason for the transfer (art. 45-49)" dataDxfId="138" dataCellStyle="Cell-Normal"/>
  </tableColumns>
  <tableStyleInfo name="Table_B" showFirstColumn="1"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75A1829-4983-414B-B4A9-DE1E2C90479C}" name="Table25" displayName="Table25" ref="A10:B17" totalsRowShown="0" dataDxfId="137" headerRowCellStyle="Heading 3" dataCellStyle="Cell-Normal">
  <autoFilter ref="A10:B17" xr:uid="{175A1829-4983-414B-B4A9-DE1E2C90479C}"/>
  <tableColumns count="2">
    <tableColumn id="1" xr3:uid="{BB383F40-1E51-4DEE-AA82-087D838C6321}" name="Type situation" dataDxfId="136" dataCellStyle="Cell-Normal"/>
    <tableColumn id="2" xr3:uid="{9ECBD16B-3B8A-4503-8A46-31B619C5FFBC}" name="Situations for derogation" dataDxfId="135" dataCellStyle="Cell-Normal"/>
  </tableColumns>
  <tableStyleInfo name="Table_2" showFirstColumn="1"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9F937A9-800A-4B0A-8B9E-908401D0544C}" name="TSFTab" displayName="TSFTab" ref="D3:V4" totalsRowShown="0" headerRowDxfId="134" dataDxfId="132" headerRowBorderDxfId="133" tableBorderDxfId="131" totalsRowBorderDxfId="130">
  <autoFilter ref="D3:V4" xr:uid="{19F937A9-800A-4B0A-8B9E-908401D0544C}"/>
  <tableColumns count="19">
    <tableColumn id="1" xr3:uid="{A37E7B27-5153-4875-B437-C15FED415174}" name="PR Info" dataDxfId="129" dataCellStyle="Heading 4">
      <calculatedColumnFormula>CONCATENATE('Processing Details'!A7,"-",'Processing Details'!C7)</calculatedColumnFormula>
    </tableColumn>
    <tableColumn id="2" xr3:uid="{56632156-6328-41B1-85DB-E13458F9A95D}" name="TSF 1" dataDxfId="128" dataCellStyle="Heading 4">
      <calculatedColumnFormula>IF(COUNTBLANK('Processing Details'!BE7)&gt;0,Parameter!$B$19,'Processing Details'!BE7)</calculatedColumnFormula>
    </tableColumn>
    <tableColumn id="3" xr3:uid="{A2E8FBA4-BE0F-479E-9A06-077A4D79902D}" name="Description TSF 1" dataDxfId="127" dataCellStyle="Heading 4">
      <calculatedColumnFormula>IF(COUNTBLANK('Processing Details'!BF7)&gt;0,Parameter!$B$19,'Processing Details'!BF7)</calculatedColumnFormula>
    </tableColumn>
    <tableColumn id="4" xr3:uid="{6D5E53E2-4421-49A5-8A3F-4BFFCA8CF389}" name="Transfer basis TSF1" dataDxfId="126" dataCellStyle="Heading 4"/>
    <tableColumn id="5" xr3:uid="{2F3F3AC7-5C89-4D7C-996E-09A52F8C9BE3}" name=" Application Art 48 TSF1" dataDxfId="125" dataCellStyle="Heading 4"/>
    <tableColumn id="6" xr3:uid="{4452A6CC-333E-4BEE-B77B-67D1820E8052}" name=" Derogation TSF1" dataDxfId="124" dataCellStyle="Heading 4"/>
    <tableColumn id="7" xr3:uid="{FE1904E2-08CD-4E22-8BEE-E4F42FA1793E}" name="Lawfulness of the TSF1" dataDxfId="123" dataCellStyle="Heading 4">
      <calculatedColumnFormula>IFERROR(IF(E4=Parameter!$B$19,"",IF(G4=$B$10,$B$10 &amp; CHAR(10) &amp; I4,_xlfn.IFS(G4=$B$7,$B$7,G4=$B$8,$B$8,G4=$B$9,$B$9,H4=Parameter!$B$17,$B$11))),"")</calculatedColumnFormula>
    </tableColumn>
    <tableColumn id="9" xr3:uid="{2B4E2CE0-5E23-4A17-84C4-CF0869914C70}" name="TSF 2" dataDxfId="122" dataCellStyle="Heading 4">
      <calculatedColumnFormula>IF(COUNTBLANK('Processing Details'!BH7)&gt;0,Parameter!$B$19,'Processing Details'!BH7)</calculatedColumnFormula>
    </tableColumn>
    <tableColumn id="10" xr3:uid="{948FE506-C289-4DC1-9F30-CCF42E7302BF}" name="Description TSF 2" dataDxfId="121" dataCellStyle="Heading 4">
      <calculatedColumnFormula>IF(COUNTBLANK('Processing Details'!BI7)&gt;0,Parameter!$B$19,'Processing Details'!BI7)</calculatedColumnFormula>
    </tableColumn>
    <tableColumn id="11" xr3:uid="{14525CBA-6E19-4128-B2E8-C80AF33B9B4D}" name="Transfer basis TSF2" dataDxfId="120" dataCellStyle="Heading 4"/>
    <tableColumn id="12" xr3:uid="{4F9FEFAA-B085-46CB-B1A6-94728FDC538F}" name=" Application Art 48 TSF2" dataDxfId="119" dataCellStyle="Heading 4"/>
    <tableColumn id="13" xr3:uid="{D63DC49C-55F0-42F4-BC2B-C81856398391}" name=" Derogation TSF2" dataDxfId="118" dataCellStyle="Heading 4"/>
    <tableColumn id="14" xr3:uid="{F9A15D11-6426-43E4-8680-846A3C11167F}" name="Lawfulness of the TSF2" dataDxfId="117" dataCellStyle="Heading 4">
      <calculatedColumnFormula>IFERROR(IF(K4=Parameter!$B$19,"",IF(M4=$B$10,$B$10 &amp; CHAR(10) &amp; O4,_xlfn.IFS(M4=$B$7,$B$7,M4=$B$8,$B$8,M4=$B$9,$B$9,N4=Parameter!$B$17,$B$11))),"")</calculatedColumnFormula>
    </tableColumn>
    <tableColumn id="15" xr3:uid="{62C4F4AA-3428-4D7A-84F9-88B8C65126BC}" name="TSF 3" dataDxfId="116" dataCellStyle="Heading 4">
      <calculatedColumnFormula>IF(COUNTBLANK('Processing Details'!BK7)&gt;0,Parameter!$B$19,'Processing Details'!BK7)</calculatedColumnFormula>
    </tableColumn>
    <tableColumn id="16" xr3:uid="{BF9B1D92-50D2-4431-AF28-BD9383265C5C}" name="Description TSF 3" dataDxfId="115" dataCellStyle="Heading 4">
      <calculatedColumnFormula>IF(COUNTBLANK('Processing Details'!BL7)&gt;0,Parameter!$B$19,'Processing Details'!BL7)</calculatedColumnFormula>
    </tableColumn>
    <tableColumn id="17" xr3:uid="{09EDFA83-B3FE-47D6-B8C1-B86CD17A57BC}" name="Transfer basis TSF3" dataDxfId="114" dataCellStyle="Heading 4"/>
    <tableColumn id="18" xr3:uid="{AB4B58E1-0AC7-4F24-92FF-3FC8D9306165}" name=" Application Art 48 TSF3" dataDxfId="113" dataCellStyle="Heading 4"/>
    <tableColumn id="19" xr3:uid="{0C6EA680-0899-4D51-A953-2E8ADFE682BC}" name=" Derogation TSF3" dataDxfId="112" dataCellStyle="Heading 4"/>
    <tableColumn id="20" xr3:uid="{5915C220-650B-411F-A0CA-86EBBE1B01E1}" name="Lawfulness of the TSF3" dataDxfId="111" dataCellStyle="Heading 4">
      <calculatedColumnFormula>IFERROR(IF(Q4=Parameter!$B$19,"",IF(S4=$B$10,$B$10 &amp; CHAR(10) &amp; U4,_xlfn.IFS(S4=$B$7,$B$7,S4=$B$8,$B$8,S4=$B$9,$B$9,T4=Parameter!$B$17,$B$11))),"")</calculatedColumnFormula>
    </tableColumn>
  </tableColumns>
  <tableStyleInfo name="Table_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333BA5E-E9E3-4A46-A48C-FFCFBD9C7DA7}" name="InfoTab" displayName="InfoTab" ref="A1:C13" totalsRowShown="0" headerRowDxfId="110" dataCellStyle="Cell-unwrapped">
  <autoFilter ref="A1:C13" xr:uid="{F75A90F3-07E1-4B25-9E5C-840AA3976F63}"/>
  <tableColumns count="3">
    <tableColumn id="1" xr3:uid="{C13D6325-0966-4F8F-B3F9-2DF68ABBB7F0}" name="Name" dataCellStyle="Cell-unwrapped"/>
    <tableColumn id="2" xr3:uid="{74FF5D66-B526-4BF8-BDF4-F1AD2CFD045F}" name="Content" dataCellStyle="Cell-unwrapped"/>
    <tableColumn id="3" xr3:uid="{10803B1C-651F-44B4-985E-4348B0BFB3E4}" name="Comment" dataCellStyle="Cell-unwrapped"/>
  </tableColumns>
  <tableStyleInfo name="Table_B" showFirstColumn="1"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30DD962-4B5A-479F-ADB5-75AC7B1A685D}" name="ColorTable" displayName="ColorTable" ref="H1:K61" totalsRowShown="0" headerRowDxfId="109" dataDxfId="107" headerRowBorderDxfId="108" tableBorderDxfId="106" totalsRowBorderDxfId="105">
  <autoFilter ref="H1:K61" xr:uid="{2DEC952C-22DF-42A5-93DD-DC5ADD6DFC01}"/>
  <tableColumns count="4">
    <tableColumn id="5" xr3:uid="{78CC669B-E805-4492-BEA9-E3E4D00CAD11}" name="Description" dataCellStyle="Cell-unwrapped"/>
    <tableColumn id="2" xr3:uid="{3B0BB9C3-DB0A-4FFD-9340-0A611BFA7C84}" name="Decimal" dataDxfId="104"/>
    <tableColumn id="3" xr3:uid="{E102CF59-0B26-4FF6-89A8-67AB53CA8698}" name="Exemple" dataDxfId="103"/>
    <tableColumn id="4" xr3:uid="{0BADFCE5-2682-4829-BA01-F15E26DD58C5}" name="wdColorID" dataCellStyle="Cell-unwrapped"/>
  </tableColumns>
  <tableStyleInfo name="Table_B"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67C82B-4E8F-44BC-8277-FE576D5FA325}" name="Table1167" displayName="Table1167" ref="A3:B16" totalsRowShown="0" headerRowDxfId="573" dataDxfId="572" tableBorderDxfId="571" totalsRowBorderDxfId="570">
  <autoFilter ref="A3:B16" xr:uid="{EA67C82B-4E8F-44BC-8277-FE576D5FA325}"/>
  <tableColumns count="2">
    <tableColumn id="1" xr3:uid="{68DD41AF-8D18-476B-97D3-2A79CFDFE70F}" name="Sheet" dataDxfId="569"/>
    <tableColumn id="2" xr3:uid="{AB6BBC1F-A656-403D-BFF3-37211AAFE053}" name="Description" dataDxfId="568" dataCellStyle="Cell-Normal"/>
  </tableColumns>
  <tableStyleInfo name="TableStyleMedium2" showFirstColumn="1"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3ACFA3-0B57-4701-A258-D415A674AA2E}" name="MigrationTable" displayName="MigrationTable" ref="A8:J200" totalsRowShown="0" dataDxfId="102">
  <autoFilter ref="A8:J200" xr:uid="{8C3ACFA3-0B57-4701-A258-D415A674AA2E}"/>
  <tableColumns count="10">
    <tableColumn id="1" xr3:uid="{FF1634B8-BFDD-4A30-A2D4-DB008890F74E}" name="Heading_Source" dataDxfId="101" dataCellStyle="Input"/>
    <tableColumn id="5" xr3:uid="{DB7753E1-E166-43D1-989E-31C863CC543D}" name="Ref_Source" dataDxfId="100" dataCellStyle="Input"/>
    <tableColumn id="2" xr3:uid="{5B51D7F9-9E0D-4EA1-BD7A-955D4027D5FA}" name="Col_Source" dataDxfId="99" dataCellStyle="Input"/>
    <tableColumn id="7" xr3:uid="{A3A970D8-F49E-4AE2-A670-124C488B4F48}" name="Heading_Match" dataDxfId="98">
      <calculatedColumnFormula>IF(ISBLANK(_xlfn.XLOOKUP(A9,'Processing Details'!$1:$1,'Processing Details'!$1:$1,"No match",0))=TRUE,"No match",_xlfn.XLOOKUP(A9,'Processing Details'!$1:$1,'Processing Details'!$1:$1,"No match",0))</calculatedColumnFormula>
    </tableColumn>
    <tableColumn id="6" xr3:uid="{6EB40707-49A9-4907-A11A-864723BF741B}" name="Ref_Match" dataDxfId="97">
      <calculatedColumnFormula>IF(D9="No match",IF(ISBLANK(_xlfn.XLOOKUP(B9,'Processing Details'!$2:$2,'Processing Details'!$2:$2,"No match",0)),"No match",_xlfn.XLOOKUP(B9,'Processing Details'!$2:$2,'Processing Details'!$2:$2,"No match",0)),"N/A")</calculatedColumnFormula>
    </tableColumn>
    <tableColumn id="9" xr3:uid="{CBC3B3EE-79FF-458A-8805-B1D8553414CA}" name="Heading_Solve" dataDxfId="96">
      <calculatedColumnFormula>_xlfn.IFS(D9&lt;&gt;"No match",D9,E9&lt;&gt;"No match",_xlfn.XLOOKUP(B9,'Processing Details'!$2:$2,'Processing Details'!$1:$1,"Not Resolved",0),AND(D9="No match",E9="No match")=TRUE,"")</calculatedColumnFormula>
    </tableColumn>
    <tableColumn id="3" xr3:uid="{DFE93D20-38EE-474D-91CE-EFB367901139}" name="Heading_Target" dataDxfId="95">
      <calculatedColumnFormula>IF(OR(F9="Not Defined",F9="Check"),"",F9)</calculatedColumnFormula>
    </tableColumn>
    <tableColumn id="4" xr3:uid="{200012F8-5FA7-4EBA-B6D7-D33AAD54908D}" name="Col_Target" dataDxfId="94">
      <calculatedColumnFormula>IF(ISBLANK(G9)=TRUE,"Removed",_xlfn.XLOOKUP(G9,'Processing Details'!$1:$1,'Processing Details'!$6:$6,"Indetermined",0))</calculatedColumnFormula>
    </tableColumn>
    <tableColumn id="8" xr3:uid="{561BF95E-78B9-4C97-801C-1E7BB98862B0}" name="Type_Target" dataDxfId="93">
      <calculatedColumnFormula>IF(ISBLANK(G9)=TRUE,"Removed",_xlfn.XLOOKUP(G9,'Processing Details'!$1:$1,'Processing Details'!$4:$4,"Indetermined",0))</calculatedColumnFormula>
    </tableColumn>
    <tableColumn id="10" xr3:uid="{C5BA0C32-4DFF-4EB5-A17C-CE33E4A5D3AD}" name="Custom Heading" dataDxfId="92"/>
  </tableColumns>
  <tableStyleInfo name="Table_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624227-6B96-4DB7-B968-7C8FD37FA00A}" name="MigrationInfo" displayName="MigrationInfo" ref="A1:B4" totalsRowShown="0" headerRowDxfId="91" dataDxfId="89" headerRowBorderDxfId="90" tableBorderDxfId="88" totalsRowBorderDxfId="87">
  <autoFilter ref="A1:B4" xr:uid="{B0624227-6B96-4DB7-B968-7C8FD37FA00A}"/>
  <tableColumns count="2">
    <tableColumn id="1" xr3:uid="{48B711F4-D1C5-4FEE-8CF7-25C0B09BCF96}" name="Description" dataDxfId="86"/>
    <tableColumn id="2" xr3:uid="{6E3D63C7-BA8E-4B1F-B2B1-01BD5795BB5B}" name="Value" dataDxfId="85"/>
  </tableColumns>
  <tableStyleInfo name="Table_B" showFirstColumn="1"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A8BDABE-523A-4C58-A77D-652838F0D4DA}" name="FieldDescriptionMIG" displayName="FieldDescriptionMIG" ref="O2:P8" totalsRowShown="0" tableBorderDxfId="84">
  <autoFilter ref="O2:P8" xr:uid="{9A8BDABE-523A-4C58-A77D-652838F0D4DA}"/>
  <tableColumns count="2">
    <tableColumn id="1" xr3:uid="{F579172E-9CE3-4AC2-B3E7-A126446A89E0}" name="REF" dataDxfId="83"/>
    <tableColumn id="2" xr3:uid="{C5D771C8-3A43-47AF-8BE7-514AD9E31691}" name="Formula" dataDxfId="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A8E4F2-E5C0-41F8-91B3-7409DDD05BE2}" name="Table8178" displayName="Table8178" ref="A19:B25" totalsRowShown="0" headerRowDxfId="567" dataDxfId="566" tableBorderDxfId="565" totalsRowBorderDxfId="564">
  <autoFilter ref="A19:B25" xr:uid="{A2A8E4F2-E5C0-41F8-91B3-7409DDD05BE2}"/>
  <tableColumns count="2">
    <tableColumn id="1" xr3:uid="{15E1C8F5-F70A-4BC4-8C08-C1E9AB769428}" name="Abreviations" dataDxfId="563"/>
    <tableColumn id="2" xr3:uid="{C4C78BED-1301-44C7-9B19-E89416C380FB}" name="Description" dataDxfId="562" dataCellStyle="Cell-Normal"/>
  </tableColumns>
  <tableStyleInfo name="TableStyleMedium2"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FBADD58-0921-496B-BFE0-2F764467AE3A}" name="Table79189" displayName="Table79189" ref="A29:B31" totalsRowShown="0" headerRowDxfId="561" dataDxfId="559" headerRowBorderDxfId="560" tableBorderDxfId="558" totalsRowBorderDxfId="557">
  <autoFilter ref="A29:B31" xr:uid="{6FBADD58-0921-496B-BFE0-2F764467AE3A}"/>
  <tableColumns count="2">
    <tableColumn id="1" xr3:uid="{CAD0A330-389F-4CA2-8D3F-193F01D9EC2C}" name="Sujet" dataDxfId="556"/>
    <tableColumn id="2" xr3:uid="{69D4E405-0655-49F2-B358-1B6A80621807}" name="Explication" dataDxfId="555" dataCellStyle="Cell-Normal"/>
  </tableColumns>
  <tableStyleInfo name="Table_2"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86F061E-64E8-412A-986A-9188901EA702}" name="FieldDescriptionPR" displayName="FieldDescriptionPR" ref="A1:F193" totalsRowShown="0" headerRowDxfId="554" dataDxfId="553" headerRowCellStyle="Cell-Normal" dataCellStyle="Cell-Normal">
  <autoFilter ref="A1:F193" xr:uid="{3751C5F3-DE30-4413-B651-25BFB58D3624}"/>
  <tableColumns count="6">
    <tableColumn id="6" xr3:uid="{40324686-AD23-478F-9225-C39FD6EDBA13}" name="REF" dataDxfId="552" dataCellStyle="Cell-Normal">
      <calculatedColumnFormula>CONCATENATE(OFFSET('Processing Details'!$A$2,0,ROW($A1)-1),OFFSET('Processing Details'!$A$3,0,ROW($A1)-1))</calculatedColumnFormula>
    </tableColumn>
    <tableColumn id="1" xr3:uid="{D0CE79F9-9AEB-4DE2-AEAD-3263E5A0AD0C}" name="Sujet" dataDxfId="551" dataCellStyle="Cell-Normal">
      <calculatedColumnFormula>OFFSET('Processing Details'!$A$1,0,ROW($B2)-2)</calculatedColumnFormula>
    </tableColumn>
    <tableColumn id="2" xr3:uid="{83072511-F603-4F6C-BDC8-65A56AE20CD4}" name="Field" dataDxfId="550" dataCellStyle="Cell-Normal">
      <calculatedColumnFormula>IF(OFFSET('Processing Details'!$A$1,3,ROW($B2)-2)=0,"Free",OFFSET('Processing Details'!$A$1,3,ROW($B2)-2))</calculatedColumnFormula>
    </tableColumn>
    <tableColumn id="3" xr3:uid="{42237942-5588-4DA7-BEB4-046BD2F2BF3E}" name="ID Col" dataDxfId="549" dataCellStyle="Cell-Normal">
      <calculatedColumnFormula>OFFSET('Processing Details'!$A$1,5,ROW($B2)-2)</calculatedColumnFormula>
    </tableColumn>
    <tableColumn id="4" xr3:uid="{8E2000FC-38BD-4395-8564-1FC37385D34F}" name="Description" dataDxfId="548" dataCellStyle="Cell-Normal"/>
    <tableColumn id="5" xr3:uid="{2BABA389-5210-4F7F-B200-E9601BBF11B8}" name="How to fill the field" dataDxfId="547" dataCellStyle="Cell-Normal"/>
  </tableColumns>
  <tableStyleInfo name="Table_B"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27DFEB-6E30-463E-A94F-1C384C63EC64}" name="FieldDescriptionDPIA" displayName="FieldDescriptionDPIA" ref="A197:F210" insertRowShift="1" totalsRowShown="0">
  <autoFilter ref="A197:F210" xr:uid="{2427DFEB-6E30-463E-A94F-1C384C63EC64}"/>
  <tableColumns count="6">
    <tableColumn id="1" xr3:uid="{EE8B2996-2A8E-4E60-97D2-E41585A4E450}" name="REF" dataDxfId="546" dataCellStyle="Cell-Normal">
      <calculatedColumnFormula>OFFSET('CNPD-Art35-5&amp;6'!$D$3,0,ROW($A198)-198)</calculatedColumnFormula>
    </tableColumn>
    <tableColumn id="2" xr3:uid="{270BA970-E7A9-4BBF-9988-1053D80FE3A0}" name="Sujet" dataDxfId="545" dataCellStyle="Cell-Normal">
      <calculatedColumnFormula>'CNPD-Art35-5&amp;6'!$D$1</calculatedColumnFormula>
    </tableColumn>
    <tableColumn id="3" xr3:uid="{A02F9C0F-1CFA-48AD-8F27-4EBDC80ED31F}" name="Type de champ" dataDxfId="544" dataCellStyle="Cell-Normal">
      <calculatedColumnFormula>OFFSET('CNPD-Art35-5&amp;6'!$D$2,0,ROW($A198)-198)</calculatedColumnFormula>
    </tableColumn>
    <tableColumn id="4" xr3:uid="{4202B566-1F1A-4F1F-A7E0-F921A61BEDD4}" name="ID Col" dataDxfId="543" dataCellStyle="Cell-Normal">
      <calculatedColumnFormula>ROW(A198)-194</calculatedColumnFormula>
    </tableColumn>
    <tableColumn id="5" xr3:uid="{C71924ED-196D-4A73-96BF-F89F7C352FA2}" name="Description" dataDxfId="542" dataCellStyle="Cell-Normal"/>
    <tableColumn id="6" xr3:uid="{5C871654-5DD1-44B6-8E26-2D0673BAD8E2}" name="Comment remplir le Champ" dataDxfId="541" dataCellStyle="Cell-Normal"/>
  </tableColumns>
  <tableStyleInfo name="Table_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4A9AB0-73D5-494B-A869-0F8998CF3494}" name="FieldDescriptionTSF" displayName="FieldDescriptionTSF" ref="A213:F232" totalsRowShown="0" headerRowDxfId="540">
  <autoFilter ref="A213:F232" xr:uid="{A74A9AB0-73D5-494B-A869-0F8998CF3494}"/>
  <tableColumns count="6">
    <tableColumn id="1" xr3:uid="{D846AADC-1C4C-44A6-91D6-4AEBC83F875E}" name="REF">
      <calculatedColumnFormula>OFFSET('Tsf-Ext-UE'!$D$3,0,ROW($A214)-214)</calculatedColumnFormula>
    </tableColumn>
    <tableColumn id="2" xr3:uid="{BE55B079-3AE6-4E4E-BAE7-91E2A2C50AF7}" name="Sujet">
      <calculatedColumnFormula>'Tsf-Ext-UE'!$E$1</calculatedColumnFormula>
    </tableColumn>
    <tableColumn id="3" xr3:uid="{1CC6AB18-9D1C-4681-97FF-0C9BE64350AE}" name="Type de champ">
      <calculatedColumnFormula>OFFSET('Tsf-Ext-UE'!$D$2,0,ROW($A214)-214)</calculatedColumnFormula>
    </tableColumn>
    <tableColumn id="4" xr3:uid="{A9F223CD-223B-48FD-A2E5-3685A840D734}" name="ID Col">
      <calculatedColumnFormula>ROW(A214)-210</calculatedColumnFormula>
    </tableColumn>
    <tableColumn id="5" xr3:uid="{20F13FB7-55EC-494D-B2D6-EDC6CE0B3339}" name="Description" dataDxfId="539"/>
    <tableColumn id="6" xr3:uid="{C472FA71-B476-4B92-9727-E8680709FDDE}" name="Comment remplir le Champ" dataDxfId="538"/>
  </tableColumns>
  <tableStyleInfo name="Table_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68AD9F-FFB7-49D3-A78B-F9FFEDFD3A37}" name="ProcTab" displayName="ProcTab" ref="A1:GJ7" totalsRowShown="0" headerRowDxfId="537" dataDxfId="536" tableBorderDxfId="535" headerRowCellStyle="Cell-Normal" dataCellStyle="Heading 4">
  <autoFilter ref="A1:GJ7" xr:uid="{6168AD9F-FFB7-49D3-A78B-F9FFEDFD3A37}"/>
  <tableColumns count="192">
    <tableColumn id="1" xr3:uid="{503F6176-F97F-4340-ABC3-E25D0BA3548C}" name="Id" dataDxfId="534" totalsRowDxfId="533" dataCellStyle="Heading 4" totalsRowCellStyle="Heading 4"/>
    <tableColumn id="2" xr3:uid="{CC318F7D-8793-4C84-B538-35433CB26C6D}" name="Id old" dataDxfId="532" totalsRowDxfId="531" dataCellStyle="Heading 4" totalsRowCellStyle="Heading 4"/>
    <tableColumn id="3" xr3:uid="{09759BC7-D58E-40C9-8EED-5C3DA3FB9B2D}" name="Acr." dataDxfId="530" totalsRowDxfId="529" dataCellStyle="Heading 4" totalsRowCellStyle="Heading 4"/>
    <tableColumn id="4" xr3:uid="{DE088DB6-5EF4-4C85-8BB9-5A5341FFA3E5}" name="Id group" dataDxfId="528" totalsRowDxfId="527" dataCellStyle="Heading 4" totalsRowCellStyle="Heading 4"/>
    <tableColumn id="5" xr3:uid="{954A1CFC-F9C6-4DF8-AFFF-BB08D7A7B47E}" name="Group" dataDxfId="526" totalsRowDxfId="525" dataCellStyle="Heading 4" totalsRowCellStyle="Heading 4"/>
    <tableColumn id="6" xr3:uid="{43431381-D03C-4FC9-A767-41A25E524009}" name="Gen.info" dataDxfId="524" totalsRowDxfId="523" dataCellStyle="Heading 4" totalsRowCellStyle="Heading 4"/>
    <tableColumn id="7" xr3:uid="{6D9F9A82-5AEB-4E91-8A78-73D2799D2CC7}" name="Name of the processing" dataDxfId="522" totalsRowDxfId="521" dataCellStyle="Heading 4" totalsRowCellStyle="Heading 4"/>
    <tableColumn id="8" xr3:uid="{F01A27BF-5DF2-43DA-B1A1-28FE8146C000}" name="Description" dataDxfId="520" totalsRowDxfId="519" dataCellStyle="Heading 4" totalsRowCellStyle="Heading 4"/>
    <tableColumn id="9" xr3:uid="{37DDF8F8-6975-4FE6-B821-B43875D46509}" name="Processing record owner" dataDxfId="518" totalsRowDxfId="517" dataCellStyle="Heading 4" totalsRowCellStyle="Heading 4"/>
    <tableColumn id="10" xr3:uid="{80C7153B-414C-4416-98CA-E8D8D96E507A}" name="Controller" dataDxfId="516" totalsRowDxfId="515" dataCellStyle="Heading 4" totalsRowCellStyle="Heading 4"/>
    <tableColumn id="11" xr3:uid="{619AB210-FE0C-4392-A880-6F2DF112BC1D}" name="TFT outside EU" dataDxfId="514" totalsRowDxfId="513" dataCellStyle="Heading 4" totalsRowCellStyle="Heading 4"/>
    <tableColumn id="12" xr3:uid="{CDCDDB8B-10C6-4F6B-9FBD-3EAF55006E2C}" name="Sensitive PII" dataDxfId="512" totalsRowDxfId="511" dataCellStyle="Heading 4" totalsRowCellStyle="Heading 4">
      <calculatedColumnFormula>IF(ISBLANK(AB2)=TRUE,"",AB2)</calculatedColumnFormula>
    </tableColumn>
    <tableColumn id="13" xr3:uid="{7857B3E0-243B-4523-8122-E367AE22B4A4}" name="DPIA" dataDxfId="510" totalsRowDxfId="509" dataCellStyle="Heading 4" totalsRowCellStyle="Heading 4"/>
    <tableColumn id="14" xr3:uid="{F07044E5-ED18-429B-9C34-FB3452D1A6AE}" name="Joint Controller" dataDxfId="508" totalsRowDxfId="507" dataCellStyle="Heading 4" totalsRowCellStyle="Heading 4"/>
    <tableColumn id="15" xr3:uid="{3D2F3AB4-F2A7-4E5B-84E5-D0C741E56888}" name="Other joint controller" dataDxfId="506" totalsRowDxfId="505" dataCellStyle="Heading 4" totalsRowCellStyle="Heading 4"/>
    <tableColumn id="16" xr3:uid="{5E8218B4-A047-42D6-917E-97C30E34457C}" name="Purposes" dataDxfId="504" totalsRowDxfId="503" dataCellStyle="Heading 4" totalsRowCellStyle="Heading 4"/>
    <tableColumn id="17" xr3:uid="{A31AC1B1-856A-47C6-A64D-1A0138449B30}" name="Purpose 1" dataDxfId="502" totalsRowDxfId="501" dataCellStyle="Heading 4" totalsRowCellStyle="Heading 4"/>
    <tableColumn id="18" xr3:uid="{6BFDEE23-6C0A-4405-B443-AAF61D6CA48E}" name="Purpose 2" dataDxfId="500" totalsRowDxfId="499" dataCellStyle="Heading 4" totalsRowCellStyle="Heading 4"/>
    <tableColumn id="19" xr3:uid="{FC203177-6ECA-4680-BE21-D62E1BD94734}" name="Secondary purpose" dataDxfId="498" totalsRowDxfId="497" dataCellStyle="Heading 4" totalsRowCellStyle="Heading 4"/>
    <tableColumn id="20" xr3:uid="{94304B76-7303-461C-A9F8-9BABC8D240C8}" name="Category of PII and PII principals" dataDxfId="496" totalsRowDxfId="495" dataCellStyle="Heading 4" totalsRowCellStyle="Heading 4"/>
    <tableColumn id="21" xr3:uid="{5F12A315-44FA-49AA-86F4-33DD7008FBD2}" name="Current personal data" dataDxfId="494" totalsRowDxfId="493" dataCellStyle="Heading 4" totalsRowCellStyle="Heading 4">
      <calculatedColumnFormula>IF(COUNTIF(V2:AA2,"="&amp;Parameter!$B$18)+COUNTBLANK(V2:AA2)&lt;6,Parameter!$B$17,Parameter!$B$18)</calculatedColumnFormula>
    </tableColumn>
    <tableColumn id="22" xr3:uid="{9EB8F26C-F596-4FA8-A127-D8B21AC351F1}" name="Marital status, id..." dataDxfId="492" totalsRowDxfId="491" dataCellStyle="Heading 4" totalsRowCellStyle="Heading 4"/>
    <tableColumn id="23" xr3:uid="{6BCF0E3C-AE8A-4C70-BE38-7162D584403A}" name="Personal life" dataDxfId="490" totalsRowDxfId="489" dataCellStyle="Heading 4" totalsRowCellStyle="Heading 4"/>
    <tableColumn id="24" xr3:uid="{5E1D498E-92EE-4A3B-A09E-2921F7BDFF9C}" name="Economic and financial information" dataDxfId="488" totalsRowDxfId="487" dataCellStyle="Heading 4" totalsRowCellStyle="Heading 4"/>
    <tableColumn id="25" xr3:uid="{1618B5A9-5815-478A-A966-164010553FCB}" name="Connection " dataDxfId="486" totalsRowDxfId="485" dataCellStyle="Heading 4" totalsRowCellStyle="Heading 4"/>
    <tableColumn id="26" xr3:uid="{3BF49FE2-7050-465E-91A0-FC012770CFB0}" name="Location " dataDxfId="484" totalsRowDxfId="483" dataCellStyle="Heading 4" totalsRowCellStyle="Heading 4"/>
    <tableColumn id="27" xr3:uid="{2528E41A-4D37-41F5-8E7F-864BED9E4941}" name="Nat. ID no. (art. 87)" dataDxfId="482" totalsRowDxfId="481" dataCellStyle="Heading 4" totalsRowCellStyle="Heading 4"/>
    <tableColumn id="28" xr3:uid="{CA90D0B8-55A1-44DF-8892-AB736D80AE90}" name="Sensitive PII (art. 9)" dataDxfId="480" totalsRowDxfId="479" dataCellStyle="Heading 4" totalsRowCellStyle="Heading 4">
      <calculatedColumnFormula>IF(COUNTIF(AC2:AJ2,"="&amp;Parameter!$B$18)+COUNTBLANK(AC2:AJ2)&lt;8,Parameter!$B$17,Parameter!$B$18)</calculatedColumnFormula>
    </tableColumn>
    <tableColumn id="29" xr3:uid="{1F61A5DD-1FD5-4185-8F89-B0D65290BE9A}" name="Ethnic or racial origin" dataDxfId="478" totalsRowDxfId="477" dataCellStyle="Heading 4" totalsRowCellStyle="Heading 4"/>
    <tableColumn id="30" xr3:uid="{B0DE7AB5-CAF9-4336-9E2F-BB01377EB832}" name="Political opinions" dataDxfId="476" totalsRowDxfId="475" dataCellStyle="Heading 4" totalsRowCellStyle="Heading 4"/>
    <tableColumn id="31" xr3:uid="{ACCC0E8D-A556-4B0F-BB6D-0B41C1B6F9EB}" name="Beliefs" dataDxfId="474" totalsRowDxfId="473" dataCellStyle="Heading 4" totalsRowCellStyle="Heading 4"/>
    <tableColumn id="32" xr3:uid="{59B8506B-98A8-4145-91A6-4A5D49B611B3}" name="Union membership " dataDxfId="472" totalsRowDxfId="471" dataCellStyle="Heading 4" totalsRowCellStyle="Heading 4"/>
    <tableColumn id="33" xr3:uid="{19416724-8372-4A67-9485-048D458F77E5}" name="Genetic information" dataDxfId="470" totalsRowDxfId="469" dataCellStyle="Heading 4" totalsRowCellStyle="Heading 4"/>
    <tableColumn id="34" xr3:uid="{875A72DF-B05D-4B73-81BC-FD188684C862}" name="Biometric data " dataDxfId="468" totalsRowDxfId="467" dataCellStyle="Heading 4" totalsRowCellStyle="Heading 4"/>
    <tableColumn id="35" xr3:uid="{9D197A00-6CDC-4F2E-BF1F-FFA203980B4A}" name="Health data" dataDxfId="466" totalsRowDxfId="465" dataCellStyle="Heading 4" totalsRowCellStyle="Heading 4"/>
    <tableColumn id="36" xr3:uid="{2BD6FE68-3242-4596-9BFB-72761B936217}" name="Sexual life and orientation" dataDxfId="464" totalsRowDxfId="463" dataCellStyle="Heading 4" totalsRowCellStyle="Heading 4"/>
    <tableColumn id="37" xr3:uid="{EB106B1D-8148-423D-9B57-A4122998BC62}" name="Convictions and offences (art. 10)" dataDxfId="462" totalsRowDxfId="461" dataCellStyle="Heading 4" totalsRowCellStyle="Heading 4">
      <calculatedColumnFormula>IF(COUNTIF(AL2:AM2,"="&amp;Parameter!$B$18)+COUNTBLANK(AL2:AM2)&lt;2,Parameter!$B$17,Parameter!$B$18)</calculatedColumnFormula>
    </tableColumn>
    <tableColumn id="38" xr3:uid="{8694BC81-9881-4932-8EBF-E3CAF4080F7D}" name="Offences" dataDxfId="460" totalsRowDxfId="459" dataCellStyle="Heading 4" totalsRowCellStyle="Heading 4"/>
    <tableColumn id="39" xr3:uid="{C8A1A5EF-4CF7-4136-8B4E-C92C39989969}" name="Criminal record" dataDxfId="458" totalsRowDxfId="457" dataCellStyle="Heading 4" totalsRowCellStyle="Heading 4"/>
    <tableColumn id="40" xr3:uid="{F8ED3275-47ED-423C-A4A4-863BC298AD24}" name="Categories of data subjects" dataDxfId="456" totalsRowDxfId="455" dataCellStyle="Heading 4" totalsRowCellStyle="Heading 4">
      <calculatedColumnFormula>CONCATENATE($AO$1,": ",IF(ISBLANK(AO2)=TRUE,Parameter!$B$18,AO2),CHAR(10),$AP$1,": ",IF(ISBLANK(AP2)=TRUE,Parameter!$B$18,AP2),CHAR(10),$AQ$1,": ",IF(ISBLANK(AQ2)=TRUE,Parameter!$B$18,AQ2),CHAR(10),$AR$1,": ",IF(ISBLANK(AR2)=TRUE,Parameter!$B$18,AR2),CHAR(10),$AS$1,": ",IF(ISBLANK(AS2)=TRUE,Parameter!$B$18,AS2))</calculatedColumnFormula>
    </tableColumn>
    <tableColumn id="41" xr3:uid="{8FA50E6C-CDD9-468C-A72D-EA34BF8E1F63}" name="Staff of the organization" dataDxfId="454" totalsRowDxfId="453" dataCellStyle="Heading 4" totalsRowCellStyle="Heading 4"/>
    <tableColumn id="42" xr3:uid="{B389CDCD-1B37-4EAE-9A40-FBA68F050010}" name="Clients" dataDxfId="452" totalsRowDxfId="451" dataCellStyle="Heading 4" totalsRowCellStyle="Heading 4"/>
    <tableColumn id="43" xr3:uid="{284C4091-5E1E-4116-BE11-DDCFF57E3896}" name="Prospects " dataDxfId="450" totalsRowDxfId="449" dataCellStyle="Heading 4" totalsRowCellStyle="Heading 4"/>
    <tableColumn id="44" xr3:uid="{B1536477-3A37-4046-A2C5-CEF1335241F1}" name="Citizens " dataDxfId="448" totalsRowDxfId="447" dataCellStyle="Heading 4" totalsRowCellStyle="Heading 4"/>
    <tableColumn id="45" xr3:uid="{7F045879-9B0E-4929-ADE4-9B6CF4AD7875}" name="Suppliers" dataDxfId="446" totalsRowDxfId="445" dataCellStyle="Heading 4" totalsRowCellStyle="Heading 4"/>
    <tableColumn id="46" xr3:uid="{002324C5-E362-4E89-8A0F-2DEA463B71FA}" name="Recipients" dataDxfId="444" totalsRowDxfId="443" dataCellStyle="Heading 4" totalsRowCellStyle="Heading 4">
      <calculatedColumnFormula>_xlfn.CONCAT('Processing Details'!$AU2,'Processing Details'!$AX2,'Processing Details'!$BA2)</calculatedColumnFormula>
    </tableColumn>
    <tableColumn id="47" xr3:uid="{23ABA5C0-CF81-4C59-9F5F-518F54D08B36}" name="Destination name -1" dataDxfId="442" totalsRowDxfId="441" dataCellStyle="Heading 4" totalsRowCellStyle="Heading 4"/>
    <tableColumn id="48" xr3:uid="{2EF61EAB-505C-4293-AC0F-9C23DA6D7D42}" name="Country -1" dataDxfId="440" totalsRowDxfId="439" dataCellStyle="Heading 4" totalsRowCellStyle="Heading 4"/>
    <tableColumn id="190" xr3:uid="{8BBB4096-83D1-435C-8255-2B20E5454EE6}" name="Data type -1" dataDxfId="438" totalsRowDxfId="437" dataCellStyle="Heading 4" totalsRowCellStyle="Heading 4"/>
    <tableColumn id="49" xr3:uid="{93559D6F-43E2-4B47-91C9-6AB7D5D9403F}" name="Destination name -2" dataDxfId="436" totalsRowDxfId="435" dataCellStyle="Heading 4" totalsRowCellStyle="Heading 4"/>
    <tableColumn id="50" xr3:uid="{7C84AA6C-2889-4134-B235-90663F71B909}" name="Country -2" dataDxfId="434" totalsRowDxfId="433" dataCellStyle="Heading 4" totalsRowCellStyle="Heading 4"/>
    <tableColumn id="191" xr3:uid="{7B7F5E95-DFCE-4556-91BD-DFE00888EE96}" name="Data type -2" dataDxfId="432" totalsRowDxfId="431" dataCellStyle="Heading 4" totalsRowCellStyle="Heading 4"/>
    <tableColumn id="51" xr3:uid="{EBBA6454-D512-4FBC-AA97-5331D52033D4}" name="Destination name -3" dataDxfId="430" totalsRowDxfId="429" dataCellStyle="Heading 4" totalsRowCellStyle="Heading 4"/>
    <tableColumn id="192" xr3:uid="{A505251D-1C74-40CB-BACD-24EA1F7B5BBE}" name="Country -3" dataDxfId="428" totalsRowDxfId="427" dataCellStyle="Heading 4" totalsRowCellStyle="Heading 4"/>
    <tableColumn id="52" xr3:uid="{A6494BBD-F808-41E9-BFA5-86BEAEDE9BC5}" name="Data type -3" dataDxfId="426" totalsRowDxfId="425" dataCellStyle="Heading 4" totalsRowCellStyle="Heading 4"/>
    <tableColumn id="53" xr3:uid="{3B652788-8B95-4A2F-9EEC-5354E18DDA18}" name="Third country transfer, int. org." dataDxfId="424" totalsRowDxfId="423" dataCellStyle="Heading 4" totalsRowCellStyle="Heading 4"/>
    <tableColumn id="54" xr3:uid="{B840153B-2142-4541-93C4-C1EE7C68CA9C}" name="NameTrsf-1" dataDxfId="422" totalsRowDxfId="421" dataCellStyle="Heading 4" totalsRowCellStyle="Heading 4"/>
    <tableColumn id="196" xr3:uid="{E7617843-CF31-49C6-B308-74A06DE52B39}" name="DescrTrsf-1" dataDxfId="420" totalsRowDxfId="419" dataCellStyle="Heading 4" totalsRowCellStyle="Heading 4"/>
    <tableColumn id="193" xr3:uid="{97D41C53-1867-4B8E-9174-89C0FF823290}" name="License-Trsf-1" dataDxfId="418" totalsRowDxfId="417" dataCellStyle="Heading 4" totalsRowCellStyle="Heading 4">
      <calculatedColumnFormula>'Tsf-Ext-UE'!#REF!</calculatedColumnFormula>
    </tableColumn>
    <tableColumn id="55" xr3:uid="{35B5C1C6-B015-4AFE-BB2E-9BBE0A2446D8}" name="NameTrsf-2" dataDxfId="416" totalsRowDxfId="415" dataCellStyle="Heading 4" totalsRowCellStyle="Heading 4"/>
    <tableColumn id="197" xr3:uid="{2A17DAD3-DA42-48DD-A8B6-95A8C7D7F599}" name="DescrTrsf-2" dataDxfId="414" totalsRowDxfId="413" dataCellStyle="Heading 4" totalsRowCellStyle="Heading 4"/>
    <tableColumn id="194" xr3:uid="{691EAF6D-54D8-41C2-9635-F6988AFB0F68}" name="License-Trsf-2" dataDxfId="412" totalsRowDxfId="411" dataCellStyle="Heading 4" totalsRowCellStyle="Heading 4">
      <calculatedColumnFormula>'Tsf-Ext-UE'!#REF!</calculatedColumnFormula>
    </tableColumn>
    <tableColumn id="56" xr3:uid="{655DE06D-F95A-445A-97FE-A11E4A2610E8}" name="NameTrsf-3" dataDxfId="410" totalsRowDxfId="409" dataCellStyle="Heading 4" totalsRowCellStyle="Heading 4"/>
    <tableColumn id="198" xr3:uid="{342F7AC4-1C7B-40AA-BA67-44E4A1FD75C4}" name="DescrTrsf-3" dataDxfId="408" totalsRowDxfId="407" dataCellStyle="Heading 4" totalsRowCellStyle="Heading 4"/>
    <tableColumn id="195" xr3:uid="{8207D4E5-59E0-4312-B1B5-612649FD0466}" name="License-Trsf-3" dataDxfId="406" totalsRowDxfId="405" dataCellStyle="Heading 4" totalsRowCellStyle="Heading 4">
      <calculatedColumnFormula>'Tsf-Ext-UE'!#REF!</calculatedColumnFormula>
    </tableColumn>
    <tableColumn id="57" xr3:uid="{56D746A2-ECB3-4808-B570-D8134A310810}" name="Data retention &amp; deletion PII" dataDxfId="404" totalsRowDxfId="403" dataCellStyle="Heading 4" totalsRowCellStyle="Heading 4"/>
    <tableColumn id="58" xr3:uid="{AE9C8107-B54B-44B1-B9F5-3F192975055B}" name="Category. PII-1 (max retention)" dataDxfId="402" totalsRowDxfId="401" dataCellStyle="Heading 4" totalsRowCellStyle="Heading 4"/>
    <tableColumn id="59" xr3:uid="{A157C409-CF87-4B54-A306-E414265EC844}" name="Max. retention time-1" dataDxfId="400" totalsRowDxfId="399" dataCellStyle="Heading 4" totalsRowCellStyle="Heading 4"/>
    <tableColumn id="60" xr3:uid="{E2DB8441-B58D-4549-A643-A41510763BED}" name="Deletion time if legitimate 1" dataDxfId="398" totalsRowDxfId="397" dataCellStyle="Heading 4" totalsRowCellStyle="Heading 4"/>
    <tableColumn id="61" xr3:uid="{43A53F1C-41E9-4F74-ADA3-244385AEEB52}" name="Categ. PII-2 (critical)" dataDxfId="396" totalsRowDxfId="395" dataCellStyle="Heading 4" totalsRowCellStyle="Heading 4"/>
    <tableColumn id="62" xr3:uid="{5CD02A91-4848-4C8F-BC74-8CF60EBABD2A}" name="Retention time max-2" dataDxfId="394" totalsRowDxfId="393" dataCellStyle="Heading 4" totalsRowCellStyle="Heading 4"/>
    <tableColumn id="63" xr3:uid="{7B734393-F768-4460-932D-ABC6866284C8}" name="Deletion time 2 if legitimate" dataDxfId="392" totalsRowDxfId="391" dataCellStyle="Heading 4" totalsRowCellStyle="Heading 4"/>
    <tableColumn id="64" xr3:uid="{C43C0775-7684-4A6B-B8C8-AA001C6DB4EC}" name="Categ. PII-3 (Other)" dataDxfId="390" totalsRowDxfId="389" dataCellStyle="Heading 4" totalsRowCellStyle="Heading 4"/>
    <tableColumn id="65" xr3:uid="{C48777EB-6167-417C-A92B-9BB114A7FEC7}" name="Retention time max-3" dataDxfId="388" totalsRowDxfId="387" dataCellStyle="Heading 4" totalsRowCellStyle="Heading 4"/>
    <tableColumn id="66" xr3:uid="{CA73F281-8339-4752-A813-C96A27C9D06D}" name="Deletion time 3 if legitimate" dataDxfId="386" totalsRowDxfId="385" dataCellStyle="Heading 4" totalsRowCellStyle="Heading 4"/>
    <tableColumn id="67" xr3:uid="{A40F42F5-FA70-4EA8-8CB6-5EB67757239E}" name="Technical and organizational security measures (Art. 32)" dataDxfId="384" totalsRowDxfId="383" dataCellStyle="Heading 4" totalsRowCellStyle="Heading 4"/>
    <tableColumn id="68" xr3:uid="{728E081C-12A5-4947-8481-85567230E43B}" name="Encryption" dataDxfId="382" totalsRowDxfId="381" dataCellStyle="Heading 4" totalsRowCellStyle="Heading 4"/>
    <tableColumn id="69" xr3:uid="{D438CF1F-504A-4B90-A2A9-8265D843D94F}" name="Pseudonymization" dataDxfId="380" totalsRowDxfId="379" dataCellStyle="Heading 4" totalsRowCellStyle="Heading 4"/>
    <tableColumn id="70" xr3:uid="{5B33406C-8276-48E5-92AB-C7D1A72D77ED}" name="CIA and resilience" dataDxfId="378" totalsRowDxfId="377" dataCellStyle="Heading 4" totalsRowCellStyle="Heading 4"/>
    <tableColumn id="71" xr3:uid="{8661A220-380B-4651-A3F3-03C5152D339A}" name="Post-incident continuity" dataDxfId="376" totalsRowDxfId="375" dataCellStyle="Heading 4" totalsRowCellStyle="Heading 4"/>
    <tableColumn id="72" xr3:uid="{D10F4F2B-C918-4A29-A243-C79BFE42B1EF}" name="Testing and performance" dataDxfId="374" totalsRowDxfId="373" dataCellStyle="Heading 4" totalsRowCellStyle="Heading 4"/>
    <tableColumn id="73" xr3:uid="{E2534D53-9A26-4EA3-BBC7-F2156EB4C7E4}" name="CIA risk assessment" dataDxfId="372" totalsRowDxfId="371" dataCellStyle="Heading 4" totalsRowCellStyle="Heading 4"/>
    <tableColumn id="74" xr3:uid="{9D8D5259-DC00-490E-8870-EF8FFEB2930F}" name="Approved [industry] Code of Conduct (s. 40)" dataDxfId="370" totalsRowDxfId="369" dataCellStyle="Heading 4" totalsRowCellStyle="Heading 4"/>
    <tableColumn id="75" xr3:uid="{4C489ECE-B6CB-4368-84C6-7C929FAEF30E}" name="Approved certification (art. 42)" dataDxfId="368" totalsRowDxfId="367" dataCellStyle="Heading 4" totalsRowCellStyle="Heading 4"/>
    <tableColumn id="76" xr3:uid="{3AD3924A-DE1C-4830-B61B-1A1F771AC02D}" name="Access to PII on explicit instruction resp. treaty (personnel contract)" dataDxfId="366" totalsRowDxfId="365" dataCellStyle="Heading 4" totalsRowCellStyle="Heading 4"/>
    <tableColumn id="77" xr3:uid="{574721F3-46C8-4FF7-B2DE-5369AF1ED05B}" name="Other measures" dataDxfId="364" totalsRowDxfId="363" dataCellStyle="Heading 4" totalsRowCellStyle="Heading 4"/>
    <tableColumn id="78" xr3:uid="{E4158BC6-1C39-49F7-B814-A2457C71E48B}" name="ePD Directive (Art 21.5)" dataDxfId="362" totalsRowDxfId="361" dataCellStyle="Heading 4" totalsRowCellStyle="Heading 4"/>
    <tableColumn id="79" xr3:uid="{32DA3D2C-0315-4554-8C89-66E521858E78}" name="Controls to ensure transparency of automatic decisions (Art. 21.3)" dataDxfId="360" totalsRowDxfId="359" dataCellStyle="Heading 4" totalsRowCellStyle="Heading 4"/>
    <tableColumn id="80" xr3:uid="{D4FF45F8-1909-44F3-821A-CFB51D2148DD}" name="Protection by default and design (Art. 25)" dataDxfId="358" totalsRowDxfId="357" dataCellStyle="Heading 4" totalsRowCellStyle="Heading 4"/>
    <tableColumn id="81" xr3:uid="{ACFB3793-620F-4015-9D98-E48A8A980B3E}" name="Measures limiting a specific risk (Art 25)" dataDxfId="356" totalsRowDxfId="355" dataCellStyle="Heading 4" totalsRowCellStyle="Heading 4"/>
    <tableColumn id="82" xr3:uid="{DFF28836-4425-42FE-B01A-B84EB0F04BEF}" name="Additional information" dataDxfId="354" totalsRowDxfId="353" dataCellStyle="Heading 4" totalsRowCellStyle="Heading 4"/>
    <tableColumn id="83" xr3:uid="{ADC5FF07-D010-40EC-87E5-5CAF112FD75A}" name="Lawfulness of processing" dataDxfId="352" totalsRowDxfId="351" dataCellStyle="Heading 4" totalsRowCellStyle="Heading 4"/>
    <tableColumn id="84" xr3:uid="{0461F027-D317-436F-963D-CA3298877277}" name="Copy: Purpose 1" dataDxfId="350" totalsRowDxfId="349" dataCellStyle="Heading 4" totalsRowCellStyle="Heading 4"/>
    <tableColumn id="85" xr3:uid="{84722988-C9DD-4ADB-8324-75FFB1C1FA0F}" name="Lawfulness 1" dataDxfId="348" totalsRowDxfId="347" dataCellStyle="Heading 4" totalsRowCellStyle="Heading 4"/>
    <tableColumn id="86" xr3:uid="{39BF811A-EB7B-473F-ADA1-A6EEAA27925B}" name="Evidence or reference 1" dataDxfId="346" totalsRowDxfId="345" dataCellStyle="Heading 4" totalsRowCellStyle="Heading 4"/>
    <tableColumn id="87" xr3:uid="{6A8EA24C-87E7-46D0-BF09-7B223B519ED3}" name="Copy: Purpose 2" dataDxfId="344" totalsRowDxfId="343" dataCellStyle="Heading 4" totalsRowCellStyle="Heading 4"/>
    <tableColumn id="88" xr3:uid="{BDF84FB9-1245-48B1-9E2A-535F26696C21}" name="Lawfulness 2" dataDxfId="342" totalsRowDxfId="341" dataCellStyle="Heading 4" totalsRowCellStyle="Heading 4"/>
    <tableColumn id="89" xr3:uid="{78D17437-A9FC-461A-9414-86D9B2C743CE}" name="Evidence or Reference 2" dataDxfId="340" totalsRowDxfId="339" dataCellStyle="Heading 4" totalsRowCellStyle="Heading 4"/>
    <tableColumn id="90" xr3:uid="{39819AE9-F41B-40B9-9D69-D2F6971EEF0E}" name="Copy: Secondary Purpose" dataDxfId="338" totalsRowDxfId="337" dataCellStyle="Heading 4" totalsRowCellStyle="Heading 4"/>
    <tableColumn id="91" xr3:uid="{10B09657-77CF-4DFB-9418-454A7D3A85FB}" name="Legality of the secondary purpose" dataDxfId="336" totalsRowDxfId="335" dataCellStyle="Heading 4" totalsRowCellStyle="Heading 4"/>
    <tableColumn id="92" xr3:uid="{A345C970-B493-4639-81A0-EC23F1D338E3}" name="Evidence or Reference 3" dataDxfId="334" totalsRowDxfId="333" dataCellStyle="Heading 4" totalsRowCellStyle="Heading 4"/>
    <tableColumn id="93" xr3:uid="{2953F3E7-8557-492C-946D-EE9E3E891DCF}" name="DPIA Decision (Copy)" dataDxfId="332" totalsRowDxfId="331" dataCellStyle="Heading 4" totalsRowCellStyle="Heading 4"/>
    <tableColumn id="94" xr3:uid="{BAC072A5-E552-4DB3-9B97-CEEE861BEB01}" name="High Risk Assessment (Section 35.1)" dataDxfId="330" totalsRowDxfId="329" dataCellStyle="Heading 4" totalsRowCellStyle="Heading 4">
      <calculatedColumnFormula>IF(OR(DA2="Élevé"),"Oui","Non")</calculatedColumnFormula>
    </tableColumn>
    <tableColumn id="95" xr3:uid="{4883B398-CCC2-436C-833A-892F430206F9}" name="Category of data" dataDxfId="328" totalsRowDxfId="327" dataCellStyle="Heading 4" totalsRowCellStyle="Heading 4"/>
    <tableColumn id="96" xr3:uid="{E9922C1F-6B23-4D23-8244-61AE47330D94}" name="Most critical level of risk to a data subject" dataDxfId="326" totalsRowDxfId="325" dataCellStyle="Heading 4" totalsRowCellStyle="Heading 4"/>
    <tableColumn id="97" xr3:uid="{EE29FF16-5FEB-4730-A27E-DE6E78747136}" name="Maximum number of data subjects" dataDxfId="324" totalsRowDxfId="323" dataCellStyle="Heading 4" totalsRowCellStyle="Heading 4"/>
    <tableColumn id="98" xr3:uid="{B88930FE-66C4-48EB-8799-57B84CF31299}" name="Level of privacy impact" dataDxfId="322" totalsRowDxfId="321" dataCellStyle="Heading 4" totalsRowCellStyle="Heading 4"/>
    <tableColumn id="99" xr3:uid="{3A2090CC-5D35-4528-B585-C6DD6DF5587C}" name="Conditions of the DPIA obligation (Art. 35.3-4)" dataDxfId="320" totalsRowDxfId="319" dataCellStyle="Heading 4" totalsRowCellStyle="Heading 4">
      <calculatedColumnFormula>IF(OR(COUNTIF(DE2:DM2,Parameter!$B$17)&gt;=Parameter!$B$28,LEFT(DN2,3)&lt;&gt;Parameter!$B$18),Parameter!$B$26,Parameter!$B$27)</calculatedColumnFormula>
    </tableColumn>
    <tableColumn id="100" xr3:uid="{A82B1AA0-C78C-44DA-9076-3248395874A2}" name="Evaluation or scoring" dataDxfId="318" totalsRowDxfId="317" dataCellStyle="Heading 4" totalsRowCellStyle="Heading 4"/>
    <tableColumn id="101" xr3:uid="{90D365D3-41EC-415C-BDEB-26B0ADFC43E5}" name="Automatic decision making with legal effect " dataDxfId="316" totalsRowDxfId="315" dataCellStyle="Heading 4" totalsRowCellStyle="Heading 4"/>
    <tableColumn id="102" xr3:uid="{E2E5876F-AE7F-4A92-A830-B2970A6E4DF1}" name="Systematic monitoring" dataDxfId="314" totalsRowDxfId="313" dataCellStyle="Heading 4" totalsRowCellStyle="Heading 4"/>
    <tableColumn id="103" xr3:uid="{DB036E61-F48F-4D5E-9FB0-F2BC4519F4D8}" name="Sensitive data" dataDxfId="312" totalsRowDxfId="311" dataCellStyle="Heading 4" totalsRowCellStyle="Heading 4"/>
    <tableColumn id="104" xr3:uid="{8A4D2C59-3728-4699-88F7-82E0A42CFD20}" name="Data processed on a large scale " dataDxfId="310" totalsRowDxfId="309" dataCellStyle="Heading 4" totalsRowCellStyle="Heading 4"/>
    <tableColumn id="105" xr3:uid="{7DDD6B14-35B9-43D1-8EEF-6945D28D6733}" name="Combination of data sets " dataDxfId="308" totalsRowDxfId="307" dataCellStyle="Heading 4" totalsRowCellStyle="Heading 4"/>
    <tableColumn id="106" xr3:uid="{D04BCF99-9776-470B-9001-8170AD78F76F}" name="Data of vulnerable persons" dataDxfId="306" totalsRowDxfId="305" dataCellStyle="Heading 4" totalsRowCellStyle="Heading 4"/>
    <tableColumn id="107" xr3:uid="{885F1A07-7B04-4A17-BCB0-DCBD8B7B3209}" name="New technological or organizational solutions" dataDxfId="304" totalsRowDxfId="303" dataCellStyle="Heading 4" totalsRowCellStyle="Heading 4"/>
    <tableColumn id="108" xr3:uid="{B4125AF9-BA98-42CA-9607-C6E6C195AFEE}" name="Processing that prevents data subjects from exercising a right or using a service or contract. " dataDxfId="302" totalsRowDxfId="301" dataCellStyle="Heading 4" totalsRowCellStyle="Heading 4"/>
    <tableColumn id="109" xr3:uid="{A5778555-39B6-4E8C-BC02-7DBCDA03D6DC}" name=" Processing requiring a DPIA according to the list of national authorities (Article 35(5))" dataDxfId="300" totalsRowDxfId="299" dataCellStyle="Heading 4" totalsRowCellStyle="Heading 4">
      <calculatedColumnFormula>IF(ISBLANK('CNPD-Art35-5&amp;6'!#REF!)=TRUE,"",'CNPD-Art35-5&amp;6'!#REF!)</calculatedColumnFormula>
    </tableColumn>
    <tableColumn id="110" xr3:uid="{8AE96515-9FD8-47EB-BAC7-E6A0257BD53D}" name="Conditions for non-DPIA (Art. 35.5-6)" dataDxfId="298" totalsRowDxfId="297" dataCellStyle="Heading 4" totalsRowCellStyle="Heading 4">
      <calculatedColumnFormula>IFERROR(IF(FIND(Parameter!B24,DP2,1)&gt;0,Parameter!$B$27),IF(ISBLANK(DP2)=TRUE,"",Parameter!$B$26))</calculatedColumnFormula>
    </tableColumn>
    <tableColumn id="111" xr3:uid="{DA7D1008-86CC-4E63-8F1D-789BC5DA58F7}" name="Reason for not requiring a DPIA" dataDxfId="296" totalsRowDxfId="295" dataCellStyle="Heading 4" totalsRowCellStyle="Heading 4"/>
    <tableColumn id="112" xr3:uid="{C84063AA-1096-4D63-947C-EF7652A454D9}" name="Non-DPIA justification" dataDxfId="294" totalsRowDxfId="293" dataCellStyle="Heading 4" totalsRowCellStyle="Heading 4"/>
    <tableColumn id="117" xr3:uid="{B07CE2E9-CC42-4CFB-920A-E883B0DD6CC2}" name="Additional information concerning the DPIA" dataDxfId="292" totalsRowDxfId="291" dataCellStyle="Heading 4" totalsRowCellStyle="Heading 4"/>
    <tableColumn id="118" xr3:uid="{E23915F2-40DA-466B-B5C8-DB95D25FE9BA}" name="Reference to the complete DPIA report" dataDxfId="290" totalsRowDxfId="289" dataCellStyle="Heading 4" totalsRowCellStyle="Heading 4"/>
    <tableColumn id="119" xr3:uid="{77F9BF6A-AF23-4698-B5C2-ED3423208EF7}" name="Reference to the public summary of the DPIA" dataDxfId="288" totalsRowDxfId="287" dataCellStyle="Heading 4" totalsRowCellStyle="Heading 4"/>
    <tableColumn id="120" xr3:uid="{89D2A4FA-DDCE-48C8-A3B6-D1D2DD590FAD}" name="Reference to CNPD notice" dataDxfId="286" totalsRowDxfId="285" dataCellStyle="Heading 4" totalsRowCellStyle="Heading 4"/>
    <tableColumn id="122" xr3:uid="{4F54A737-6F8C-446A-A2DE-841618CF4FDE}" name="Subcontracting Agreements" dataDxfId="284" totalsRowDxfId="283" dataCellStyle="Heading 4" totalsRowCellStyle="Heading 4"/>
    <tableColumn id="123" xr3:uid="{C726EFF2-0ED1-486B-AD03-60D43AB28600}" name="Proc1-Name" dataDxfId="282" totalsRowDxfId="281" dataCellStyle="Heading 4" totalsRowCellStyle="Heading 4"/>
    <tableColumn id="124" xr3:uid="{B50FC74A-AFE1-408E-98B8-59764DA06B2F}" name="Contract Ref. 1" dataDxfId="280" totalsRowDxfId="279" dataCellStyle="Heading 4" totalsRowCellStyle="Heading 4"/>
    <tableColumn id="125" xr3:uid="{CD3FBA14-7318-474C-B149-841310932F18}" name="Proc1-Measures" dataDxfId="278" totalsRowDxfId="277" dataCellStyle="Heading 4" totalsRowCellStyle="Heading 4"/>
    <tableColumn id="126" xr3:uid="{C2451626-0318-4415-A166-1DC994F77D93}" name="Proc2-Names" dataDxfId="276" totalsRowDxfId="275" dataCellStyle="Heading 4" totalsRowCellStyle="Heading 4"/>
    <tableColumn id="127" xr3:uid="{5DD05986-9D8D-4FCD-9FAA-81E0BF8558BC}" name="Contract Ref. 2" dataDxfId="274" totalsRowDxfId="273" dataCellStyle="Heading 4" totalsRowCellStyle="Heading 4"/>
    <tableColumn id="128" xr3:uid="{09FF1BEB-8F9F-4FFD-8DF7-13A77CBB45A3}" name="Proc2-Measures" dataDxfId="272" totalsRowDxfId="271" dataCellStyle="Heading 4" totalsRowCellStyle="Heading 4"/>
    <tableColumn id="129" xr3:uid="{4B30642D-D364-4C39-81B2-32F405B8E308}" name="Rights of the persons concerned (Art 15-18)" dataDxfId="270" totalsRowDxfId="269" dataCellStyle="Heading 4" totalsRowCellStyle="Heading 4"/>
    <tableColumn id="130" xr3:uid="{71CB6616-2BB4-49B7-B2F0-A6EDDA82F78F}" name="Identification of particular rights" dataDxfId="268" totalsRowDxfId="267" dataCellStyle="Heading 4" totalsRowCellStyle="Heading 4"/>
    <tableColumn id="131" xr3:uid="{9C8A7555-5EAF-4731-AF3F-FDD5DC4284F7}" name="Reference to information provided" dataDxfId="266" totalsRowDxfId="265" dataCellStyle="Heading 4" totalsRowCellStyle="Heading 4"/>
    <tableColumn id="132" xr3:uid="{3B9B7ABA-44F1-4E4C-97CC-1BE0468545C4}" name="Mechanism to modify or withdraw consent" dataDxfId="264" totalsRowDxfId="263" dataCellStyle="Heading 4" totalsRowCellStyle="Heading 4"/>
    <tableColumn id="133" xr3:uid="{A6F38758-5C49-4B94-B390-0A1390D10497}" name="Opposition to processing if legitimate" dataDxfId="262" totalsRowDxfId="261" dataCellStyle="Heading 4" totalsRowCellStyle="Heading 4"/>
    <tableColumn id="134" xr3:uid="{E86ED8B7-9C8D-4FBF-BA45-8E5EE95D5012}" name="Mechanisms to access, correct and override." dataDxfId="260" totalsRowDxfId="259" dataCellStyle="Heading 4" totalsRowCellStyle="Heading 4"/>
    <tableColumn id="135" xr3:uid="{369F75F9-A0F1-48B3-AA2A-BE9FE0BCB0F0}" name="Mechanism for porting PIIs" dataDxfId="258" totalsRowDxfId="257" dataCellStyle="Heading 4" totalsRowCellStyle="Heading 4"/>
    <tableColumn id="136" xr3:uid="{602E78EA-881C-4909-87D4-B50CDC69180B}" name="Mechanism to justify an automated decision" dataDxfId="256" totalsRowDxfId="255" dataCellStyle="Heading 4" totalsRowCellStyle="Heading 4"/>
    <tableColumn id="137" xr3:uid="{49905580-9A1C-45F4-8380-A56DE3E64019}" name="Commentary" dataDxfId="254" totalsRowDxfId="253" dataCellStyle="Heading 4" totalsRowCellStyle="Heading 4"/>
    <tableColumn id="138" xr3:uid="{200BE0FF-BBA2-43EF-879A-943247968EDA}" name="Risk assessment" dataDxfId="252" totalsRowDxfId="251" dataCellStyle="Heading 4" totalsRowCellStyle="Heading 4"/>
    <tableColumn id="113" xr3:uid="{814B86EC-A4D1-4857-95F1-62B8C0D6308A}" name="PII-1_x000d__x000a_(Max Retention)" dataDxfId="250" totalsRowDxfId="249" dataCellStyle="Cell-Normal" totalsRowCellStyle="Cell-Normal"/>
    <tableColumn id="139" xr3:uid="{8CA79F4A-A2BD-474A-B986-D4E905F8A67D}" name="Type Support PII1" dataDxfId="248" totalsRowDxfId="247" dataCellStyle="Heading 4" totalsRowCellStyle="Heading 4"/>
    <tableColumn id="140" xr3:uid="{D89E5222-4454-48A0-B7DC-B160FEC8CF38}" name="Likelihood PII1" dataDxfId="246" totalsRowDxfId="245" dataCellStyle="Heading 4" totalsRowCellStyle="Heading 4"/>
    <tableColumn id="141" xr3:uid="{5AEBDC87-BF23-437F-8551-E76546F5439E}" name="Impact PII-1" dataDxfId="244" totalsRowDxfId="243" dataCellStyle="Heading 4" totalsRowCellStyle="Heading 4"/>
    <tableColumn id="199" xr3:uid="{DF012A3E-4E0E-4DC8-AD64-7E7F37D70B51}" name="NR-PII1" dataDxfId="242" totalsRowDxfId="241" dataCellStyle="Heading 4" totalsRowCellStyle="Heading 4">
      <calculatedColumnFormula>IFERROR(VLOOKUP(EO2,'Risk Scale'!$H$3:$I$7,2,FALSE)*VALUE(RIGHT(LEFT(EP2,FIND("-",EP2,1)-1),2)),Parameter!$B$19)</calculatedColumnFormula>
    </tableColumn>
    <tableColumn id="114" xr3:uid="{B084EC9A-1497-4B22-BAD6-F24EBD06E305}" name="Risk Level PII-1" dataDxfId="240" totalsRowDxfId="239" dataCellStyle="Heading 4" totalsRowCellStyle="Heading 4">
      <calculatedColumnFormula>IF(EQ2=Parameter!$B$19,Parameter!$B$19,IF(EQ2&lt;='Risk Scale'!$L$3,'Risk Scale'!$J$3,IF(EQ2&gt;='Risk Scale'!$L$5,'Risk Scale'!$J$5,'Risk Scale'!$J$4)))</calculatedColumnFormula>
    </tableColumn>
    <tableColumn id="209" xr3:uid="{41E1AEF6-13CF-4FC1-87DD-A99AADA7351A}" name="PII-2_x000d__x000a_(Sensitive)" dataDxfId="238" totalsRowDxfId="237" dataCellStyle="Heading 4" totalsRowCellStyle="Heading 4">
      <calculatedColumnFormula>IF(BR2=0,"",BR2)</calculatedColumnFormula>
    </tableColumn>
    <tableColumn id="208" xr3:uid="{4AA23C0B-B36D-40B8-8706-D7EA7287C2AF}" name="Type Support PII-2" dataDxfId="236" totalsRowDxfId="235" dataCellStyle="Heading 4" totalsRowCellStyle="Heading 4"/>
    <tableColumn id="207" xr3:uid="{6A5F0C24-FFD7-43F1-BAE1-56A08663D8D6}" name="Likelihood PII-2" dataDxfId="234" totalsRowDxfId="233" dataCellStyle="Heading 4" totalsRowCellStyle="Heading 4"/>
    <tableColumn id="206" xr3:uid="{B155ED04-60CB-4B93-8C32-CC03F40695B0}" name="Impact PII-2" dataDxfId="232" totalsRowDxfId="231" dataCellStyle="Heading 4" totalsRowCellStyle="Heading 4"/>
    <tableColumn id="205" xr3:uid="{B0729CA9-9F20-4A02-9362-D47500BB11DC}" name="NR-PII-2" dataDxfId="230" totalsRowDxfId="229" dataCellStyle="Heading 4" totalsRowCellStyle="Heading 4">
      <calculatedColumnFormula>IFERROR(VLOOKUP(EU2,'Risk Scale'!$H$3:$I$7,2,FALSE)*VALUE(RIGHT(LEFT(EV2,FIND("-",EV2,1)-1),2)),Parameter!$B$19)</calculatedColumnFormula>
    </tableColumn>
    <tableColumn id="204" xr3:uid="{35B0FDD1-FC60-4AE0-8944-52A67195B126}" name="Risk Level PII-2" dataDxfId="228" totalsRowDxfId="227" dataCellStyle="Heading 4" totalsRowCellStyle="Heading 4">
      <calculatedColumnFormula>IF(EW2=Parameter!$B$19,Parameter!$B$19,IF(EW2&lt;='Risk Scale'!$L$3,'Risk Scale'!$J$3,IF(EW2&gt;='Risk Scale'!$L$5,'Risk Scale'!$J$5,'Risk Scale'!$J$4)))</calculatedColumnFormula>
    </tableColumn>
    <tableColumn id="203" xr3:uid="{D9660448-AE05-48AE-9896-33A3855B59D6}" name="PII-3_x000d__x000a_(Other)" dataDxfId="226" totalsRowDxfId="225" dataCellStyle="Heading 4" totalsRowCellStyle="Heading 4">
      <calculatedColumnFormula>IF(BU2=0,"",BU2)</calculatedColumnFormula>
    </tableColumn>
    <tableColumn id="202" xr3:uid="{B6FCD28B-767A-49C9-AD29-13ED7A621496}" name="Type Support PII-3" dataDxfId="224" totalsRowDxfId="223" dataCellStyle="Heading 4" totalsRowCellStyle="Heading 4"/>
    <tableColumn id="201" xr3:uid="{FD0AD07F-D67D-43DA-8F32-3853BFE4B20F}" name="Likelihood PII-3" dataDxfId="222" totalsRowDxfId="221" dataCellStyle="Heading 4" totalsRowCellStyle="Heading 4"/>
    <tableColumn id="121" xr3:uid="{BBA78C5B-40D5-4ACD-AC8D-CF46A32253D8}" name="Impact PII-3" dataDxfId="220" totalsRowDxfId="219" dataCellStyle="Heading 4" totalsRowCellStyle="Heading 4"/>
    <tableColumn id="116" xr3:uid="{E8D58075-21BC-470B-9D3D-176808C80491}" name="NR-PII-3" dataDxfId="218" totalsRowDxfId="217" dataCellStyle="Heading 4" totalsRowCellStyle="Heading 4">
      <calculatedColumnFormula>IFERROR(VLOOKUP(FA2,'Risk Scale'!$H$3:$I$7,2,FALSE)*VALUE(RIGHT(LEFT(FB2,FIND("-",FB2,1)-1),2)),Parameter!$B$19)</calculatedColumnFormula>
    </tableColumn>
    <tableColumn id="115" xr3:uid="{7D558F28-49F4-4E96-B0AA-B10FB4BDAC44}" name="Risk level PII-3" dataDxfId="216" totalsRowDxfId="215" dataCellStyle="Heading 4" totalsRowCellStyle="Heading 4">
      <calculatedColumnFormula>IF(FC2=Parameter!$B$19,Parameter!$B$19,IF(FC2&lt;='Risk Scale'!$L$3,'Risk Scale'!$J$3,IF(FC2&gt;='Risk Scale'!$L$5,'Risk Scale'!$J$5,'Risk Scale'!$J$4)))</calculatedColumnFormula>
    </tableColumn>
    <tableColumn id="200" xr3:uid="{78117EAB-B209-4771-910E-AF6530C5DB6E}" name="Ref Risk analysis" dataDxfId="214" totalsRowDxfId="213" dataCellStyle="Heading 4" totalsRowCellStyle="Heading 4"/>
    <tableColumn id="142" xr3:uid="{5F60EB28-9AF1-4C8D-A47F-B744AB656F2F}" name="Add Info" dataDxfId="212" totalsRowDxfId="211" dataCellStyle="Heading 4" totalsRowCellStyle="Heading 4"/>
    <tableColumn id="143" xr3:uid="{08FD9623-C8F4-4BE3-B6F4-AE79D3C9108C}" name="Collection Source" dataDxfId="210" totalsRowDxfId="209" dataCellStyle="Heading 4" totalsRowCellStyle="Heading 4"/>
    <tableColumn id="216" xr3:uid="{3C175307-2B92-49F5-A6A3-8F2DEB7C4EE4}" name="Responsability Chain" totalsRowDxfId="208" totalsRowCellStyle="Heading 4"/>
    <tableColumn id="215" xr3:uid="{1C8CD701-CA1D-4B0A-BA64-F9C4E7CB91A8}" name="CTO" totalsRowDxfId="207" totalsRowCellStyle="Heading 4"/>
    <tableColumn id="214" xr3:uid="{B96B0322-75F3-45E0-B9A3-F95CFE91D70F}" name="CISO" totalsRowDxfId="206" totalsRowCellStyle="Heading 4"/>
    <tableColumn id="213" xr3:uid="{72B0DC5A-7D04-4D3E-8948-C615E477FDC4}" name="DPO" totalsRowDxfId="205" totalsRowCellStyle="Heading 4"/>
    <tableColumn id="212" xr3:uid="{558036C0-BBF8-4629-B316-945A32FA2441}" name="Data Subject Notification" totalsRowDxfId="204" totalsRowCellStyle="Heading 4"/>
    <tableColumn id="152" xr3:uid="{469A9A36-C95F-4D44-BA80-FCEAA4E0625A}" name="S1" totalsRowDxfId="203" totalsRowCellStyle="Heading 4"/>
    <tableColumn id="151" xr3:uid="{046F0CAF-F97C-4BBA-8052-33559CFCECF1}" name="S1.1" totalsRowDxfId="202" totalsRowCellStyle="Heading 4"/>
    <tableColumn id="150" xr3:uid="{DC7ED3F9-F3D3-4BB3-B148-DD2ED3E1BA53}" name="S.1.1" totalsRowDxfId="201" totalsRowCellStyle="Heading 4"/>
    <tableColumn id="149" xr3:uid="{7820CB3C-C929-4884-923E-D7D542BAA120}" name="S.1.2" totalsRowDxfId="200" totalsRowCellStyle="Heading 4"/>
    <tableColumn id="148" xr3:uid="{DD572903-DBF5-49E2-9253-A84C1D861D49}" name="S.1.3" totalsRowDxfId="199" totalsRowCellStyle="Heading 4"/>
    <tableColumn id="147" xr3:uid="{780A007D-41D5-434F-B2EF-C8BB591A9600}" name="S1.2" totalsRowDxfId="198" totalsRowCellStyle="Heading 4"/>
    <tableColumn id="146" xr3:uid="{9457113D-CFC5-466D-9DD2-B51C25AAA8AA}" name="S1.2.1" totalsRowDxfId="197" totalsRowCellStyle="Heading 4"/>
    <tableColumn id="145" xr3:uid="{23E5C359-0B1D-4437-BFF6-237F214B39A6}" name="S1.2.2" totalsRowDxfId="196" totalsRowCellStyle="Heading 4"/>
    <tableColumn id="144" xr3:uid="{75F3543B-D310-412B-85C7-FFE6E687FF54}" name="S1.2.3" totalsRowDxfId="195" totalsRowCellStyle="Heading 4"/>
    <tableColumn id="156" xr3:uid="{71126E01-77E0-4413-A683-EE96B9597930}" name="S2" totalsRowDxfId="194" totalsRowCellStyle="Heading 4"/>
    <tableColumn id="155" xr3:uid="{5716E950-A1AD-400F-AE48-F0DD902949F3}" name="S2.1" totalsRowDxfId="193" totalsRowCellStyle="Heading 4"/>
    <tableColumn id="154" xr3:uid="{335C6EE4-5214-4C3C-988C-BFE703CC282D}" name="S2.1.1" totalsRowDxfId="192" totalsRowCellStyle="Heading 4"/>
    <tableColumn id="158" xr3:uid="{071E6227-0A0D-4930-9591-DD66307E857A}" name="S2.1.2" totalsRowDxfId="191" totalsRowCellStyle="Heading 4"/>
    <tableColumn id="157" xr3:uid="{A0500695-7328-4BEC-984C-C03F93C8384A}" name="S2.1.3" totalsRowDxfId="190" totalsRowCellStyle="Heading 4"/>
    <tableColumn id="223" xr3:uid="{A59EA227-9F26-4848-A64A-75F7191C421E}" name="S2.2" totalsRowDxfId="189" totalsRowCellStyle="Heading 4"/>
    <tableColumn id="222" xr3:uid="{BBFC7D19-39AD-4076-A695-6127AE074CE2}" name="S2.2.1" totalsRowDxfId="188" totalsRowCellStyle="Heading 4"/>
    <tableColumn id="221" xr3:uid="{7584D2D5-FAB8-4CE2-AEF9-132BD88DFED0}" name="S2.2.2" totalsRowDxfId="187" totalsRowCellStyle="Heading 4"/>
    <tableColumn id="211" xr3:uid="{32ABE0C6-6745-4B48-AF03-9EB1735C5312}" name="S2.2.3" totalsRowDxfId="186" totalsRowCellStyle="Heading 4"/>
    <tableColumn id="184" xr3:uid="{FA72A299-2467-4BDF-948D-DA8B5028CBBA}" name="Management info" dataDxfId="185" totalsRowDxfId="184" dataCellStyle="Heading 4" totalsRowCellStyle="Heading 4"/>
    <tableColumn id="185" xr3:uid="{04926DA0-FAFE-46E5-873F-36FACE268E41}" name="Created on" dataDxfId="183" totalsRowDxfId="182" dataCellStyle="Heading 4" totalsRowCellStyle="Heading 4"/>
    <tableColumn id="186" xr3:uid="{34C9362D-C4DA-4747-9AB6-C7C7E14EDECA}" name="Modified on" dataDxfId="181" totalsRowDxfId="180" dataCellStyle="Heading 4" totalsRowCellStyle="Heading 4"/>
    <tableColumn id="187" xr3:uid="{8733FE8A-6375-4449-9FD3-172ACC58952E}" name="By" dataDxfId="179" totalsRowDxfId="178" dataCellStyle="Heading 4" totalsRowCellStyle="Heading 4"/>
    <tableColumn id="188" xr3:uid="{DAE28A18-A058-4701-806B-3141802A78FA}" name="Name for approval" dataDxfId="177" totalsRowDxfId="176" dataCellStyle="Heading 4" totalsRowCellStyle="Heading 4"/>
    <tableColumn id="189" xr3:uid="{E174A069-BBA7-4126-B2AF-41F9EE39CB5F}" name="Approval" dataDxfId="175" totalsRowDxfId="174" dataCellStyle="Heading 4" totalsRowCellStyle="Heading 4"/>
  </tableColumns>
  <tableStyleInfo name="Table_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8BC559-7545-4E08-AF66-C77FBFCED96B}" name="Table5" displayName="Table5" ref="A2:F30" totalsRowShown="0">
  <autoFilter ref="A2:F30" xr:uid="{00000000-0009-0000-0100-000005000000}">
    <filterColumn colId="0" hiddenButton="1"/>
    <filterColumn colId="1" hiddenButton="1"/>
    <filterColumn colId="2" hiddenButton="1"/>
    <filterColumn colId="3" hiddenButton="1"/>
    <filterColumn colId="4" hiddenButton="1"/>
    <filterColumn colId="5" hiddenButton="1"/>
  </autoFilter>
  <tableColumns count="6">
    <tableColumn id="1" xr3:uid="{19A20393-A3CC-4264-807A-A6B314756019}" name="Ref. type"/>
    <tableColumn id="2" xr3:uid="{084D1F90-43B6-4711-A92D-76695FEE0B17}" name="Ref2" dataCellStyle="Cell-Normal"/>
    <tableColumn id="3" xr3:uid="{E80F8D81-EB89-4621-A5B3-52F6275C3BDE}" name="Id" dataCellStyle="Cell-Normal">
      <calculatedColumnFormula>_xlfn.CONCAT(A3,".",B3,)</calculatedColumnFormula>
    </tableColumn>
    <tableColumn id="4" xr3:uid="{CC68AE89-5A70-4A75-8194-BC05DD739850}" name="Name" dataCellStyle="Cell-unwrapped"/>
    <tableColumn id="5" xr3:uid="{FD4BD4D4-0514-4955-BC6C-825E7CFBCC90}" name="Legal basis " dataCellStyle="Cell-Normal"/>
    <tableColumn id="6" xr3:uid="{5F1B1D6F-9D82-4B89-A4E9-1C6F82DF2679}" name="Legal reference" dataCellStyle="Cell-Normal"/>
  </tableColumns>
  <tableStyleInfo name="Table_B" showFirstColumn="1" showLastColumn="0" showRowStripes="0" showColumnStripes="0"/>
</table>
</file>

<file path=xl/theme/theme1.xml><?xml version="1.0" encoding="utf-8"?>
<a:theme xmlns:a="http://schemas.openxmlformats.org/drawingml/2006/main" name="ITR-xls">
  <a:themeElements>
    <a:clrScheme name="ITR_2022">
      <a:dk1>
        <a:sysClr val="windowText" lastClr="000000"/>
      </a:dk1>
      <a:lt1>
        <a:srgbClr val="FFFFFF"/>
      </a:lt1>
      <a:dk2>
        <a:srgbClr val="00A3E0"/>
      </a:dk2>
      <a:lt2>
        <a:srgbClr val="F6F2F8"/>
      </a:lt2>
      <a:accent1>
        <a:srgbClr val="E61F3D"/>
      </a:accent1>
      <a:accent2>
        <a:srgbClr val="F28855"/>
      </a:accent2>
      <a:accent3>
        <a:srgbClr val="9E88B8"/>
      </a:accent3>
      <a:accent4>
        <a:srgbClr val="FFF26E"/>
      </a:accent4>
      <a:accent5>
        <a:srgbClr val="E61F3D"/>
      </a:accent5>
      <a:accent6>
        <a:srgbClr val="92D050"/>
      </a:accent6>
      <a:hlink>
        <a:srgbClr val="007AA8"/>
      </a:hlink>
      <a:folHlink>
        <a:srgbClr val="00A3E0"/>
      </a:folHlink>
    </a:clrScheme>
    <a:fontScheme name="ITR">
      <a:majorFont>
        <a:latin typeface="Century"/>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openxmlformats.org/officeDocument/2006/relationships/table" Target="../tables/table17.xml"/><Relationship Id="rId4" Type="http://schemas.openxmlformats.org/officeDocument/2006/relationships/table" Target="../tables/table1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4" Type="http://schemas.openxmlformats.org/officeDocument/2006/relationships/table" Target="../tables/table1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5" Type="http://schemas.openxmlformats.org/officeDocument/2006/relationships/table" Target="../tables/table22.xml"/><Relationship Id="rId4"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5" Type="http://schemas.openxmlformats.org/officeDocument/2006/relationships/table" Target="../tables/table14.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E6FE0-E7D7-40BF-8B28-6F4537099B6D}">
  <sheetPr codeName="Sheet1">
    <pageSetUpPr fitToPage="1"/>
  </sheetPr>
  <dimension ref="A1:D27"/>
  <sheetViews>
    <sheetView tabSelected="1" zoomScaleNormal="100" zoomScalePageLayoutView="91" workbookViewId="0">
      <selection activeCell="C5" sqref="C5:D5"/>
    </sheetView>
  </sheetViews>
  <sheetFormatPr defaultColWidth="7.83203125" defaultRowHeight="15" x14ac:dyDescent="0.2"/>
  <cols>
    <col min="1" max="1" width="17.5" style="147" customWidth="1"/>
    <col min="2" max="2" width="18.83203125" style="147" customWidth="1"/>
    <col min="3" max="3" width="18.1640625" style="147" customWidth="1"/>
    <col min="4" max="4" width="63.1640625" style="147" customWidth="1"/>
    <col min="5" max="5" width="7.83203125" style="147" customWidth="1"/>
    <col min="6" max="11" width="8.6640625" style="147" customWidth="1"/>
    <col min="12" max="12" width="11.1640625" style="147" customWidth="1"/>
    <col min="13" max="16384" width="7.83203125" style="147"/>
  </cols>
  <sheetData>
    <row r="1" spans="1:4" ht="68.25" customHeight="1" x14ac:dyDescent="0.2">
      <c r="A1" s="270" t="s">
        <v>1405</v>
      </c>
      <c r="B1" s="271"/>
      <c r="C1" s="271"/>
      <c r="D1" s="271"/>
    </row>
    <row r="2" spans="1:4" s="148" customFormat="1" ht="43.5" customHeight="1" x14ac:dyDescent="0.2">
      <c r="A2" s="272" t="s">
        <v>1409</v>
      </c>
      <c r="B2" s="273"/>
      <c r="C2" s="273"/>
      <c r="D2" s="273"/>
    </row>
    <row r="3" spans="1:4" s="149" customFormat="1" ht="12.75" x14ac:dyDescent="0.2">
      <c r="A3" s="274"/>
      <c r="B3" s="274"/>
      <c r="C3" s="274"/>
      <c r="D3" s="274"/>
    </row>
    <row r="4" spans="1:4" ht="15.75" x14ac:dyDescent="0.2">
      <c r="A4" s="266" t="s">
        <v>827</v>
      </c>
      <c r="B4" s="266"/>
      <c r="C4" s="275"/>
      <c r="D4" s="275"/>
    </row>
    <row r="5" spans="1:4" s="149" customFormat="1" ht="14.25" x14ac:dyDescent="0.2">
      <c r="A5" s="276" t="s">
        <v>697</v>
      </c>
      <c r="B5" s="277"/>
      <c r="C5" s="278" t="s">
        <v>1411</v>
      </c>
      <c r="D5" s="279"/>
    </row>
    <row r="6" spans="1:4" s="149" customFormat="1" ht="14.25" x14ac:dyDescent="0.2">
      <c r="A6" s="258" t="s">
        <v>0</v>
      </c>
      <c r="B6" s="259"/>
      <c r="C6" s="280" t="str">
        <f>INDEX(History[#All],ROWS(History[[#All],[Version]]),1)</f>
        <v>21.9</v>
      </c>
      <c r="D6" s="281"/>
    </row>
    <row r="7" spans="1:4" s="149" customFormat="1" ht="14.25" x14ac:dyDescent="0.2">
      <c r="A7" s="258" t="s">
        <v>828</v>
      </c>
      <c r="B7" s="259"/>
      <c r="C7" s="280" t="s">
        <v>1277</v>
      </c>
      <c r="D7" s="281"/>
    </row>
    <row r="8" spans="1:4" s="149" customFormat="1" ht="14.25" x14ac:dyDescent="0.2">
      <c r="A8" s="258" t="s">
        <v>829</v>
      </c>
      <c r="B8" s="259"/>
      <c r="C8" s="280" t="s">
        <v>1281</v>
      </c>
      <c r="D8" s="281"/>
    </row>
    <row r="9" spans="1:4" s="149" customFormat="1" ht="14.25" x14ac:dyDescent="0.2">
      <c r="A9" s="258" t="s">
        <v>830</v>
      </c>
      <c r="B9" s="259"/>
      <c r="C9" s="260">
        <v>45418</v>
      </c>
      <c r="D9" s="261"/>
    </row>
    <row r="10" spans="1:4" s="149" customFormat="1" ht="14.25" x14ac:dyDescent="0.2">
      <c r="A10" s="262" t="s">
        <v>1</v>
      </c>
      <c r="B10" s="263"/>
      <c r="C10" s="264" t="s">
        <v>831</v>
      </c>
      <c r="D10" s="265"/>
    </row>
    <row r="11" spans="1:4" s="149" customFormat="1" ht="12.75" x14ac:dyDescent="0.2">
      <c r="A11" s="6"/>
      <c r="B11" s="6"/>
      <c r="C11" s="6"/>
      <c r="D11" s="6"/>
    </row>
    <row r="12" spans="1:4" ht="15.75" x14ac:dyDescent="0.2">
      <c r="A12" s="266" t="s">
        <v>525</v>
      </c>
      <c r="B12" s="266"/>
      <c r="C12" s="266"/>
      <c r="D12" s="266"/>
    </row>
    <row r="13" spans="1:4" x14ac:dyDescent="0.2">
      <c r="A13" s="9" t="s">
        <v>125</v>
      </c>
      <c r="B13" s="9" t="s">
        <v>814</v>
      </c>
      <c r="C13" s="9" t="s">
        <v>832</v>
      </c>
      <c r="D13" s="9" t="s">
        <v>833</v>
      </c>
    </row>
    <row r="14" spans="1:4" ht="60" x14ac:dyDescent="0.2">
      <c r="A14" s="8" t="s">
        <v>1410</v>
      </c>
      <c r="B14" s="93" t="s">
        <v>913</v>
      </c>
      <c r="C14" s="93" t="s">
        <v>770</v>
      </c>
      <c r="D14" s="150" t="s">
        <v>834</v>
      </c>
    </row>
    <row r="15" spans="1:4" ht="60" x14ac:dyDescent="0.2">
      <c r="A15" s="8" t="s">
        <v>1281</v>
      </c>
      <c r="B15" s="8" t="s">
        <v>835</v>
      </c>
      <c r="C15" s="93" t="s">
        <v>770</v>
      </c>
      <c r="D15" s="150" t="s">
        <v>834</v>
      </c>
    </row>
    <row r="16" spans="1:4" x14ac:dyDescent="0.2">
      <c r="A16" s="151"/>
      <c r="B16" s="151"/>
      <c r="C16" s="151"/>
      <c r="D16" s="151"/>
    </row>
    <row r="17" spans="1:4" ht="15.75" x14ac:dyDescent="0.2">
      <c r="A17" s="266" t="s">
        <v>836</v>
      </c>
      <c r="B17" s="266"/>
      <c r="C17" s="266"/>
      <c r="D17" s="266"/>
    </row>
    <row r="18" spans="1:4" x14ac:dyDescent="0.2">
      <c r="A18" s="9" t="s">
        <v>0</v>
      </c>
      <c r="B18" s="9" t="s">
        <v>2</v>
      </c>
      <c r="C18" s="9" t="s">
        <v>837</v>
      </c>
      <c r="D18" s="9" t="s">
        <v>3</v>
      </c>
    </row>
    <row r="19" spans="1:4" x14ac:dyDescent="0.2">
      <c r="A19" s="118" t="s">
        <v>1279</v>
      </c>
      <c r="B19" s="211">
        <v>44638</v>
      </c>
      <c r="C19" s="118" t="s">
        <v>288</v>
      </c>
      <c r="D19" s="118" t="s">
        <v>1280</v>
      </c>
    </row>
    <row r="20" spans="1:4" x14ac:dyDescent="0.2">
      <c r="A20" s="6" t="s">
        <v>1276</v>
      </c>
      <c r="B20" s="152">
        <v>44652</v>
      </c>
      <c r="C20" s="153" t="s">
        <v>288</v>
      </c>
      <c r="D20" s="6" t="s">
        <v>1278</v>
      </c>
    </row>
    <row r="21" spans="1:4" ht="25.5" x14ac:dyDescent="0.2">
      <c r="A21" s="6" t="s">
        <v>1276</v>
      </c>
      <c r="B21" s="152">
        <v>44676</v>
      </c>
      <c r="C21" s="153" t="s">
        <v>1362</v>
      </c>
      <c r="D21" s="6" t="s">
        <v>1389</v>
      </c>
    </row>
    <row r="22" spans="1:4" ht="51" x14ac:dyDescent="0.2">
      <c r="A22" s="5" t="s">
        <v>1391</v>
      </c>
      <c r="B22" s="152">
        <v>44691</v>
      </c>
      <c r="C22" s="5" t="s">
        <v>288</v>
      </c>
      <c r="D22" s="5" t="s">
        <v>1392</v>
      </c>
    </row>
    <row r="23" spans="1:4" x14ac:dyDescent="0.2">
      <c r="A23" s="5" t="s">
        <v>1403</v>
      </c>
      <c r="B23" s="152">
        <v>44714</v>
      </c>
      <c r="C23" s="5" t="s">
        <v>288</v>
      </c>
      <c r="D23" s="5" t="s">
        <v>1404</v>
      </c>
    </row>
    <row r="24" spans="1:4" x14ac:dyDescent="0.2">
      <c r="A24" s="5" t="s">
        <v>1406</v>
      </c>
      <c r="B24" s="152">
        <v>45418</v>
      </c>
      <c r="C24" s="5" t="s">
        <v>1407</v>
      </c>
      <c r="D24" s="5" t="s">
        <v>1408</v>
      </c>
    </row>
    <row r="26" spans="1:4" ht="15.75" customHeight="1" x14ac:dyDescent="0.2">
      <c r="A26" s="266" t="s">
        <v>914</v>
      </c>
      <c r="B26" s="266"/>
      <c r="C26" s="266"/>
      <c r="D26" s="266"/>
    </row>
    <row r="27" spans="1:4" ht="86.25" customHeight="1" x14ac:dyDescent="0.2">
      <c r="A27" s="267"/>
      <c r="B27" s="267"/>
      <c r="C27" s="268" t="s">
        <v>915</v>
      </c>
      <c r="D27" s="269"/>
    </row>
  </sheetData>
  <mergeCells count="21">
    <mergeCell ref="A26:D26"/>
    <mergeCell ref="A27:B27"/>
    <mergeCell ref="C27:D27"/>
    <mergeCell ref="A1:D1"/>
    <mergeCell ref="A2:D2"/>
    <mergeCell ref="A3:D3"/>
    <mergeCell ref="A4:D4"/>
    <mergeCell ref="A5:B5"/>
    <mergeCell ref="C5:D5"/>
    <mergeCell ref="A17:D17"/>
    <mergeCell ref="A6:B6"/>
    <mergeCell ref="C6:D6"/>
    <mergeCell ref="A7:B7"/>
    <mergeCell ref="C7:D7"/>
    <mergeCell ref="A8:B8"/>
    <mergeCell ref="C8:D8"/>
    <mergeCell ref="A9:B9"/>
    <mergeCell ref="C9:D9"/>
    <mergeCell ref="A10:B10"/>
    <mergeCell ref="C10:D10"/>
    <mergeCell ref="A12:D12"/>
  </mergeCells>
  <phoneticPr fontId="20" type="noConversion"/>
  <dataValidations count="2">
    <dataValidation errorStyle="information" allowBlank="1" showInputMessage="1" showErrorMessage="1" sqref="A14 C8:D8 D14:D15 C14" xr:uid="{8D71512D-177D-4C4C-AB9E-1B1089E024B9}"/>
    <dataValidation allowBlank="1" showInputMessage="1" showErrorMessage="1" sqref="C15" xr:uid="{98A63ED7-C069-4A90-ADF9-583EE8DA3268}"/>
  </dataValidations>
  <printOptions horizontalCentered="1"/>
  <pageMargins left="0.19685039370078741" right="0.19685039370078741" top="0.98425196850393704" bottom="0.78740157480314965" header="0" footer="0.19685039370078741"/>
  <pageSetup paperSize="9"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drawing r:id="rId2"/>
  <legacyDrawingHF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1DC6-0ECD-45A2-B362-C817A79E185C}">
  <sheetPr codeName="Sheet9">
    <pageSetUpPr fitToPage="1"/>
  </sheetPr>
  <dimension ref="A1:V146"/>
  <sheetViews>
    <sheetView topLeftCell="H1" zoomScale="93" zoomScaleNormal="93" workbookViewId="0">
      <selection activeCell="Q7" sqref="Q7"/>
    </sheetView>
  </sheetViews>
  <sheetFormatPr defaultRowHeight="11.25" x14ac:dyDescent="0.2"/>
  <cols>
    <col min="1" max="1" width="35.6640625" style="82" customWidth="1"/>
    <col min="2" max="2" width="78.6640625" style="11" customWidth="1"/>
    <col min="3" max="3" width="7.6640625" customWidth="1"/>
    <col min="4" max="4" width="11.5" customWidth="1"/>
    <col min="5" max="7" width="29.5" style="11" customWidth="1"/>
    <col min="8" max="10" width="29.5" customWidth="1"/>
    <col min="11" max="11" width="29.5" style="81" customWidth="1"/>
    <col min="12" max="22" width="29.5" customWidth="1"/>
    <col min="23" max="23" width="30.6640625" customWidth="1"/>
  </cols>
  <sheetData>
    <row r="1" spans="1:22" ht="35.1" customHeight="1" x14ac:dyDescent="0.2">
      <c r="D1" s="200" t="s">
        <v>1257</v>
      </c>
      <c r="E1" s="287" t="s">
        <v>976</v>
      </c>
      <c r="F1" s="288"/>
      <c r="G1" s="288"/>
      <c r="H1" s="288"/>
      <c r="I1" s="288"/>
      <c r="J1" s="289"/>
      <c r="K1" s="287" t="s">
        <v>977</v>
      </c>
      <c r="L1" s="288"/>
      <c r="M1" s="288"/>
      <c r="N1" s="288"/>
      <c r="O1" s="288"/>
      <c r="P1" s="289"/>
      <c r="Q1" s="287" t="s">
        <v>978</v>
      </c>
      <c r="R1" s="288"/>
      <c r="S1" s="288"/>
      <c r="T1" s="288"/>
      <c r="U1" s="288"/>
      <c r="V1" s="289"/>
    </row>
    <row r="2" spans="1:22" ht="16.5" customHeight="1" x14ac:dyDescent="0.2">
      <c r="D2" s="95" t="s">
        <v>286</v>
      </c>
      <c r="E2" s="95" t="s">
        <v>286</v>
      </c>
      <c r="F2" s="95" t="s">
        <v>286</v>
      </c>
      <c r="G2" s="95" t="s">
        <v>321</v>
      </c>
      <c r="H2" s="95" t="s">
        <v>342</v>
      </c>
      <c r="I2" s="95" t="s">
        <v>342</v>
      </c>
      <c r="J2" s="95" t="s">
        <v>286</v>
      </c>
      <c r="K2" s="95" t="s">
        <v>286</v>
      </c>
      <c r="L2" s="95" t="s">
        <v>286</v>
      </c>
      <c r="M2" s="95" t="s">
        <v>321</v>
      </c>
      <c r="N2" s="95" t="s">
        <v>342</v>
      </c>
      <c r="O2" s="95" t="s">
        <v>342</v>
      </c>
      <c r="P2" s="95" t="s">
        <v>286</v>
      </c>
      <c r="Q2" s="95" t="s">
        <v>286</v>
      </c>
      <c r="R2" s="95" t="s">
        <v>286</v>
      </c>
      <c r="S2" s="95" t="s">
        <v>321</v>
      </c>
      <c r="T2" s="95" t="s">
        <v>342</v>
      </c>
      <c r="U2" s="95" t="s">
        <v>342</v>
      </c>
      <c r="V2" s="95" t="s">
        <v>286</v>
      </c>
    </row>
    <row r="3" spans="1:22" ht="35.1" customHeight="1" x14ac:dyDescent="0.2">
      <c r="A3" s="10" t="s">
        <v>1350</v>
      </c>
      <c r="B3" s="10" t="s">
        <v>739</v>
      </c>
      <c r="D3" s="183" t="s">
        <v>1258</v>
      </c>
      <c r="E3" s="183" t="s">
        <v>337</v>
      </c>
      <c r="F3" s="183" t="s">
        <v>1356</v>
      </c>
      <c r="G3" s="183" t="s">
        <v>946</v>
      </c>
      <c r="H3" s="183" t="s">
        <v>947</v>
      </c>
      <c r="I3" s="183" t="s">
        <v>945</v>
      </c>
      <c r="J3" s="183" t="s">
        <v>838</v>
      </c>
      <c r="K3" s="183" t="s">
        <v>338</v>
      </c>
      <c r="L3" s="183" t="s">
        <v>339</v>
      </c>
      <c r="M3" s="183" t="s">
        <v>948</v>
      </c>
      <c r="N3" s="183" t="s">
        <v>949</v>
      </c>
      <c r="O3" s="183" t="s">
        <v>950</v>
      </c>
      <c r="P3" s="183" t="s">
        <v>839</v>
      </c>
      <c r="Q3" s="183" t="s">
        <v>340</v>
      </c>
      <c r="R3" s="183" t="s">
        <v>341</v>
      </c>
      <c r="S3" s="183" t="s">
        <v>951</v>
      </c>
      <c r="T3" s="183" t="s">
        <v>952</v>
      </c>
      <c r="U3" s="183" t="s">
        <v>953</v>
      </c>
      <c r="V3" s="183" t="s">
        <v>840</v>
      </c>
    </row>
    <row r="4" spans="1:22" ht="54.95" customHeight="1" x14ac:dyDescent="0.2">
      <c r="A4" s="5" t="s">
        <v>954</v>
      </c>
      <c r="B4" s="230" t="s">
        <v>740</v>
      </c>
      <c r="D4" s="243" t="str">
        <f>CONCATENATE('Processing Details'!A7,"-",'Processing Details'!C7)</f>
        <v>P001-</v>
      </c>
      <c r="E4" s="182" t="str">
        <f>IF(COUNTBLANK('Processing Details'!BE7)&gt;0,Parameter!$B$19,'Processing Details'!BE7)</f>
        <v>N/A</v>
      </c>
      <c r="F4" s="182" t="str">
        <f>IF(COUNTBLANK('Processing Details'!BF7)&gt;0,Parameter!$B$19,'Processing Details'!BF7)</f>
        <v>N/A</v>
      </c>
      <c r="G4" s="91"/>
      <c r="H4" s="91"/>
      <c r="I4" s="91"/>
      <c r="J4" s="182" t="str">
        <f>IFERROR(IF(E4=Parameter!$B$19,"",IF(G4=$B$10,$B$10 &amp; CHAR(10) &amp; I4,_xlfn.IFS(G4=$B$7,$B$7,G4=$B$8,$B$8,G4=$B$9,$B$9,H4=Parameter!$B$17,$B$11))),"")</f>
        <v/>
      </c>
      <c r="K4" s="182" t="str">
        <f>IF(COUNTBLANK('Processing Details'!BH7)&gt;0,Parameter!$B$19,'Processing Details'!BH7)</f>
        <v>N/A</v>
      </c>
      <c r="L4" s="182" t="str">
        <f>IF(COUNTBLANK('Processing Details'!BI7)&gt;0,Parameter!$B$19,'Processing Details'!BI7)</f>
        <v>N/A</v>
      </c>
      <c r="M4" s="91"/>
      <c r="N4" s="91"/>
      <c r="O4" s="91"/>
      <c r="P4" s="182" t="str">
        <f>IFERROR(IF(K4=Parameter!$B$19,"",IF(M4=$B$10,$B$10 &amp; CHAR(10) &amp; O4,_xlfn.IFS(M4=$B$7,$B$7,M4=$B$8,$B$8,M4=$B$9,$B$9,N4=Parameter!$B$17,$B$11))),"")</f>
        <v/>
      </c>
      <c r="Q4" s="182" t="str">
        <f>IF(COUNTBLANK('Processing Details'!BK7)&gt;0,Parameter!$B$19,'Processing Details'!BK7)</f>
        <v>N/A</v>
      </c>
      <c r="R4" s="182" t="str">
        <f>IF(COUNTBLANK('Processing Details'!BL7)&gt;0,Parameter!$B$19,'Processing Details'!BL7)</f>
        <v>N/A</v>
      </c>
      <c r="S4" s="91"/>
      <c r="T4" s="91"/>
      <c r="U4" s="91"/>
      <c r="V4" s="182" t="str">
        <f>IFERROR(IF(Q4=Parameter!$B$19,"",IF(S4=$B$10,$B$10 &amp; CHAR(10) &amp; U4,_xlfn.IFS(S4=$B$7,$B$7,S4=$B$8,$B$8,S4=$B$9,$B$9,T4=Parameter!$B$17,$B$11))),"")</f>
        <v/>
      </c>
    </row>
    <row r="5" spans="1:22" ht="54.95" customHeight="1" x14ac:dyDescent="0.2">
      <c r="A5" s="5" t="s">
        <v>955</v>
      </c>
      <c r="B5" s="230" t="s">
        <v>741</v>
      </c>
      <c r="E5"/>
      <c r="F5"/>
      <c r="G5"/>
      <c r="K5"/>
    </row>
    <row r="6" spans="1:22" ht="54.95" customHeight="1" x14ac:dyDescent="0.2">
      <c r="A6" s="5" t="s">
        <v>956</v>
      </c>
      <c r="B6" s="230" t="s">
        <v>742</v>
      </c>
      <c r="E6"/>
      <c r="F6"/>
      <c r="G6"/>
      <c r="K6"/>
    </row>
    <row r="7" spans="1:22" ht="54.95" customHeight="1" x14ac:dyDescent="0.2">
      <c r="A7" s="231" t="s">
        <v>958</v>
      </c>
      <c r="B7" s="232" t="s">
        <v>743</v>
      </c>
      <c r="E7"/>
      <c r="F7"/>
      <c r="G7"/>
      <c r="K7"/>
    </row>
    <row r="8" spans="1:22" ht="35.1" customHeight="1" x14ac:dyDescent="0.2">
      <c r="A8" s="231" t="s">
        <v>957</v>
      </c>
      <c r="B8" s="232" t="s">
        <v>1388</v>
      </c>
      <c r="E8"/>
      <c r="F8"/>
      <c r="G8"/>
      <c r="K8"/>
    </row>
    <row r="9" spans="1:22" ht="35.1" customHeight="1" x14ac:dyDescent="0.2">
      <c r="A9" s="5"/>
      <c r="B9" s="5"/>
      <c r="E9"/>
      <c r="F9"/>
      <c r="G9"/>
      <c r="K9"/>
    </row>
    <row r="10" spans="1:22" ht="35.1" customHeight="1" x14ac:dyDescent="0.2">
      <c r="A10" s="10" t="s">
        <v>1351</v>
      </c>
      <c r="B10" s="10" t="s">
        <v>1038</v>
      </c>
    </row>
    <row r="11" spans="1:22" ht="35.1" customHeight="1" x14ac:dyDescent="0.2">
      <c r="A11" s="233" t="s">
        <v>744</v>
      </c>
      <c r="B11" s="234" t="s">
        <v>749</v>
      </c>
    </row>
    <row r="12" spans="1:22" ht="25.5" x14ac:dyDescent="0.2">
      <c r="A12" s="233" t="s">
        <v>745</v>
      </c>
      <c r="B12" s="234" t="s">
        <v>750</v>
      </c>
    </row>
    <row r="13" spans="1:22" ht="38.25" x14ac:dyDescent="0.2">
      <c r="A13" s="233" t="s">
        <v>746</v>
      </c>
      <c r="B13" s="236" t="s">
        <v>751</v>
      </c>
    </row>
    <row r="14" spans="1:22" ht="12.75" x14ac:dyDescent="0.2">
      <c r="A14" s="233" t="s">
        <v>747</v>
      </c>
      <c r="B14" s="234" t="s">
        <v>752</v>
      </c>
    </row>
    <row r="15" spans="1:22" ht="12.75" x14ac:dyDescent="0.2">
      <c r="A15" s="233" t="s">
        <v>327</v>
      </c>
      <c r="B15" s="234" t="s">
        <v>753</v>
      </c>
    </row>
    <row r="16" spans="1:22" ht="12.75" x14ac:dyDescent="0.2">
      <c r="A16" s="233" t="s">
        <v>748</v>
      </c>
      <c r="B16" s="235" t="s">
        <v>754</v>
      </c>
    </row>
    <row r="17" spans="1:2" ht="25.5" x14ac:dyDescent="0.2">
      <c r="A17" s="117" t="s">
        <v>328</v>
      </c>
      <c r="B17" s="234" t="s">
        <v>944</v>
      </c>
    </row>
    <row r="18" spans="1:2" ht="35.1" customHeight="1" x14ac:dyDescent="0.2">
      <c r="A18"/>
      <c r="B18"/>
    </row>
    <row r="19" spans="1:2" ht="35.1" customHeight="1" x14ac:dyDescent="0.2"/>
    <row r="20" spans="1:2" ht="35.1" customHeight="1" x14ac:dyDescent="0.2"/>
    <row r="21" spans="1:2" ht="35.1" customHeight="1" x14ac:dyDescent="0.2"/>
    <row r="22" spans="1:2" ht="35.1" customHeight="1" x14ac:dyDescent="0.2"/>
    <row r="23" spans="1:2" ht="35.1" customHeight="1" x14ac:dyDescent="0.2"/>
    <row r="143" spans="1:2" x14ac:dyDescent="0.2">
      <c r="A143"/>
      <c r="B143"/>
    </row>
    <row r="144" spans="1:2" x14ac:dyDescent="0.2">
      <c r="A144"/>
      <c r="B144"/>
    </row>
    <row r="145" spans="1:2" x14ac:dyDescent="0.2">
      <c r="A145"/>
      <c r="B145"/>
    </row>
    <row r="146" spans="1:2" x14ac:dyDescent="0.2">
      <c r="A146"/>
      <c r="B146"/>
    </row>
  </sheetData>
  <mergeCells count="3">
    <mergeCell ref="K1:P1"/>
    <mergeCell ref="Q1:V1"/>
    <mergeCell ref="E1:J1"/>
  </mergeCells>
  <phoneticPr fontId="20" type="noConversion"/>
  <conditionalFormatting sqref="D2:V2">
    <cfRule type="expression" dxfId="15" priority="6">
      <formula>ROW(D2)=4</formula>
    </cfRule>
  </conditionalFormatting>
  <conditionalFormatting sqref="D4:V4">
    <cfRule type="expression" dxfId="14" priority="4342" stopIfTrue="1">
      <formula>AND(ISBLANK(#REF!)=TRUE,A$5="Free")</formula>
    </cfRule>
    <cfRule type="expression" dxfId="13" priority="4343" stopIfTrue="1">
      <formula>#REF!="AutoFilled"</formula>
    </cfRule>
    <cfRule type="expression" dxfId="10" priority="4346" stopIfTrue="1">
      <formula>#REF!="Drop-Down List"</formula>
    </cfRule>
  </conditionalFormatting>
  <dataValidations count="2">
    <dataValidation type="list" allowBlank="1" showInputMessage="1" showErrorMessage="1" sqref="G4 S4 M4" xr:uid="{A615C584-1151-4B49-A387-9423ACA74AAF}">
      <formula1>$B$4:$B$7</formula1>
    </dataValidation>
    <dataValidation type="list" allowBlank="1" showInputMessage="1" showErrorMessage="1" sqref="I4 O4 U4" xr:uid="{20B6D8B0-29CD-4A1F-B085-CB9649132CE1}">
      <formula1>$B$11:$B$17</formula1>
    </dataValidation>
  </dataValidations>
  <pageMargins left="0.19685039370078741" right="0.19685039370078741" top="0.98425196850393704" bottom="0.78740157480314965" header="0" footer="0.19685039370078741"/>
  <pageSetup paperSize="9" fitToWidth="0" orientation="landscape"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4344" stopIfTrue="1" id="{27C21F23-5325-494C-ABB3-51E3A945221B}">
            <xm:f>AND(#REF!="Drop-Down List",#REF!=Parameter!$B$17)</xm:f>
            <x14:dxf>
              <fill>
                <patternFill>
                  <bgColor rgb="FF92D050"/>
                </patternFill>
              </fill>
            </x14:dxf>
          </x14:cfRule>
          <x14:cfRule type="expression" priority="4345" stopIfTrue="1" id="{F75DDB04-76EC-47E6-A0A0-0BC925535499}">
            <xm:f>AND(#REF!="Drop-Down List",#REF!=Parameter!$B$18)</xm:f>
            <x14:dxf>
              <fill>
                <patternFill>
                  <bgColor rgb="FFFF3399"/>
                </patternFill>
              </fill>
            </x14:dxf>
          </x14:cfRule>
          <xm:sqref>D4:V4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4784EAC-AC19-4F1D-A328-97D7042C6411}">
          <x14:formula1>
            <xm:f>Parameter!$A$4:$A$7</xm:f>
          </x14:formula1>
          <xm:sqref>D2:V2</xm:sqref>
        </x14:dataValidation>
        <x14:dataValidation type="list" allowBlank="1" showInputMessage="1" showErrorMessage="1" xr:uid="{8F9FA560-3D3A-4207-9A60-323A1E32A168}">
          <x14:formula1>
            <xm:f>Parameter!$B$17:$B$18</xm:f>
          </x14:formula1>
          <xm:sqref>H4 T4 N4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D758-E8C2-48F6-BF45-E00AFE43AAB8}">
  <sheetPr codeName="Sheet10">
    <pageSetUpPr fitToPage="1"/>
  </sheetPr>
  <dimension ref="A1:K61"/>
  <sheetViews>
    <sheetView zoomScaleNormal="100" workbookViewId="0">
      <selection activeCell="C22" sqref="C22"/>
    </sheetView>
  </sheetViews>
  <sheetFormatPr defaultRowHeight="11.25" x14ac:dyDescent="0.2"/>
  <cols>
    <col min="1" max="1" width="28.83203125" customWidth="1"/>
    <col min="2" max="2" width="45.33203125" customWidth="1"/>
    <col min="3" max="3" width="36.1640625" customWidth="1"/>
    <col min="8" max="8" width="36.33203125" customWidth="1"/>
    <col min="9" max="9" width="12.5" style="80" customWidth="1"/>
    <col min="10" max="10" width="12.5" customWidth="1"/>
    <col min="11" max="11" width="22.6640625" customWidth="1"/>
  </cols>
  <sheetData>
    <row r="1" spans="1:11" ht="15" x14ac:dyDescent="0.2">
      <c r="A1" s="16" t="s">
        <v>125</v>
      </c>
      <c r="B1" s="16" t="s">
        <v>126</v>
      </c>
      <c r="C1" s="16" t="s">
        <v>127</v>
      </c>
      <c r="H1" s="17" t="s">
        <v>3</v>
      </c>
      <c r="I1" s="18" t="s">
        <v>128</v>
      </c>
      <c r="J1" s="17" t="s">
        <v>129</v>
      </c>
      <c r="K1" s="17" t="s">
        <v>130</v>
      </c>
    </row>
    <row r="2" spans="1:11" ht="15" x14ac:dyDescent="0.2">
      <c r="A2" s="214" t="s">
        <v>131</v>
      </c>
      <c r="B2" s="214" t="s">
        <v>1261</v>
      </c>
      <c r="C2" s="214"/>
      <c r="H2" s="214" t="s">
        <v>132</v>
      </c>
      <c r="I2" s="19">
        <v>13421619</v>
      </c>
      <c r="J2" s="20"/>
      <c r="K2" s="214" t="s">
        <v>133</v>
      </c>
    </row>
    <row r="3" spans="1:11" ht="15" x14ac:dyDescent="0.2">
      <c r="A3" s="214" t="s">
        <v>134</v>
      </c>
      <c r="B3" s="214" t="s">
        <v>1262</v>
      </c>
      <c r="C3" s="214"/>
      <c r="H3" s="214" t="s">
        <v>135</v>
      </c>
      <c r="I3" s="19">
        <v>-16777216</v>
      </c>
      <c r="J3" s="21"/>
      <c r="K3" s="214" t="s">
        <v>136</v>
      </c>
    </row>
    <row r="4" spans="1:11" ht="15" x14ac:dyDescent="0.2">
      <c r="A4" s="214" t="s">
        <v>137</v>
      </c>
      <c r="B4" s="214" t="s">
        <v>1263</v>
      </c>
      <c r="C4" s="214"/>
      <c r="H4" s="214" t="s">
        <v>138</v>
      </c>
      <c r="I4" s="19">
        <v>0</v>
      </c>
      <c r="J4" s="21"/>
      <c r="K4" s="214" t="s">
        <v>139</v>
      </c>
    </row>
    <row r="5" spans="1:11" ht="15" x14ac:dyDescent="0.2">
      <c r="A5" s="214" t="s">
        <v>140</v>
      </c>
      <c r="B5" s="214" t="str">
        <f>'Risk Scale'!J3</f>
        <v>Low</v>
      </c>
      <c r="C5" s="214" t="s">
        <v>287</v>
      </c>
      <c r="H5" s="214" t="s">
        <v>141</v>
      </c>
      <c r="I5" s="19">
        <v>16711680</v>
      </c>
      <c r="J5" s="22"/>
      <c r="K5" s="214" t="s">
        <v>142</v>
      </c>
    </row>
    <row r="6" spans="1:11" ht="15" x14ac:dyDescent="0.2">
      <c r="A6" s="214" t="s">
        <v>143</v>
      </c>
      <c r="B6" s="214" t="str">
        <f>'Risk Scale'!J4</f>
        <v>Medium</v>
      </c>
      <c r="C6" s="214" t="s">
        <v>287</v>
      </c>
      <c r="H6" s="214" t="s">
        <v>144</v>
      </c>
      <c r="I6" s="19">
        <v>10053222</v>
      </c>
      <c r="J6" s="23"/>
      <c r="K6" s="214" t="s">
        <v>145</v>
      </c>
    </row>
    <row r="7" spans="1:11" ht="15" x14ac:dyDescent="0.2">
      <c r="A7" s="214" t="s">
        <v>146</v>
      </c>
      <c r="B7" s="214" t="str">
        <f>'Risk Scale'!J5</f>
        <v>High</v>
      </c>
      <c r="C7" s="214" t="s">
        <v>287</v>
      </c>
      <c r="H7" s="214" t="s">
        <v>147</v>
      </c>
      <c r="I7" s="19">
        <v>65280</v>
      </c>
      <c r="J7" s="24"/>
      <c r="K7" s="214" t="s">
        <v>148</v>
      </c>
    </row>
    <row r="8" spans="1:11" ht="15" x14ac:dyDescent="0.2">
      <c r="A8" s="214" t="s">
        <v>149</v>
      </c>
      <c r="B8" s="214" t="s">
        <v>150</v>
      </c>
      <c r="C8" s="214"/>
      <c r="H8" s="214" t="s">
        <v>151</v>
      </c>
      <c r="I8" s="19">
        <v>13209</v>
      </c>
      <c r="J8" s="25"/>
      <c r="K8" s="214" t="s">
        <v>152</v>
      </c>
    </row>
    <row r="9" spans="1:11" ht="15" x14ac:dyDescent="0.2">
      <c r="A9" s="214" t="s">
        <v>153</v>
      </c>
      <c r="B9" s="214">
        <f>VLOOKUP(C9,ColorTable[[Description]:[Decimal]],2,FALSE)</f>
        <v>13434828</v>
      </c>
      <c r="C9" s="214" t="s">
        <v>154</v>
      </c>
      <c r="H9" s="214" t="s">
        <v>155</v>
      </c>
      <c r="I9" s="19">
        <v>8388608</v>
      </c>
      <c r="J9" s="26"/>
      <c r="K9" s="214" t="s">
        <v>156</v>
      </c>
    </row>
    <row r="10" spans="1:11" ht="15" x14ac:dyDescent="0.2">
      <c r="A10" s="214" t="s">
        <v>157</v>
      </c>
      <c r="B10" s="214">
        <f>VLOOKUP(C10,ColorTable[[Description]:[Decimal]],2,FALSE)</f>
        <v>65535</v>
      </c>
      <c r="C10" s="214" t="s">
        <v>158</v>
      </c>
      <c r="H10" s="214" t="s">
        <v>159</v>
      </c>
      <c r="I10" s="19">
        <v>13056</v>
      </c>
      <c r="J10" s="27"/>
      <c r="K10" s="214" t="s">
        <v>160</v>
      </c>
    </row>
    <row r="11" spans="1:11" ht="15" x14ac:dyDescent="0.2">
      <c r="A11" s="214" t="s">
        <v>161</v>
      </c>
      <c r="B11" s="214">
        <f>VLOOKUP(C11,ColorTable[[Description]:[Decimal]],2,FALSE)</f>
        <v>52479</v>
      </c>
      <c r="C11" s="214" t="s">
        <v>162</v>
      </c>
      <c r="H11" s="214" t="s">
        <v>163</v>
      </c>
      <c r="I11" s="19">
        <v>128</v>
      </c>
      <c r="J11" s="28"/>
      <c r="K11" s="214" t="s">
        <v>164</v>
      </c>
    </row>
    <row r="12" spans="1:11" ht="16.149999999999999" customHeight="1" x14ac:dyDescent="0.2">
      <c r="A12" s="214" t="s">
        <v>165</v>
      </c>
      <c r="B12" s="214">
        <f>VLOOKUP(C12,ColorTable[[Description]:[Decimal]],2,FALSE)</f>
        <v>15987699</v>
      </c>
      <c r="C12" s="214" t="s">
        <v>166</v>
      </c>
      <c r="H12" s="214" t="s">
        <v>167</v>
      </c>
      <c r="I12" s="19">
        <v>6697728</v>
      </c>
      <c r="J12" s="29"/>
      <c r="K12" s="214" t="s">
        <v>168</v>
      </c>
    </row>
    <row r="13" spans="1:11" ht="15" x14ac:dyDescent="0.2">
      <c r="A13" s="214" t="s">
        <v>1264</v>
      </c>
      <c r="B13" s="214">
        <f>VLOOKUP(C13,ColorTable[[Description]:[Decimal]],2,FALSE)</f>
        <v>16777164</v>
      </c>
      <c r="C13" s="214" t="s">
        <v>169</v>
      </c>
      <c r="H13" s="214" t="s">
        <v>170</v>
      </c>
      <c r="I13" s="19">
        <v>32896</v>
      </c>
      <c r="J13" s="30"/>
      <c r="K13" s="214" t="s">
        <v>171</v>
      </c>
    </row>
    <row r="14" spans="1:11" ht="15" x14ac:dyDescent="0.2">
      <c r="H14" s="214" t="s">
        <v>162</v>
      </c>
      <c r="I14" s="19">
        <v>52479</v>
      </c>
      <c r="J14" s="31"/>
      <c r="K14" s="214" t="s">
        <v>172</v>
      </c>
    </row>
    <row r="15" spans="1:11" ht="15" x14ac:dyDescent="0.2">
      <c r="H15" s="214" t="s">
        <v>166</v>
      </c>
      <c r="I15" s="19">
        <v>15987699</v>
      </c>
      <c r="J15" s="32"/>
      <c r="K15" s="214" t="s">
        <v>173</v>
      </c>
    </row>
    <row r="16" spans="1:11" ht="15" x14ac:dyDescent="0.2">
      <c r="H16" s="214" t="s">
        <v>174</v>
      </c>
      <c r="I16" s="19">
        <v>15132390</v>
      </c>
      <c r="J16" s="33"/>
      <c r="K16" s="214" t="s">
        <v>175</v>
      </c>
    </row>
    <row r="17" spans="8:11" ht="15" x14ac:dyDescent="0.2">
      <c r="H17" s="214" t="s">
        <v>176</v>
      </c>
      <c r="I17" s="19">
        <v>14737632</v>
      </c>
      <c r="J17" s="34"/>
      <c r="K17" s="214" t="s">
        <v>177</v>
      </c>
    </row>
    <row r="18" spans="8:11" ht="15" x14ac:dyDescent="0.2">
      <c r="H18" s="214" t="s">
        <v>178</v>
      </c>
      <c r="I18" s="19">
        <v>14277081</v>
      </c>
      <c r="J18" s="35"/>
      <c r="K18" s="214" t="s">
        <v>179</v>
      </c>
    </row>
    <row r="19" spans="8:11" ht="15" x14ac:dyDescent="0.2">
      <c r="H19" s="214" t="s">
        <v>180</v>
      </c>
      <c r="I19" s="19">
        <v>13421772</v>
      </c>
      <c r="J19" s="36"/>
      <c r="K19" s="214" t="s">
        <v>181</v>
      </c>
    </row>
    <row r="20" spans="8:11" ht="15" x14ac:dyDescent="0.2">
      <c r="H20" s="214" t="s">
        <v>182</v>
      </c>
      <c r="I20" s="19">
        <v>12632256</v>
      </c>
      <c r="J20" s="37"/>
      <c r="K20" s="214" t="s">
        <v>183</v>
      </c>
    </row>
    <row r="21" spans="8:11" ht="15" x14ac:dyDescent="0.2">
      <c r="H21" s="214" t="s">
        <v>184</v>
      </c>
      <c r="I21" s="19">
        <v>11776947</v>
      </c>
      <c r="J21" s="38"/>
      <c r="K21" s="214" t="s">
        <v>185</v>
      </c>
    </row>
    <row r="22" spans="8:11" ht="15" x14ac:dyDescent="0.2">
      <c r="H22" s="214" t="s">
        <v>186</v>
      </c>
      <c r="I22" s="19">
        <v>10921638</v>
      </c>
      <c r="J22" s="39"/>
      <c r="K22" s="214" t="s">
        <v>187</v>
      </c>
    </row>
    <row r="23" spans="8:11" ht="15" x14ac:dyDescent="0.2">
      <c r="H23" s="214" t="s">
        <v>188</v>
      </c>
      <c r="I23" s="19">
        <v>10526880</v>
      </c>
      <c r="J23" s="40"/>
      <c r="K23" s="214" t="s">
        <v>189</v>
      </c>
    </row>
    <row r="24" spans="8:11" ht="15" x14ac:dyDescent="0.2">
      <c r="H24" s="214" t="s">
        <v>190</v>
      </c>
      <c r="I24" s="19">
        <v>10066329</v>
      </c>
      <c r="J24" s="41"/>
      <c r="K24" s="214" t="s">
        <v>191</v>
      </c>
    </row>
    <row r="25" spans="8:11" ht="15" x14ac:dyDescent="0.2">
      <c r="H25" s="214" t="s">
        <v>192</v>
      </c>
      <c r="I25" s="19">
        <v>9211020</v>
      </c>
      <c r="J25" s="42"/>
      <c r="K25" s="214" t="s">
        <v>193</v>
      </c>
    </row>
    <row r="26" spans="8:11" ht="15" x14ac:dyDescent="0.2">
      <c r="H26" s="214" t="s">
        <v>194</v>
      </c>
      <c r="I26" s="19">
        <v>8421504</v>
      </c>
      <c r="J26" s="43"/>
      <c r="K26" s="214" t="s">
        <v>195</v>
      </c>
    </row>
    <row r="27" spans="8:11" ht="15" x14ac:dyDescent="0.2">
      <c r="H27" s="214" t="s">
        <v>196</v>
      </c>
      <c r="I27" s="19">
        <v>7566195</v>
      </c>
      <c r="J27" s="44"/>
      <c r="K27" s="214" t="s">
        <v>197</v>
      </c>
    </row>
    <row r="28" spans="8:11" ht="15" x14ac:dyDescent="0.2">
      <c r="H28" s="214" t="s">
        <v>198</v>
      </c>
      <c r="I28" s="19">
        <v>6710886</v>
      </c>
      <c r="J28" s="45"/>
      <c r="K28" s="214" t="s">
        <v>199</v>
      </c>
    </row>
    <row r="29" spans="8:11" ht="15" x14ac:dyDescent="0.2">
      <c r="H29" s="214" t="s">
        <v>200</v>
      </c>
      <c r="I29" s="19">
        <v>6316128</v>
      </c>
      <c r="J29" s="46"/>
      <c r="K29" s="214" t="s">
        <v>201</v>
      </c>
    </row>
    <row r="30" spans="8:11" ht="15" x14ac:dyDescent="0.2">
      <c r="H30" s="214" t="s">
        <v>202</v>
      </c>
      <c r="I30" s="19">
        <v>5855577</v>
      </c>
      <c r="J30" s="47"/>
      <c r="K30" s="214" t="s">
        <v>203</v>
      </c>
    </row>
    <row r="31" spans="8:11" ht="15" x14ac:dyDescent="0.2">
      <c r="H31" s="214" t="s">
        <v>204</v>
      </c>
      <c r="I31" s="19">
        <v>5000268</v>
      </c>
      <c r="J31" s="48"/>
      <c r="K31" s="214" t="s">
        <v>205</v>
      </c>
    </row>
    <row r="32" spans="8:11" ht="15" x14ac:dyDescent="0.2">
      <c r="H32" s="214" t="s">
        <v>206</v>
      </c>
      <c r="I32" s="19">
        <v>4210752</v>
      </c>
      <c r="J32" s="49"/>
      <c r="K32" s="214" t="s">
        <v>207</v>
      </c>
    </row>
    <row r="33" spans="8:11" ht="15" x14ac:dyDescent="0.2">
      <c r="H33" s="214" t="s">
        <v>208</v>
      </c>
      <c r="I33" s="19">
        <v>3355443</v>
      </c>
      <c r="J33" s="50"/>
      <c r="K33" s="214" t="s">
        <v>209</v>
      </c>
    </row>
    <row r="34" spans="8:11" ht="15" x14ac:dyDescent="0.2">
      <c r="H34" s="214" t="s">
        <v>210</v>
      </c>
      <c r="I34" s="19">
        <v>2500134</v>
      </c>
      <c r="J34" s="51"/>
      <c r="K34" s="214" t="s">
        <v>211</v>
      </c>
    </row>
    <row r="35" spans="8:11" ht="15" x14ac:dyDescent="0.2">
      <c r="H35" s="214" t="s">
        <v>212</v>
      </c>
      <c r="I35" s="19">
        <v>2105376</v>
      </c>
      <c r="J35" s="52"/>
      <c r="K35" s="214" t="s">
        <v>213</v>
      </c>
    </row>
    <row r="36" spans="8:11" ht="15" x14ac:dyDescent="0.2">
      <c r="H36" s="214" t="s">
        <v>214</v>
      </c>
      <c r="I36" s="19">
        <v>1644825</v>
      </c>
      <c r="J36" s="53"/>
      <c r="K36" s="214" t="s">
        <v>215</v>
      </c>
    </row>
    <row r="37" spans="8:11" ht="15" x14ac:dyDescent="0.2">
      <c r="H37" s="214" t="s">
        <v>216</v>
      </c>
      <c r="I37" s="19">
        <v>789516</v>
      </c>
      <c r="J37" s="54"/>
      <c r="K37" s="214" t="s">
        <v>217</v>
      </c>
    </row>
    <row r="38" spans="8:11" ht="15" x14ac:dyDescent="0.2">
      <c r="H38" s="214" t="s">
        <v>218</v>
      </c>
      <c r="I38" s="19">
        <v>32768</v>
      </c>
      <c r="J38" s="55"/>
      <c r="K38" s="214" t="s">
        <v>219</v>
      </c>
    </row>
    <row r="39" spans="8:11" ht="15" x14ac:dyDescent="0.2">
      <c r="H39" s="214" t="s">
        <v>220</v>
      </c>
      <c r="I39" s="19">
        <v>10040115</v>
      </c>
      <c r="J39" s="56"/>
      <c r="K39" s="214" t="s">
        <v>221</v>
      </c>
    </row>
    <row r="40" spans="8:11" ht="15" x14ac:dyDescent="0.2">
      <c r="H40" s="214" t="s">
        <v>222</v>
      </c>
      <c r="I40" s="19">
        <v>16751052</v>
      </c>
      <c r="J40" s="57"/>
      <c r="K40" s="214" t="s">
        <v>223</v>
      </c>
    </row>
    <row r="41" spans="8:11" ht="15" x14ac:dyDescent="0.2">
      <c r="H41" s="214" t="s">
        <v>224</v>
      </c>
      <c r="I41" s="19">
        <v>16737843</v>
      </c>
      <c r="J41" s="58"/>
      <c r="K41" s="214" t="s">
        <v>225</v>
      </c>
    </row>
    <row r="42" spans="8:11" ht="15" x14ac:dyDescent="0.2">
      <c r="H42" s="214" t="s">
        <v>154</v>
      </c>
      <c r="I42" s="19">
        <v>13434828</v>
      </c>
      <c r="J42" s="59"/>
      <c r="K42" s="214" t="s">
        <v>226</v>
      </c>
    </row>
    <row r="43" spans="8:11" ht="15" x14ac:dyDescent="0.2">
      <c r="H43" s="214" t="s">
        <v>227</v>
      </c>
      <c r="I43" s="19">
        <v>39423</v>
      </c>
      <c r="J43" s="60"/>
      <c r="K43" s="214" t="s">
        <v>228</v>
      </c>
    </row>
    <row r="44" spans="8:11" ht="15" x14ac:dyDescent="0.2">
      <c r="H44" s="214" t="s">
        <v>169</v>
      </c>
      <c r="I44" s="19">
        <v>16777164</v>
      </c>
      <c r="J44" s="61"/>
      <c r="K44" s="214" t="s">
        <v>229</v>
      </c>
    </row>
    <row r="45" spans="8:11" ht="15" x14ac:dyDescent="0.2">
      <c r="H45" s="214" t="s">
        <v>230</v>
      </c>
      <c r="I45" s="19">
        <v>10092543</v>
      </c>
      <c r="J45" s="62"/>
      <c r="K45" s="214" t="s">
        <v>231</v>
      </c>
    </row>
    <row r="46" spans="8:11" ht="15" x14ac:dyDescent="0.2">
      <c r="H46" s="214" t="s">
        <v>232</v>
      </c>
      <c r="I46" s="19">
        <v>52377</v>
      </c>
      <c r="J46" s="63"/>
      <c r="K46" s="214" t="s">
        <v>233</v>
      </c>
    </row>
    <row r="47" spans="8:11" ht="15" x14ac:dyDescent="0.2">
      <c r="H47" s="214" t="s">
        <v>234</v>
      </c>
      <c r="I47" s="19">
        <v>13107</v>
      </c>
      <c r="J47" s="64"/>
      <c r="K47" s="214" t="s">
        <v>235</v>
      </c>
    </row>
    <row r="48" spans="8:11" ht="15" x14ac:dyDescent="0.2">
      <c r="H48" s="214" t="s">
        <v>236</v>
      </c>
      <c r="I48" s="19">
        <v>26367</v>
      </c>
      <c r="J48" s="65"/>
      <c r="K48" s="214" t="s">
        <v>237</v>
      </c>
    </row>
    <row r="49" spans="8:11" ht="15" x14ac:dyDescent="0.2">
      <c r="H49" s="214" t="s">
        <v>238</v>
      </c>
      <c r="I49" s="19">
        <v>16764057</v>
      </c>
      <c r="J49" s="66"/>
      <c r="K49" s="214" t="s">
        <v>239</v>
      </c>
    </row>
    <row r="50" spans="8:11" ht="15" x14ac:dyDescent="0.2">
      <c r="H50" s="214" t="s">
        <v>240</v>
      </c>
      <c r="I50" s="19">
        <v>16711935</v>
      </c>
      <c r="J50" s="67"/>
      <c r="K50" s="214" t="s">
        <v>241</v>
      </c>
    </row>
    <row r="51" spans="8:11" ht="15" x14ac:dyDescent="0.2">
      <c r="H51" s="214" t="s">
        <v>242</v>
      </c>
      <c r="I51" s="19">
        <v>6697881</v>
      </c>
      <c r="J51" s="68"/>
      <c r="K51" s="214" t="s">
        <v>243</v>
      </c>
    </row>
    <row r="52" spans="8:11" ht="15" x14ac:dyDescent="0.2">
      <c r="H52" s="214" t="s">
        <v>244</v>
      </c>
      <c r="I52" s="19">
        <v>255</v>
      </c>
      <c r="J52" s="69"/>
      <c r="K52" s="214" t="s">
        <v>245</v>
      </c>
    </row>
    <row r="53" spans="8:11" ht="15" x14ac:dyDescent="0.2">
      <c r="H53" s="214" t="s">
        <v>246</v>
      </c>
      <c r="I53" s="19">
        <v>13408767</v>
      </c>
      <c r="J53" s="70"/>
      <c r="K53" s="214" t="s">
        <v>247</v>
      </c>
    </row>
    <row r="54" spans="8:11" ht="15" x14ac:dyDescent="0.2">
      <c r="H54" s="214" t="s">
        <v>248</v>
      </c>
      <c r="I54" s="19">
        <v>6723891</v>
      </c>
      <c r="J54" s="71"/>
      <c r="K54" s="214" t="s">
        <v>249</v>
      </c>
    </row>
    <row r="55" spans="8:11" ht="15" x14ac:dyDescent="0.2">
      <c r="H55" s="214" t="s">
        <v>250</v>
      </c>
      <c r="I55" s="19">
        <v>16763904</v>
      </c>
      <c r="J55" s="72"/>
      <c r="K55" s="214" t="s">
        <v>251</v>
      </c>
    </row>
    <row r="56" spans="8:11" ht="15" x14ac:dyDescent="0.2">
      <c r="H56" s="214" t="s">
        <v>252</v>
      </c>
      <c r="I56" s="19">
        <v>10079487</v>
      </c>
      <c r="J56" s="73"/>
      <c r="K56" s="214" t="s">
        <v>253</v>
      </c>
    </row>
    <row r="57" spans="8:11" ht="15" x14ac:dyDescent="0.2">
      <c r="H57" s="214" t="s">
        <v>254</v>
      </c>
      <c r="I57" s="19">
        <v>8421376</v>
      </c>
      <c r="J57" s="74"/>
      <c r="K57" s="214" t="s">
        <v>255</v>
      </c>
    </row>
    <row r="58" spans="8:11" ht="15" x14ac:dyDescent="0.2">
      <c r="H58" s="214" t="s">
        <v>256</v>
      </c>
      <c r="I58" s="19">
        <v>16776960</v>
      </c>
      <c r="J58" s="75"/>
      <c r="K58" s="214" t="s">
        <v>257</v>
      </c>
    </row>
    <row r="59" spans="8:11" ht="15" x14ac:dyDescent="0.2">
      <c r="H59" s="214" t="s">
        <v>258</v>
      </c>
      <c r="I59" s="19">
        <v>8388736</v>
      </c>
      <c r="J59" s="76"/>
      <c r="K59" s="214" t="s">
        <v>259</v>
      </c>
    </row>
    <row r="60" spans="8:11" ht="15" x14ac:dyDescent="0.2">
      <c r="H60" s="214" t="s">
        <v>260</v>
      </c>
      <c r="I60" s="19">
        <v>16777215</v>
      </c>
      <c r="J60" s="77"/>
      <c r="K60" s="214" t="s">
        <v>261</v>
      </c>
    </row>
    <row r="61" spans="8:11" ht="15" x14ac:dyDescent="0.2">
      <c r="H61" s="214" t="s">
        <v>158</v>
      </c>
      <c r="I61" s="78">
        <v>65535</v>
      </c>
      <c r="J61" s="79"/>
      <c r="K61" s="214" t="s">
        <v>262</v>
      </c>
    </row>
  </sheetData>
  <dataValidations count="1">
    <dataValidation type="list" allowBlank="1" showInputMessage="1" showErrorMessage="1" sqref="C9:C13" xr:uid="{711656F7-91EA-47E3-95B1-2D386C837C34}">
      <formula1>$H$2:$H$61</formula1>
    </dataValidation>
  </dataValidations>
  <printOptions horizontalCentered="1"/>
  <pageMargins left="0.19685039370078741" right="0.19685039370078741" top="0.98425196850393704" bottom="0.78740157480314965" header="0" footer="0.19685039370078741"/>
  <pageSetup paperSize="9"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D875-FF34-40C0-9FA6-06CCBEE43B35}">
  <sheetPr codeName="Sheet11">
    <pageSetUpPr fitToPage="1"/>
  </sheetPr>
  <dimension ref="A1:P200"/>
  <sheetViews>
    <sheetView zoomScale="130" zoomScaleNormal="130" workbookViewId="0">
      <selection activeCell="H119" sqref="H119"/>
    </sheetView>
  </sheetViews>
  <sheetFormatPr defaultRowHeight="11.25" outlineLevelCol="1" x14ac:dyDescent="0.2"/>
  <cols>
    <col min="1" max="1" width="42.5" customWidth="1"/>
    <col min="2" max="2" width="34.1640625" customWidth="1"/>
    <col min="3" max="3" width="13.83203125" customWidth="1"/>
    <col min="4" max="4" width="13.83203125" hidden="1" customWidth="1" outlineLevel="1"/>
    <col min="5" max="5" width="10.1640625" hidden="1" customWidth="1" outlineLevel="1"/>
    <col min="6" max="6" width="13.83203125" hidden="1" customWidth="1" outlineLevel="1"/>
    <col min="7" max="7" width="42.6640625" customWidth="1" collapsed="1"/>
    <col min="8" max="8" width="15.33203125" customWidth="1"/>
    <col min="9" max="9" width="14.5" customWidth="1"/>
    <col min="10" max="10" width="24.6640625" customWidth="1"/>
    <col min="12" max="12" width="35.33203125" customWidth="1"/>
    <col min="15" max="15" width="12.83203125" customWidth="1"/>
    <col min="16" max="16" width="76.1640625" customWidth="1"/>
  </cols>
  <sheetData>
    <row r="1" spans="1:16" x14ac:dyDescent="0.2">
      <c r="A1" s="101" t="s">
        <v>3</v>
      </c>
      <c r="B1" s="102" t="s">
        <v>323</v>
      </c>
      <c r="O1" s="292" t="s">
        <v>846</v>
      </c>
      <c r="P1" s="293"/>
    </row>
    <row r="2" spans="1:16" x14ac:dyDescent="0.2">
      <c r="A2" s="103" t="s">
        <v>352</v>
      </c>
      <c r="B2" s="104"/>
      <c r="L2" s="294" t="s">
        <v>847</v>
      </c>
      <c r="M2" s="295"/>
      <c r="O2" t="s">
        <v>317</v>
      </c>
      <c r="P2" t="s">
        <v>986</v>
      </c>
    </row>
    <row r="3" spans="1:16" ht="27" x14ac:dyDescent="0.2">
      <c r="A3" s="105" t="s">
        <v>362</v>
      </c>
      <c r="B3" s="106"/>
      <c r="L3" s="302" t="s">
        <v>842</v>
      </c>
      <c r="M3" s="302"/>
      <c r="O3" s="192" t="s">
        <v>346</v>
      </c>
      <c r="P3" s="196" t="s">
        <v>1008</v>
      </c>
    </row>
    <row r="4" spans="1:16" ht="12" customHeight="1" x14ac:dyDescent="0.2">
      <c r="A4" s="107" t="s">
        <v>358</v>
      </c>
      <c r="B4" s="108"/>
      <c r="L4" s="97" t="s">
        <v>351</v>
      </c>
      <c r="M4" s="155"/>
      <c r="O4" s="192" t="s">
        <v>349</v>
      </c>
      <c r="P4" s="196" t="s">
        <v>1009</v>
      </c>
    </row>
    <row r="5" spans="1:16" ht="18" x14ac:dyDescent="0.2">
      <c r="L5" s="97" t="s">
        <v>353</v>
      </c>
      <c r="M5" s="156"/>
      <c r="O5" s="192" t="s">
        <v>350</v>
      </c>
      <c r="P5" s="196" t="s">
        <v>1010</v>
      </c>
    </row>
    <row r="6" spans="1:16" ht="12" x14ac:dyDescent="0.2">
      <c r="A6" s="300" t="s">
        <v>355</v>
      </c>
      <c r="B6" s="301"/>
      <c r="C6" s="301"/>
      <c r="D6" s="301"/>
      <c r="E6" s="301"/>
      <c r="F6" s="301"/>
      <c r="G6" s="301"/>
      <c r="H6" s="301"/>
      <c r="I6" s="301"/>
      <c r="J6" s="301"/>
      <c r="L6" s="302" t="s">
        <v>348</v>
      </c>
      <c r="M6" s="302"/>
      <c r="O6" s="192" t="s">
        <v>348</v>
      </c>
      <c r="P6" s="196" t="s">
        <v>1011</v>
      </c>
    </row>
    <row r="7" spans="1:16" ht="18" x14ac:dyDescent="0.2">
      <c r="A7" s="296" t="s">
        <v>357</v>
      </c>
      <c r="B7" s="296"/>
      <c r="C7" s="296"/>
      <c r="D7" s="297" t="s">
        <v>1012</v>
      </c>
      <c r="E7" s="297"/>
      <c r="F7" s="297"/>
      <c r="G7" s="298" t="s">
        <v>356</v>
      </c>
      <c r="H7" s="299"/>
      <c r="I7" s="299"/>
      <c r="J7" s="299"/>
      <c r="L7" s="97" t="s">
        <v>843</v>
      </c>
      <c r="M7" s="154"/>
      <c r="O7" s="192" t="s">
        <v>354</v>
      </c>
      <c r="P7" s="196" t="s">
        <v>1248</v>
      </c>
    </row>
    <row r="8" spans="1:16" ht="18" x14ac:dyDescent="0.2">
      <c r="A8" t="s">
        <v>344</v>
      </c>
      <c r="B8" t="s">
        <v>347</v>
      </c>
      <c r="C8" t="s">
        <v>345</v>
      </c>
      <c r="D8" t="s">
        <v>346</v>
      </c>
      <c r="E8" t="s">
        <v>349</v>
      </c>
      <c r="F8" t="s">
        <v>350</v>
      </c>
      <c r="G8" t="s">
        <v>348</v>
      </c>
      <c r="H8" t="s">
        <v>354</v>
      </c>
      <c r="I8" t="s">
        <v>359</v>
      </c>
      <c r="J8" t="s">
        <v>841</v>
      </c>
      <c r="L8" s="97" t="s">
        <v>844</v>
      </c>
      <c r="M8" s="157"/>
      <c r="O8" s="193" t="s">
        <v>359</v>
      </c>
      <c r="P8" s="197" t="s">
        <v>1249</v>
      </c>
    </row>
    <row r="9" spans="1:16" ht="12" x14ac:dyDescent="0.2">
      <c r="A9" s="99" t="s">
        <v>30</v>
      </c>
      <c r="B9" s="100"/>
      <c r="C9" s="100" t="s">
        <v>1044</v>
      </c>
      <c r="D9" s="98" t="str">
        <f>IF(ISBLANK(_xlfn.XLOOKUP(A9,'Processing Details'!$1:$1,'Processing Details'!$1:$1,"No match",0))=TRUE,"No match",_xlfn.XLOOKUP(A9,'Processing Details'!$1:$1,'Processing Details'!$1:$1,"No match",0))</f>
        <v>Id</v>
      </c>
      <c r="E9" s="98" t="str">
        <f>IF(D9="No match",IF(ISBLANK(_xlfn.XLOOKUP(B9,'Processing Details'!$2:$2,'Processing Details'!$2:$2,"No match",0)),"No match",_xlfn.XLOOKUP(B9,'Processing Details'!$2:$2,'Processing Details'!$2:$2,"No match",0)),"N/A")</f>
        <v>N/A</v>
      </c>
      <c r="F9" s="98" t="str">
        <f>_xlfn.IFS(D9&lt;&gt;"No match",D9,E9&lt;&gt;"No match",_xlfn.XLOOKUP(B9,'Processing Details'!$2:$2,'Processing Details'!$1:$1,"Not Resolved",0),AND(D9="No match",E9="No match")=TRUE,"")</f>
        <v>Id</v>
      </c>
      <c r="G9" s="81" t="str">
        <f t="shared" ref="G9:G40" si="0">IF(OR(F9="Not Defined",F9="Check"),"",F9)</f>
        <v>Id</v>
      </c>
      <c r="H9" s="110" t="str">
        <f>IF(ISBLANK(G9)=TRUE,"Removed",_xlfn.XLOOKUP(G9,'Processing Details'!$1:$1,'Processing Details'!$6:$6,"Indetermined",0))</f>
        <v>[COL1]</v>
      </c>
      <c r="I9" s="81" t="str">
        <f>IF(ISBLANK(G9)=TRUE,"Removed",_xlfn.XLOOKUP(G9,'Processing Details'!$1:$1,'Processing Details'!$4:$4,"Indetermined",0))</f>
        <v>Free</v>
      </c>
      <c r="J9" s="81"/>
      <c r="L9" s="97" t="s">
        <v>845</v>
      </c>
      <c r="M9" s="109"/>
    </row>
    <row r="10" spans="1:16" ht="12" x14ac:dyDescent="0.2">
      <c r="A10" s="99" t="s">
        <v>551</v>
      </c>
      <c r="B10" s="100"/>
      <c r="C10" s="100" t="s">
        <v>1045</v>
      </c>
      <c r="D10" s="199" t="str">
        <f>IF(ISBLANK(_xlfn.XLOOKUP(A10,'Processing Details'!$1:$1,'Processing Details'!$1:$1,"No match",0))=TRUE,"No match",_xlfn.XLOOKUP(A10,'Processing Details'!$1:$1,'Processing Details'!$1:$1,"No match",0))</f>
        <v>Id old</v>
      </c>
      <c r="E10" s="98" t="str">
        <f>IF(D10="No match",IF(ISBLANK(_xlfn.XLOOKUP(B10,'Processing Details'!$2:$2,'Processing Details'!$2:$2,"No match",0)),"No match",_xlfn.XLOOKUP(B10,'Processing Details'!$2:$2,'Processing Details'!$2:$2,"No match",0)),"N/A")</f>
        <v>N/A</v>
      </c>
      <c r="F10" s="98" t="str">
        <f>_xlfn.IFS(D10&lt;&gt;"No match",D10,E10&lt;&gt;"No match",_xlfn.XLOOKUP(B10,'Processing Details'!$2:$2,'Processing Details'!$1:$1,"Not Resolved",0),AND(D10="No match",E10="No match")=TRUE,"")</f>
        <v>Id old</v>
      </c>
      <c r="G10" s="81" t="str">
        <f t="shared" si="0"/>
        <v>Id old</v>
      </c>
      <c r="H10" s="110" t="str">
        <f>IF(ISBLANK(G10)=TRUE,"Removed",_xlfn.XLOOKUP(G10,'Processing Details'!$1:$1,'Processing Details'!$6:$6,"Indetermined",0))</f>
        <v>[COL2]</v>
      </c>
      <c r="I10" s="81" t="str">
        <f>IF(ISBLANK(G10)=TRUE,"Removed",_xlfn.XLOOKUP(G10,'Processing Details'!$1:$1,'Processing Details'!$4:$4,"Indetermined",0))</f>
        <v>Free</v>
      </c>
      <c r="J10" s="81"/>
    </row>
    <row r="11" spans="1:16" ht="12" x14ac:dyDescent="0.2">
      <c r="A11" s="99" t="s">
        <v>6</v>
      </c>
      <c r="B11" s="100"/>
      <c r="C11" s="100" t="s">
        <v>1046</v>
      </c>
      <c r="D11" s="199" t="str">
        <f>IF(ISBLANK(_xlfn.XLOOKUP(A11,'Processing Details'!$1:$1,'Processing Details'!$1:$1,"No match",0))=TRUE,"No match",_xlfn.XLOOKUP(A11,'Processing Details'!$1:$1,'Processing Details'!$1:$1,"No match",0))</f>
        <v>Acr.</v>
      </c>
      <c r="E11" s="98" t="str">
        <f>IF(D11="No match",IF(ISBLANK(_xlfn.XLOOKUP(B11,'Processing Details'!$2:$2,'Processing Details'!$2:$2,"No match",0)),"No match",_xlfn.XLOOKUP(B11,'Processing Details'!$2:$2,'Processing Details'!$2:$2,"No match",0)),"N/A")</f>
        <v>N/A</v>
      </c>
      <c r="F11" s="98" t="str">
        <f>_xlfn.IFS(D11&lt;&gt;"No match",D11,E11&lt;&gt;"No match",_xlfn.XLOOKUP(B11,'Processing Details'!$2:$2,'Processing Details'!$1:$1,"Not Resolved",0),AND(D11="No match",E11="No match")=TRUE,"")</f>
        <v>Acr.</v>
      </c>
      <c r="G11" s="81" t="str">
        <f t="shared" si="0"/>
        <v>Acr.</v>
      </c>
      <c r="H11" s="110" t="str">
        <f>IF(ISBLANK(G11)=TRUE,"Removed",_xlfn.XLOOKUP(G11,'Processing Details'!$1:$1,'Processing Details'!$6:$6,"Indetermined",0))</f>
        <v>[COL3]</v>
      </c>
      <c r="I11" s="81" t="str">
        <f>IF(ISBLANK(G11)=TRUE,"Removed",_xlfn.XLOOKUP(G11,'Processing Details'!$1:$1,'Processing Details'!$4:$4,"Indetermined",0))</f>
        <v>Free</v>
      </c>
      <c r="J11" s="81"/>
    </row>
    <row r="12" spans="1:16" ht="12" x14ac:dyDescent="0.2">
      <c r="A12" s="99" t="s">
        <v>113</v>
      </c>
      <c r="B12" s="100"/>
      <c r="C12" s="100" t="s">
        <v>1047</v>
      </c>
      <c r="D12" s="199" t="str">
        <f>IF(ISBLANK(_xlfn.XLOOKUP(A12,'Processing Details'!$1:$1,'Processing Details'!$1:$1,"No match",0))=TRUE,"No match",_xlfn.XLOOKUP(A12,'Processing Details'!$1:$1,'Processing Details'!$1:$1,"No match",0))</f>
        <v>Id group</v>
      </c>
      <c r="E12" s="98" t="str">
        <f>IF(D12="No match",IF(ISBLANK(_xlfn.XLOOKUP(B12,'Processing Details'!$2:$2,'Processing Details'!$2:$2,"No match",0)),"No match",_xlfn.XLOOKUP(B12,'Processing Details'!$2:$2,'Processing Details'!$2:$2,"No match",0)),"N/A")</f>
        <v>N/A</v>
      </c>
      <c r="F12" s="98" t="str">
        <f>_xlfn.IFS(D12&lt;&gt;"No match",D12,E12&lt;&gt;"No match",_xlfn.XLOOKUP(B12,'Processing Details'!$2:$2,'Processing Details'!$1:$1,"Not Resolved",0),AND(D12="No match",E12="No match")=TRUE,"")</f>
        <v>Id group</v>
      </c>
      <c r="G12" s="81" t="str">
        <f t="shared" si="0"/>
        <v>Id group</v>
      </c>
      <c r="H12" s="110" t="str">
        <f>IF(ISBLANK(G12)=TRUE,"Removed",_xlfn.XLOOKUP(G12,'Processing Details'!$1:$1,'Processing Details'!$6:$6,"Indetermined",0))</f>
        <v>[COL4]</v>
      </c>
      <c r="I12" s="81" t="str">
        <f>IF(ISBLANK(G12)=TRUE,"Removed",_xlfn.XLOOKUP(G12,'Processing Details'!$1:$1,'Processing Details'!$4:$4,"Indetermined",0))</f>
        <v>Free</v>
      </c>
      <c r="J12" s="81"/>
    </row>
    <row r="13" spans="1:16" ht="12" x14ac:dyDescent="0.2">
      <c r="A13" s="99" t="s">
        <v>363</v>
      </c>
      <c r="B13" s="100"/>
      <c r="C13" s="100" t="s">
        <v>1048</v>
      </c>
      <c r="D13" s="199" t="str">
        <f>IF(ISBLANK(_xlfn.XLOOKUP(A13,'Processing Details'!$1:$1,'Processing Details'!$1:$1,"No match",0))=TRUE,"No match",_xlfn.XLOOKUP(A13,'Processing Details'!$1:$1,'Processing Details'!$1:$1,"No match",0))</f>
        <v>Group</v>
      </c>
      <c r="E13" s="98" t="str">
        <f>IF(D13="No match",IF(ISBLANK(_xlfn.XLOOKUP(B13,'Processing Details'!$2:$2,'Processing Details'!$2:$2,"No match",0)),"No match",_xlfn.XLOOKUP(B13,'Processing Details'!$2:$2,'Processing Details'!$2:$2,"No match",0)),"N/A")</f>
        <v>N/A</v>
      </c>
      <c r="F13" s="98" t="str">
        <f>_xlfn.IFS(D13&lt;&gt;"No match",D13,E13&lt;&gt;"No match",_xlfn.XLOOKUP(B13,'Processing Details'!$2:$2,'Processing Details'!$1:$1,"Not Resolved",0),AND(D13="No match",E13="No match")=TRUE,"")</f>
        <v>Group</v>
      </c>
      <c r="G13" s="81" t="str">
        <f t="shared" si="0"/>
        <v>Group</v>
      </c>
      <c r="H13" s="110" t="str">
        <f>IF(ISBLANK(G13)=TRUE,"Removed",_xlfn.XLOOKUP(G13,'Processing Details'!$1:$1,'Processing Details'!$6:$6,"Indetermined",0))</f>
        <v>[COL5]</v>
      </c>
      <c r="I13" s="81" t="str">
        <f>IF(ISBLANK(G13)=TRUE,"Removed",_xlfn.XLOOKUP(G13,'Processing Details'!$1:$1,'Processing Details'!$4:$4,"Indetermined",0))</f>
        <v>Free</v>
      </c>
      <c r="J13" s="81"/>
    </row>
    <row r="14" spans="1:16" ht="12" x14ac:dyDescent="0.2">
      <c r="A14" s="99" t="s">
        <v>420</v>
      </c>
      <c r="B14" s="100"/>
      <c r="C14" s="100" t="s">
        <v>1049</v>
      </c>
      <c r="D14" s="199" t="str">
        <f>IF(ISBLANK(_xlfn.XLOOKUP(A14,'Processing Details'!$1:$1,'Processing Details'!$1:$1,"No match",0))=TRUE,"No match",_xlfn.XLOOKUP(A14,'Processing Details'!$1:$1,'Processing Details'!$1:$1,"No match",0))</f>
        <v>Gen.info</v>
      </c>
      <c r="E14" s="98" t="str">
        <f>IF(D14="No match",IF(ISBLANK(_xlfn.XLOOKUP(B14,'Processing Details'!$2:$2,'Processing Details'!$2:$2,"No match",0)),"No match",_xlfn.XLOOKUP(B14,'Processing Details'!$2:$2,'Processing Details'!$2:$2,"No match",0)),"N/A")</f>
        <v>N/A</v>
      </c>
      <c r="F14" s="98" t="str">
        <f>_xlfn.IFS(D14&lt;&gt;"No match",D14,E14&lt;&gt;"No match",_xlfn.XLOOKUP(B14,'Processing Details'!$2:$2,'Processing Details'!$1:$1,"Not Resolved",0),AND(D14="No match",E14="No match")=TRUE,"")</f>
        <v>Gen.info</v>
      </c>
      <c r="G14" s="81" t="str">
        <f t="shared" si="0"/>
        <v>Gen.info</v>
      </c>
      <c r="H14" s="110" t="str">
        <f>IF(ISBLANK(G14)=TRUE,"Removed",_xlfn.XLOOKUP(G14,'Processing Details'!$1:$1,'Processing Details'!$6:$6,"Indetermined",0))</f>
        <v>[COL6]</v>
      </c>
      <c r="I14" s="81" t="str">
        <f>IF(ISBLANK(G14)=TRUE,"Removed",_xlfn.XLOOKUP(G14,'Processing Details'!$1:$1,'Processing Details'!$4:$4,"Indetermined",0))</f>
        <v>Empty</v>
      </c>
      <c r="J14" s="81"/>
    </row>
    <row r="15" spans="1:16" ht="12" x14ac:dyDescent="0.2">
      <c r="A15" s="99" t="s">
        <v>552</v>
      </c>
      <c r="B15" s="100" t="s">
        <v>294</v>
      </c>
      <c r="C15" s="100" t="s">
        <v>1050</v>
      </c>
      <c r="D15" s="199" t="str">
        <f>IF(ISBLANK(_xlfn.XLOOKUP(A15,'Processing Details'!$1:$1,'Processing Details'!$1:$1,"No match",0))=TRUE,"No match",_xlfn.XLOOKUP(A15,'Processing Details'!$1:$1,'Processing Details'!$1:$1,"No match",0))</f>
        <v>Name of the processing</v>
      </c>
      <c r="E15" s="98" t="str">
        <f>IF(D15="No match",IF(ISBLANK(_xlfn.XLOOKUP(B15,'Processing Details'!$2:$2,'Processing Details'!$2:$2,"No match",0)),"No match",_xlfn.XLOOKUP(B15,'Processing Details'!$2:$2,'Processing Details'!$2:$2,"No match",0)),"N/A")</f>
        <v>N/A</v>
      </c>
      <c r="F15" s="98" t="str">
        <f>_xlfn.IFS(D15&lt;&gt;"No match",D15,E15&lt;&gt;"No match",_xlfn.XLOOKUP(B15,'Processing Details'!$2:$2,'Processing Details'!$1:$1,"Not Resolved",0),AND(D15="No match",E15="No match")=TRUE,"")</f>
        <v>Name of the processing</v>
      </c>
      <c r="G15" s="81" t="str">
        <f t="shared" si="0"/>
        <v>Name of the processing</v>
      </c>
      <c r="H15" s="110" t="str">
        <f>IF(ISBLANK(G15)=TRUE,"Removed",_xlfn.XLOOKUP(G15,'Processing Details'!$1:$1,'Processing Details'!$6:$6,"Indetermined",0))</f>
        <v>[COL7]</v>
      </c>
      <c r="I15" s="81" t="str">
        <f>IF(ISBLANK(G15)=TRUE,"Removed",_xlfn.XLOOKUP(G15,'Processing Details'!$1:$1,'Processing Details'!$4:$4,"Indetermined",0))</f>
        <v>Free</v>
      </c>
      <c r="J15" s="81"/>
    </row>
    <row r="16" spans="1:16" ht="12" x14ac:dyDescent="0.2">
      <c r="A16" s="99" t="s">
        <v>3</v>
      </c>
      <c r="B16" s="100" t="s">
        <v>33</v>
      </c>
      <c r="C16" s="100" t="s">
        <v>1051</v>
      </c>
      <c r="D16" s="199" t="str">
        <f>IF(ISBLANK(_xlfn.XLOOKUP(A16,'Processing Details'!$1:$1,'Processing Details'!$1:$1,"No match",0))=TRUE,"No match",_xlfn.XLOOKUP(A16,'Processing Details'!$1:$1,'Processing Details'!$1:$1,"No match",0))</f>
        <v>Description</v>
      </c>
      <c r="E16" s="98" t="str">
        <f>IF(D16="No match",IF(ISBLANK(_xlfn.XLOOKUP(B16,'Processing Details'!$2:$2,'Processing Details'!$2:$2,"No match",0)),"No match",_xlfn.XLOOKUP(B16,'Processing Details'!$2:$2,'Processing Details'!$2:$2,"No match",0)),"N/A")</f>
        <v>N/A</v>
      </c>
      <c r="F16" s="98" t="str">
        <f>_xlfn.IFS(D16&lt;&gt;"No match",D16,E16&lt;&gt;"No match",_xlfn.XLOOKUP(B16,'Processing Details'!$2:$2,'Processing Details'!$1:$1,"Not Resolved",0),AND(D16="No match",E16="No match")=TRUE,"")</f>
        <v>Description</v>
      </c>
      <c r="G16" s="81" t="str">
        <f t="shared" si="0"/>
        <v>Description</v>
      </c>
      <c r="H16" s="110" t="str">
        <f>IF(ISBLANK(G16)=TRUE,"Removed",_xlfn.XLOOKUP(G16,'Processing Details'!$1:$1,'Processing Details'!$6:$6,"Indetermined",0))</f>
        <v>[COL8]</v>
      </c>
      <c r="I16" s="81" t="str">
        <f>IF(ISBLANK(G16)=TRUE,"Removed",_xlfn.XLOOKUP(G16,'Processing Details'!$1:$1,'Processing Details'!$4:$4,"Indetermined",0))</f>
        <v>Free</v>
      </c>
      <c r="J16" s="81"/>
    </row>
    <row r="17" spans="1:10" ht="12" x14ac:dyDescent="0.2">
      <c r="A17" s="99" t="s">
        <v>549</v>
      </c>
      <c r="B17" s="100" t="s">
        <v>34</v>
      </c>
      <c r="C17" s="100" t="s">
        <v>1052</v>
      </c>
      <c r="D17" s="199" t="str">
        <f>IF(ISBLANK(_xlfn.XLOOKUP(A17,'Processing Details'!$1:$1,'Processing Details'!$1:$1,"No match",0))=TRUE,"No match",_xlfn.XLOOKUP(A17,'Processing Details'!$1:$1,'Processing Details'!$1:$1,"No match",0))</f>
        <v>Processing record owner</v>
      </c>
      <c r="E17" s="98" t="str">
        <f>IF(D17="No match",IF(ISBLANK(_xlfn.XLOOKUP(B17,'Processing Details'!$2:$2,'Processing Details'!$2:$2,"No match",0)),"No match",_xlfn.XLOOKUP(B17,'Processing Details'!$2:$2,'Processing Details'!$2:$2,"No match",0)),"N/A")</f>
        <v>N/A</v>
      </c>
      <c r="F17" s="98" t="str">
        <f>_xlfn.IFS(D17&lt;&gt;"No match",D17,E17&lt;&gt;"No match",_xlfn.XLOOKUP(B17,'Processing Details'!$2:$2,'Processing Details'!$1:$1,"Not Resolved",0),AND(D17="No match",E17="No match")=TRUE,"")</f>
        <v>Processing record owner</v>
      </c>
      <c r="G17" s="81" t="str">
        <f t="shared" si="0"/>
        <v>Processing record owner</v>
      </c>
      <c r="H17" s="110" t="str">
        <f>IF(ISBLANK(G17)=TRUE,"Removed",_xlfn.XLOOKUP(G17,'Processing Details'!$1:$1,'Processing Details'!$6:$6,"Indetermined",0))</f>
        <v>[COL9]</v>
      </c>
      <c r="I17" s="81" t="str">
        <f>IF(ISBLANK(G17)=TRUE,"Removed",_xlfn.XLOOKUP(G17,'Processing Details'!$1:$1,'Processing Details'!$4:$4,"Indetermined",0))</f>
        <v>Free</v>
      </c>
      <c r="J17" s="81"/>
    </row>
    <row r="18" spans="1:10" ht="12" x14ac:dyDescent="0.2">
      <c r="A18" s="99" t="s">
        <v>550</v>
      </c>
      <c r="B18" s="100" t="s">
        <v>295</v>
      </c>
      <c r="C18" s="100" t="s">
        <v>1053</v>
      </c>
      <c r="D18" s="199" t="str">
        <f>IF(ISBLANK(_xlfn.XLOOKUP(A18,'Processing Details'!$1:$1,'Processing Details'!$1:$1,"No match",0))=TRUE,"No match",_xlfn.XLOOKUP(A18,'Processing Details'!$1:$1,'Processing Details'!$1:$1,"No match",0))</f>
        <v>Controller</v>
      </c>
      <c r="E18" s="98" t="str">
        <f>IF(D18="No match",IF(ISBLANK(_xlfn.XLOOKUP(B18,'Processing Details'!$2:$2,'Processing Details'!$2:$2,"No match",0)),"No match",_xlfn.XLOOKUP(B18,'Processing Details'!$2:$2,'Processing Details'!$2:$2,"No match",0)),"N/A")</f>
        <v>N/A</v>
      </c>
      <c r="F18" s="98" t="str">
        <f>_xlfn.IFS(D18&lt;&gt;"No match",D18,E18&lt;&gt;"No match",_xlfn.XLOOKUP(B18,'Processing Details'!$2:$2,'Processing Details'!$1:$1,"Not Resolved",0),AND(D18="No match",E18="No match")=TRUE,"")</f>
        <v>Controller</v>
      </c>
      <c r="G18" s="81" t="str">
        <f t="shared" si="0"/>
        <v>Controller</v>
      </c>
      <c r="H18" s="110" t="str">
        <f>IF(ISBLANK(G18)=TRUE,"Removed",_xlfn.XLOOKUP(G18,'Processing Details'!$1:$1,'Processing Details'!$6:$6,"Indetermined",0))</f>
        <v>[COL10]</v>
      </c>
      <c r="I18" s="81" t="str">
        <f>IF(ISBLANK(G18)=TRUE,"Removed",_xlfn.XLOOKUP(G18,'Processing Details'!$1:$1,'Processing Details'!$4:$4,"Indetermined",0))</f>
        <v>Free</v>
      </c>
      <c r="J18" s="81"/>
    </row>
    <row r="19" spans="1:10" ht="12" x14ac:dyDescent="0.2">
      <c r="A19" s="99" t="s">
        <v>422</v>
      </c>
      <c r="B19" s="100" t="s">
        <v>296</v>
      </c>
      <c r="C19" s="100" t="s">
        <v>1054</v>
      </c>
      <c r="D19" s="199" t="str">
        <f>IF(ISBLANK(_xlfn.XLOOKUP(A19,'Processing Details'!$1:$1,'Processing Details'!$1:$1,"No match",0))=TRUE,"No match",_xlfn.XLOOKUP(A19,'Processing Details'!$1:$1,'Processing Details'!$1:$1,"No match",0))</f>
        <v>TFT outside EU</v>
      </c>
      <c r="E19" s="98" t="str">
        <f>IF(D19="No match",IF(ISBLANK(_xlfn.XLOOKUP(B19,'Processing Details'!$2:$2,'Processing Details'!$2:$2,"No match",0)),"No match",_xlfn.XLOOKUP(B19,'Processing Details'!$2:$2,'Processing Details'!$2:$2,"No match",0)),"N/A")</f>
        <v>N/A</v>
      </c>
      <c r="F19" s="98" t="str">
        <f>_xlfn.IFS(D19&lt;&gt;"No match",D19,E19&lt;&gt;"No match",_xlfn.XLOOKUP(B19,'Processing Details'!$2:$2,'Processing Details'!$1:$1,"Not Resolved",0),AND(D19="No match",E19="No match")=TRUE,"")</f>
        <v>TFT outside EU</v>
      </c>
      <c r="G19" s="81" t="str">
        <f t="shared" si="0"/>
        <v>TFT outside EU</v>
      </c>
      <c r="H19" s="110" t="str">
        <f>IF(ISBLANK(G19)=TRUE,"Removed",_xlfn.XLOOKUP(G19,'Processing Details'!$1:$1,'Processing Details'!$6:$6,"Indetermined",0))</f>
        <v>[COL11]</v>
      </c>
      <c r="I19" s="81" t="str">
        <f>IF(ISBLANK(G19)=TRUE,"Removed",_xlfn.XLOOKUP(G19,'Processing Details'!$1:$1,'Processing Details'!$4:$4,"Indetermined",0))</f>
        <v>Drop-Down List</v>
      </c>
      <c r="J19" s="81"/>
    </row>
    <row r="20" spans="1:10" ht="12" x14ac:dyDescent="0.2">
      <c r="A20" s="99" t="s">
        <v>526</v>
      </c>
      <c r="B20" s="100" t="s">
        <v>297</v>
      </c>
      <c r="C20" s="100" t="s">
        <v>1055</v>
      </c>
      <c r="D20" s="199" t="str">
        <f>IF(ISBLANK(_xlfn.XLOOKUP(A20,'Processing Details'!$1:$1,'Processing Details'!$1:$1,"No match",0))=TRUE,"No match",_xlfn.XLOOKUP(A20,'Processing Details'!$1:$1,'Processing Details'!$1:$1,"No match",0))</f>
        <v>Sensitive PII</v>
      </c>
      <c r="E20" s="98" t="str">
        <f>IF(D20="No match",IF(ISBLANK(_xlfn.XLOOKUP(B20,'Processing Details'!$2:$2,'Processing Details'!$2:$2,"No match",0)),"No match",_xlfn.XLOOKUP(B20,'Processing Details'!$2:$2,'Processing Details'!$2:$2,"No match",0)),"N/A")</f>
        <v>N/A</v>
      </c>
      <c r="F20" s="98" t="str">
        <f>_xlfn.IFS(D20&lt;&gt;"No match",D20,E20&lt;&gt;"No match",_xlfn.XLOOKUP(B20,'Processing Details'!$2:$2,'Processing Details'!$1:$1,"Not Resolved",0),AND(D20="No match",E20="No match")=TRUE,"")</f>
        <v>Sensitive PII</v>
      </c>
      <c r="G20" s="81" t="str">
        <f t="shared" si="0"/>
        <v>Sensitive PII</v>
      </c>
      <c r="H20" s="110" t="str">
        <f>IF(ISBLANK(G20)=TRUE,"Removed",_xlfn.XLOOKUP(G20,'Processing Details'!$1:$1,'Processing Details'!$6:$6,"Indetermined",0))</f>
        <v>[COL12]</v>
      </c>
      <c r="I20" s="81" t="str">
        <f>IF(ISBLANK(G20)=TRUE,"Removed",_xlfn.XLOOKUP(G20,'Processing Details'!$1:$1,'Processing Details'!$4:$4,"Indetermined",0))</f>
        <v>AutoFilled</v>
      </c>
      <c r="J20" s="81"/>
    </row>
    <row r="21" spans="1:10" ht="12" x14ac:dyDescent="0.2">
      <c r="A21" s="99" t="s">
        <v>364</v>
      </c>
      <c r="B21" s="100" t="s">
        <v>298</v>
      </c>
      <c r="C21" s="100" t="s">
        <v>1056</v>
      </c>
      <c r="D21" s="199" t="str">
        <f>IF(ISBLANK(_xlfn.XLOOKUP(A21,'Processing Details'!$1:$1,'Processing Details'!$1:$1,"No match",0))=TRUE,"No match",_xlfn.XLOOKUP(A21,'Processing Details'!$1:$1,'Processing Details'!$1:$1,"No match",0))</f>
        <v>DPIA</v>
      </c>
      <c r="E21" s="98" t="str">
        <f>IF(D21="No match",IF(ISBLANK(_xlfn.XLOOKUP(B21,'Processing Details'!$2:$2,'Processing Details'!$2:$2,"No match",0)),"No match",_xlfn.XLOOKUP(B21,'Processing Details'!$2:$2,'Processing Details'!$2:$2,"No match",0)),"N/A")</f>
        <v>N/A</v>
      </c>
      <c r="F21" s="98" t="str">
        <f>_xlfn.IFS(D21&lt;&gt;"No match",D21,E21&lt;&gt;"No match",_xlfn.XLOOKUP(B21,'Processing Details'!$2:$2,'Processing Details'!$1:$1,"Not Resolved",0),AND(D21="No match",E21="No match")=TRUE,"")</f>
        <v>DPIA</v>
      </c>
      <c r="G21" s="81" t="str">
        <f t="shared" si="0"/>
        <v>DPIA</v>
      </c>
      <c r="H21" s="110" t="str">
        <f>IF(ISBLANK(G21)=TRUE,"Removed",_xlfn.XLOOKUP(G21,'Processing Details'!$1:$1,'Processing Details'!$6:$6,"Indetermined",0))</f>
        <v>[COL13]</v>
      </c>
      <c r="I21" s="81" t="str">
        <f>IF(ISBLANK(G21)=TRUE,"Removed",_xlfn.XLOOKUP(G21,'Processing Details'!$1:$1,'Processing Details'!$4:$4,"Indetermined",0))</f>
        <v>Drop-Down List</v>
      </c>
      <c r="J21" s="81"/>
    </row>
    <row r="22" spans="1:10" ht="12" x14ac:dyDescent="0.2">
      <c r="A22" s="99" t="s">
        <v>1062</v>
      </c>
      <c r="B22" s="100" t="s">
        <v>299</v>
      </c>
      <c r="C22" s="100" t="s">
        <v>1057</v>
      </c>
      <c r="D22" s="199" t="str">
        <f>IF(ISBLANK(_xlfn.XLOOKUP(A22,'Processing Details'!$1:$1,'Processing Details'!$1:$1,"No match",0))=TRUE,"No match",_xlfn.XLOOKUP(A22,'Processing Details'!$1:$1,'Processing Details'!$1:$1,"No match",0))</f>
        <v>Joint Controller</v>
      </c>
      <c r="E22" s="98" t="str">
        <f>IF(D22="No match",IF(ISBLANK(_xlfn.XLOOKUP(B22,'Processing Details'!$2:$2,'Processing Details'!$2:$2,"No match",0)),"No match",_xlfn.XLOOKUP(B22,'Processing Details'!$2:$2,'Processing Details'!$2:$2,"No match",0)),"N/A")</f>
        <v>N/A</v>
      </c>
      <c r="F22" s="98" t="str">
        <f>_xlfn.IFS(D22&lt;&gt;"No match",D22,E22&lt;&gt;"No match",_xlfn.XLOOKUP(B22,'Processing Details'!$2:$2,'Processing Details'!$1:$1,"Not Resolved",0),AND(D22="No match",E22="No match")=TRUE,"")</f>
        <v>Joint Controller</v>
      </c>
      <c r="G22" s="81" t="str">
        <f t="shared" si="0"/>
        <v>Joint Controller</v>
      </c>
      <c r="H22" s="110" t="str">
        <f>IF(ISBLANK(G22)=TRUE,"Removed",_xlfn.XLOOKUP(G22,'Processing Details'!$1:$1,'Processing Details'!$6:$6,"Indetermined",0))</f>
        <v>[COL14]</v>
      </c>
      <c r="I22" s="81" t="str">
        <f>IF(ISBLANK(G22)=TRUE,"Removed",_xlfn.XLOOKUP(G22,'Processing Details'!$1:$1,'Processing Details'!$4:$4,"Indetermined",0))</f>
        <v>Free</v>
      </c>
      <c r="J22" s="81"/>
    </row>
    <row r="23" spans="1:10" ht="12" x14ac:dyDescent="0.2">
      <c r="A23" s="99" t="s">
        <v>1064</v>
      </c>
      <c r="B23" s="100" t="s">
        <v>300</v>
      </c>
      <c r="C23" s="100" t="s">
        <v>1058</v>
      </c>
      <c r="D23" s="199" t="str">
        <f>IF(ISBLANK(_xlfn.XLOOKUP(A23,'Processing Details'!$1:$1,'Processing Details'!$1:$1,"No match",0))=TRUE,"No match",_xlfn.XLOOKUP(A23,'Processing Details'!$1:$1,'Processing Details'!$1:$1,"No match",0))</f>
        <v>Other joint controller</v>
      </c>
      <c r="E23" s="98" t="str">
        <f>IF(D23="No match",IF(ISBLANK(_xlfn.XLOOKUP(B23,'Processing Details'!$2:$2,'Processing Details'!$2:$2,"No match",0)),"No match",_xlfn.XLOOKUP(B23,'Processing Details'!$2:$2,'Processing Details'!$2:$2,"No match",0)),"N/A")</f>
        <v>N/A</v>
      </c>
      <c r="F23" s="98" t="str">
        <f>_xlfn.IFS(D23&lt;&gt;"No match",D23,E23&lt;&gt;"No match",_xlfn.XLOOKUP(B23,'Processing Details'!$2:$2,'Processing Details'!$1:$1,"Not Resolved",0),AND(D23="No match",E23="No match")=TRUE,"")</f>
        <v>Other joint controller</v>
      </c>
      <c r="G23" s="81" t="str">
        <f t="shared" si="0"/>
        <v>Other joint controller</v>
      </c>
      <c r="H23" s="110" t="str">
        <f>IF(ISBLANK(G23)=TRUE,"Removed",_xlfn.XLOOKUP(G23,'Processing Details'!$1:$1,'Processing Details'!$6:$6,"Indetermined",0))</f>
        <v>[COL15]</v>
      </c>
      <c r="I23" s="81" t="str">
        <f>IF(ISBLANK(G23)=TRUE,"Removed",_xlfn.XLOOKUP(G23,'Processing Details'!$1:$1,'Processing Details'!$4:$4,"Indetermined",0))</f>
        <v>Free</v>
      </c>
      <c r="J23" s="81"/>
    </row>
    <row r="24" spans="1:10" ht="12" x14ac:dyDescent="0.2">
      <c r="A24" s="99" t="s">
        <v>365</v>
      </c>
      <c r="B24" s="100"/>
      <c r="C24" s="100" t="s">
        <v>1059</v>
      </c>
      <c r="D24" s="199" t="str">
        <f>IF(ISBLANK(_xlfn.XLOOKUP(A24,'Processing Details'!$1:$1,'Processing Details'!$1:$1,"No match",0))=TRUE,"No match",_xlfn.XLOOKUP(A24,'Processing Details'!$1:$1,'Processing Details'!$1:$1,"No match",0))</f>
        <v>Purposes</v>
      </c>
      <c r="E24" s="98" t="str">
        <f>IF(D24="No match",IF(ISBLANK(_xlfn.XLOOKUP(B24,'Processing Details'!$2:$2,'Processing Details'!$2:$2,"No match",0)),"No match",_xlfn.XLOOKUP(B24,'Processing Details'!$2:$2,'Processing Details'!$2:$2,"No match",0)),"N/A")</f>
        <v>N/A</v>
      </c>
      <c r="F24" s="98" t="str">
        <f>_xlfn.IFS(D24&lt;&gt;"No match",D24,E24&lt;&gt;"No match",_xlfn.XLOOKUP(B24,'Processing Details'!$2:$2,'Processing Details'!$1:$1,"Not Resolved",0),AND(D24="No match",E24="No match")=TRUE,"")</f>
        <v>Purposes</v>
      </c>
      <c r="G24" s="81" t="str">
        <f t="shared" si="0"/>
        <v>Purposes</v>
      </c>
      <c r="H24" s="110" t="str">
        <f>IF(ISBLANK(G24)=TRUE,"Removed",_xlfn.XLOOKUP(G24,'Processing Details'!$1:$1,'Processing Details'!$6:$6,"Indetermined",0))</f>
        <v>[COL16]</v>
      </c>
      <c r="I24" s="81" t="str">
        <f>IF(ISBLANK(G24)=TRUE,"Removed",_xlfn.XLOOKUP(G24,'Processing Details'!$1:$1,'Processing Details'!$4:$4,"Indetermined",0))</f>
        <v>Empty</v>
      </c>
      <c r="J24" s="81"/>
    </row>
    <row r="25" spans="1:10" ht="12" x14ac:dyDescent="0.2">
      <c r="A25" s="99" t="s">
        <v>423</v>
      </c>
      <c r="B25" s="100" t="s">
        <v>35</v>
      </c>
      <c r="C25" s="100" t="s">
        <v>1060</v>
      </c>
      <c r="D25" s="199" t="str">
        <f>IF(ISBLANK(_xlfn.XLOOKUP(A25,'Processing Details'!$1:$1,'Processing Details'!$1:$1,"No match",0))=TRUE,"No match",_xlfn.XLOOKUP(A25,'Processing Details'!$1:$1,'Processing Details'!$1:$1,"No match",0))</f>
        <v>Purpose 1</v>
      </c>
      <c r="E25" s="98" t="str">
        <f>IF(D25="No match",IF(ISBLANK(_xlfn.XLOOKUP(B25,'Processing Details'!$2:$2,'Processing Details'!$2:$2,"No match",0)),"No match",_xlfn.XLOOKUP(B25,'Processing Details'!$2:$2,'Processing Details'!$2:$2,"No match",0)),"N/A")</f>
        <v>N/A</v>
      </c>
      <c r="F25" s="98" t="str">
        <f>_xlfn.IFS(D25&lt;&gt;"No match",D25,E25&lt;&gt;"No match",_xlfn.XLOOKUP(B25,'Processing Details'!$2:$2,'Processing Details'!$1:$1,"Not Resolved",0),AND(D25="No match",E25="No match")=TRUE,"")</f>
        <v>Purpose 1</v>
      </c>
      <c r="G25" s="81" t="str">
        <f t="shared" si="0"/>
        <v>Purpose 1</v>
      </c>
      <c r="H25" s="110" t="str">
        <f>IF(ISBLANK(G25)=TRUE,"Removed",_xlfn.XLOOKUP(G25,'Processing Details'!$1:$1,'Processing Details'!$6:$6,"Indetermined",0))</f>
        <v>[COL17]</v>
      </c>
      <c r="I25" s="81" t="str">
        <f>IF(ISBLANK(G25)=TRUE,"Removed",_xlfn.XLOOKUP(G25,'Processing Details'!$1:$1,'Processing Details'!$4:$4,"Indetermined",0))</f>
        <v>Free</v>
      </c>
      <c r="J25" s="81"/>
    </row>
    <row r="26" spans="1:10" ht="12" x14ac:dyDescent="0.2">
      <c r="A26" s="99" t="s">
        <v>424</v>
      </c>
      <c r="B26" s="100" t="s">
        <v>36</v>
      </c>
      <c r="C26" s="100" t="s">
        <v>1061</v>
      </c>
      <c r="D26" s="199" t="str">
        <f>IF(ISBLANK(_xlfn.XLOOKUP(A26,'Processing Details'!$1:$1,'Processing Details'!$1:$1,"No match",0))=TRUE,"No match",_xlfn.XLOOKUP(A26,'Processing Details'!$1:$1,'Processing Details'!$1:$1,"No match",0))</f>
        <v>Purpose 2</v>
      </c>
      <c r="E26" s="98" t="str">
        <f>IF(D26="No match",IF(ISBLANK(_xlfn.XLOOKUP(B26,'Processing Details'!$2:$2,'Processing Details'!$2:$2,"No match",0)),"No match",_xlfn.XLOOKUP(B26,'Processing Details'!$2:$2,'Processing Details'!$2:$2,"No match",0)),"N/A")</f>
        <v>N/A</v>
      </c>
      <c r="F26" s="98" t="str">
        <f>_xlfn.IFS(D26&lt;&gt;"No match",D26,E26&lt;&gt;"No match",_xlfn.XLOOKUP(B26,'Processing Details'!$2:$2,'Processing Details'!$1:$1,"Not Resolved",0),AND(D26="No match",E26="No match")=TRUE,"")</f>
        <v>Purpose 2</v>
      </c>
      <c r="G26" s="81" t="str">
        <f t="shared" si="0"/>
        <v>Purpose 2</v>
      </c>
      <c r="H26" s="110" t="str">
        <f>IF(ISBLANK(G26)=TRUE,"Removed",_xlfn.XLOOKUP(G26,'Processing Details'!$1:$1,'Processing Details'!$6:$6,"Indetermined",0))</f>
        <v>[COL18]</v>
      </c>
      <c r="I26" s="81" t="str">
        <f>IF(ISBLANK(G26)=TRUE,"Removed",_xlfn.XLOOKUP(G26,'Processing Details'!$1:$1,'Processing Details'!$4:$4,"Indetermined",0))</f>
        <v>Free</v>
      </c>
      <c r="J26" s="81"/>
    </row>
    <row r="27" spans="1:10" ht="12" x14ac:dyDescent="0.2">
      <c r="A27" s="99" t="s">
        <v>425</v>
      </c>
      <c r="B27" s="100" t="s">
        <v>37</v>
      </c>
      <c r="C27" s="100" t="s">
        <v>1063</v>
      </c>
      <c r="D27" s="199" t="str">
        <f>IF(ISBLANK(_xlfn.XLOOKUP(A27,'Processing Details'!$1:$1,'Processing Details'!$1:$1,"No match",0))=TRUE,"No match",_xlfn.XLOOKUP(A27,'Processing Details'!$1:$1,'Processing Details'!$1:$1,"No match",0))</f>
        <v>Secondary purpose</v>
      </c>
      <c r="E27" s="98" t="str">
        <f>IF(D27="No match",IF(ISBLANK(_xlfn.XLOOKUP(B27,'Processing Details'!$2:$2,'Processing Details'!$2:$2,"No match",0)),"No match",_xlfn.XLOOKUP(B27,'Processing Details'!$2:$2,'Processing Details'!$2:$2,"No match",0)),"N/A")</f>
        <v>N/A</v>
      </c>
      <c r="F27" s="98" t="str">
        <f>_xlfn.IFS(D27&lt;&gt;"No match",D27,E27&lt;&gt;"No match",_xlfn.XLOOKUP(B27,'Processing Details'!$2:$2,'Processing Details'!$1:$1,"Not Resolved",0),AND(D27="No match",E27="No match")=TRUE,"")</f>
        <v>Secondary purpose</v>
      </c>
      <c r="G27" s="81" t="str">
        <f t="shared" si="0"/>
        <v>Secondary purpose</v>
      </c>
      <c r="H27" s="110" t="str">
        <f>IF(ISBLANK(G27)=TRUE,"Removed",_xlfn.XLOOKUP(G27,'Processing Details'!$1:$1,'Processing Details'!$6:$6,"Indetermined",0))</f>
        <v>[COL19]</v>
      </c>
      <c r="I27" s="81" t="str">
        <f>IF(ISBLANK(G27)=TRUE,"Removed",_xlfn.XLOOKUP(G27,'Processing Details'!$1:$1,'Processing Details'!$4:$4,"Indetermined",0))</f>
        <v>Free</v>
      </c>
      <c r="J27" s="81"/>
    </row>
    <row r="28" spans="1:10" ht="12" x14ac:dyDescent="0.2">
      <c r="A28" s="99" t="s">
        <v>1074</v>
      </c>
      <c r="B28" s="100"/>
      <c r="C28" s="100" t="s">
        <v>1065</v>
      </c>
      <c r="D28" s="199" t="str">
        <f>IF(ISBLANK(_xlfn.XLOOKUP(A28,'Processing Details'!$1:$1,'Processing Details'!$1:$1,"No match",0))=TRUE,"No match",_xlfn.XLOOKUP(A28,'Processing Details'!$1:$1,'Processing Details'!$1:$1,"No match",0))</f>
        <v>Category of PII and PII principals</v>
      </c>
      <c r="E28" s="98" t="str">
        <f>IF(D28="No match",IF(ISBLANK(_xlfn.XLOOKUP(B28,'Processing Details'!$2:$2,'Processing Details'!$2:$2,"No match",0)),"No match",_xlfn.XLOOKUP(B28,'Processing Details'!$2:$2,'Processing Details'!$2:$2,"No match",0)),"N/A")</f>
        <v>N/A</v>
      </c>
      <c r="F28" s="98" t="str">
        <f>_xlfn.IFS(D28&lt;&gt;"No match",D28,E28&lt;&gt;"No match",_xlfn.XLOOKUP(B28,'Processing Details'!$2:$2,'Processing Details'!$1:$1,"Not Resolved",0),AND(D28="No match",E28="No match")=TRUE,"")</f>
        <v>Category of PII and PII principals</v>
      </c>
      <c r="G28" s="81" t="str">
        <f t="shared" si="0"/>
        <v>Category of PII and PII principals</v>
      </c>
      <c r="H28" s="110" t="str">
        <f>IF(ISBLANK(G28)=TRUE,"Removed",_xlfn.XLOOKUP(G28,'Processing Details'!$1:$1,'Processing Details'!$6:$6,"Indetermined",0))</f>
        <v>[COL20]</v>
      </c>
      <c r="I28" s="81" t="str">
        <f>IF(ISBLANK(G28)=TRUE,"Removed",_xlfn.XLOOKUP(G28,'Processing Details'!$1:$1,'Processing Details'!$4:$4,"Indetermined",0))</f>
        <v>Empty</v>
      </c>
      <c r="J28" s="81"/>
    </row>
    <row r="29" spans="1:10" ht="12" x14ac:dyDescent="0.2">
      <c r="A29" s="99" t="s">
        <v>426</v>
      </c>
      <c r="B29" s="100" t="s">
        <v>301</v>
      </c>
      <c r="C29" s="100" t="s">
        <v>1066</v>
      </c>
      <c r="D29" s="199" t="str">
        <f>IF(ISBLANK(_xlfn.XLOOKUP(A29,'Processing Details'!$1:$1,'Processing Details'!$1:$1,"No match",0))=TRUE,"No match",_xlfn.XLOOKUP(A29,'Processing Details'!$1:$1,'Processing Details'!$1:$1,"No match",0))</f>
        <v>Current personal data</v>
      </c>
      <c r="E29" s="98" t="str">
        <f>IF(D29="No match",IF(ISBLANK(_xlfn.XLOOKUP(B29,'Processing Details'!$2:$2,'Processing Details'!$2:$2,"No match",0)),"No match",_xlfn.XLOOKUP(B29,'Processing Details'!$2:$2,'Processing Details'!$2:$2,"No match",0)),"N/A")</f>
        <v>N/A</v>
      </c>
      <c r="F29" s="98" t="str">
        <f>_xlfn.IFS(D29&lt;&gt;"No match",D29,E29&lt;&gt;"No match",_xlfn.XLOOKUP(B29,'Processing Details'!$2:$2,'Processing Details'!$1:$1,"Not Resolved",0),AND(D29="No match",E29="No match")=TRUE,"")</f>
        <v>Current personal data</v>
      </c>
      <c r="G29" s="81" t="str">
        <f t="shared" si="0"/>
        <v>Current personal data</v>
      </c>
      <c r="H29" s="110" t="str">
        <f>IF(ISBLANK(G29)=TRUE,"Removed",_xlfn.XLOOKUP(G29,'Processing Details'!$1:$1,'Processing Details'!$6:$6,"Indetermined",0))</f>
        <v>[COL21]</v>
      </c>
      <c r="I29" s="81" t="str">
        <f>IF(ISBLANK(G29)=TRUE,"Removed",_xlfn.XLOOKUP(G29,'Processing Details'!$1:$1,'Processing Details'!$4:$4,"Indetermined",0))</f>
        <v>AutoFilled</v>
      </c>
      <c r="J29" s="81"/>
    </row>
    <row r="30" spans="1:10" ht="12" x14ac:dyDescent="0.2">
      <c r="A30" s="99" t="s">
        <v>427</v>
      </c>
      <c r="B30" s="100" t="s">
        <v>38</v>
      </c>
      <c r="C30" s="100" t="s">
        <v>1067</v>
      </c>
      <c r="D30" s="199" t="str">
        <f>IF(ISBLANK(_xlfn.XLOOKUP(A30,'Processing Details'!$1:$1,'Processing Details'!$1:$1,"No match",0))=TRUE,"No match",_xlfn.XLOOKUP(A30,'Processing Details'!$1:$1,'Processing Details'!$1:$1,"No match",0))</f>
        <v>Marital status, id...</v>
      </c>
      <c r="E30" s="98" t="str">
        <f>IF(D30="No match",IF(ISBLANK(_xlfn.XLOOKUP(B30,'Processing Details'!$2:$2,'Processing Details'!$2:$2,"No match",0)),"No match",_xlfn.XLOOKUP(B30,'Processing Details'!$2:$2,'Processing Details'!$2:$2,"No match",0)),"N/A")</f>
        <v>N/A</v>
      </c>
      <c r="F30" s="98" t="str">
        <f>_xlfn.IFS(D30&lt;&gt;"No match",D30,E30&lt;&gt;"No match",_xlfn.XLOOKUP(B30,'Processing Details'!$2:$2,'Processing Details'!$1:$1,"Not Resolved",0),AND(D30="No match",E30="No match")=TRUE,"")</f>
        <v>Marital status, id...</v>
      </c>
      <c r="G30" s="81" t="str">
        <f t="shared" si="0"/>
        <v>Marital status, id...</v>
      </c>
      <c r="H30" s="110" t="str">
        <f>IF(ISBLANK(G30)=TRUE,"Removed",_xlfn.XLOOKUP(G30,'Processing Details'!$1:$1,'Processing Details'!$6:$6,"Indetermined",0))</f>
        <v>[COL22]</v>
      </c>
      <c r="I30" s="81" t="str">
        <f>IF(ISBLANK(G30)=TRUE,"Removed",_xlfn.XLOOKUP(G30,'Processing Details'!$1:$1,'Processing Details'!$4:$4,"Indetermined",0))</f>
        <v>Free</v>
      </c>
      <c r="J30" s="81"/>
    </row>
    <row r="31" spans="1:10" ht="12" x14ac:dyDescent="0.2">
      <c r="A31" s="99" t="s">
        <v>428</v>
      </c>
      <c r="B31" s="100" t="s">
        <v>39</v>
      </c>
      <c r="C31" s="100" t="s">
        <v>1068</v>
      </c>
      <c r="D31" s="199" t="str">
        <f>IF(ISBLANK(_xlfn.XLOOKUP(A31,'Processing Details'!$1:$1,'Processing Details'!$1:$1,"No match",0))=TRUE,"No match",_xlfn.XLOOKUP(A31,'Processing Details'!$1:$1,'Processing Details'!$1:$1,"No match",0))</f>
        <v>Personal life</v>
      </c>
      <c r="E31" s="98" t="str">
        <f>IF(D31="No match",IF(ISBLANK(_xlfn.XLOOKUP(B31,'Processing Details'!$2:$2,'Processing Details'!$2:$2,"No match",0)),"No match",_xlfn.XLOOKUP(B31,'Processing Details'!$2:$2,'Processing Details'!$2:$2,"No match",0)),"N/A")</f>
        <v>N/A</v>
      </c>
      <c r="F31" s="98" t="str">
        <f>_xlfn.IFS(D31&lt;&gt;"No match",D31,E31&lt;&gt;"No match",_xlfn.XLOOKUP(B31,'Processing Details'!$2:$2,'Processing Details'!$1:$1,"Not Resolved",0),AND(D31="No match",E31="No match")=TRUE,"")</f>
        <v>Personal life</v>
      </c>
      <c r="G31" s="81" t="str">
        <f t="shared" si="0"/>
        <v>Personal life</v>
      </c>
      <c r="H31" s="110" t="str">
        <f>IF(ISBLANK(G31)=TRUE,"Removed",_xlfn.XLOOKUP(G31,'Processing Details'!$1:$1,'Processing Details'!$6:$6,"Indetermined",0))</f>
        <v>[COL23]</v>
      </c>
      <c r="I31" s="81" t="str">
        <f>IF(ISBLANK(G31)=TRUE,"Removed",_xlfn.XLOOKUP(G31,'Processing Details'!$1:$1,'Processing Details'!$4:$4,"Indetermined",0))</f>
        <v>Free</v>
      </c>
      <c r="J31" s="81"/>
    </row>
    <row r="32" spans="1:10" ht="12" x14ac:dyDescent="0.2">
      <c r="A32" s="99" t="s">
        <v>429</v>
      </c>
      <c r="B32" s="100" t="s">
        <v>40</v>
      </c>
      <c r="C32" s="100" t="s">
        <v>1069</v>
      </c>
      <c r="D32" s="199" t="str">
        <f>IF(ISBLANK(_xlfn.XLOOKUP(A32,'Processing Details'!$1:$1,'Processing Details'!$1:$1,"No match",0))=TRUE,"No match",_xlfn.XLOOKUP(A32,'Processing Details'!$1:$1,'Processing Details'!$1:$1,"No match",0))</f>
        <v>Economic and financial information</v>
      </c>
      <c r="E32" s="98" t="str">
        <f>IF(D32="No match",IF(ISBLANK(_xlfn.XLOOKUP(B32,'Processing Details'!$2:$2,'Processing Details'!$2:$2,"No match",0)),"No match",_xlfn.XLOOKUP(B32,'Processing Details'!$2:$2,'Processing Details'!$2:$2,"No match",0)),"N/A")</f>
        <v>N/A</v>
      </c>
      <c r="F32" s="98" t="str">
        <f>_xlfn.IFS(D32&lt;&gt;"No match",D32,E32&lt;&gt;"No match",_xlfn.XLOOKUP(B32,'Processing Details'!$2:$2,'Processing Details'!$1:$1,"Not Resolved",0),AND(D32="No match",E32="No match")=TRUE,"")</f>
        <v>Economic and financial information</v>
      </c>
      <c r="G32" s="81" t="str">
        <f t="shared" si="0"/>
        <v>Economic and financial information</v>
      </c>
      <c r="H32" s="110" t="str">
        <f>IF(ISBLANK(G32)=TRUE,"Removed",_xlfn.XLOOKUP(G32,'Processing Details'!$1:$1,'Processing Details'!$6:$6,"Indetermined",0))</f>
        <v>[COL24]</v>
      </c>
      <c r="I32" s="81" t="str">
        <f>IF(ISBLANK(G32)=TRUE,"Removed",_xlfn.XLOOKUP(G32,'Processing Details'!$1:$1,'Processing Details'!$4:$4,"Indetermined",0))</f>
        <v>Free</v>
      </c>
      <c r="J32" s="81"/>
    </row>
    <row r="33" spans="1:10" ht="12" x14ac:dyDescent="0.2">
      <c r="A33" s="99" t="s">
        <v>430</v>
      </c>
      <c r="B33" s="100" t="s">
        <v>41</v>
      </c>
      <c r="C33" s="100" t="s">
        <v>1070</v>
      </c>
      <c r="D33" s="199" t="str">
        <f>IF(ISBLANK(_xlfn.XLOOKUP(A33,'Processing Details'!$1:$1,'Processing Details'!$1:$1,"No match",0))=TRUE,"No match",_xlfn.XLOOKUP(A33,'Processing Details'!$1:$1,'Processing Details'!$1:$1,"No match",0))</f>
        <v xml:space="preserve">Connection </v>
      </c>
      <c r="E33" s="98" t="str">
        <f>IF(D33="No match",IF(ISBLANK(_xlfn.XLOOKUP(B33,'Processing Details'!$2:$2,'Processing Details'!$2:$2,"No match",0)),"No match",_xlfn.XLOOKUP(B33,'Processing Details'!$2:$2,'Processing Details'!$2:$2,"No match",0)),"N/A")</f>
        <v>N/A</v>
      </c>
      <c r="F33" s="98" t="str">
        <f>_xlfn.IFS(D33&lt;&gt;"No match",D33,E33&lt;&gt;"No match",_xlfn.XLOOKUP(B33,'Processing Details'!$2:$2,'Processing Details'!$1:$1,"Not Resolved",0),AND(D33="No match",E33="No match")=TRUE,"")</f>
        <v xml:space="preserve">Connection </v>
      </c>
      <c r="G33" s="81" t="str">
        <f t="shared" si="0"/>
        <v xml:space="preserve">Connection </v>
      </c>
      <c r="H33" s="110" t="str">
        <f>IF(ISBLANK(G33)=TRUE,"Removed",_xlfn.XLOOKUP(G33,'Processing Details'!$1:$1,'Processing Details'!$6:$6,"Indetermined",0))</f>
        <v>[COL25]</v>
      </c>
      <c r="I33" s="81" t="str">
        <f>IF(ISBLANK(G33)=TRUE,"Removed",_xlfn.XLOOKUP(G33,'Processing Details'!$1:$1,'Processing Details'!$4:$4,"Indetermined",0))</f>
        <v>Free</v>
      </c>
      <c r="J33" s="81"/>
    </row>
    <row r="34" spans="1:10" ht="12" x14ac:dyDescent="0.2">
      <c r="A34" s="99" t="s">
        <v>431</v>
      </c>
      <c r="B34" s="100" t="s">
        <v>42</v>
      </c>
      <c r="C34" s="100" t="s">
        <v>1071</v>
      </c>
      <c r="D34" s="199" t="str">
        <f>IF(ISBLANK(_xlfn.XLOOKUP(A34,'Processing Details'!$1:$1,'Processing Details'!$1:$1,"No match",0))=TRUE,"No match",_xlfn.XLOOKUP(A34,'Processing Details'!$1:$1,'Processing Details'!$1:$1,"No match",0))</f>
        <v xml:space="preserve">Location </v>
      </c>
      <c r="E34" s="98" t="str">
        <f>IF(D34="No match",IF(ISBLANK(_xlfn.XLOOKUP(B34,'Processing Details'!$2:$2,'Processing Details'!$2:$2,"No match",0)),"No match",_xlfn.XLOOKUP(B34,'Processing Details'!$2:$2,'Processing Details'!$2:$2,"No match",0)),"N/A")</f>
        <v>N/A</v>
      </c>
      <c r="F34" s="98" t="str">
        <f>_xlfn.IFS(D34&lt;&gt;"No match",D34,E34&lt;&gt;"No match",_xlfn.XLOOKUP(B34,'Processing Details'!$2:$2,'Processing Details'!$1:$1,"Not Resolved",0),AND(D34="No match",E34="No match")=TRUE,"")</f>
        <v xml:space="preserve">Location </v>
      </c>
      <c r="G34" s="81" t="str">
        <f t="shared" si="0"/>
        <v xml:space="preserve">Location </v>
      </c>
      <c r="H34" s="110" t="str">
        <f>IF(ISBLANK(G34)=TRUE,"Removed",_xlfn.XLOOKUP(G34,'Processing Details'!$1:$1,'Processing Details'!$6:$6,"Indetermined",0))</f>
        <v>[COL26]</v>
      </c>
      <c r="I34" s="81" t="str">
        <f>IF(ISBLANK(G34)=TRUE,"Removed",_xlfn.XLOOKUP(G34,'Processing Details'!$1:$1,'Processing Details'!$4:$4,"Indetermined",0))</f>
        <v>Free</v>
      </c>
      <c r="J34" s="81"/>
    </row>
    <row r="35" spans="1:10" ht="12" x14ac:dyDescent="0.2">
      <c r="A35" s="99" t="s">
        <v>432</v>
      </c>
      <c r="B35" s="100" t="s">
        <v>43</v>
      </c>
      <c r="C35" s="100" t="s">
        <v>1072</v>
      </c>
      <c r="D35" s="199" t="str">
        <f>IF(ISBLANK(_xlfn.XLOOKUP(A35,'Processing Details'!$1:$1,'Processing Details'!$1:$1,"No match",0))=TRUE,"No match",_xlfn.XLOOKUP(A35,'Processing Details'!$1:$1,'Processing Details'!$1:$1,"No match",0))</f>
        <v>Nat. ID no. (art. 87)</v>
      </c>
      <c r="E35" s="98" t="str">
        <f>IF(D35="No match",IF(ISBLANK(_xlfn.XLOOKUP(B35,'Processing Details'!$2:$2,'Processing Details'!$2:$2,"No match",0)),"No match",_xlfn.XLOOKUP(B35,'Processing Details'!$2:$2,'Processing Details'!$2:$2,"No match",0)),"N/A")</f>
        <v>N/A</v>
      </c>
      <c r="F35" s="98" t="str">
        <f>_xlfn.IFS(D35&lt;&gt;"No match",D35,E35&lt;&gt;"No match",_xlfn.XLOOKUP(B35,'Processing Details'!$2:$2,'Processing Details'!$1:$1,"Not Resolved",0),AND(D35="No match",E35="No match")=TRUE,"")</f>
        <v>Nat. ID no. (art. 87)</v>
      </c>
      <c r="G35" s="81" t="str">
        <f t="shared" si="0"/>
        <v>Nat. ID no. (art. 87)</v>
      </c>
      <c r="H35" s="110" t="str">
        <f>IF(ISBLANK(G35)=TRUE,"Removed",_xlfn.XLOOKUP(G35,'Processing Details'!$1:$1,'Processing Details'!$6:$6,"Indetermined",0))</f>
        <v>[COL27]</v>
      </c>
      <c r="I35" s="81" t="str">
        <f>IF(ISBLANK(G35)=TRUE,"Removed",_xlfn.XLOOKUP(G35,'Processing Details'!$1:$1,'Processing Details'!$4:$4,"Indetermined",0))</f>
        <v>Free</v>
      </c>
      <c r="J35" s="81"/>
    </row>
    <row r="36" spans="1:10" ht="12" x14ac:dyDescent="0.2">
      <c r="A36" s="99" t="s">
        <v>548</v>
      </c>
      <c r="B36" s="100" t="s">
        <v>44</v>
      </c>
      <c r="C36" s="100" t="s">
        <v>1073</v>
      </c>
      <c r="D36" s="199" t="str">
        <f>IF(ISBLANK(_xlfn.XLOOKUP(A36,'Processing Details'!$1:$1,'Processing Details'!$1:$1,"No match",0))=TRUE,"No match",_xlfn.XLOOKUP(A36,'Processing Details'!$1:$1,'Processing Details'!$1:$1,"No match",0))</f>
        <v>Sensitive PII (art. 9)</v>
      </c>
      <c r="E36" s="98" t="str">
        <f>IF(D36="No match",IF(ISBLANK(_xlfn.XLOOKUP(B36,'Processing Details'!$2:$2,'Processing Details'!$2:$2,"No match",0)),"No match",_xlfn.XLOOKUP(B36,'Processing Details'!$2:$2,'Processing Details'!$2:$2,"No match",0)),"N/A")</f>
        <v>N/A</v>
      </c>
      <c r="F36" s="98" t="str">
        <f>_xlfn.IFS(D36&lt;&gt;"No match",D36,E36&lt;&gt;"No match",_xlfn.XLOOKUP(B36,'Processing Details'!$2:$2,'Processing Details'!$1:$1,"Not Resolved",0),AND(D36="No match",E36="No match")=TRUE,"")</f>
        <v>Sensitive PII (art. 9)</v>
      </c>
      <c r="G36" s="81" t="str">
        <f t="shared" si="0"/>
        <v>Sensitive PII (art. 9)</v>
      </c>
      <c r="H36" s="110" t="str">
        <f>IF(ISBLANK(G36)=TRUE,"Removed",_xlfn.XLOOKUP(G36,'Processing Details'!$1:$1,'Processing Details'!$6:$6,"Indetermined",0))</f>
        <v>[COL28]</v>
      </c>
      <c r="I36" s="81" t="str">
        <f>IF(ISBLANK(G36)=TRUE,"Removed",_xlfn.XLOOKUP(G36,'Processing Details'!$1:$1,'Processing Details'!$4:$4,"Indetermined",0))</f>
        <v>AutoFilled</v>
      </c>
      <c r="J36" s="81"/>
    </row>
    <row r="37" spans="1:10" ht="12" x14ac:dyDescent="0.2">
      <c r="A37" s="99" t="s">
        <v>366</v>
      </c>
      <c r="B37" s="100" t="s">
        <v>45</v>
      </c>
      <c r="C37" s="100" t="s">
        <v>1075</v>
      </c>
      <c r="D37" s="199" t="str">
        <f>IF(ISBLANK(_xlfn.XLOOKUP(A37,'Processing Details'!$1:$1,'Processing Details'!$1:$1,"No match",0))=TRUE,"No match",_xlfn.XLOOKUP(A37,'Processing Details'!$1:$1,'Processing Details'!$1:$1,"No match",0))</f>
        <v>Ethnic or racial origin</v>
      </c>
      <c r="E37" s="98" t="str">
        <f>IF(D37="No match",IF(ISBLANK(_xlfn.XLOOKUP(B37,'Processing Details'!$2:$2,'Processing Details'!$2:$2,"No match",0)),"No match",_xlfn.XLOOKUP(B37,'Processing Details'!$2:$2,'Processing Details'!$2:$2,"No match",0)),"N/A")</f>
        <v>N/A</v>
      </c>
      <c r="F37" s="98" t="str">
        <f>_xlfn.IFS(D37&lt;&gt;"No match",D37,E37&lt;&gt;"No match",_xlfn.XLOOKUP(B37,'Processing Details'!$2:$2,'Processing Details'!$1:$1,"Not Resolved",0),AND(D37="No match",E37="No match")=TRUE,"")</f>
        <v>Ethnic or racial origin</v>
      </c>
      <c r="G37" s="81" t="str">
        <f t="shared" si="0"/>
        <v>Ethnic or racial origin</v>
      </c>
      <c r="H37" s="110" t="str">
        <f>IF(ISBLANK(G37)=TRUE,"Removed",_xlfn.XLOOKUP(G37,'Processing Details'!$1:$1,'Processing Details'!$6:$6,"Indetermined",0))</f>
        <v>[COL29]</v>
      </c>
      <c r="I37" s="81" t="str">
        <f>IF(ISBLANK(G37)=TRUE,"Removed",_xlfn.XLOOKUP(G37,'Processing Details'!$1:$1,'Processing Details'!$4:$4,"Indetermined",0))</f>
        <v>Free</v>
      </c>
      <c r="J37" s="81"/>
    </row>
    <row r="38" spans="1:10" ht="12" x14ac:dyDescent="0.2">
      <c r="A38" s="99" t="s">
        <v>433</v>
      </c>
      <c r="B38" s="100" t="s">
        <v>46</v>
      </c>
      <c r="C38" s="100" t="s">
        <v>1076</v>
      </c>
      <c r="D38" s="199" t="str">
        <f>IF(ISBLANK(_xlfn.XLOOKUP(A38,'Processing Details'!$1:$1,'Processing Details'!$1:$1,"No match",0))=TRUE,"No match",_xlfn.XLOOKUP(A38,'Processing Details'!$1:$1,'Processing Details'!$1:$1,"No match",0))</f>
        <v>Political opinions</v>
      </c>
      <c r="E38" s="98" t="str">
        <f>IF(D38="No match",IF(ISBLANK(_xlfn.XLOOKUP(B38,'Processing Details'!$2:$2,'Processing Details'!$2:$2,"No match",0)),"No match",_xlfn.XLOOKUP(B38,'Processing Details'!$2:$2,'Processing Details'!$2:$2,"No match",0)),"N/A")</f>
        <v>N/A</v>
      </c>
      <c r="F38" s="98" t="str">
        <f>_xlfn.IFS(D38&lt;&gt;"No match",D38,E38&lt;&gt;"No match",_xlfn.XLOOKUP(B38,'Processing Details'!$2:$2,'Processing Details'!$1:$1,"Not Resolved",0),AND(D38="No match",E38="No match")=TRUE,"")</f>
        <v>Political opinions</v>
      </c>
      <c r="G38" s="81" t="str">
        <f t="shared" si="0"/>
        <v>Political opinions</v>
      </c>
      <c r="H38" s="110" t="str">
        <f>IF(ISBLANK(G38)=TRUE,"Removed",_xlfn.XLOOKUP(G38,'Processing Details'!$1:$1,'Processing Details'!$6:$6,"Indetermined",0))</f>
        <v>[COL30]</v>
      </c>
      <c r="I38" s="81" t="str">
        <f>IF(ISBLANK(G38)=TRUE,"Removed",_xlfn.XLOOKUP(G38,'Processing Details'!$1:$1,'Processing Details'!$4:$4,"Indetermined",0))</f>
        <v>Free</v>
      </c>
      <c r="J38" s="81"/>
    </row>
    <row r="39" spans="1:10" ht="12" x14ac:dyDescent="0.2">
      <c r="A39" s="99" t="s">
        <v>434</v>
      </c>
      <c r="B39" s="100" t="s">
        <v>47</v>
      </c>
      <c r="C39" s="100" t="s">
        <v>1077</v>
      </c>
      <c r="D39" s="199" t="str">
        <f>IF(ISBLANK(_xlfn.XLOOKUP(A39,'Processing Details'!$1:$1,'Processing Details'!$1:$1,"No match",0))=TRUE,"No match",_xlfn.XLOOKUP(A39,'Processing Details'!$1:$1,'Processing Details'!$1:$1,"No match",0))</f>
        <v>Beliefs</v>
      </c>
      <c r="E39" s="98" t="str">
        <f>IF(D39="No match",IF(ISBLANK(_xlfn.XLOOKUP(B39,'Processing Details'!$2:$2,'Processing Details'!$2:$2,"No match",0)),"No match",_xlfn.XLOOKUP(B39,'Processing Details'!$2:$2,'Processing Details'!$2:$2,"No match",0)),"N/A")</f>
        <v>N/A</v>
      </c>
      <c r="F39" s="98" t="str">
        <f>_xlfn.IFS(D39&lt;&gt;"No match",D39,E39&lt;&gt;"No match",_xlfn.XLOOKUP(B39,'Processing Details'!$2:$2,'Processing Details'!$1:$1,"Not Resolved",0),AND(D39="No match",E39="No match")=TRUE,"")</f>
        <v>Beliefs</v>
      </c>
      <c r="G39" s="81" t="str">
        <f t="shared" si="0"/>
        <v>Beliefs</v>
      </c>
      <c r="H39" s="110" t="str">
        <f>IF(ISBLANK(G39)=TRUE,"Removed",_xlfn.XLOOKUP(G39,'Processing Details'!$1:$1,'Processing Details'!$6:$6,"Indetermined",0))</f>
        <v>[COL31]</v>
      </c>
      <c r="I39" s="81" t="str">
        <f>IF(ISBLANK(G39)=TRUE,"Removed",_xlfn.XLOOKUP(G39,'Processing Details'!$1:$1,'Processing Details'!$4:$4,"Indetermined",0))</f>
        <v>Free</v>
      </c>
      <c r="J39" s="81"/>
    </row>
    <row r="40" spans="1:10" ht="12" x14ac:dyDescent="0.2">
      <c r="A40" s="99" t="s">
        <v>367</v>
      </c>
      <c r="B40" s="100" t="s">
        <v>48</v>
      </c>
      <c r="C40" s="100" t="s">
        <v>1078</v>
      </c>
      <c r="D40" s="199" t="str">
        <f>IF(ISBLANK(_xlfn.XLOOKUP(A40,'Processing Details'!$1:$1,'Processing Details'!$1:$1,"No match",0))=TRUE,"No match",_xlfn.XLOOKUP(A40,'Processing Details'!$1:$1,'Processing Details'!$1:$1,"No match",0))</f>
        <v xml:space="preserve">Union membership </v>
      </c>
      <c r="E40" s="98" t="str">
        <f>IF(D40="No match",IF(ISBLANK(_xlfn.XLOOKUP(B40,'Processing Details'!$2:$2,'Processing Details'!$2:$2,"No match",0)),"No match",_xlfn.XLOOKUP(B40,'Processing Details'!$2:$2,'Processing Details'!$2:$2,"No match",0)),"N/A")</f>
        <v>N/A</v>
      </c>
      <c r="F40" s="98" t="str">
        <f>_xlfn.IFS(D40&lt;&gt;"No match",D40,E40&lt;&gt;"No match",_xlfn.XLOOKUP(B40,'Processing Details'!$2:$2,'Processing Details'!$1:$1,"Not Resolved",0),AND(D40="No match",E40="No match")=TRUE,"")</f>
        <v xml:space="preserve">Union membership </v>
      </c>
      <c r="G40" s="81" t="str">
        <f t="shared" si="0"/>
        <v xml:space="preserve">Union membership </v>
      </c>
      <c r="H40" s="110" t="str">
        <f>IF(ISBLANK(G40)=TRUE,"Removed",_xlfn.XLOOKUP(G40,'Processing Details'!$1:$1,'Processing Details'!$6:$6,"Indetermined",0))</f>
        <v>[COL32]</v>
      </c>
      <c r="I40" s="81" t="str">
        <f>IF(ISBLANK(G40)=TRUE,"Removed",_xlfn.XLOOKUP(G40,'Processing Details'!$1:$1,'Processing Details'!$4:$4,"Indetermined",0))</f>
        <v>Free</v>
      </c>
      <c r="J40" s="81"/>
    </row>
    <row r="41" spans="1:10" ht="12" x14ac:dyDescent="0.2">
      <c r="A41" s="99" t="s">
        <v>435</v>
      </c>
      <c r="B41" s="100" t="s">
        <v>49</v>
      </c>
      <c r="C41" s="100" t="s">
        <v>1079</v>
      </c>
      <c r="D41" s="199" t="str">
        <f>IF(ISBLANK(_xlfn.XLOOKUP(A41,'Processing Details'!$1:$1,'Processing Details'!$1:$1,"No match",0))=TRUE,"No match",_xlfn.XLOOKUP(A41,'Processing Details'!$1:$1,'Processing Details'!$1:$1,"No match",0))</f>
        <v>Genetic information</v>
      </c>
      <c r="E41" s="98" t="str">
        <f>IF(D41="No match",IF(ISBLANK(_xlfn.XLOOKUP(B41,'Processing Details'!$2:$2,'Processing Details'!$2:$2,"No match",0)),"No match",_xlfn.XLOOKUP(B41,'Processing Details'!$2:$2,'Processing Details'!$2:$2,"No match",0)),"N/A")</f>
        <v>N/A</v>
      </c>
      <c r="F41" s="98" t="str">
        <f>_xlfn.IFS(D41&lt;&gt;"No match",D41,E41&lt;&gt;"No match",_xlfn.XLOOKUP(B41,'Processing Details'!$2:$2,'Processing Details'!$1:$1,"Not Resolved",0),AND(D41="No match",E41="No match")=TRUE,"")</f>
        <v>Genetic information</v>
      </c>
      <c r="G41" s="81" t="str">
        <f t="shared" ref="G41:G72" si="1">IF(OR(F41="Not Defined",F41="Check"),"",F41)</f>
        <v>Genetic information</v>
      </c>
      <c r="H41" s="110" t="str">
        <f>IF(ISBLANK(G41)=TRUE,"Removed",_xlfn.XLOOKUP(G41,'Processing Details'!$1:$1,'Processing Details'!$6:$6,"Indetermined",0))</f>
        <v>[COL33]</v>
      </c>
      <c r="I41" s="81" t="str">
        <f>IF(ISBLANK(G41)=TRUE,"Removed",_xlfn.XLOOKUP(G41,'Processing Details'!$1:$1,'Processing Details'!$4:$4,"Indetermined",0))</f>
        <v>Free</v>
      </c>
      <c r="J41" s="81"/>
    </row>
    <row r="42" spans="1:10" ht="12" x14ac:dyDescent="0.2">
      <c r="A42" s="99" t="s">
        <v>436</v>
      </c>
      <c r="B42" s="100" t="s">
        <v>50</v>
      </c>
      <c r="C42" s="100" t="s">
        <v>1080</v>
      </c>
      <c r="D42" s="199" t="str">
        <f>IF(ISBLANK(_xlfn.XLOOKUP(A42,'Processing Details'!$1:$1,'Processing Details'!$1:$1,"No match",0))=TRUE,"No match",_xlfn.XLOOKUP(A42,'Processing Details'!$1:$1,'Processing Details'!$1:$1,"No match",0))</f>
        <v xml:space="preserve">Biometric data </v>
      </c>
      <c r="E42" s="98" t="str">
        <f>IF(D42="No match",IF(ISBLANK(_xlfn.XLOOKUP(B42,'Processing Details'!$2:$2,'Processing Details'!$2:$2,"No match",0)),"No match",_xlfn.XLOOKUP(B42,'Processing Details'!$2:$2,'Processing Details'!$2:$2,"No match",0)),"N/A")</f>
        <v>N/A</v>
      </c>
      <c r="F42" s="98" t="str">
        <f>_xlfn.IFS(D42&lt;&gt;"No match",D42,E42&lt;&gt;"No match",_xlfn.XLOOKUP(B42,'Processing Details'!$2:$2,'Processing Details'!$1:$1,"Not Resolved",0),AND(D42="No match",E42="No match")=TRUE,"")</f>
        <v xml:space="preserve">Biometric data </v>
      </c>
      <c r="G42" s="81" t="str">
        <f t="shared" si="1"/>
        <v xml:space="preserve">Biometric data </v>
      </c>
      <c r="H42" s="110" t="str">
        <f>IF(ISBLANK(G42)=TRUE,"Removed",_xlfn.XLOOKUP(G42,'Processing Details'!$1:$1,'Processing Details'!$6:$6,"Indetermined",0))</f>
        <v>[COL34]</v>
      </c>
      <c r="I42" s="81" t="str">
        <f>IF(ISBLANK(G42)=TRUE,"Removed",_xlfn.XLOOKUP(G42,'Processing Details'!$1:$1,'Processing Details'!$4:$4,"Indetermined",0))</f>
        <v>Free</v>
      </c>
      <c r="J42" s="81"/>
    </row>
    <row r="43" spans="1:10" ht="12" x14ac:dyDescent="0.2">
      <c r="A43" s="99" t="s">
        <v>437</v>
      </c>
      <c r="B43" s="100" t="s">
        <v>51</v>
      </c>
      <c r="C43" s="100" t="s">
        <v>1081</v>
      </c>
      <c r="D43" s="199" t="str">
        <f>IF(ISBLANK(_xlfn.XLOOKUP(A43,'Processing Details'!$1:$1,'Processing Details'!$1:$1,"No match",0))=TRUE,"No match",_xlfn.XLOOKUP(A43,'Processing Details'!$1:$1,'Processing Details'!$1:$1,"No match",0))</f>
        <v>Health data</v>
      </c>
      <c r="E43" s="98" t="str">
        <f>IF(D43="No match",IF(ISBLANK(_xlfn.XLOOKUP(B43,'Processing Details'!$2:$2,'Processing Details'!$2:$2,"No match",0)),"No match",_xlfn.XLOOKUP(B43,'Processing Details'!$2:$2,'Processing Details'!$2:$2,"No match",0)),"N/A")</f>
        <v>N/A</v>
      </c>
      <c r="F43" s="98" t="str">
        <f>_xlfn.IFS(D43&lt;&gt;"No match",D43,E43&lt;&gt;"No match",_xlfn.XLOOKUP(B43,'Processing Details'!$2:$2,'Processing Details'!$1:$1,"Not Resolved",0),AND(D43="No match",E43="No match")=TRUE,"")</f>
        <v>Health data</v>
      </c>
      <c r="G43" s="81" t="str">
        <f t="shared" si="1"/>
        <v>Health data</v>
      </c>
      <c r="H43" s="110" t="str">
        <f>IF(ISBLANK(G43)=TRUE,"Removed",_xlfn.XLOOKUP(G43,'Processing Details'!$1:$1,'Processing Details'!$6:$6,"Indetermined",0))</f>
        <v>[COL35]</v>
      </c>
      <c r="I43" s="81" t="str">
        <f>IF(ISBLANK(G43)=TRUE,"Removed",_xlfn.XLOOKUP(G43,'Processing Details'!$1:$1,'Processing Details'!$4:$4,"Indetermined",0))</f>
        <v>Free</v>
      </c>
      <c r="J43" s="81"/>
    </row>
    <row r="44" spans="1:10" ht="12" x14ac:dyDescent="0.2">
      <c r="A44" s="99" t="s">
        <v>438</v>
      </c>
      <c r="B44" s="100" t="s">
        <v>52</v>
      </c>
      <c r="C44" s="100" t="s">
        <v>1082</v>
      </c>
      <c r="D44" s="199" t="str">
        <f>IF(ISBLANK(_xlfn.XLOOKUP(A44,'Processing Details'!$1:$1,'Processing Details'!$1:$1,"No match",0))=TRUE,"No match",_xlfn.XLOOKUP(A44,'Processing Details'!$1:$1,'Processing Details'!$1:$1,"No match",0))</f>
        <v>Sexual life and orientation</v>
      </c>
      <c r="E44" s="98" t="str">
        <f>IF(D44="No match",IF(ISBLANK(_xlfn.XLOOKUP(B44,'Processing Details'!$2:$2,'Processing Details'!$2:$2,"No match",0)),"No match",_xlfn.XLOOKUP(B44,'Processing Details'!$2:$2,'Processing Details'!$2:$2,"No match",0)),"N/A")</f>
        <v>N/A</v>
      </c>
      <c r="F44" s="98" t="str">
        <f>_xlfn.IFS(D44&lt;&gt;"No match",D44,E44&lt;&gt;"No match",_xlfn.XLOOKUP(B44,'Processing Details'!$2:$2,'Processing Details'!$1:$1,"Not Resolved",0),AND(D44="No match",E44="No match")=TRUE,"")</f>
        <v>Sexual life and orientation</v>
      </c>
      <c r="G44" s="81" t="str">
        <f t="shared" si="1"/>
        <v>Sexual life and orientation</v>
      </c>
      <c r="H44" s="110" t="str">
        <f>IF(ISBLANK(G44)=TRUE,"Removed",_xlfn.XLOOKUP(G44,'Processing Details'!$1:$1,'Processing Details'!$6:$6,"Indetermined",0))</f>
        <v>[COL36]</v>
      </c>
      <c r="I44" s="81" t="str">
        <f>IF(ISBLANK(G44)=TRUE,"Removed",_xlfn.XLOOKUP(G44,'Processing Details'!$1:$1,'Processing Details'!$4:$4,"Indetermined",0))</f>
        <v>Free</v>
      </c>
      <c r="J44" s="81"/>
    </row>
    <row r="45" spans="1:10" ht="12" x14ac:dyDescent="0.2">
      <c r="A45" s="99" t="s">
        <v>439</v>
      </c>
      <c r="B45" s="100" t="s">
        <v>53</v>
      </c>
      <c r="C45" s="100" t="s">
        <v>1083</v>
      </c>
      <c r="D45" s="199" t="str">
        <f>IF(ISBLANK(_xlfn.XLOOKUP(A45,'Processing Details'!$1:$1,'Processing Details'!$1:$1,"No match",0))=TRUE,"No match",_xlfn.XLOOKUP(A45,'Processing Details'!$1:$1,'Processing Details'!$1:$1,"No match",0))</f>
        <v>Convictions and offences (art. 10)</v>
      </c>
      <c r="E45" s="98" t="str">
        <f>IF(D45="No match",IF(ISBLANK(_xlfn.XLOOKUP(B45,'Processing Details'!$2:$2,'Processing Details'!$2:$2,"No match",0)),"No match",_xlfn.XLOOKUP(B45,'Processing Details'!$2:$2,'Processing Details'!$2:$2,"No match",0)),"N/A")</f>
        <v>N/A</v>
      </c>
      <c r="F45" s="98" t="str">
        <f>_xlfn.IFS(D45&lt;&gt;"No match",D45,E45&lt;&gt;"No match",_xlfn.XLOOKUP(B45,'Processing Details'!$2:$2,'Processing Details'!$1:$1,"Not Resolved",0),AND(D45="No match",E45="No match")=TRUE,"")</f>
        <v>Convictions and offences (art. 10)</v>
      </c>
      <c r="G45" s="81" t="str">
        <f t="shared" si="1"/>
        <v>Convictions and offences (art. 10)</v>
      </c>
      <c r="H45" s="110" t="str">
        <f>IF(ISBLANK(G45)=TRUE,"Removed",_xlfn.XLOOKUP(G45,'Processing Details'!$1:$1,'Processing Details'!$6:$6,"Indetermined",0))</f>
        <v>[COL37]</v>
      </c>
      <c r="I45" s="81" t="str">
        <f>IF(ISBLANK(G45)=TRUE,"Removed",_xlfn.XLOOKUP(G45,'Processing Details'!$1:$1,'Processing Details'!$4:$4,"Indetermined",0))</f>
        <v>AutoFilled</v>
      </c>
      <c r="J45" s="81"/>
    </row>
    <row r="46" spans="1:10" ht="12" x14ac:dyDescent="0.2">
      <c r="A46" s="99" t="s">
        <v>440</v>
      </c>
      <c r="B46" s="100" t="s">
        <v>54</v>
      </c>
      <c r="C46" s="100" t="s">
        <v>1084</v>
      </c>
      <c r="D46" s="199" t="str">
        <f>IF(ISBLANK(_xlfn.XLOOKUP(A46,'Processing Details'!$1:$1,'Processing Details'!$1:$1,"No match",0))=TRUE,"No match",_xlfn.XLOOKUP(A46,'Processing Details'!$1:$1,'Processing Details'!$1:$1,"No match",0))</f>
        <v>Offences</v>
      </c>
      <c r="E46" s="98" t="str">
        <f>IF(D46="No match",IF(ISBLANK(_xlfn.XLOOKUP(B46,'Processing Details'!$2:$2,'Processing Details'!$2:$2,"No match",0)),"No match",_xlfn.XLOOKUP(B46,'Processing Details'!$2:$2,'Processing Details'!$2:$2,"No match",0)),"N/A")</f>
        <v>N/A</v>
      </c>
      <c r="F46" s="98" t="str">
        <f>_xlfn.IFS(D46&lt;&gt;"No match",D46,E46&lt;&gt;"No match",_xlfn.XLOOKUP(B46,'Processing Details'!$2:$2,'Processing Details'!$1:$1,"Not Resolved",0),AND(D46="No match",E46="No match")=TRUE,"")</f>
        <v>Offences</v>
      </c>
      <c r="G46" s="81" t="str">
        <f t="shared" si="1"/>
        <v>Offences</v>
      </c>
      <c r="H46" s="110" t="str">
        <f>IF(ISBLANK(G46)=TRUE,"Removed",_xlfn.XLOOKUP(G46,'Processing Details'!$1:$1,'Processing Details'!$6:$6,"Indetermined",0))</f>
        <v>[COL38]</v>
      </c>
      <c r="I46" s="81" t="str">
        <f>IF(ISBLANK(G46)=TRUE,"Removed",_xlfn.XLOOKUP(G46,'Processing Details'!$1:$1,'Processing Details'!$4:$4,"Indetermined",0))</f>
        <v>Free</v>
      </c>
      <c r="J46" s="81"/>
    </row>
    <row r="47" spans="1:10" ht="12" x14ac:dyDescent="0.2">
      <c r="A47" s="99" t="s">
        <v>368</v>
      </c>
      <c r="B47" s="100" t="s">
        <v>55</v>
      </c>
      <c r="C47" s="100" t="s">
        <v>1085</v>
      </c>
      <c r="D47" s="199" t="str">
        <f>IF(ISBLANK(_xlfn.XLOOKUP(A47,'Processing Details'!$1:$1,'Processing Details'!$1:$1,"No match",0))=TRUE,"No match",_xlfn.XLOOKUP(A47,'Processing Details'!$1:$1,'Processing Details'!$1:$1,"No match",0))</f>
        <v>Criminal record</v>
      </c>
      <c r="E47" s="98" t="str">
        <f>IF(D47="No match",IF(ISBLANK(_xlfn.XLOOKUP(B47,'Processing Details'!$2:$2,'Processing Details'!$2:$2,"No match",0)),"No match",_xlfn.XLOOKUP(B47,'Processing Details'!$2:$2,'Processing Details'!$2:$2,"No match",0)),"N/A")</f>
        <v>N/A</v>
      </c>
      <c r="F47" s="98" t="str">
        <f>_xlfn.IFS(D47&lt;&gt;"No match",D47,E47&lt;&gt;"No match",_xlfn.XLOOKUP(B47,'Processing Details'!$2:$2,'Processing Details'!$1:$1,"Not Resolved",0),AND(D47="No match",E47="No match")=TRUE,"")</f>
        <v>Criminal record</v>
      </c>
      <c r="G47" s="81" t="str">
        <f t="shared" si="1"/>
        <v>Criminal record</v>
      </c>
      <c r="H47" s="110" t="str">
        <f>IF(ISBLANK(G47)=TRUE,"Removed",_xlfn.XLOOKUP(G47,'Processing Details'!$1:$1,'Processing Details'!$6:$6,"Indetermined",0))</f>
        <v>[COL39]</v>
      </c>
      <c r="I47" s="81" t="str">
        <f>IF(ISBLANK(G47)=TRUE,"Removed",_xlfn.XLOOKUP(G47,'Processing Details'!$1:$1,'Processing Details'!$4:$4,"Indetermined",0))</f>
        <v>Free</v>
      </c>
      <c r="J47" s="81"/>
    </row>
    <row r="48" spans="1:10" ht="12" x14ac:dyDescent="0.2">
      <c r="A48" s="99" t="s">
        <v>441</v>
      </c>
      <c r="B48" s="100" t="s">
        <v>302</v>
      </c>
      <c r="C48" s="100" t="s">
        <v>1086</v>
      </c>
      <c r="D48" s="199" t="str">
        <f>IF(ISBLANK(_xlfn.XLOOKUP(A48,'Processing Details'!$1:$1,'Processing Details'!$1:$1,"No match",0))=TRUE,"No match",_xlfn.XLOOKUP(A48,'Processing Details'!$1:$1,'Processing Details'!$1:$1,"No match",0))</f>
        <v>Categories of data subjects</v>
      </c>
      <c r="E48" s="98" t="str">
        <f>IF(D48="No match",IF(ISBLANK(_xlfn.XLOOKUP(B48,'Processing Details'!$2:$2,'Processing Details'!$2:$2,"No match",0)),"No match",_xlfn.XLOOKUP(B48,'Processing Details'!$2:$2,'Processing Details'!$2:$2,"No match",0)),"N/A")</f>
        <v>N/A</v>
      </c>
      <c r="F48" s="98" t="str">
        <f>_xlfn.IFS(D48&lt;&gt;"No match",D48,E48&lt;&gt;"No match",_xlfn.XLOOKUP(B48,'Processing Details'!$2:$2,'Processing Details'!$1:$1,"Not Resolved",0),AND(D48="No match",E48="No match")=TRUE,"")</f>
        <v>Categories of data subjects</v>
      </c>
      <c r="G48" s="81" t="str">
        <f t="shared" si="1"/>
        <v>Categories of data subjects</v>
      </c>
      <c r="H48" s="110" t="str">
        <f>IF(ISBLANK(G48)=TRUE,"Removed",_xlfn.XLOOKUP(G48,'Processing Details'!$1:$1,'Processing Details'!$6:$6,"Indetermined",0))</f>
        <v>[COL40]</v>
      </c>
      <c r="I48" s="81" t="str">
        <f>IF(ISBLANK(G48)=TRUE,"Removed",_xlfn.XLOOKUP(G48,'Processing Details'!$1:$1,'Processing Details'!$4:$4,"Indetermined",0))</f>
        <v>AutoFilled</v>
      </c>
      <c r="J48" s="81"/>
    </row>
    <row r="49" spans="1:10" ht="12" x14ac:dyDescent="0.2">
      <c r="A49" s="99" t="s">
        <v>442</v>
      </c>
      <c r="B49" s="100" t="s">
        <v>303</v>
      </c>
      <c r="C49" s="100" t="s">
        <v>1087</v>
      </c>
      <c r="D49" s="199" t="str">
        <f>IF(ISBLANK(_xlfn.XLOOKUP(A49,'Processing Details'!$1:$1,'Processing Details'!$1:$1,"No match",0))=TRUE,"No match",_xlfn.XLOOKUP(A49,'Processing Details'!$1:$1,'Processing Details'!$1:$1,"No match",0))</f>
        <v>Staff of the organization</v>
      </c>
      <c r="E49" s="98" t="str">
        <f>IF(D49="No match",IF(ISBLANK(_xlfn.XLOOKUP(B49,'Processing Details'!$2:$2,'Processing Details'!$2:$2,"No match",0)),"No match",_xlfn.XLOOKUP(B49,'Processing Details'!$2:$2,'Processing Details'!$2:$2,"No match",0)),"N/A")</f>
        <v>N/A</v>
      </c>
      <c r="F49" s="98" t="str">
        <f>_xlfn.IFS(D49&lt;&gt;"No match",D49,E49&lt;&gt;"No match",_xlfn.XLOOKUP(B49,'Processing Details'!$2:$2,'Processing Details'!$1:$1,"Not Resolved",0),AND(D49="No match",E49="No match")=TRUE,"")</f>
        <v>Staff of the organization</v>
      </c>
      <c r="G49" s="81" t="str">
        <f t="shared" si="1"/>
        <v>Staff of the organization</v>
      </c>
      <c r="H49" s="110" t="str">
        <f>IF(ISBLANK(G49)=TRUE,"Removed",_xlfn.XLOOKUP(G49,'Processing Details'!$1:$1,'Processing Details'!$6:$6,"Indetermined",0))</f>
        <v>[COL41]</v>
      </c>
      <c r="I49" s="81" t="str">
        <f>IF(ISBLANK(G49)=TRUE,"Removed",_xlfn.XLOOKUP(G49,'Processing Details'!$1:$1,'Processing Details'!$4:$4,"Indetermined",0))</f>
        <v>Free</v>
      </c>
      <c r="J49" s="81"/>
    </row>
    <row r="50" spans="1:10" ht="12" x14ac:dyDescent="0.2">
      <c r="A50" s="99" t="s">
        <v>360</v>
      </c>
      <c r="B50" s="100" t="s">
        <v>304</v>
      </c>
      <c r="C50" s="100" t="s">
        <v>1088</v>
      </c>
      <c r="D50" s="199" t="str">
        <f>IF(ISBLANK(_xlfn.XLOOKUP(A50,'Processing Details'!$1:$1,'Processing Details'!$1:$1,"No match",0))=TRUE,"No match",_xlfn.XLOOKUP(A50,'Processing Details'!$1:$1,'Processing Details'!$1:$1,"No match",0))</f>
        <v>Clients</v>
      </c>
      <c r="E50" s="98" t="str">
        <f>IF(D50="No match",IF(ISBLANK(_xlfn.XLOOKUP(B50,'Processing Details'!$2:$2,'Processing Details'!$2:$2,"No match",0)),"No match",_xlfn.XLOOKUP(B50,'Processing Details'!$2:$2,'Processing Details'!$2:$2,"No match",0)),"N/A")</f>
        <v>N/A</v>
      </c>
      <c r="F50" s="98" t="str">
        <f>_xlfn.IFS(D50&lt;&gt;"No match",D50,E50&lt;&gt;"No match",_xlfn.XLOOKUP(B50,'Processing Details'!$2:$2,'Processing Details'!$1:$1,"Not Resolved",0),AND(D50="No match",E50="No match")=TRUE,"")</f>
        <v>Clients</v>
      </c>
      <c r="G50" s="81" t="str">
        <f t="shared" si="1"/>
        <v>Clients</v>
      </c>
      <c r="H50" s="110" t="str">
        <f>IF(ISBLANK(G50)=TRUE,"Removed",_xlfn.XLOOKUP(G50,'Processing Details'!$1:$1,'Processing Details'!$6:$6,"Indetermined",0))</f>
        <v>[COL42]</v>
      </c>
      <c r="I50" s="81" t="str">
        <f>IF(ISBLANK(G50)=TRUE,"Removed",_xlfn.XLOOKUP(G50,'Processing Details'!$1:$1,'Processing Details'!$4:$4,"Indetermined",0))</f>
        <v>Free</v>
      </c>
      <c r="J50" s="81"/>
    </row>
    <row r="51" spans="1:10" ht="12" x14ac:dyDescent="0.2">
      <c r="A51" s="99" t="s">
        <v>374</v>
      </c>
      <c r="B51" s="100" t="s">
        <v>305</v>
      </c>
      <c r="C51" s="100" t="s">
        <v>1089</v>
      </c>
      <c r="D51" s="199" t="str">
        <f>IF(ISBLANK(_xlfn.XLOOKUP(A51,'Processing Details'!$1:$1,'Processing Details'!$1:$1,"No match",0))=TRUE,"No match",_xlfn.XLOOKUP(A51,'Processing Details'!$1:$1,'Processing Details'!$1:$1,"No match",0))</f>
        <v xml:space="preserve">Prospects </v>
      </c>
      <c r="E51" s="98" t="str">
        <f>IF(D51="No match",IF(ISBLANK(_xlfn.XLOOKUP(B51,'Processing Details'!$2:$2,'Processing Details'!$2:$2,"No match",0)),"No match",_xlfn.XLOOKUP(B51,'Processing Details'!$2:$2,'Processing Details'!$2:$2,"No match",0)),"N/A")</f>
        <v>N/A</v>
      </c>
      <c r="F51" s="98" t="str">
        <f>_xlfn.IFS(D51&lt;&gt;"No match",D51,E51&lt;&gt;"No match",_xlfn.XLOOKUP(B51,'Processing Details'!$2:$2,'Processing Details'!$1:$1,"Not Resolved",0),AND(D51="No match",E51="No match")=TRUE,"")</f>
        <v xml:space="preserve">Prospects </v>
      </c>
      <c r="G51" s="81" t="str">
        <f t="shared" si="1"/>
        <v xml:space="preserve">Prospects </v>
      </c>
      <c r="H51" s="110" t="str">
        <f>IF(ISBLANK(G51)=TRUE,"Removed",_xlfn.XLOOKUP(G51,'Processing Details'!$1:$1,'Processing Details'!$6:$6,"Indetermined",0))</f>
        <v>[COL43]</v>
      </c>
      <c r="I51" s="81" t="str">
        <f>IF(ISBLANK(G51)=TRUE,"Removed",_xlfn.XLOOKUP(G51,'Processing Details'!$1:$1,'Processing Details'!$4:$4,"Indetermined",0))</f>
        <v>Free</v>
      </c>
      <c r="J51" s="81"/>
    </row>
    <row r="52" spans="1:10" ht="12" x14ac:dyDescent="0.2">
      <c r="A52" s="99" t="s">
        <v>443</v>
      </c>
      <c r="B52" s="100" t="s">
        <v>306</v>
      </c>
      <c r="C52" s="100" t="s">
        <v>1090</v>
      </c>
      <c r="D52" s="199" t="str">
        <f>IF(ISBLANK(_xlfn.XLOOKUP(A52,'Processing Details'!$1:$1,'Processing Details'!$1:$1,"No match",0))=TRUE,"No match",_xlfn.XLOOKUP(A52,'Processing Details'!$1:$1,'Processing Details'!$1:$1,"No match",0))</f>
        <v xml:space="preserve">Citizens </v>
      </c>
      <c r="E52" s="98" t="str">
        <f>IF(D52="No match",IF(ISBLANK(_xlfn.XLOOKUP(B52,'Processing Details'!$2:$2,'Processing Details'!$2:$2,"No match",0)),"No match",_xlfn.XLOOKUP(B52,'Processing Details'!$2:$2,'Processing Details'!$2:$2,"No match",0)),"N/A")</f>
        <v>N/A</v>
      </c>
      <c r="F52" s="98" t="str">
        <f>_xlfn.IFS(D52&lt;&gt;"No match",D52,E52&lt;&gt;"No match",_xlfn.XLOOKUP(B52,'Processing Details'!$2:$2,'Processing Details'!$1:$1,"Not Resolved",0),AND(D52="No match",E52="No match")=TRUE,"")</f>
        <v xml:space="preserve">Citizens </v>
      </c>
      <c r="G52" s="81" t="str">
        <f t="shared" si="1"/>
        <v xml:space="preserve">Citizens </v>
      </c>
      <c r="H52" s="110" t="str">
        <f>IF(ISBLANK(G52)=TRUE,"Removed",_xlfn.XLOOKUP(G52,'Processing Details'!$1:$1,'Processing Details'!$6:$6,"Indetermined",0))</f>
        <v>[COL44]</v>
      </c>
      <c r="I52" s="81" t="str">
        <f>IF(ISBLANK(G52)=TRUE,"Removed",_xlfn.XLOOKUP(G52,'Processing Details'!$1:$1,'Processing Details'!$4:$4,"Indetermined",0))</f>
        <v>Free</v>
      </c>
      <c r="J52" s="81"/>
    </row>
    <row r="53" spans="1:10" ht="12" x14ac:dyDescent="0.2">
      <c r="A53" s="99" t="s">
        <v>369</v>
      </c>
      <c r="B53" s="100" t="s">
        <v>307</v>
      </c>
      <c r="C53" s="100" t="s">
        <v>1091</v>
      </c>
      <c r="D53" s="199" t="str">
        <f>IF(ISBLANK(_xlfn.XLOOKUP(A53,'Processing Details'!$1:$1,'Processing Details'!$1:$1,"No match",0))=TRUE,"No match",_xlfn.XLOOKUP(A53,'Processing Details'!$1:$1,'Processing Details'!$1:$1,"No match",0))</f>
        <v>Suppliers</v>
      </c>
      <c r="E53" s="98" t="str">
        <f>IF(D53="No match",IF(ISBLANK(_xlfn.XLOOKUP(B53,'Processing Details'!$2:$2,'Processing Details'!$2:$2,"No match",0)),"No match",_xlfn.XLOOKUP(B53,'Processing Details'!$2:$2,'Processing Details'!$2:$2,"No match",0)),"N/A")</f>
        <v>N/A</v>
      </c>
      <c r="F53" s="98" t="str">
        <f>_xlfn.IFS(D53&lt;&gt;"No match",D53,E53&lt;&gt;"No match",_xlfn.XLOOKUP(B53,'Processing Details'!$2:$2,'Processing Details'!$1:$1,"Not Resolved",0),AND(D53="No match",E53="No match")=TRUE,"")</f>
        <v>Suppliers</v>
      </c>
      <c r="G53" s="81" t="str">
        <f t="shared" si="1"/>
        <v>Suppliers</v>
      </c>
      <c r="H53" s="110" t="str">
        <f>IF(ISBLANK(G53)=TRUE,"Removed",_xlfn.XLOOKUP(G53,'Processing Details'!$1:$1,'Processing Details'!$6:$6,"Indetermined",0))</f>
        <v>[COL45]</v>
      </c>
      <c r="I53" s="81" t="str">
        <f>IF(ISBLANK(G53)=TRUE,"Removed",_xlfn.XLOOKUP(G53,'Processing Details'!$1:$1,'Processing Details'!$4:$4,"Indetermined",0))</f>
        <v>Free</v>
      </c>
      <c r="J53" s="81"/>
    </row>
    <row r="54" spans="1:10" ht="12" x14ac:dyDescent="0.2">
      <c r="A54" s="99" t="s">
        <v>444</v>
      </c>
      <c r="B54" s="100"/>
      <c r="C54" s="100" t="s">
        <v>1092</v>
      </c>
      <c r="D54" s="199" t="str">
        <f>IF(ISBLANK(_xlfn.XLOOKUP(A54,'Processing Details'!$1:$1,'Processing Details'!$1:$1,"No match",0))=TRUE,"No match",_xlfn.XLOOKUP(A54,'Processing Details'!$1:$1,'Processing Details'!$1:$1,"No match",0))</f>
        <v>Recipients</v>
      </c>
      <c r="E54" s="98" t="str">
        <f>IF(D54="No match",IF(ISBLANK(_xlfn.XLOOKUP(B54,'Processing Details'!$2:$2,'Processing Details'!$2:$2,"No match",0)),"No match",_xlfn.XLOOKUP(B54,'Processing Details'!$2:$2,'Processing Details'!$2:$2,"No match",0)),"N/A")</f>
        <v>N/A</v>
      </c>
      <c r="F54" s="98" t="str">
        <f>_xlfn.IFS(D54&lt;&gt;"No match",D54,E54&lt;&gt;"No match",_xlfn.XLOOKUP(B54,'Processing Details'!$2:$2,'Processing Details'!$1:$1,"Not Resolved",0),AND(D54="No match",E54="No match")=TRUE,"")</f>
        <v>Recipients</v>
      </c>
      <c r="G54" s="81" t="str">
        <f t="shared" si="1"/>
        <v>Recipients</v>
      </c>
      <c r="H54" s="110" t="str">
        <f>IF(ISBLANK(G54)=TRUE,"Removed",_xlfn.XLOOKUP(G54,'Processing Details'!$1:$1,'Processing Details'!$6:$6,"Indetermined",0))</f>
        <v>[COL46]</v>
      </c>
      <c r="I54" s="81" t="str">
        <f>IF(ISBLANK(G54)=TRUE,"Removed",_xlfn.XLOOKUP(G54,'Processing Details'!$1:$1,'Processing Details'!$4:$4,"Indetermined",0))</f>
        <v>Empty</v>
      </c>
      <c r="J54" s="81"/>
    </row>
    <row r="55" spans="1:10" ht="12" x14ac:dyDescent="0.2">
      <c r="A55" s="99" t="s">
        <v>445</v>
      </c>
      <c r="B55" s="100" t="s">
        <v>56</v>
      </c>
      <c r="C55" s="100" t="s">
        <v>1093</v>
      </c>
      <c r="D55" s="199" t="str">
        <f>IF(ISBLANK(_xlfn.XLOOKUP(A55,'Processing Details'!$1:$1,'Processing Details'!$1:$1,"No match",0))=TRUE,"No match",_xlfn.XLOOKUP(A55,'Processing Details'!$1:$1,'Processing Details'!$1:$1,"No match",0))</f>
        <v>Destination name -1</v>
      </c>
      <c r="E55" s="98" t="str">
        <f>IF(D55="No match",IF(ISBLANK(_xlfn.XLOOKUP(B55,'Processing Details'!$2:$2,'Processing Details'!$2:$2,"No match",0)),"No match",_xlfn.XLOOKUP(B55,'Processing Details'!$2:$2,'Processing Details'!$2:$2,"No match",0)),"N/A")</f>
        <v>N/A</v>
      </c>
      <c r="F55" s="98" t="str">
        <f>_xlfn.IFS(D55&lt;&gt;"No match",D55,E55&lt;&gt;"No match",_xlfn.XLOOKUP(B55,'Processing Details'!$2:$2,'Processing Details'!$1:$1,"Not Resolved",0),AND(D55="No match",E55="No match")=TRUE,"")</f>
        <v>Destination name -1</v>
      </c>
      <c r="G55" s="81" t="str">
        <f t="shared" si="1"/>
        <v>Destination name -1</v>
      </c>
      <c r="H55" s="110" t="str">
        <f>IF(ISBLANK(G55)=TRUE,"Removed",_xlfn.XLOOKUP(G55,'Processing Details'!$1:$1,'Processing Details'!$6:$6,"Indetermined",0))</f>
        <v>[COL47]</v>
      </c>
      <c r="I55" s="81" t="str">
        <f>IF(ISBLANK(G55)=TRUE,"Removed",_xlfn.XLOOKUP(G55,'Processing Details'!$1:$1,'Processing Details'!$4:$4,"Indetermined",0))</f>
        <v>Empty</v>
      </c>
      <c r="J55" s="81"/>
    </row>
    <row r="56" spans="1:10" ht="12" x14ac:dyDescent="0.2">
      <c r="A56" s="99" t="s">
        <v>446</v>
      </c>
      <c r="B56" s="100" t="s">
        <v>57</v>
      </c>
      <c r="C56" s="100" t="s">
        <v>1094</v>
      </c>
      <c r="D56" s="199" t="str">
        <f>IF(ISBLANK(_xlfn.XLOOKUP(A56,'Processing Details'!$1:$1,'Processing Details'!$1:$1,"No match",0))=TRUE,"No match",_xlfn.XLOOKUP(A56,'Processing Details'!$1:$1,'Processing Details'!$1:$1,"No match",0))</f>
        <v>Country -1</v>
      </c>
      <c r="E56" s="98" t="str">
        <f>IF(D56="No match",IF(ISBLANK(_xlfn.XLOOKUP(B56,'Processing Details'!$2:$2,'Processing Details'!$2:$2,"No match",0)),"No match",_xlfn.XLOOKUP(B56,'Processing Details'!$2:$2,'Processing Details'!$2:$2,"No match",0)),"N/A")</f>
        <v>N/A</v>
      </c>
      <c r="F56" s="98" t="str">
        <f>_xlfn.IFS(D56&lt;&gt;"No match",D56,E56&lt;&gt;"No match",_xlfn.XLOOKUP(B56,'Processing Details'!$2:$2,'Processing Details'!$1:$1,"Not Resolved",0),AND(D56="No match",E56="No match")=TRUE,"")</f>
        <v>Country -1</v>
      </c>
      <c r="G56" s="81" t="str">
        <f t="shared" si="1"/>
        <v>Country -1</v>
      </c>
      <c r="H56" s="110" t="str">
        <f>IF(ISBLANK(G56)=TRUE,"Removed",_xlfn.XLOOKUP(G56,'Processing Details'!$1:$1,'Processing Details'!$6:$6,"Indetermined",0))</f>
        <v>[COL48]</v>
      </c>
      <c r="I56" s="81" t="str">
        <f>IF(ISBLANK(G56)=TRUE,"Removed",_xlfn.XLOOKUP(G56,'Processing Details'!$1:$1,'Processing Details'!$4:$4,"Indetermined",0))</f>
        <v>Free</v>
      </c>
      <c r="J56" s="81"/>
    </row>
    <row r="57" spans="1:10" ht="12" x14ac:dyDescent="0.2">
      <c r="A57" s="99" t="s">
        <v>447</v>
      </c>
      <c r="B57" s="100" t="s">
        <v>308</v>
      </c>
      <c r="C57" s="100" t="s">
        <v>1095</v>
      </c>
      <c r="D57" s="199" t="str">
        <f>IF(ISBLANK(_xlfn.XLOOKUP(A57,'Processing Details'!$1:$1,'Processing Details'!$1:$1,"No match",0))=TRUE,"No match",_xlfn.XLOOKUP(A57,'Processing Details'!$1:$1,'Processing Details'!$1:$1,"No match",0))</f>
        <v>Data type -1</v>
      </c>
      <c r="E57" s="98" t="str">
        <f>IF(D57="No match",IF(ISBLANK(_xlfn.XLOOKUP(B57,'Processing Details'!$2:$2,'Processing Details'!$2:$2,"No match",0)),"No match",_xlfn.XLOOKUP(B57,'Processing Details'!$2:$2,'Processing Details'!$2:$2,"No match",0)),"N/A")</f>
        <v>N/A</v>
      </c>
      <c r="F57" s="98" t="str">
        <f>_xlfn.IFS(D57&lt;&gt;"No match",D57,E57&lt;&gt;"No match",_xlfn.XLOOKUP(B57,'Processing Details'!$2:$2,'Processing Details'!$1:$1,"Not Resolved",0),AND(D57="No match",E57="No match")=TRUE,"")</f>
        <v>Data type -1</v>
      </c>
      <c r="G57" s="81" t="str">
        <f t="shared" si="1"/>
        <v>Data type -1</v>
      </c>
      <c r="H57" s="110" t="str">
        <f>IF(ISBLANK(G57)=TRUE,"Removed",_xlfn.XLOOKUP(G57,'Processing Details'!$1:$1,'Processing Details'!$6:$6,"Indetermined",0))</f>
        <v>[COL49]</v>
      </c>
      <c r="I57" s="81" t="str">
        <f>IF(ISBLANK(G57)=TRUE,"Removed",_xlfn.XLOOKUP(G57,'Processing Details'!$1:$1,'Processing Details'!$4:$4,"Indetermined",0))</f>
        <v>Free</v>
      </c>
      <c r="J57" s="81"/>
    </row>
    <row r="58" spans="1:10" ht="12" x14ac:dyDescent="0.2">
      <c r="A58" s="99" t="s">
        <v>448</v>
      </c>
      <c r="B58" s="100" t="s">
        <v>58</v>
      </c>
      <c r="C58" s="100" t="s">
        <v>1096</v>
      </c>
      <c r="D58" s="199" t="str">
        <f>IF(ISBLANK(_xlfn.XLOOKUP(A58,'Processing Details'!$1:$1,'Processing Details'!$1:$1,"No match",0))=TRUE,"No match",_xlfn.XLOOKUP(A58,'Processing Details'!$1:$1,'Processing Details'!$1:$1,"No match",0))</f>
        <v>Destination name -2</v>
      </c>
      <c r="E58" s="98" t="str">
        <f>IF(D58="No match",IF(ISBLANK(_xlfn.XLOOKUP(B58,'Processing Details'!$2:$2,'Processing Details'!$2:$2,"No match",0)),"No match",_xlfn.XLOOKUP(B58,'Processing Details'!$2:$2,'Processing Details'!$2:$2,"No match",0)),"N/A")</f>
        <v>N/A</v>
      </c>
      <c r="F58" s="98" t="str">
        <f>_xlfn.IFS(D58&lt;&gt;"No match",D58,E58&lt;&gt;"No match",_xlfn.XLOOKUP(B58,'Processing Details'!$2:$2,'Processing Details'!$1:$1,"Not Resolved",0),AND(D58="No match",E58="No match")=TRUE,"")</f>
        <v>Destination name -2</v>
      </c>
      <c r="G58" s="81" t="str">
        <f t="shared" si="1"/>
        <v>Destination name -2</v>
      </c>
      <c r="H58" s="110" t="str">
        <f>IF(ISBLANK(G58)=TRUE,"Removed",_xlfn.XLOOKUP(G58,'Processing Details'!$1:$1,'Processing Details'!$6:$6,"Indetermined",0))</f>
        <v>[COL50]</v>
      </c>
      <c r="I58" s="81" t="str">
        <f>IF(ISBLANK(G58)=TRUE,"Removed",_xlfn.XLOOKUP(G58,'Processing Details'!$1:$1,'Processing Details'!$4:$4,"Indetermined",0))</f>
        <v>Free</v>
      </c>
      <c r="J58" s="81"/>
    </row>
    <row r="59" spans="1:10" ht="12" x14ac:dyDescent="0.2">
      <c r="A59" s="99" t="s">
        <v>449</v>
      </c>
      <c r="B59" s="100" t="s">
        <v>59</v>
      </c>
      <c r="C59" s="100" t="s">
        <v>1097</v>
      </c>
      <c r="D59" s="199" t="str">
        <f>IF(ISBLANK(_xlfn.XLOOKUP(A59,'Processing Details'!$1:$1,'Processing Details'!$1:$1,"No match",0))=TRUE,"No match",_xlfn.XLOOKUP(A59,'Processing Details'!$1:$1,'Processing Details'!$1:$1,"No match",0))</f>
        <v>Country -2</v>
      </c>
      <c r="E59" s="98" t="str">
        <f>IF(D59="No match",IF(ISBLANK(_xlfn.XLOOKUP(B59,'Processing Details'!$2:$2,'Processing Details'!$2:$2,"No match",0)),"No match",_xlfn.XLOOKUP(B59,'Processing Details'!$2:$2,'Processing Details'!$2:$2,"No match",0)),"N/A")</f>
        <v>N/A</v>
      </c>
      <c r="F59" s="98" t="str">
        <f>_xlfn.IFS(D59&lt;&gt;"No match",D59,E59&lt;&gt;"No match",_xlfn.XLOOKUP(B59,'Processing Details'!$2:$2,'Processing Details'!$1:$1,"Not Resolved",0),AND(D59="No match",E59="No match")=TRUE,"")</f>
        <v>Country -2</v>
      </c>
      <c r="G59" s="81" t="str">
        <f t="shared" si="1"/>
        <v>Country -2</v>
      </c>
      <c r="H59" s="110" t="str">
        <f>IF(ISBLANK(G59)=TRUE,"Removed",_xlfn.XLOOKUP(G59,'Processing Details'!$1:$1,'Processing Details'!$6:$6,"Indetermined",0))</f>
        <v>[COL51]</v>
      </c>
      <c r="I59" s="81" t="str">
        <f>IF(ISBLANK(G59)=TRUE,"Removed",_xlfn.XLOOKUP(G59,'Processing Details'!$1:$1,'Processing Details'!$4:$4,"Indetermined",0))</f>
        <v>Free</v>
      </c>
      <c r="J59" s="81"/>
    </row>
    <row r="60" spans="1:10" ht="12" x14ac:dyDescent="0.2">
      <c r="A60" s="99" t="s">
        <v>450</v>
      </c>
      <c r="B60" s="100" t="s">
        <v>309</v>
      </c>
      <c r="C60" s="100" t="s">
        <v>1098</v>
      </c>
      <c r="D60" s="199" t="str">
        <f>IF(ISBLANK(_xlfn.XLOOKUP(A60,'Processing Details'!$1:$1,'Processing Details'!$1:$1,"No match",0))=TRUE,"No match",_xlfn.XLOOKUP(A60,'Processing Details'!$1:$1,'Processing Details'!$1:$1,"No match",0))</f>
        <v>Data type -2</v>
      </c>
      <c r="E60" s="98" t="str">
        <f>IF(D60="No match",IF(ISBLANK(_xlfn.XLOOKUP(B60,'Processing Details'!$2:$2,'Processing Details'!$2:$2,"No match",0)),"No match",_xlfn.XLOOKUP(B60,'Processing Details'!$2:$2,'Processing Details'!$2:$2,"No match",0)),"N/A")</f>
        <v>N/A</v>
      </c>
      <c r="F60" s="98" t="str">
        <f>_xlfn.IFS(D60&lt;&gt;"No match",D60,E60&lt;&gt;"No match",_xlfn.XLOOKUP(B60,'Processing Details'!$2:$2,'Processing Details'!$1:$1,"Not Resolved",0),AND(D60="No match",E60="No match")=TRUE,"")</f>
        <v>Data type -2</v>
      </c>
      <c r="G60" s="81" t="str">
        <f t="shared" si="1"/>
        <v>Data type -2</v>
      </c>
      <c r="H60" s="110" t="str">
        <f>IF(ISBLANK(G60)=TRUE,"Removed",_xlfn.XLOOKUP(G60,'Processing Details'!$1:$1,'Processing Details'!$6:$6,"Indetermined",0))</f>
        <v>[COL52]</v>
      </c>
      <c r="I60" s="81" t="str">
        <f>IF(ISBLANK(G60)=TRUE,"Removed",_xlfn.XLOOKUP(G60,'Processing Details'!$1:$1,'Processing Details'!$4:$4,"Indetermined",0))</f>
        <v>Free</v>
      </c>
      <c r="J60" s="81"/>
    </row>
    <row r="61" spans="1:10" ht="12" x14ac:dyDescent="0.2">
      <c r="A61" s="99" t="s">
        <v>451</v>
      </c>
      <c r="B61" s="100" t="s">
        <v>60</v>
      </c>
      <c r="C61" s="100" t="s">
        <v>1099</v>
      </c>
      <c r="D61" s="199" t="str">
        <f>IF(ISBLANK(_xlfn.XLOOKUP(A61,'Processing Details'!$1:$1,'Processing Details'!$1:$1,"No match",0))=TRUE,"No match",_xlfn.XLOOKUP(A61,'Processing Details'!$1:$1,'Processing Details'!$1:$1,"No match",0))</f>
        <v>Destination name -3</v>
      </c>
      <c r="E61" s="98" t="str">
        <f>IF(D61="No match",IF(ISBLANK(_xlfn.XLOOKUP(B61,'Processing Details'!$2:$2,'Processing Details'!$2:$2,"No match",0)),"No match",_xlfn.XLOOKUP(B61,'Processing Details'!$2:$2,'Processing Details'!$2:$2,"No match",0)),"N/A")</f>
        <v>N/A</v>
      </c>
      <c r="F61" s="98" t="str">
        <f>_xlfn.IFS(D61&lt;&gt;"No match",D61,E61&lt;&gt;"No match",_xlfn.XLOOKUP(B61,'Processing Details'!$2:$2,'Processing Details'!$1:$1,"Not Resolved",0),AND(D61="No match",E61="No match")=TRUE,"")</f>
        <v>Destination name -3</v>
      </c>
      <c r="G61" s="81" t="str">
        <f t="shared" si="1"/>
        <v>Destination name -3</v>
      </c>
      <c r="H61" s="110" t="str">
        <f>IF(ISBLANK(G61)=TRUE,"Removed",_xlfn.XLOOKUP(G61,'Processing Details'!$1:$1,'Processing Details'!$6:$6,"Indetermined",0))</f>
        <v>[COL53]</v>
      </c>
      <c r="I61" s="81" t="str">
        <f>IF(ISBLANK(G61)=TRUE,"Removed",_xlfn.XLOOKUP(G61,'Processing Details'!$1:$1,'Processing Details'!$4:$4,"Indetermined",0))</f>
        <v>Free</v>
      </c>
      <c r="J61" s="81"/>
    </row>
    <row r="62" spans="1:10" ht="12" x14ac:dyDescent="0.2">
      <c r="A62" s="99" t="s">
        <v>452</v>
      </c>
      <c r="B62" s="100" t="s">
        <v>61</v>
      </c>
      <c r="C62" s="100" t="s">
        <v>1100</v>
      </c>
      <c r="D62" s="199" t="str">
        <f>IF(ISBLANK(_xlfn.XLOOKUP(A62,'Processing Details'!$1:$1,'Processing Details'!$1:$1,"No match",0))=TRUE,"No match",_xlfn.XLOOKUP(A62,'Processing Details'!$1:$1,'Processing Details'!$1:$1,"No match",0))</f>
        <v>Country -3</v>
      </c>
      <c r="E62" s="98" t="str">
        <f>IF(D62="No match",IF(ISBLANK(_xlfn.XLOOKUP(B62,'Processing Details'!$2:$2,'Processing Details'!$2:$2,"No match",0)),"No match",_xlfn.XLOOKUP(B62,'Processing Details'!$2:$2,'Processing Details'!$2:$2,"No match",0)),"N/A")</f>
        <v>N/A</v>
      </c>
      <c r="F62" s="98" t="str">
        <f>_xlfn.IFS(D62&lt;&gt;"No match",D62,E62&lt;&gt;"No match",_xlfn.XLOOKUP(B62,'Processing Details'!$2:$2,'Processing Details'!$1:$1,"Not Resolved",0),AND(D62="No match",E62="No match")=TRUE,"")</f>
        <v>Country -3</v>
      </c>
      <c r="G62" s="81" t="str">
        <f t="shared" si="1"/>
        <v>Country -3</v>
      </c>
      <c r="H62" s="110" t="str">
        <f>IF(ISBLANK(G62)=TRUE,"Removed",_xlfn.XLOOKUP(G62,'Processing Details'!$1:$1,'Processing Details'!$6:$6,"Indetermined",0))</f>
        <v>[COL54]</v>
      </c>
      <c r="I62" s="81" t="str">
        <f>IF(ISBLANK(G62)=TRUE,"Removed",_xlfn.XLOOKUP(G62,'Processing Details'!$1:$1,'Processing Details'!$4:$4,"Indetermined",0))</f>
        <v>Free</v>
      </c>
      <c r="J62" s="81"/>
    </row>
    <row r="63" spans="1:10" ht="12" x14ac:dyDescent="0.2">
      <c r="A63" s="99" t="s">
        <v>453</v>
      </c>
      <c r="B63" s="100" t="s">
        <v>310</v>
      </c>
      <c r="C63" s="100" t="s">
        <v>1101</v>
      </c>
      <c r="D63" s="199" t="str">
        <f>IF(ISBLANK(_xlfn.XLOOKUP(A63,'Processing Details'!$1:$1,'Processing Details'!$1:$1,"No match",0))=TRUE,"No match",_xlfn.XLOOKUP(A63,'Processing Details'!$1:$1,'Processing Details'!$1:$1,"No match",0))</f>
        <v>Data type -3</v>
      </c>
      <c r="E63" s="98" t="str">
        <f>IF(D63="No match",IF(ISBLANK(_xlfn.XLOOKUP(B63,'Processing Details'!$2:$2,'Processing Details'!$2:$2,"No match",0)),"No match",_xlfn.XLOOKUP(B63,'Processing Details'!$2:$2,'Processing Details'!$2:$2,"No match",0)),"N/A")</f>
        <v>N/A</v>
      </c>
      <c r="F63" s="98" t="str">
        <f>_xlfn.IFS(D63&lt;&gt;"No match",D63,E63&lt;&gt;"No match",_xlfn.XLOOKUP(B63,'Processing Details'!$2:$2,'Processing Details'!$1:$1,"Not Resolved",0),AND(D63="No match",E63="No match")=TRUE,"")</f>
        <v>Data type -3</v>
      </c>
      <c r="G63" s="81" t="str">
        <f t="shared" si="1"/>
        <v>Data type -3</v>
      </c>
      <c r="H63" s="110" t="str">
        <f>IF(ISBLANK(G63)=TRUE,"Removed",_xlfn.XLOOKUP(G63,'Processing Details'!$1:$1,'Processing Details'!$6:$6,"Indetermined",0))</f>
        <v>[COL55]</v>
      </c>
      <c r="I63" s="81" t="str">
        <f>IF(ISBLANK(G63)=TRUE,"Removed",_xlfn.XLOOKUP(G63,'Processing Details'!$1:$1,'Processing Details'!$4:$4,"Indetermined",0))</f>
        <v>Free</v>
      </c>
      <c r="J63" s="81"/>
    </row>
    <row r="64" spans="1:10" ht="12" x14ac:dyDescent="0.2">
      <c r="A64" s="99" t="s">
        <v>454</v>
      </c>
      <c r="B64" s="100"/>
      <c r="C64" s="100" t="s">
        <v>1102</v>
      </c>
      <c r="D64" s="199" t="str">
        <f>IF(ISBLANK(_xlfn.XLOOKUP(A64,'Processing Details'!$1:$1,'Processing Details'!$1:$1,"No match",0))=TRUE,"No match",_xlfn.XLOOKUP(A64,'Processing Details'!$1:$1,'Processing Details'!$1:$1,"No match",0))</f>
        <v>Third country transfer, int. org.</v>
      </c>
      <c r="E64" s="98" t="str">
        <f>IF(D64="No match",IF(ISBLANK(_xlfn.XLOOKUP(B64,'Processing Details'!$2:$2,'Processing Details'!$2:$2,"No match",0)),"No match",_xlfn.XLOOKUP(B64,'Processing Details'!$2:$2,'Processing Details'!$2:$2,"No match",0)),"N/A")</f>
        <v>N/A</v>
      </c>
      <c r="F64" s="98" t="str">
        <f>_xlfn.IFS(D64&lt;&gt;"No match",D64,E64&lt;&gt;"No match",_xlfn.XLOOKUP(B64,'Processing Details'!$2:$2,'Processing Details'!$1:$1,"Not Resolved",0),AND(D64="No match",E64="No match")=TRUE,"")</f>
        <v>Third country transfer, int. org.</v>
      </c>
      <c r="G64" s="81" t="str">
        <f t="shared" si="1"/>
        <v>Third country transfer, int. org.</v>
      </c>
      <c r="H64" s="110" t="str">
        <f>IF(ISBLANK(G64)=TRUE,"Removed",_xlfn.XLOOKUP(G64,'Processing Details'!$1:$1,'Processing Details'!$6:$6,"Indetermined",0))</f>
        <v>[COL56]</v>
      </c>
      <c r="I64" s="81" t="str">
        <f>IF(ISBLANK(G64)=TRUE,"Removed",_xlfn.XLOOKUP(G64,'Processing Details'!$1:$1,'Processing Details'!$4:$4,"Indetermined",0))</f>
        <v>Empty</v>
      </c>
      <c r="J64" s="81"/>
    </row>
    <row r="65" spans="1:10" ht="12" x14ac:dyDescent="0.2">
      <c r="A65" s="99" t="s">
        <v>455</v>
      </c>
      <c r="B65" s="100" t="s">
        <v>62</v>
      </c>
      <c r="C65" s="100" t="s">
        <v>1103</v>
      </c>
      <c r="D65" s="199" t="str">
        <f>IF(ISBLANK(_xlfn.XLOOKUP(A65,'Processing Details'!$1:$1,'Processing Details'!$1:$1,"No match",0))=TRUE,"No match",_xlfn.XLOOKUP(A65,'Processing Details'!$1:$1,'Processing Details'!$1:$1,"No match",0))</f>
        <v>NameTrsf-1</v>
      </c>
      <c r="E65" s="98" t="str">
        <f>IF(D65="No match",IF(ISBLANK(_xlfn.XLOOKUP(B65,'Processing Details'!$2:$2,'Processing Details'!$2:$2,"No match",0)),"No match",_xlfn.XLOOKUP(B65,'Processing Details'!$2:$2,'Processing Details'!$2:$2,"No match",0)),"N/A")</f>
        <v>N/A</v>
      </c>
      <c r="F65" s="98" t="str">
        <f>_xlfn.IFS(D65&lt;&gt;"No match",D65,E65&lt;&gt;"No match",_xlfn.XLOOKUP(B65,'Processing Details'!$2:$2,'Processing Details'!$1:$1,"Not Resolved",0),AND(D65="No match",E65="No match")=TRUE,"")</f>
        <v>NameTrsf-1</v>
      </c>
      <c r="G65" s="81" t="str">
        <f t="shared" si="1"/>
        <v>NameTrsf-1</v>
      </c>
      <c r="H65" s="110" t="str">
        <f>IF(ISBLANK(G65)=TRUE,"Removed",_xlfn.XLOOKUP(G65,'Processing Details'!$1:$1,'Processing Details'!$6:$6,"Indetermined",0))</f>
        <v>[COL57]</v>
      </c>
      <c r="I65" s="81" t="str">
        <f>IF(ISBLANK(G65)=TRUE,"Removed",_xlfn.XLOOKUP(G65,'Processing Details'!$1:$1,'Processing Details'!$4:$4,"Indetermined",0))</f>
        <v>Free</v>
      </c>
      <c r="J65" s="81"/>
    </row>
    <row r="66" spans="1:10" ht="12" x14ac:dyDescent="0.2">
      <c r="A66" s="99" t="s">
        <v>375</v>
      </c>
      <c r="B66" s="100" t="s">
        <v>311</v>
      </c>
      <c r="C66" s="100" t="s">
        <v>1104</v>
      </c>
      <c r="D66" s="199" t="str">
        <f>IF(ISBLANK(_xlfn.XLOOKUP(A66,'Processing Details'!$1:$1,'Processing Details'!$1:$1,"No match",0))=TRUE,"No match",_xlfn.XLOOKUP(A66,'Processing Details'!$1:$1,'Processing Details'!$1:$1,"No match",0))</f>
        <v>DescrTrsf-1</v>
      </c>
      <c r="E66" s="98" t="str">
        <f>IF(D66="No match",IF(ISBLANK(_xlfn.XLOOKUP(B66,'Processing Details'!$2:$2,'Processing Details'!$2:$2,"No match",0)),"No match",_xlfn.XLOOKUP(B66,'Processing Details'!$2:$2,'Processing Details'!$2:$2,"No match",0)),"N/A")</f>
        <v>N/A</v>
      </c>
      <c r="F66" s="98" t="str">
        <f>_xlfn.IFS(D66&lt;&gt;"No match",D66,E66&lt;&gt;"No match",_xlfn.XLOOKUP(B66,'Processing Details'!$2:$2,'Processing Details'!$1:$1,"Not Resolved",0),AND(D66="No match",E66="No match")=TRUE,"")</f>
        <v>DescrTrsf-1</v>
      </c>
      <c r="G66" s="81" t="str">
        <f t="shared" si="1"/>
        <v>DescrTrsf-1</v>
      </c>
      <c r="H66" s="110" t="str">
        <f>IF(ISBLANK(G66)=TRUE,"Removed",_xlfn.XLOOKUP(G66,'Processing Details'!$1:$1,'Processing Details'!$6:$6,"Indetermined",0))</f>
        <v>[COL58]</v>
      </c>
      <c r="I66" s="81" t="str">
        <f>IF(ISBLANK(G66)=TRUE,"Removed",_xlfn.XLOOKUP(G66,'Processing Details'!$1:$1,'Processing Details'!$4:$4,"Indetermined",0))</f>
        <v>Free</v>
      </c>
      <c r="J66" s="81"/>
    </row>
    <row r="67" spans="1:10" ht="12" x14ac:dyDescent="0.2">
      <c r="A67" s="99" t="s">
        <v>456</v>
      </c>
      <c r="B67" s="100" t="s">
        <v>312</v>
      </c>
      <c r="C67" s="100" t="s">
        <v>1105</v>
      </c>
      <c r="D67" s="199" t="str">
        <f>IF(ISBLANK(_xlfn.XLOOKUP(A67,'Processing Details'!$1:$1,'Processing Details'!$1:$1,"No match",0))=TRUE,"No match",_xlfn.XLOOKUP(A67,'Processing Details'!$1:$1,'Processing Details'!$1:$1,"No match",0))</f>
        <v>License-Trsf-1</v>
      </c>
      <c r="E67" s="98" t="str">
        <f>IF(D67="No match",IF(ISBLANK(_xlfn.XLOOKUP(B67,'Processing Details'!$2:$2,'Processing Details'!$2:$2,"No match",0)),"No match",_xlfn.XLOOKUP(B67,'Processing Details'!$2:$2,'Processing Details'!$2:$2,"No match",0)),"N/A")</f>
        <v>N/A</v>
      </c>
      <c r="F67" s="98" t="str">
        <f>_xlfn.IFS(D67&lt;&gt;"No match",D67,E67&lt;&gt;"No match",_xlfn.XLOOKUP(B67,'Processing Details'!$2:$2,'Processing Details'!$1:$1,"Not Resolved",0),AND(D67="No match",E67="No match")=TRUE,"")</f>
        <v>License-Trsf-1</v>
      </c>
      <c r="G67" s="81" t="str">
        <f t="shared" si="1"/>
        <v>License-Trsf-1</v>
      </c>
      <c r="H67" s="110" t="str">
        <f>IF(ISBLANK(G67)=TRUE,"Removed",_xlfn.XLOOKUP(G67,'Processing Details'!$1:$1,'Processing Details'!$6:$6,"Indetermined",0))</f>
        <v>[COL59]</v>
      </c>
      <c r="I67" s="81" t="str">
        <f>IF(ISBLANK(G67)=TRUE,"Removed",_xlfn.XLOOKUP(G67,'Processing Details'!$1:$1,'Processing Details'!$4:$4,"Indetermined",0))</f>
        <v>AutoFilled</v>
      </c>
      <c r="J67" s="81"/>
    </row>
    <row r="68" spans="1:10" ht="12" x14ac:dyDescent="0.2">
      <c r="A68" s="99" t="s">
        <v>457</v>
      </c>
      <c r="B68" s="100" t="s">
        <v>63</v>
      </c>
      <c r="C68" s="100" t="s">
        <v>1106</v>
      </c>
      <c r="D68" s="199" t="str">
        <f>IF(ISBLANK(_xlfn.XLOOKUP(A68,'Processing Details'!$1:$1,'Processing Details'!$1:$1,"No match",0))=TRUE,"No match",_xlfn.XLOOKUP(A68,'Processing Details'!$1:$1,'Processing Details'!$1:$1,"No match",0))</f>
        <v>NameTrsf-2</v>
      </c>
      <c r="E68" s="98" t="str">
        <f>IF(D68="No match",IF(ISBLANK(_xlfn.XLOOKUP(B68,'Processing Details'!$2:$2,'Processing Details'!$2:$2,"No match",0)),"No match",_xlfn.XLOOKUP(B68,'Processing Details'!$2:$2,'Processing Details'!$2:$2,"No match",0)),"N/A")</f>
        <v>N/A</v>
      </c>
      <c r="F68" s="98" t="str">
        <f>_xlfn.IFS(D68&lt;&gt;"No match",D68,E68&lt;&gt;"No match",_xlfn.XLOOKUP(B68,'Processing Details'!$2:$2,'Processing Details'!$1:$1,"Not Resolved",0),AND(D68="No match",E68="No match")=TRUE,"")</f>
        <v>NameTrsf-2</v>
      </c>
      <c r="G68" s="81" t="str">
        <f t="shared" si="1"/>
        <v>NameTrsf-2</v>
      </c>
      <c r="H68" s="110" t="str">
        <f>IF(ISBLANK(G68)=TRUE,"Removed",_xlfn.XLOOKUP(G68,'Processing Details'!$1:$1,'Processing Details'!$6:$6,"Indetermined",0))</f>
        <v>[COL60]</v>
      </c>
      <c r="I68" s="81" t="str">
        <f>IF(ISBLANK(G68)=TRUE,"Removed",_xlfn.XLOOKUP(G68,'Processing Details'!$1:$1,'Processing Details'!$4:$4,"Indetermined",0))</f>
        <v>Free</v>
      </c>
      <c r="J68" s="81"/>
    </row>
    <row r="69" spans="1:10" ht="12" x14ac:dyDescent="0.2">
      <c r="A69" s="99" t="s">
        <v>376</v>
      </c>
      <c r="B69" s="100" t="s">
        <v>313</v>
      </c>
      <c r="C69" s="100" t="s">
        <v>1107</v>
      </c>
      <c r="D69" s="199" t="str">
        <f>IF(ISBLANK(_xlfn.XLOOKUP(A69,'Processing Details'!$1:$1,'Processing Details'!$1:$1,"No match",0))=TRUE,"No match",_xlfn.XLOOKUP(A69,'Processing Details'!$1:$1,'Processing Details'!$1:$1,"No match",0))</f>
        <v>DescrTrsf-2</v>
      </c>
      <c r="E69" s="98" t="str">
        <f>IF(D69="No match",IF(ISBLANK(_xlfn.XLOOKUP(B69,'Processing Details'!$2:$2,'Processing Details'!$2:$2,"No match",0)),"No match",_xlfn.XLOOKUP(B69,'Processing Details'!$2:$2,'Processing Details'!$2:$2,"No match",0)),"N/A")</f>
        <v>N/A</v>
      </c>
      <c r="F69" s="98" t="str">
        <f>_xlfn.IFS(D69&lt;&gt;"No match",D69,E69&lt;&gt;"No match",_xlfn.XLOOKUP(B69,'Processing Details'!$2:$2,'Processing Details'!$1:$1,"Not Resolved",0),AND(D69="No match",E69="No match")=TRUE,"")</f>
        <v>DescrTrsf-2</v>
      </c>
      <c r="G69" s="81" t="str">
        <f t="shared" si="1"/>
        <v>DescrTrsf-2</v>
      </c>
      <c r="H69" s="110" t="str">
        <f>IF(ISBLANK(G69)=TRUE,"Removed",_xlfn.XLOOKUP(G69,'Processing Details'!$1:$1,'Processing Details'!$6:$6,"Indetermined",0))</f>
        <v>[COL61]</v>
      </c>
      <c r="I69" s="81" t="str">
        <f>IF(ISBLANK(G69)=TRUE,"Removed",_xlfn.XLOOKUP(G69,'Processing Details'!$1:$1,'Processing Details'!$4:$4,"Indetermined",0))</f>
        <v>Free</v>
      </c>
      <c r="J69" s="81"/>
    </row>
    <row r="70" spans="1:10" ht="12" x14ac:dyDescent="0.2">
      <c r="A70" s="99" t="s">
        <v>458</v>
      </c>
      <c r="B70" s="100" t="s">
        <v>314</v>
      </c>
      <c r="C70" s="100" t="s">
        <v>1108</v>
      </c>
      <c r="D70" s="199" t="str">
        <f>IF(ISBLANK(_xlfn.XLOOKUP(A70,'Processing Details'!$1:$1,'Processing Details'!$1:$1,"No match",0))=TRUE,"No match",_xlfn.XLOOKUP(A70,'Processing Details'!$1:$1,'Processing Details'!$1:$1,"No match",0))</f>
        <v>License-Trsf-2</v>
      </c>
      <c r="E70" s="98" t="str">
        <f>IF(D70="No match",IF(ISBLANK(_xlfn.XLOOKUP(B70,'Processing Details'!$2:$2,'Processing Details'!$2:$2,"No match",0)),"No match",_xlfn.XLOOKUP(B70,'Processing Details'!$2:$2,'Processing Details'!$2:$2,"No match",0)),"N/A")</f>
        <v>N/A</v>
      </c>
      <c r="F70" s="98" t="str">
        <f>_xlfn.IFS(D70&lt;&gt;"No match",D70,E70&lt;&gt;"No match",_xlfn.XLOOKUP(B70,'Processing Details'!$2:$2,'Processing Details'!$1:$1,"Not Resolved",0),AND(D70="No match",E70="No match")=TRUE,"")</f>
        <v>License-Trsf-2</v>
      </c>
      <c r="G70" s="81" t="str">
        <f t="shared" si="1"/>
        <v>License-Trsf-2</v>
      </c>
      <c r="H70" s="110" t="str">
        <f>IF(ISBLANK(G70)=TRUE,"Removed",_xlfn.XLOOKUP(G70,'Processing Details'!$1:$1,'Processing Details'!$6:$6,"Indetermined",0))</f>
        <v>[COL62]</v>
      </c>
      <c r="I70" s="81" t="str">
        <f>IF(ISBLANK(G70)=TRUE,"Removed",_xlfn.XLOOKUP(G70,'Processing Details'!$1:$1,'Processing Details'!$4:$4,"Indetermined",0))</f>
        <v>AutoFilled</v>
      </c>
      <c r="J70" s="81"/>
    </row>
    <row r="71" spans="1:10" ht="12" x14ac:dyDescent="0.2">
      <c r="A71" s="99" t="s">
        <v>459</v>
      </c>
      <c r="B71" s="100" t="s">
        <v>124</v>
      </c>
      <c r="C71" s="100" t="s">
        <v>1109</v>
      </c>
      <c r="D71" s="199" t="str">
        <f>IF(ISBLANK(_xlfn.XLOOKUP(A71,'Processing Details'!$1:$1,'Processing Details'!$1:$1,"No match",0))=TRUE,"No match",_xlfn.XLOOKUP(A71,'Processing Details'!$1:$1,'Processing Details'!$1:$1,"No match",0))</f>
        <v>NameTrsf-3</v>
      </c>
      <c r="E71" s="98" t="str">
        <f>IF(D71="No match",IF(ISBLANK(_xlfn.XLOOKUP(B71,'Processing Details'!$2:$2,'Processing Details'!$2:$2,"No match",0)),"No match",_xlfn.XLOOKUP(B71,'Processing Details'!$2:$2,'Processing Details'!$2:$2,"No match",0)),"N/A")</f>
        <v>N/A</v>
      </c>
      <c r="F71" s="98" t="str">
        <f>_xlfn.IFS(D71&lt;&gt;"No match",D71,E71&lt;&gt;"No match",_xlfn.XLOOKUP(B71,'Processing Details'!$2:$2,'Processing Details'!$1:$1,"Not Resolved",0),AND(D71="No match",E71="No match")=TRUE,"")</f>
        <v>NameTrsf-3</v>
      </c>
      <c r="G71" s="81" t="str">
        <f t="shared" si="1"/>
        <v>NameTrsf-3</v>
      </c>
      <c r="H71" s="110" t="str">
        <f>IF(ISBLANK(G71)=TRUE,"Removed",_xlfn.XLOOKUP(G71,'Processing Details'!$1:$1,'Processing Details'!$6:$6,"Indetermined",0))</f>
        <v>[COL63]</v>
      </c>
      <c r="I71" s="81" t="str">
        <f>IF(ISBLANK(G71)=TRUE,"Removed",_xlfn.XLOOKUP(G71,'Processing Details'!$1:$1,'Processing Details'!$4:$4,"Indetermined",0))</f>
        <v>Free</v>
      </c>
      <c r="J71" s="81"/>
    </row>
    <row r="72" spans="1:10" ht="12" x14ac:dyDescent="0.2">
      <c r="A72" s="99" t="s">
        <v>377</v>
      </c>
      <c r="B72" s="100" t="s">
        <v>315</v>
      </c>
      <c r="C72" s="100" t="s">
        <v>1110</v>
      </c>
      <c r="D72" s="199" t="str">
        <f>IF(ISBLANK(_xlfn.XLOOKUP(A72,'Processing Details'!$1:$1,'Processing Details'!$1:$1,"No match",0))=TRUE,"No match",_xlfn.XLOOKUP(A72,'Processing Details'!$1:$1,'Processing Details'!$1:$1,"No match",0))</f>
        <v>DescrTrsf-3</v>
      </c>
      <c r="E72" s="98" t="str">
        <f>IF(D72="No match",IF(ISBLANK(_xlfn.XLOOKUP(B72,'Processing Details'!$2:$2,'Processing Details'!$2:$2,"No match",0)),"No match",_xlfn.XLOOKUP(B72,'Processing Details'!$2:$2,'Processing Details'!$2:$2,"No match",0)),"N/A")</f>
        <v>N/A</v>
      </c>
      <c r="F72" s="98" t="str">
        <f>_xlfn.IFS(D72&lt;&gt;"No match",D72,E72&lt;&gt;"No match",_xlfn.XLOOKUP(B72,'Processing Details'!$2:$2,'Processing Details'!$1:$1,"Not Resolved",0),AND(D72="No match",E72="No match")=TRUE,"")</f>
        <v>DescrTrsf-3</v>
      </c>
      <c r="G72" s="81" t="str">
        <f t="shared" si="1"/>
        <v>DescrTrsf-3</v>
      </c>
      <c r="H72" s="110" t="str">
        <f>IF(ISBLANK(G72)=TRUE,"Removed",_xlfn.XLOOKUP(G72,'Processing Details'!$1:$1,'Processing Details'!$6:$6,"Indetermined",0))</f>
        <v>[COL64]</v>
      </c>
      <c r="I72" s="81" t="str">
        <f>IF(ISBLANK(G72)=TRUE,"Removed",_xlfn.XLOOKUP(G72,'Processing Details'!$1:$1,'Processing Details'!$4:$4,"Indetermined",0))</f>
        <v>Free</v>
      </c>
      <c r="J72" s="81"/>
    </row>
    <row r="73" spans="1:10" ht="12" x14ac:dyDescent="0.2">
      <c r="A73" s="99" t="s">
        <v>460</v>
      </c>
      <c r="B73" s="100" t="s">
        <v>316</v>
      </c>
      <c r="C73" s="100" t="s">
        <v>1111</v>
      </c>
      <c r="D73" s="199" t="str">
        <f>IF(ISBLANK(_xlfn.XLOOKUP(A73,'Processing Details'!$1:$1,'Processing Details'!$1:$1,"No match",0))=TRUE,"No match",_xlfn.XLOOKUP(A73,'Processing Details'!$1:$1,'Processing Details'!$1:$1,"No match",0))</f>
        <v>License-Trsf-3</v>
      </c>
      <c r="E73" s="98" t="str">
        <f>IF(D73="No match",IF(ISBLANK(_xlfn.XLOOKUP(B73,'Processing Details'!$2:$2,'Processing Details'!$2:$2,"No match",0)),"No match",_xlfn.XLOOKUP(B73,'Processing Details'!$2:$2,'Processing Details'!$2:$2,"No match",0)),"N/A")</f>
        <v>N/A</v>
      </c>
      <c r="F73" s="98" t="str">
        <f>_xlfn.IFS(D73&lt;&gt;"No match",D73,E73&lt;&gt;"No match",_xlfn.XLOOKUP(B73,'Processing Details'!$2:$2,'Processing Details'!$1:$1,"Not Resolved",0),AND(D73="No match",E73="No match")=TRUE,"")</f>
        <v>License-Trsf-3</v>
      </c>
      <c r="G73" s="81" t="str">
        <f t="shared" ref="G73:G104" si="2">IF(OR(F73="Not Defined",F73="Check"),"",F73)</f>
        <v>License-Trsf-3</v>
      </c>
      <c r="H73" s="110" t="str">
        <f>IF(ISBLANK(G73)=TRUE,"Removed",_xlfn.XLOOKUP(G73,'Processing Details'!$1:$1,'Processing Details'!$6:$6,"Indetermined",0))</f>
        <v>[COL65]</v>
      </c>
      <c r="I73" s="81" t="str">
        <f>IF(ISBLANK(G73)=TRUE,"Removed",_xlfn.XLOOKUP(G73,'Processing Details'!$1:$1,'Processing Details'!$4:$4,"Indetermined",0))</f>
        <v>AutoFilled</v>
      </c>
      <c r="J73" s="81"/>
    </row>
    <row r="74" spans="1:10" ht="12" x14ac:dyDescent="0.2">
      <c r="A74" s="99" t="s">
        <v>1242</v>
      </c>
      <c r="B74" s="100"/>
      <c r="C74" s="100" t="s">
        <v>1112</v>
      </c>
      <c r="D74" s="199" t="str">
        <f>IF(ISBLANK(_xlfn.XLOOKUP(A74,'Processing Details'!$1:$1,'Processing Details'!$1:$1,"No match",0))=TRUE,"No match",_xlfn.XLOOKUP(A74,'Processing Details'!$1:$1,'Processing Details'!$1:$1,"No match",0))</f>
        <v>Data retention &amp; deletion PII</v>
      </c>
      <c r="E74" s="98" t="str">
        <f>IF(D74="No match",IF(ISBLANK(_xlfn.XLOOKUP(B74,'Processing Details'!$2:$2,'Processing Details'!$2:$2,"No match",0)),"No match",_xlfn.XLOOKUP(B74,'Processing Details'!$2:$2,'Processing Details'!$2:$2,"No match",0)),"N/A")</f>
        <v>N/A</v>
      </c>
      <c r="F74" s="98" t="str">
        <f>_xlfn.IFS(D74&lt;&gt;"No match",D74,E74&lt;&gt;"No match",_xlfn.XLOOKUP(B74,'Processing Details'!$2:$2,'Processing Details'!$1:$1,"Not Resolved",0),AND(D74="No match",E74="No match")=TRUE,"")</f>
        <v>Data retention &amp; deletion PII</v>
      </c>
      <c r="G74" s="81" t="str">
        <f t="shared" si="2"/>
        <v>Data retention &amp; deletion PII</v>
      </c>
      <c r="H74" s="110" t="str">
        <f>IF(ISBLANK(G74)=TRUE,"Removed",_xlfn.XLOOKUP(G74,'Processing Details'!$1:$1,'Processing Details'!$6:$6,"Indetermined",0))</f>
        <v>[COL66]</v>
      </c>
      <c r="I74" s="81" t="str">
        <f>IF(ISBLANK(G74)=TRUE,"Removed",_xlfn.XLOOKUP(G74,'Processing Details'!$1:$1,'Processing Details'!$4:$4,"Indetermined",0))</f>
        <v>Empty</v>
      </c>
      <c r="J74" s="81"/>
    </row>
    <row r="75" spans="1:10" ht="12" x14ac:dyDescent="0.2">
      <c r="A75" s="99" t="s">
        <v>527</v>
      </c>
      <c r="B75" s="100" t="s">
        <v>64</v>
      </c>
      <c r="C75" s="100" t="s">
        <v>1113</v>
      </c>
      <c r="D75" s="199" t="str">
        <f>IF(ISBLANK(_xlfn.XLOOKUP(A75,'Processing Details'!$1:$1,'Processing Details'!$1:$1,"No match",0))=TRUE,"No match",_xlfn.XLOOKUP(A75,'Processing Details'!$1:$1,'Processing Details'!$1:$1,"No match",0))</f>
        <v>Category. PII-1 (max retention)</v>
      </c>
      <c r="E75" s="98" t="str">
        <f>IF(D75="No match",IF(ISBLANK(_xlfn.XLOOKUP(B75,'Processing Details'!$2:$2,'Processing Details'!$2:$2,"No match",0)),"No match",_xlfn.XLOOKUP(B75,'Processing Details'!$2:$2,'Processing Details'!$2:$2,"No match",0)),"N/A")</f>
        <v>N/A</v>
      </c>
      <c r="F75" s="98" t="str">
        <f>_xlfn.IFS(D75&lt;&gt;"No match",D75,E75&lt;&gt;"No match",_xlfn.XLOOKUP(B75,'Processing Details'!$2:$2,'Processing Details'!$1:$1,"Not Resolved",0),AND(D75="No match",E75="No match")=TRUE,"")</f>
        <v>Category. PII-1 (max retention)</v>
      </c>
      <c r="G75" s="81" t="str">
        <f t="shared" si="2"/>
        <v>Category. PII-1 (max retention)</v>
      </c>
      <c r="H75" s="110" t="str">
        <f>IF(ISBLANK(G75)=TRUE,"Removed",_xlfn.XLOOKUP(G75,'Processing Details'!$1:$1,'Processing Details'!$6:$6,"Indetermined",0))</f>
        <v>[COL67]</v>
      </c>
      <c r="I75" s="81" t="str">
        <f>IF(ISBLANK(G75)=TRUE,"Removed",_xlfn.XLOOKUP(G75,'Processing Details'!$1:$1,'Processing Details'!$4:$4,"Indetermined",0))</f>
        <v>Free</v>
      </c>
      <c r="J75" s="81"/>
    </row>
    <row r="76" spans="1:10" ht="12" x14ac:dyDescent="0.2">
      <c r="A76" s="99" t="s">
        <v>461</v>
      </c>
      <c r="B76" s="100" t="s">
        <v>65</v>
      </c>
      <c r="C76" s="100" t="s">
        <v>1114</v>
      </c>
      <c r="D76" s="199" t="str">
        <f>IF(ISBLANK(_xlfn.XLOOKUP(A76,'Processing Details'!$1:$1,'Processing Details'!$1:$1,"No match",0))=TRUE,"No match",_xlfn.XLOOKUP(A76,'Processing Details'!$1:$1,'Processing Details'!$1:$1,"No match",0))</f>
        <v>Max. retention time-1</v>
      </c>
      <c r="E76" s="98" t="str">
        <f>IF(D76="No match",IF(ISBLANK(_xlfn.XLOOKUP(B76,'Processing Details'!$2:$2,'Processing Details'!$2:$2,"No match",0)),"No match",_xlfn.XLOOKUP(B76,'Processing Details'!$2:$2,'Processing Details'!$2:$2,"No match",0)),"N/A")</f>
        <v>N/A</v>
      </c>
      <c r="F76" s="98" t="str">
        <f>_xlfn.IFS(D76&lt;&gt;"No match",D76,E76&lt;&gt;"No match",_xlfn.XLOOKUP(B76,'Processing Details'!$2:$2,'Processing Details'!$1:$1,"Not Resolved",0),AND(D76="No match",E76="No match")=TRUE,"")</f>
        <v>Max. retention time-1</v>
      </c>
      <c r="G76" s="81" t="str">
        <f t="shared" si="2"/>
        <v>Max. retention time-1</v>
      </c>
      <c r="H76" s="110" t="str">
        <f>IF(ISBLANK(G76)=TRUE,"Removed",_xlfn.XLOOKUP(G76,'Processing Details'!$1:$1,'Processing Details'!$6:$6,"Indetermined",0))</f>
        <v>[COL68]</v>
      </c>
      <c r="I76" s="81" t="str">
        <f>IF(ISBLANK(G76)=TRUE,"Removed",_xlfn.XLOOKUP(G76,'Processing Details'!$1:$1,'Processing Details'!$4:$4,"Indetermined",0))</f>
        <v>Free</v>
      </c>
      <c r="J76" s="81"/>
    </row>
    <row r="77" spans="1:10" ht="12" x14ac:dyDescent="0.2">
      <c r="A77" s="99" t="s">
        <v>462</v>
      </c>
      <c r="B77" s="100" t="s">
        <v>66</v>
      </c>
      <c r="C77" s="100" t="s">
        <v>1115</v>
      </c>
      <c r="D77" s="199" t="str">
        <f>IF(ISBLANK(_xlfn.XLOOKUP(A77,'Processing Details'!$1:$1,'Processing Details'!$1:$1,"No match",0))=TRUE,"No match",_xlfn.XLOOKUP(A77,'Processing Details'!$1:$1,'Processing Details'!$1:$1,"No match",0))</f>
        <v>Deletion time if legitimate 1</v>
      </c>
      <c r="E77" s="98" t="str">
        <f>IF(D77="No match",IF(ISBLANK(_xlfn.XLOOKUP(B77,'Processing Details'!$2:$2,'Processing Details'!$2:$2,"No match",0)),"No match",_xlfn.XLOOKUP(B77,'Processing Details'!$2:$2,'Processing Details'!$2:$2,"No match",0)),"N/A")</f>
        <v>N/A</v>
      </c>
      <c r="F77" s="98" t="str">
        <f>_xlfn.IFS(D77&lt;&gt;"No match",D77,E77&lt;&gt;"No match",_xlfn.XLOOKUP(B77,'Processing Details'!$2:$2,'Processing Details'!$1:$1,"Not Resolved",0),AND(D77="No match",E77="No match")=TRUE,"")</f>
        <v>Deletion time if legitimate 1</v>
      </c>
      <c r="G77" s="81" t="str">
        <f t="shared" si="2"/>
        <v>Deletion time if legitimate 1</v>
      </c>
      <c r="H77" s="110" t="str">
        <f>IF(ISBLANK(G77)=TRUE,"Removed",_xlfn.XLOOKUP(G77,'Processing Details'!$1:$1,'Processing Details'!$6:$6,"Indetermined",0))</f>
        <v>[COL69]</v>
      </c>
      <c r="I77" s="81" t="str">
        <f>IF(ISBLANK(G77)=TRUE,"Removed",_xlfn.XLOOKUP(G77,'Processing Details'!$1:$1,'Processing Details'!$4:$4,"Indetermined",0))</f>
        <v>Free</v>
      </c>
      <c r="J77" s="81"/>
    </row>
    <row r="78" spans="1:10" ht="12" x14ac:dyDescent="0.2">
      <c r="A78" s="99" t="s">
        <v>528</v>
      </c>
      <c r="B78" s="100" t="s">
        <v>67</v>
      </c>
      <c r="C78" s="100" t="s">
        <v>1116</v>
      </c>
      <c r="D78" s="199" t="str">
        <f>IF(ISBLANK(_xlfn.XLOOKUP(A78,'Processing Details'!$1:$1,'Processing Details'!$1:$1,"No match",0))=TRUE,"No match",_xlfn.XLOOKUP(A78,'Processing Details'!$1:$1,'Processing Details'!$1:$1,"No match",0))</f>
        <v>Categ. PII-2 (critical)</v>
      </c>
      <c r="E78" s="98" t="str">
        <f>IF(D78="No match",IF(ISBLANK(_xlfn.XLOOKUP(B78,'Processing Details'!$2:$2,'Processing Details'!$2:$2,"No match",0)),"No match",_xlfn.XLOOKUP(B78,'Processing Details'!$2:$2,'Processing Details'!$2:$2,"No match",0)),"N/A")</f>
        <v>N/A</v>
      </c>
      <c r="F78" s="98" t="str">
        <f>_xlfn.IFS(D78&lt;&gt;"No match",D78,E78&lt;&gt;"No match",_xlfn.XLOOKUP(B78,'Processing Details'!$2:$2,'Processing Details'!$1:$1,"Not Resolved",0),AND(D78="No match",E78="No match")=TRUE,"")</f>
        <v>Categ. PII-2 (critical)</v>
      </c>
      <c r="G78" s="81" t="str">
        <f t="shared" si="2"/>
        <v>Categ. PII-2 (critical)</v>
      </c>
      <c r="H78" s="110" t="str">
        <f>IF(ISBLANK(G78)=TRUE,"Removed",_xlfn.XLOOKUP(G78,'Processing Details'!$1:$1,'Processing Details'!$6:$6,"Indetermined",0))</f>
        <v>[COL70]</v>
      </c>
      <c r="I78" s="81" t="str">
        <f>IF(ISBLANK(G78)=TRUE,"Removed",_xlfn.XLOOKUP(G78,'Processing Details'!$1:$1,'Processing Details'!$4:$4,"Indetermined",0))</f>
        <v>Free</v>
      </c>
      <c r="J78" s="81"/>
    </row>
    <row r="79" spans="1:10" ht="12" x14ac:dyDescent="0.2">
      <c r="A79" s="99" t="s">
        <v>463</v>
      </c>
      <c r="B79" s="100" t="s">
        <v>68</v>
      </c>
      <c r="C79" s="100" t="s">
        <v>1117</v>
      </c>
      <c r="D79" s="199" t="str">
        <f>IF(ISBLANK(_xlfn.XLOOKUP(A79,'Processing Details'!$1:$1,'Processing Details'!$1:$1,"No match",0))=TRUE,"No match",_xlfn.XLOOKUP(A79,'Processing Details'!$1:$1,'Processing Details'!$1:$1,"No match",0))</f>
        <v>Retention time max-2</v>
      </c>
      <c r="E79" s="98" t="str">
        <f>IF(D79="No match",IF(ISBLANK(_xlfn.XLOOKUP(B79,'Processing Details'!$2:$2,'Processing Details'!$2:$2,"No match",0)),"No match",_xlfn.XLOOKUP(B79,'Processing Details'!$2:$2,'Processing Details'!$2:$2,"No match",0)),"N/A")</f>
        <v>N/A</v>
      </c>
      <c r="F79" s="98" t="str">
        <f>_xlfn.IFS(D79&lt;&gt;"No match",D79,E79&lt;&gt;"No match",_xlfn.XLOOKUP(B79,'Processing Details'!$2:$2,'Processing Details'!$1:$1,"Not Resolved",0),AND(D79="No match",E79="No match")=TRUE,"")</f>
        <v>Retention time max-2</v>
      </c>
      <c r="G79" s="81" t="str">
        <f t="shared" si="2"/>
        <v>Retention time max-2</v>
      </c>
      <c r="H79" s="110" t="str">
        <f>IF(ISBLANK(G79)=TRUE,"Removed",_xlfn.XLOOKUP(G79,'Processing Details'!$1:$1,'Processing Details'!$6:$6,"Indetermined",0))</f>
        <v>[COL71]</v>
      </c>
      <c r="I79" s="81" t="str">
        <f>IF(ISBLANK(G79)=TRUE,"Removed",_xlfn.XLOOKUP(G79,'Processing Details'!$1:$1,'Processing Details'!$4:$4,"Indetermined",0))</f>
        <v>Free</v>
      </c>
      <c r="J79" s="81"/>
    </row>
    <row r="80" spans="1:10" ht="12" x14ac:dyDescent="0.2">
      <c r="A80" s="99" t="s">
        <v>464</v>
      </c>
      <c r="B80" s="100" t="s">
        <v>69</v>
      </c>
      <c r="C80" s="100" t="s">
        <v>1118</v>
      </c>
      <c r="D80" s="199" t="str">
        <f>IF(ISBLANK(_xlfn.XLOOKUP(A80,'Processing Details'!$1:$1,'Processing Details'!$1:$1,"No match",0))=TRUE,"No match",_xlfn.XLOOKUP(A80,'Processing Details'!$1:$1,'Processing Details'!$1:$1,"No match",0))</f>
        <v>Deletion time 2 if legitimate</v>
      </c>
      <c r="E80" s="98" t="str">
        <f>IF(D80="No match",IF(ISBLANK(_xlfn.XLOOKUP(B80,'Processing Details'!$2:$2,'Processing Details'!$2:$2,"No match",0)),"No match",_xlfn.XLOOKUP(B80,'Processing Details'!$2:$2,'Processing Details'!$2:$2,"No match",0)),"N/A")</f>
        <v>N/A</v>
      </c>
      <c r="F80" s="98" t="str">
        <f>_xlfn.IFS(D80&lt;&gt;"No match",D80,E80&lt;&gt;"No match",_xlfn.XLOOKUP(B80,'Processing Details'!$2:$2,'Processing Details'!$1:$1,"Not Resolved",0),AND(D80="No match",E80="No match")=TRUE,"")</f>
        <v>Deletion time 2 if legitimate</v>
      </c>
      <c r="G80" s="81" t="str">
        <f t="shared" si="2"/>
        <v>Deletion time 2 if legitimate</v>
      </c>
      <c r="H80" s="110" t="str">
        <f>IF(ISBLANK(G80)=TRUE,"Removed",_xlfn.XLOOKUP(G80,'Processing Details'!$1:$1,'Processing Details'!$6:$6,"Indetermined",0))</f>
        <v>[COL72]</v>
      </c>
      <c r="I80" s="81" t="str">
        <f>IF(ISBLANK(G80)=TRUE,"Removed",_xlfn.XLOOKUP(G80,'Processing Details'!$1:$1,'Processing Details'!$4:$4,"Indetermined",0))</f>
        <v>Free</v>
      </c>
      <c r="J80" s="81"/>
    </row>
    <row r="81" spans="1:10" ht="12" x14ac:dyDescent="0.2">
      <c r="A81" s="99" t="s">
        <v>529</v>
      </c>
      <c r="B81" s="100" t="s">
        <v>70</v>
      </c>
      <c r="C81" s="100" t="s">
        <v>1119</v>
      </c>
      <c r="D81" s="199" t="str">
        <f>IF(ISBLANK(_xlfn.XLOOKUP(A81,'Processing Details'!$1:$1,'Processing Details'!$1:$1,"No match",0))=TRUE,"No match",_xlfn.XLOOKUP(A81,'Processing Details'!$1:$1,'Processing Details'!$1:$1,"No match",0))</f>
        <v>Categ. PII-3 (Other)</v>
      </c>
      <c r="E81" s="98" t="str">
        <f>IF(D81="No match",IF(ISBLANK(_xlfn.XLOOKUP(B81,'Processing Details'!$2:$2,'Processing Details'!$2:$2,"No match",0)),"No match",_xlfn.XLOOKUP(B81,'Processing Details'!$2:$2,'Processing Details'!$2:$2,"No match",0)),"N/A")</f>
        <v>N/A</v>
      </c>
      <c r="F81" s="98" t="str">
        <f>_xlfn.IFS(D81&lt;&gt;"No match",D81,E81&lt;&gt;"No match",_xlfn.XLOOKUP(B81,'Processing Details'!$2:$2,'Processing Details'!$1:$1,"Not Resolved",0),AND(D81="No match",E81="No match")=TRUE,"")</f>
        <v>Categ. PII-3 (Other)</v>
      </c>
      <c r="G81" s="81" t="str">
        <f t="shared" si="2"/>
        <v>Categ. PII-3 (Other)</v>
      </c>
      <c r="H81" s="110" t="str">
        <f>IF(ISBLANK(G81)=TRUE,"Removed",_xlfn.XLOOKUP(G81,'Processing Details'!$1:$1,'Processing Details'!$6:$6,"Indetermined",0))</f>
        <v>[COL73]</v>
      </c>
      <c r="I81" s="81" t="str">
        <f>IF(ISBLANK(G81)=TRUE,"Removed",_xlfn.XLOOKUP(G81,'Processing Details'!$1:$1,'Processing Details'!$4:$4,"Indetermined",0))</f>
        <v>Free</v>
      </c>
      <c r="J81" s="81"/>
    </row>
    <row r="82" spans="1:10" ht="12" x14ac:dyDescent="0.2">
      <c r="A82" s="99" t="s">
        <v>465</v>
      </c>
      <c r="B82" s="100" t="s">
        <v>71</v>
      </c>
      <c r="C82" s="100" t="s">
        <v>1120</v>
      </c>
      <c r="D82" s="199" t="str">
        <f>IF(ISBLANK(_xlfn.XLOOKUP(A82,'Processing Details'!$1:$1,'Processing Details'!$1:$1,"No match",0))=TRUE,"No match",_xlfn.XLOOKUP(A82,'Processing Details'!$1:$1,'Processing Details'!$1:$1,"No match",0))</f>
        <v>Retention time max-3</v>
      </c>
      <c r="E82" s="98" t="str">
        <f>IF(D82="No match",IF(ISBLANK(_xlfn.XLOOKUP(B82,'Processing Details'!$2:$2,'Processing Details'!$2:$2,"No match",0)),"No match",_xlfn.XLOOKUP(B82,'Processing Details'!$2:$2,'Processing Details'!$2:$2,"No match",0)),"N/A")</f>
        <v>N/A</v>
      </c>
      <c r="F82" s="98" t="str">
        <f>_xlfn.IFS(D82&lt;&gt;"No match",D82,E82&lt;&gt;"No match",_xlfn.XLOOKUP(B82,'Processing Details'!$2:$2,'Processing Details'!$1:$1,"Not Resolved",0),AND(D82="No match",E82="No match")=TRUE,"")</f>
        <v>Retention time max-3</v>
      </c>
      <c r="G82" s="81" t="str">
        <f t="shared" si="2"/>
        <v>Retention time max-3</v>
      </c>
      <c r="H82" s="110" t="str">
        <f>IF(ISBLANK(G82)=TRUE,"Removed",_xlfn.XLOOKUP(G82,'Processing Details'!$1:$1,'Processing Details'!$6:$6,"Indetermined",0))</f>
        <v>[COL74]</v>
      </c>
      <c r="I82" s="81" t="str">
        <f>IF(ISBLANK(G82)=TRUE,"Removed",_xlfn.XLOOKUP(G82,'Processing Details'!$1:$1,'Processing Details'!$4:$4,"Indetermined",0))</f>
        <v>Free</v>
      </c>
      <c r="J82" s="81"/>
    </row>
    <row r="83" spans="1:10" ht="12" x14ac:dyDescent="0.2">
      <c r="A83" s="99" t="s">
        <v>466</v>
      </c>
      <c r="B83" s="100" t="s">
        <v>72</v>
      </c>
      <c r="C83" s="100" t="s">
        <v>1121</v>
      </c>
      <c r="D83" s="199" t="str">
        <f>IF(ISBLANK(_xlfn.XLOOKUP(A83,'Processing Details'!$1:$1,'Processing Details'!$1:$1,"No match",0))=TRUE,"No match",_xlfn.XLOOKUP(A83,'Processing Details'!$1:$1,'Processing Details'!$1:$1,"No match",0))</f>
        <v>Deletion time 3 if legitimate</v>
      </c>
      <c r="E83" s="98" t="str">
        <f>IF(D83="No match",IF(ISBLANK(_xlfn.XLOOKUP(B83,'Processing Details'!$2:$2,'Processing Details'!$2:$2,"No match",0)),"No match",_xlfn.XLOOKUP(B83,'Processing Details'!$2:$2,'Processing Details'!$2:$2,"No match",0)),"N/A")</f>
        <v>N/A</v>
      </c>
      <c r="F83" s="98" t="str">
        <f>_xlfn.IFS(D83&lt;&gt;"No match",D83,E83&lt;&gt;"No match",_xlfn.XLOOKUP(B83,'Processing Details'!$2:$2,'Processing Details'!$1:$1,"Not Resolved",0),AND(D83="No match",E83="No match")=TRUE,"")</f>
        <v>Deletion time 3 if legitimate</v>
      </c>
      <c r="G83" s="81" t="str">
        <f t="shared" si="2"/>
        <v>Deletion time 3 if legitimate</v>
      </c>
      <c r="H83" s="110" t="str">
        <f>IF(ISBLANK(G83)=TRUE,"Removed",_xlfn.XLOOKUP(G83,'Processing Details'!$1:$1,'Processing Details'!$6:$6,"Indetermined",0))</f>
        <v>[COL75]</v>
      </c>
      <c r="I83" s="81" t="str">
        <f>IF(ISBLANK(G83)=TRUE,"Removed",_xlfn.XLOOKUP(G83,'Processing Details'!$1:$1,'Processing Details'!$4:$4,"Indetermined",0))</f>
        <v>Free</v>
      </c>
      <c r="J83" s="81"/>
    </row>
    <row r="84" spans="1:10" ht="12" x14ac:dyDescent="0.2">
      <c r="A84" s="99" t="s">
        <v>467</v>
      </c>
      <c r="B84" s="100"/>
      <c r="C84" s="100" t="s">
        <v>1122</v>
      </c>
      <c r="D84" s="199" t="str">
        <f>IF(ISBLANK(_xlfn.XLOOKUP(A84,'Processing Details'!$1:$1,'Processing Details'!$1:$1,"No match",0))=TRUE,"No match",_xlfn.XLOOKUP(A84,'Processing Details'!$1:$1,'Processing Details'!$1:$1,"No match",0))</f>
        <v>Technical and organizational security measures (Art. 32)</v>
      </c>
      <c r="E84" s="98" t="str">
        <f>IF(D84="No match",IF(ISBLANK(_xlfn.XLOOKUP(B84,'Processing Details'!$2:$2,'Processing Details'!$2:$2,"No match",0)),"No match",_xlfn.XLOOKUP(B84,'Processing Details'!$2:$2,'Processing Details'!$2:$2,"No match",0)),"N/A")</f>
        <v>N/A</v>
      </c>
      <c r="F84" s="98" t="str">
        <f>_xlfn.IFS(D84&lt;&gt;"No match",D84,E84&lt;&gt;"No match",_xlfn.XLOOKUP(B84,'Processing Details'!$2:$2,'Processing Details'!$1:$1,"Not Resolved",0),AND(D84="No match",E84="No match")=TRUE,"")</f>
        <v>Technical and organizational security measures (Art. 32)</v>
      </c>
      <c r="G84" s="81" t="str">
        <f t="shared" si="2"/>
        <v>Technical and organizational security measures (Art. 32)</v>
      </c>
      <c r="H84" s="110" t="str">
        <f>IF(ISBLANK(G84)=TRUE,"Removed",_xlfn.XLOOKUP(G84,'Processing Details'!$1:$1,'Processing Details'!$6:$6,"Indetermined",0))</f>
        <v>[COL76]</v>
      </c>
      <c r="I84" s="81" t="str">
        <f>IF(ISBLANK(G84)=TRUE,"Removed",_xlfn.XLOOKUP(G84,'Processing Details'!$1:$1,'Processing Details'!$4:$4,"Indetermined",0))</f>
        <v>Empty</v>
      </c>
      <c r="J84" s="81"/>
    </row>
    <row r="85" spans="1:10" ht="12" x14ac:dyDescent="0.2">
      <c r="A85" s="99" t="s">
        <v>370</v>
      </c>
      <c r="B85" s="100" t="s">
        <v>329</v>
      </c>
      <c r="C85" s="100" t="s">
        <v>1123</v>
      </c>
      <c r="D85" s="199" t="str">
        <f>IF(ISBLANK(_xlfn.XLOOKUP(A85,'Processing Details'!$1:$1,'Processing Details'!$1:$1,"No match",0))=TRUE,"No match",_xlfn.XLOOKUP(A85,'Processing Details'!$1:$1,'Processing Details'!$1:$1,"No match",0))</f>
        <v>Encryption</v>
      </c>
      <c r="E85" s="98" t="str">
        <f>IF(D85="No match",IF(ISBLANK(_xlfn.XLOOKUP(B85,'Processing Details'!$2:$2,'Processing Details'!$2:$2,"No match",0)),"No match",_xlfn.XLOOKUP(B85,'Processing Details'!$2:$2,'Processing Details'!$2:$2,"No match",0)),"N/A")</f>
        <v>N/A</v>
      </c>
      <c r="F85" s="98" t="str">
        <f>_xlfn.IFS(D85&lt;&gt;"No match",D85,E85&lt;&gt;"No match",_xlfn.XLOOKUP(B85,'Processing Details'!$2:$2,'Processing Details'!$1:$1,"Not Resolved",0),AND(D85="No match",E85="No match")=TRUE,"")</f>
        <v>Encryption</v>
      </c>
      <c r="G85" s="81" t="str">
        <f t="shared" si="2"/>
        <v>Encryption</v>
      </c>
      <c r="H85" s="110" t="str">
        <f>IF(ISBLANK(G85)=TRUE,"Removed",_xlfn.XLOOKUP(G85,'Processing Details'!$1:$1,'Processing Details'!$6:$6,"Indetermined",0))</f>
        <v>[COL77]</v>
      </c>
      <c r="I85" s="81" t="str">
        <f>IF(ISBLANK(G85)=TRUE,"Removed",_xlfn.XLOOKUP(G85,'Processing Details'!$1:$1,'Processing Details'!$4:$4,"Indetermined",0))</f>
        <v>Free</v>
      </c>
      <c r="J85" s="81"/>
    </row>
    <row r="86" spans="1:10" ht="12" x14ac:dyDescent="0.2">
      <c r="A86" s="99" t="s">
        <v>468</v>
      </c>
      <c r="B86" s="100" t="s">
        <v>330</v>
      </c>
      <c r="C86" s="100" t="s">
        <v>1124</v>
      </c>
      <c r="D86" s="199" t="str">
        <f>IF(ISBLANK(_xlfn.XLOOKUP(A86,'Processing Details'!$1:$1,'Processing Details'!$1:$1,"No match",0))=TRUE,"No match",_xlfn.XLOOKUP(A86,'Processing Details'!$1:$1,'Processing Details'!$1:$1,"No match",0))</f>
        <v>Pseudonymization</v>
      </c>
      <c r="E86" s="98" t="str">
        <f>IF(D86="No match",IF(ISBLANK(_xlfn.XLOOKUP(B86,'Processing Details'!$2:$2,'Processing Details'!$2:$2,"No match",0)),"No match",_xlfn.XLOOKUP(B86,'Processing Details'!$2:$2,'Processing Details'!$2:$2,"No match",0)),"N/A")</f>
        <v>N/A</v>
      </c>
      <c r="F86" s="98" t="str">
        <f>_xlfn.IFS(D86&lt;&gt;"No match",D86,E86&lt;&gt;"No match",_xlfn.XLOOKUP(B86,'Processing Details'!$2:$2,'Processing Details'!$1:$1,"Not Resolved",0),AND(D86="No match",E86="No match")=TRUE,"")</f>
        <v>Pseudonymization</v>
      </c>
      <c r="G86" s="81" t="str">
        <f t="shared" si="2"/>
        <v>Pseudonymization</v>
      </c>
      <c r="H86" s="110" t="str">
        <f>IF(ISBLANK(G86)=TRUE,"Removed",_xlfn.XLOOKUP(G86,'Processing Details'!$1:$1,'Processing Details'!$6:$6,"Indetermined",0))</f>
        <v>[COL78]</v>
      </c>
      <c r="I86" s="81" t="str">
        <f>IF(ISBLANK(G86)=TRUE,"Removed",_xlfn.XLOOKUP(G86,'Processing Details'!$1:$1,'Processing Details'!$4:$4,"Indetermined",0))</f>
        <v>Free</v>
      </c>
      <c r="J86" s="81"/>
    </row>
    <row r="87" spans="1:10" ht="12" x14ac:dyDescent="0.2">
      <c r="A87" s="99" t="s">
        <v>1243</v>
      </c>
      <c r="B87" s="100" t="s">
        <v>331</v>
      </c>
      <c r="C87" s="100" t="s">
        <v>1125</v>
      </c>
      <c r="D87" s="199" t="str">
        <f>IF(ISBLANK(_xlfn.XLOOKUP(A87,'Processing Details'!$1:$1,'Processing Details'!$1:$1,"No match",0))=TRUE,"No match",_xlfn.XLOOKUP(A87,'Processing Details'!$1:$1,'Processing Details'!$1:$1,"No match",0))</f>
        <v>CIA and resilience</v>
      </c>
      <c r="E87" s="98" t="str">
        <f>IF(D87="No match",IF(ISBLANK(_xlfn.XLOOKUP(B87,'Processing Details'!$2:$2,'Processing Details'!$2:$2,"No match",0)),"No match",_xlfn.XLOOKUP(B87,'Processing Details'!$2:$2,'Processing Details'!$2:$2,"No match",0)),"N/A")</f>
        <v>N/A</v>
      </c>
      <c r="F87" s="98" t="str">
        <f>_xlfn.IFS(D87&lt;&gt;"No match",D87,E87&lt;&gt;"No match",_xlfn.XLOOKUP(B87,'Processing Details'!$2:$2,'Processing Details'!$1:$1,"Not Resolved",0),AND(D87="No match",E87="No match")=TRUE,"")</f>
        <v>CIA and resilience</v>
      </c>
      <c r="G87" s="81" t="str">
        <f t="shared" si="2"/>
        <v>CIA and resilience</v>
      </c>
      <c r="H87" s="110" t="str">
        <f>IF(ISBLANK(G87)=TRUE,"Removed",_xlfn.XLOOKUP(G87,'Processing Details'!$1:$1,'Processing Details'!$6:$6,"Indetermined",0))</f>
        <v>[COL79]</v>
      </c>
      <c r="I87" s="81" t="str">
        <f>IF(ISBLANK(G87)=TRUE,"Removed",_xlfn.XLOOKUP(G87,'Processing Details'!$1:$1,'Processing Details'!$4:$4,"Indetermined",0))</f>
        <v>Free</v>
      </c>
      <c r="J87" s="81"/>
    </row>
    <row r="88" spans="1:10" ht="12" x14ac:dyDescent="0.2">
      <c r="A88" s="99" t="s">
        <v>469</v>
      </c>
      <c r="B88" s="100" t="s">
        <v>332</v>
      </c>
      <c r="C88" s="100" t="s">
        <v>1126</v>
      </c>
      <c r="D88" s="199" t="str">
        <f>IF(ISBLANK(_xlfn.XLOOKUP(A88,'Processing Details'!$1:$1,'Processing Details'!$1:$1,"No match",0))=TRUE,"No match",_xlfn.XLOOKUP(A88,'Processing Details'!$1:$1,'Processing Details'!$1:$1,"No match",0))</f>
        <v>Post-incident continuity</v>
      </c>
      <c r="E88" s="98" t="str">
        <f>IF(D88="No match",IF(ISBLANK(_xlfn.XLOOKUP(B88,'Processing Details'!$2:$2,'Processing Details'!$2:$2,"No match",0)),"No match",_xlfn.XLOOKUP(B88,'Processing Details'!$2:$2,'Processing Details'!$2:$2,"No match",0)),"N/A")</f>
        <v>N/A</v>
      </c>
      <c r="F88" s="98" t="str">
        <f>_xlfn.IFS(D88&lt;&gt;"No match",D88,E88&lt;&gt;"No match",_xlfn.XLOOKUP(B88,'Processing Details'!$2:$2,'Processing Details'!$1:$1,"Not Resolved",0),AND(D88="No match",E88="No match")=TRUE,"")</f>
        <v>Post-incident continuity</v>
      </c>
      <c r="G88" s="81" t="str">
        <f t="shared" si="2"/>
        <v>Post-incident continuity</v>
      </c>
      <c r="H88" s="110" t="str">
        <f>IF(ISBLANK(G88)=TRUE,"Removed",_xlfn.XLOOKUP(G88,'Processing Details'!$1:$1,'Processing Details'!$6:$6,"Indetermined",0))</f>
        <v>[COL80]</v>
      </c>
      <c r="I88" s="81" t="str">
        <f>IF(ISBLANK(G88)=TRUE,"Removed",_xlfn.XLOOKUP(G88,'Processing Details'!$1:$1,'Processing Details'!$4:$4,"Indetermined",0))</f>
        <v>Free</v>
      </c>
      <c r="J88" s="81"/>
    </row>
    <row r="89" spans="1:10" ht="12" x14ac:dyDescent="0.2">
      <c r="A89" s="99" t="s">
        <v>470</v>
      </c>
      <c r="B89" s="100" t="s">
        <v>333</v>
      </c>
      <c r="C89" s="100" t="s">
        <v>1127</v>
      </c>
      <c r="D89" s="199" t="str">
        <f>IF(ISBLANK(_xlfn.XLOOKUP(A89,'Processing Details'!$1:$1,'Processing Details'!$1:$1,"No match",0))=TRUE,"No match",_xlfn.XLOOKUP(A89,'Processing Details'!$1:$1,'Processing Details'!$1:$1,"No match",0))</f>
        <v>Testing and performance</v>
      </c>
      <c r="E89" s="98" t="str">
        <f>IF(D89="No match",IF(ISBLANK(_xlfn.XLOOKUP(B89,'Processing Details'!$2:$2,'Processing Details'!$2:$2,"No match",0)),"No match",_xlfn.XLOOKUP(B89,'Processing Details'!$2:$2,'Processing Details'!$2:$2,"No match",0)),"N/A")</f>
        <v>N/A</v>
      </c>
      <c r="F89" s="98" t="str">
        <f>_xlfn.IFS(D89&lt;&gt;"No match",D89,E89&lt;&gt;"No match",_xlfn.XLOOKUP(B89,'Processing Details'!$2:$2,'Processing Details'!$1:$1,"Not Resolved",0),AND(D89="No match",E89="No match")=TRUE,"")</f>
        <v>Testing and performance</v>
      </c>
      <c r="G89" s="81" t="str">
        <f t="shared" si="2"/>
        <v>Testing and performance</v>
      </c>
      <c r="H89" s="110" t="str">
        <f>IF(ISBLANK(G89)=TRUE,"Removed",_xlfn.XLOOKUP(G89,'Processing Details'!$1:$1,'Processing Details'!$6:$6,"Indetermined",0))</f>
        <v>[COL81]</v>
      </c>
      <c r="I89" s="81" t="str">
        <f>IF(ISBLANK(G89)=TRUE,"Removed",_xlfn.XLOOKUP(G89,'Processing Details'!$1:$1,'Processing Details'!$4:$4,"Indetermined",0))</f>
        <v>Free</v>
      </c>
      <c r="J89" s="81"/>
    </row>
    <row r="90" spans="1:10" ht="12" x14ac:dyDescent="0.2">
      <c r="A90" s="99" t="s">
        <v>1244</v>
      </c>
      <c r="B90" s="100" t="s">
        <v>336</v>
      </c>
      <c r="C90" s="100" t="s">
        <v>1128</v>
      </c>
      <c r="D90" s="199" t="str">
        <f>IF(ISBLANK(_xlfn.XLOOKUP(A90,'Processing Details'!$1:$1,'Processing Details'!$1:$1,"No match",0))=TRUE,"No match",_xlfn.XLOOKUP(A90,'Processing Details'!$1:$1,'Processing Details'!$1:$1,"No match",0))</f>
        <v>CIA risk assessment</v>
      </c>
      <c r="E90" s="98" t="str">
        <f>IF(D90="No match",IF(ISBLANK(_xlfn.XLOOKUP(B90,'Processing Details'!$2:$2,'Processing Details'!$2:$2,"No match",0)),"No match",_xlfn.XLOOKUP(B90,'Processing Details'!$2:$2,'Processing Details'!$2:$2,"No match",0)),"N/A")</f>
        <v>N/A</v>
      </c>
      <c r="F90" s="98" t="str">
        <f>_xlfn.IFS(D90&lt;&gt;"No match",D90,E90&lt;&gt;"No match",_xlfn.XLOOKUP(B90,'Processing Details'!$2:$2,'Processing Details'!$1:$1,"Not Resolved",0),AND(D90="No match",E90="No match")=TRUE,"")</f>
        <v>CIA risk assessment</v>
      </c>
      <c r="G90" s="81" t="str">
        <f t="shared" si="2"/>
        <v>CIA risk assessment</v>
      </c>
      <c r="H90" s="110" t="str">
        <f>IF(ISBLANK(G90)=TRUE,"Removed",_xlfn.XLOOKUP(G90,'Processing Details'!$1:$1,'Processing Details'!$6:$6,"Indetermined",0))</f>
        <v>[COL82]</v>
      </c>
      <c r="I90" s="81" t="str">
        <f>IF(ISBLANK(G90)=TRUE,"Removed",_xlfn.XLOOKUP(G90,'Processing Details'!$1:$1,'Processing Details'!$4:$4,"Indetermined",0))</f>
        <v>Free</v>
      </c>
      <c r="J90" s="81"/>
    </row>
    <row r="91" spans="1:10" ht="12" x14ac:dyDescent="0.2">
      <c r="A91" s="99" t="s">
        <v>471</v>
      </c>
      <c r="B91" s="100" t="s">
        <v>334</v>
      </c>
      <c r="C91" s="100" t="s">
        <v>1129</v>
      </c>
      <c r="D91" s="199" t="str">
        <f>IF(ISBLANK(_xlfn.XLOOKUP(A91,'Processing Details'!$1:$1,'Processing Details'!$1:$1,"No match",0))=TRUE,"No match",_xlfn.XLOOKUP(A91,'Processing Details'!$1:$1,'Processing Details'!$1:$1,"No match",0))</f>
        <v>Approved [industry] Code of Conduct (s. 40)</v>
      </c>
      <c r="E91" s="98" t="str">
        <f>IF(D91="No match",IF(ISBLANK(_xlfn.XLOOKUP(B91,'Processing Details'!$2:$2,'Processing Details'!$2:$2,"No match",0)),"No match",_xlfn.XLOOKUP(B91,'Processing Details'!$2:$2,'Processing Details'!$2:$2,"No match",0)),"N/A")</f>
        <v>N/A</v>
      </c>
      <c r="F91" s="98" t="str">
        <f>_xlfn.IFS(D91&lt;&gt;"No match",D91,E91&lt;&gt;"No match",_xlfn.XLOOKUP(B91,'Processing Details'!$2:$2,'Processing Details'!$1:$1,"Not Resolved",0),AND(D91="No match",E91="No match")=TRUE,"")</f>
        <v>Approved [industry] Code of Conduct (s. 40)</v>
      </c>
      <c r="G91" s="81" t="str">
        <f t="shared" si="2"/>
        <v>Approved [industry] Code of Conduct (s. 40)</v>
      </c>
      <c r="H91" s="110" t="str">
        <f>IF(ISBLANK(G91)=TRUE,"Removed",_xlfn.XLOOKUP(G91,'Processing Details'!$1:$1,'Processing Details'!$6:$6,"Indetermined",0))</f>
        <v>[COL83]</v>
      </c>
      <c r="I91" s="81" t="str">
        <f>IF(ISBLANK(G91)=TRUE,"Removed",_xlfn.XLOOKUP(G91,'Processing Details'!$1:$1,'Processing Details'!$4:$4,"Indetermined",0))</f>
        <v>Free</v>
      </c>
      <c r="J91" s="81"/>
    </row>
    <row r="92" spans="1:10" ht="12" x14ac:dyDescent="0.2">
      <c r="A92" s="99" t="s">
        <v>472</v>
      </c>
      <c r="B92" s="100" t="s">
        <v>335</v>
      </c>
      <c r="C92" s="100" t="s">
        <v>1130</v>
      </c>
      <c r="D92" s="199" t="str">
        <f>IF(ISBLANK(_xlfn.XLOOKUP(A92,'Processing Details'!$1:$1,'Processing Details'!$1:$1,"No match",0))=TRUE,"No match",_xlfn.XLOOKUP(A92,'Processing Details'!$1:$1,'Processing Details'!$1:$1,"No match",0))</f>
        <v>Approved certification (art. 42)</v>
      </c>
      <c r="E92" s="98" t="str">
        <f>IF(D92="No match",IF(ISBLANK(_xlfn.XLOOKUP(B92,'Processing Details'!$2:$2,'Processing Details'!$2:$2,"No match",0)),"No match",_xlfn.XLOOKUP(B92,'Processing Details'!$2:$2,'Processing Details'!$2:$2,"No match",0)),"N/A")</f>
        <v>N/A</v>
      </c>
      <c r="F92" s="98" t="str">
        <f>_xlfn.IFS(D92&lt;&gt;"No match",D92,E92&lt;&gt;"No match",_xlfn.XLOOKUP(B92,'Processing Details'!$2:$2,'Processing Details'!$1:$1,"Not Resolved",0),AND(D92="No match",E92="No match")=TRUE,"")</f>
        <v>Approved certification (art. 42)</v>
      </c>
      <c r="G92" s="81" t="str">
        <f t="shared" si="2"/>
        <v>Approved certification (art. 42)</v>
      </c>
      <c r="H92" s="110" t="str">
        <f>IF(ISBLANK(G92)=TRUE,"Removed",_xlfn.XLOOKUP(G92,'Processing Details'!$1:$1,'Processing Details'!$6:$6,"Indetermined",0))</f>
        <v>[COL84]</v>
      </c>
      <c r="I92" s="81" t="str">
        <f>IF(ISBLANK(G92)=TRUE,"Removed",_xlfn.XLOOKUP(G92,'Processing Details'!$1:$1,'Processing Details'!$4:$4,"Indetermined",0))</f>
        <v>Free</v>
      </c>
      <c r="J92" s="81"/>
    </row>
    <row r="93" spans="1:10" ht="12" x14ac:dyDescent="0.2">
      <c r="A93" s="99" t="s">
        <v>1245</v>
      </c>
      <c r="B93" s="100" t="s">
        <v>318</v>
      </c>
      <c r="C93" s="100" t="s">
        <v>1131</v>
      </c>
      <c r="D93" s="199" t="str">
        <f>IF(ISBLANK(_xlfn.XLOOKUP(A93,'Processing Details'!$1:$1,'Processing Details'!$1:$1,"No match",0))=TRUE,"No match",_xlfn.XLOOKUP(A93,'Processing Details'!$1:$1,'Processing Details'!$1:$1,"No match",0))</f>
        <v>Access to PII on explicit instruction resp. treaty (personnel contract)</v>
      </c>
      <c r="E93" s="98" t="str">
        <f>IF(D93="No match",IF(ISBLANK(_xlfn.XLOOKUP(B93,'Processing Details'!$2:$2,'Processing Details'!$2:$2,"No match",0)),"No match",_xlfn.XLOOKUP(B93,'Processing Details'!$2:$2,'Processing Details'!$2:$2,"No match",0)),"N/A")</f>
        <v>N/A</v>
      </c>
      <c r="F93" s="98" t="str">
        <f>_xlfn.IFS(D93&lt;&gt;"No match",D93,E93&lt;&gt;"No match",_xlfn.XLOOKUP(B93,'Processing Details'!$2:$2,'Processing Details'!$1:$1,"Not Resolved",0),AND(D93="No match",E93="No match")=TRUE,"")</f>
        <v>Access to PII on explicit instruction resp. treaty (personnel contract)</v>
      </c>
      <c r="G93" s="81" t="str">
        <f t="shared" si="2"/>
        <v>Access to PII on explicit instruction resp. treaty (personnel contract)</v>
      </c>
      <c r="H93" s="110" t="str">
        <f>IF(ISBLANK(G93)=TRUE,"Removed",_xlfn.XLOOKUP(G93,'Processing Details'!$1:$1,'Processing Details'!$6:$6,"Indetermined",0))</f>
        <v>[COL85]</v>
      </c>
      <c r="I93" s="81" t="str">
        <f>IF(ISBLANK(G93)=TRUE,"Removed",_xlfn.XLOOKUP(G93,'Processing Details'!$1:$1,'Processing Details'!$4:$4,"Indetermined",0))</f>
        <v>Free</v>
      </c>
      <c r="J93" s="81"/>
    </row>
    <row r="94" spans="1:10" ht="12" x14ac:dyDescent="0.2">
      <c r="A94" s="99" t="s">
        <v>473</v>
      </c>
      <c r="B94" s="100" t="s">
        <v>73</v>
      </c>
      <c r="C94" s="100" t="s">
        <v>1132</v>
      </c>
      <c r="D94" s="199" t="str">
        <f>IF(ISBLANK(_xlfn.XLOOKUP(A94,'Processing Details'!$1:$1,'Processing Details'!$1:$1,"No match",0))=TRUE,"No match",_xlfn.XLOOKUP(A94,'Processing Details'!$1:$1,'Processing Details'!$1:$1,"No match",0))</f>
        <v>Other measures</v>
      </c>
      <c r="E94" s="98" t="str">
        <f>IF(D94="No match",IF(ISBLANK(_xlfn.XLOOKUP(B94,'Processing Details'!$2:$2,'Processing Details'!$2:$2,"No match",0)),"No match",_xlfn.XLOOKUP(B94,'Processing Details'!$2:$2,'Processing Details'!$2:$2,"No match",0)),"N/A")</f>
        <v>N/A</v>
      </c>
      <c r="F94" s="98" t="str">
        <f>_xlfn.IFS(D94&lt;&gt;"No match",D94,E94&lt;&gt;"No match",_xlfn.XLOOKUP(B94,'Processing Details'!$2:$2,'Processing Details'!$1:$1,"Not Resolved",0),AND(D94="No match",E94="No match")=TRUE,"")</f>
        <v>Other measures</v>
      </c>
      <c r="G94" s="81" t="str">
        <f t="shared" si="2"/>
        <v>Other measures</v>
      </c>
      <c r="H94" s="110" t="str">
        <f>IF(ISBLANK(G94)=TRUE,"Removed",_xlfn.XLOOKUP(G94,'Processing Details'!$1:$1,'Processing Details'!$6:$6,"Indetermined",0))</f>
        <v>[COL86]</v>
      </c>
      <c r="I94" s="81" t="str">
        <f>IF(ISBLANK(G94)=TRUE,"Removed",_xlfn.XLOOKUP(G94,'Processing Details'!$1:$1,'Processing Details'!$4:$4,"Indetermined",0))</f>
        <v>Empty</v>
      </c>
      <c r="J94" s="81"/>
    </row>
    <row r="95" spans="1:10" ht="12" x14ac:dyDescent="0.2">
      <c r="A95" s="99" t="s">
        <v>474</v>
      </c>
      <c r="B95" s="100" t="s">
        <v>74</v>
      </c>
      <c r="C95" s="100" t="s">
        <v>1133</v>
      </c>
      <c r="D95" s="199" t="str">
        <f>IF(ISBLANK(_xlfn.XLOOKUP(A95,'Processing Details'!$1:$1,'Processing Details'!$1:$1,"No match",0))=TRUE,"No match",_xlfn.XLOOKUP(A95,'Processing Details'!$1:$1,'Processing Details'!$1:$1,"No match",0))</f>
        <v>ePD Directive (Art 21.5)</v>
      </c>
      <c r="E95" s="98" t="str">
        <f>IF(D95="No match",IF(ISBLANK(_xlfn.XLOOKUP(B95,'Processing Details'!$2:$2,'Processing Details'!$2:$2,"No match",0)),"No match",_xlfn.XLOOKUP(B95,'Processing Details'!$2:$2,'Processing Details'!$2:$2,"No match",0)),"N/A")</f>
        <v>N/A</v>
      </c>
      <c r="F95" s="98" t="str">
        <f>_xlfn.IFS(D95&lt;&gt;"No match",D95,E95&lt;&gt;"No match",_xlfn.XLOOKUP(B95,'Processing Details'!$2:$2,'Processing Details'!$1:$1,"Not Resolved",0),AND(D95="No match",E95="No match")=TRUE,"")</f>
        <v>ePD Directive (Art 21.5)</v>
      </c>
      <c r="G95" s="81" t="str">
        <f t="shared" si="2"/>
        <v>ePD Directive (Art 21.5)</v>
      </c>
      <c r="H95" s="110" t="str">
        <f>IF(ISBLANK(G95)=TRUE,"Removed",_xlfn.XLOOKUP(G95,'Processing Details'!$1:$1,'Processing Details'!$6:$6,"Indetermined",0))</f>
        <v>[COL87]</v>
      </c>
      <c r="I95" s="81" t="str">
        <f>IF(ISBLANK(G95)=TRUE,"Removed",_xlfn.XLOOKUP(G95,'Processing Details'!$1:$1,'Processing Details'!$4:$4,"Indetermined",0))</f>
        <v>Free</v>
      </c>
      <c r="J95" s="81"/>
    </row>
    <row r="96" spans="1:10" ht="12" x14ac:dyDescent="0.2">
      <c r="A96" s="99" t="s">
        <v>475</v>
      </c>
      <c r="B96" s="100" t="s">
        <v>75</v>
      </c>
      <c r="C96" s="100" t="s">
        <v>1134</v>
      </c>
      <c r="D96" s="199" t="str">
        <f>IF(ISBLANK(_xlfn.XLOOKUP(A96,'Processing Details'!$1:$1,'Processing Details'!$1:$1,"No match",0))=TRUE,"No match",_xlfn.XLOOKUP(A96,'Processing Details'!$1:$1,'Processing Details'!$1:$1,"No match",0))</f>
        <v>Controls to ensure transparency of automatic decisions (Art. 21.3)</v>
      </c>
      <c r="E96" s="98" t="str">
        <f>IF(D96="No match",IF(ISBLANK(_xlfn.XLOOKUP(B96,'Processing Details'!$2:$2,'Processing Details'!$2:$2,"No match",0)),"No match",_xlfn.XLOOKUP(B96,'Processing Details'!$2:$2,'Processing Details'!$2:$2,"No match",0)),"N/A")</f>
        <v>N/A</v>
      </c>
      <c r="F96" s="98" t="str">
        <f>_xlfn.IFS(D96&lt;&gt;"No match",D96,E96&lt;&gt;"No match",_xlfn.XLOOKUP(B96,'Processing Details'!$2:$2,'Processing Details'!$1:$1,"Not Resolved",0),AND(D96="No match",E96="No match")=TRUE,"")</f>
        <v>Controls to ensure transparency of automatic decisions (Art. 21.3)</v>
      </c>
      <c r="G96" s="81" t="str">
        <f t="shared" si="2"/>
        <v>Controls to ensure transparency of automatic decisions (Art. 21.3)</v>
      </c>
      <c r="H96" s="110" t="str">
        <f>IF(ISBLANK(G96)=TRUE,"Removed",_xlfn.XLOOKUP(G96,'Processing Details'!$1:$1,'Processing Details'!$6:$6,"Indetermined",0))</f>
        <v>[COL88]</v>
      </c>
      <c r="I96" s="81" t="str">
        <f>IF(ISBLANK(G96)=TRUE,"Removed",_xlfn.XLOOKUP(G96,'Processing Details'!$1:$1,'Processing Details'!$4:$4,"Indetermined",0))</f>
        <v>Free</v>
      </c>
      <c r="J96" s="81"/>
    </row>
    <row r="97" spans="1:10" ht="12" x14ac:dyDescent="0.2">
      <c r="A97" s="99" t="s">
        <v>476</v>
      </c>
      <c r="B97" s="100" t="s">
        <v>76</v>
      </c>
      <c r="C97" s="100" t="s">
        <v>1135</v>
      </c>
      <c r="D97" s="199" t="str">
        <f>IF(ISBLANK(_xlfn.XLOOKUP(A97,'Processing Details'!$1:$1,'Processing Details'!$1:$1,"No match",0))=TRUE,"No match",_xlfn.XLOOKUP(A97,'Processing Details'!$1:$1,'Processing Details'!$1:$1,"No match",0))</f>
        <v>Protection by default and design (Art. 25)</v>
      </c>
      <c r="E97" s="98" t="str">
        <f>IF(D97="No match",IF(ISBLANK(_xlfn.XLOOKUP(B97,'Processing Details'!$2:$2,'Processing Details'!$2:$2,"No match",0)),"No match",_xlfn.XLOOKUP(B97,'Processing Details'!$2:$2,'Processing Details'!$2:$2,"No match",0)),"N/A")</f>
        <v>N/A</v>
      </c>
      <c r="F97" s="98" t="str">
        <f>_xlfn.IFS(D97&lt;&gt;"No match",D97,E97&lt;&gt;"No match",_xlfn.XLOOKUP(B97,'Processing Details'!$2:$2,'Processing Details'!$1:$1,"Not Resolved",0),AND(D97="No match",E97="No match")=TRUE,"")</f>
        <v>Protection by default and design (Art. 25)</v>
      </c>
      <c r="G97" s="81" t="str">
        <f t="shared" si="2"/>
        <v>Protection by default and design (Art. 25)</v>
      </c>
      <c r="H97" s="110" t="str">
        <f>IF(ISBLANK(G97)=TRUE,"Removed",_xlfn.XLOOKUP(G97,'Processing Details'!$1:$1,'Processing Details'!$6:$6,"Indetermined",0))</f>
        <v>[COL89]</v>
      </c>
      <c r="I97" s="81" t="str">
        <f>IF(ISBLANK(G97)=TRUE,"Removed",_xlfn.XLOOKUP(G97,'Processing Details'!$1:$1,'Processing Details'!$4:$4,"Indetermined",0))</f>
        <v>Free</v>
      </c>
      <c r="J97" s="81"/>
    </row>
    <row r="98" spans="1:10" ht="12" x14ac:dyDescent="0.2">
      <c r="A98" s="99" t="s">
        <v>477</v>
      </c>
      <c r="B98" s="100" t="s">
        <v>77</v>
      </c>
      <c r="C98" s="100" t="s">
        <v>1136</v>
      </c>
      <c r="D98" s="199" t="str">
        <f>IF(ISBLANK(_xlfn.XLOOKUP(A98,'Processing Details'!$1:$1,'Processing Details'!$1:$1,"No match",0))=TRUE,"No match",_xlfn.XLOOKUP(A98,'Processing Details'!$1:$1,'Processing Details'!$1:$1,"No match",0))</f>
        <v>Measures limiting a specific risk (Art 25)</v>
      </c>
      <c r="E98" s="98" t="str">
        <f>IF(D98="No match",IF(ISBLANK(_xlfn.XLOOKUP(B98,'Processing Details'!$2:$2,'Processing Details'!$2:$2,"No match",0)),"No match",_xlfn.XLOOKUP(B98,'Processing Details'!$2:$2,'Processing Details'!$2:$2,"No match",0)),"N/A")</f>
        <v>N/A</v>
      </c>
      <c r="F98" s="98" t="str">
        <f>_xlfn.IFS(D98&lt;&gt;"No match",D98,E98&lt;&gt;"No match",_xlfn.XLOOKUP(B98,'Processing Details'!$2:$2,'Processing Details'!$1:$1,"Not Resolved",0),AND(D98="No match",E98="No match")=TRUE,"")</f>
        <v>Measures limiting a specific risk (Art 25)</v>
      </c>
      <c r="G98" s="81" t="str">
        <f t="shared" si="2"/>
        <v>Measures limiting a specific risk (Art 25)</v>
      </c>
      <c r="H98" s="110" t="str">
        <f>IF(ISBLANK(G98)=TRUE,"Removed",_xlfn.XLOOKUP(G98,'Processing Details'!$1:$1,'Processing Details'!$6:$6,"Indetermined",0))</f>
        <v>[COL90]</v>
      </c>
      <c r="I98" s="81" t="str">
        <f>IF(ISBLANK(G98)=TRUE,"Removed",_xlfn.XLOOKUP(G98,'Processing Details'!$1:$1,'Processing Details'!$4:$4,"Indetermined",0))</f>
        <v>Free</v>
      </c>
      <c r="J98" s="81"/>
    </row>
    <row r="99" spans="1:10" ht="12" x14ac:dyDescent="0.2">
      <c r="A99" s="99" t="s">
        <v>478</v>
      </c>
      <c r="B99" s="100"/>
      <c r="C99" s="100" t="s">
        <v>1137</v>
      </c>
      <c r="D99" s="199" t="str">
        <f>IF(ISBLANK(_xlfn.XLOOKUP(A99,'Processing Details'!$1:$1,'Processing Details'!$1:$1,"No match",0))=TRUE,"No match",_xlfn.XLOOKUP(A99,'Processing Details'!$1:$1,'Processing Details'!$1:$1,"No match",0))</f>
        <v>Additional information</v>
      </c>
      <c r="E99" s="98" t="str">
        <f>IF(D99="No match",IF(ISBLANK(_xlfn.XLOOKUP(B99,'Processing Details'!$2:$2,'Processing Details'!$2:$2,"No match",0)),"No match",_xlfn.XLOOKUP(B99,'Processing Details'!$2:$2,'Processing Details'!$2:$2,"No match",0)),"N/A")</f>
        <v>N/A</v>
      </c>
      <c r="F99" s="98" t="str">
        <f>_xlfn.IFS(D99&lt;&gt;"No match",D99,E99&lt;&gt;"No match",_xlfn.XLOOKUP(B99,'Processing Details'!$2:$2,'Processing Details'!$1:$1,"Not Resolved",0),AND(D99="No match",E99="No match")=TRUE,"")</f>
        <v>Additional information</v>
      </c>
      <c r="G99" s="81" t="str">
        <f t="shared" si="2"/>
        <v>Additional information</v>
      </c>
      <c r="H99" s="110" t="str">
        <f>IF(ISBLANK(G99)=TRUE,"Removed",_xlfn.XLOOKUP(G99,'Processing Details'!$1:$1,'Processing Details'!$6:$6,"Indetermined",0))</f>
        <v>[COL91]</v>
      </c>
      <c r="I99" s="81" t="str">
        <f>IF(ISBLANK(G99)=TRUE,"Removed",_xlfn.XLOOKUP(G99,'Processing Details'!$1:$1,'Processing Details'!$4:$4,"Indetermined",0))</f>
        <v>Empty</v>
      </c>
      <c r="J99" s="81"/>
    </row>
    <row r="100" spans="1:10" ht="12" x14ac:dyDescent="0.2">
      <c r="A100" s="99" t="s">
        <v>479</v>
      </c>
      <c r="B100" s="100" t="s">
        <v>78</v>
      </c>
      <c r="C100" s="100" t="s">
        <v>1138</v>
      </c>
      <c r="D100" s="199" t="str">
        <f>IF(ISBLANK(_xlfn.XLOOKUP(A100,'Processing Details'!$1:$1,'Processing Details'!$1:$1,"No match",0))=TRUE,"No match",_xlfn.XLOOKUP(A100,'Processing Details'!$1:$1,'Processing Details'!$1:$1,"No match",0))</f>
        <v>Lawfulness of processing</v>
      </c>
      <c r="E100" s="98" t="str">
        <f>IF(D100="No match",IF(ISBLANK(_xlfn.XLOOKUP(B100,'Processing Details'!$2:$2,'Processing Details'!$2:$2,"No match",0)),"No match",_xlfn.XLOOKUP(B100,'Processing Details'!$2:$2,'Processing Details'!$2:$2,"No match",0)),"N/A")</f>
        <v>N/A</v>
      </c>
      <c r="F100" s="98" t="str">
        <f>_xlfn.IFS(D100&lt;&gt;"No match",D100,E100&lt;&gt;"No match",_xlfn.XLOOKUP(B100,'Processing Details'!$2:$2,'Processing Details'!$1:$1,"Not Resolved",0),AND(D100="No match",E100="No match")=TRUE,"")</f>
        <v>Lawfulness of processing</v>
      </c>
      <c r="G100" s="81" t="str">
        <f t="shared" si="2"/>
        <v>Lawfulness of processing</v>
      </c>
      <c r="H100" s="110" t="str">
        <f>IF(ISBLANK(G100)=TRUE,"Removed",_xlfn.XLOOKUP(G100,'Processing Details'!$1:$1,'Processing Details'!$6:$6,"Indetermined",0))</f>
        <v>[COL92]</v>
      </c>
      <c r="I100" s="81" t="str">
        <f>IF(ISBLANK(G100)=TRUE,"Removed",_xlfn.XLOOKUP(G100,'Processing Details'!$1:$1,'Processing Details'!$4:$4,"Indetermined",0))</f>
        <v>Empty</v>
      </c>
      <c r="J100" s="81"/>
    </row>
    <row r="101" spans="1:10" ht="12" x14ac:dyDescent="0.2">
      <c r="A101" s="99" t="s">
        <v>480</v>
      </c>
      <c r="B101" s="100" t="s">
        <v>79</v>
      </c>
      <c r="C101" s="100" t="s">
        <v>1139</v>
      </c>
      <c r="D101" s="199" t="str">
        <f>IF(ISBLANK(_xlfn.XLOOKUP(A101,'Processing Details'!$1:$1,'Processing Details'!$1:$1,"No match",0))=TRUE,"No match",_xlfn.XLOOKUP(A101,'Processing Details'!$1:$1,'Processing Details'!$1:$1,"No match",0))</f>
        <v>Copy: Purpose 1</v>
      </c>
      <c r="E101" s="98" t="str">
        <f>IF(D101="No match",IF(ISBLANK(_xlfn.XLOOKUP(B101,'Processing Details'!$2:$2,'Processing Details'!$2:$2,"No match",0)),"No match",_xlfn.XLOOKUP(B101,'Processing Details'!$2:$2,'Processing Details'!$2:$2,"No match",0)),"N/A")</f>
        <v>N/A</v>
      </c>
      <c r="F101" s="98" t="str">
        <f>_xlfn.IFS(D101&lt;&gt;"No match",D101,E101&lt;&gt;"No match",_xlfn.XLOOKUP(B101,'Processing Details'!$2:$2,'Processing Details'!$1:$1,"Not Resolved",0),AND(D101="No match",E101="No match")=TRUE,"")</f>
        <v>Copy: Purpose 1</v>
      </c>
      <c r="G101" s="81" t="str">
        <f t="shared" si="2"/>
        <v>Copy: Purpose 1</v>
      </c>
      <c r="H101" s="110" t="str">
        <f>IF(ISBLANK(G101)=TRUE,"Removed",_xlfn.XLOOKUP(G101,'Processing Details'!$1:$1,'Processing Details'!$6:$6,"Indetermined",0))</f>
        <v>[COL93]</v>
      </c>
      <c r="I101" s="81" t="str">
        <f>IF(ISBLANK(G101)=TRUE,"Removed",_xlfn.XLOOKUP(G101,'Processing Details'!$1:$1,'Processing Details'!$4:$4,"Indetermined",0))</f>
        <v>AutoFilled</v>
      </c>
      <c r="J101" s="81"/>
    </row>
    <row r="102" spans="1:10" ht="12" x14ac:dyDescent="0.2">
      <c r="A102" s="99" t="s">
        <v>481</v>
      </c>
      <c r="B102" s="100" t="s">
        <v>80</v>
      </c>
      <c r="C102" s="100" t="s">
        <v>1140</v>
      </c>
      <c r="D102" s="199" t="str">
        <f>IF(ISBLANK(_xlfn.XLOOKUP(A102,'Processing Details'!$1:$1,'Processing Details'!$1:$1,"No match",0))=TRUE,"No match",_xlfn.XLOOKUP(A102,'Processing Details'!$1:$1,'Processing Details'!$1:$1,"No match",0))</f>
        <v>Lawfulness 1</v>
      </c>
      <c r="E102" s="98" t="str">
        <f>IF(D102="No match",IF(ISBLANK(_xlfn.XLOOKUP(B102,'Processing Details'!$2:$2,'Processing Details'!$2:$2,"No match",0)),"No match",_xlfn.XLOOKUP(B102,'Processing Details'!$2:$2,'Processing Details'!$2:$2,"No match",0)),"N/A")</f>
        <v>N/A</v>
      </c>
      <c r="F102" s="98" t="str">
        <f>_xlfn.IFS(D102&lt;&gt;"No match",D102,E102&lt;&gt;"No match",_xlfn.XLOOKUP(B102,'Processing Details'!$2:$2,'Processing Details'!$1:$1,"Not Resolved",0),AND(D102="No match",E102="No match")=TRUE,"")</f>
        <v>Lawfulness 1</v>
      </c>
      <c r="G102" s="81" t="str">
        <f t="shared" si="2"/>
        <v>Lawfulness 1</v>
      </c>
      <c r="H102" s="110" t="str">
        <f>IF(ISBLANK(G102)=TRUE,"Removed",_xlfn.XLOOKUP(G102,'Processing Details'!$1:$1,'Processing Details'!$6:$6,"Indetermined",0))</f>
        <v>[COL94]</v>
      </c>
      <c r="I102" s="81" t="str">
        <f>IF(ISBLANK(G102)=TRUE,"Removed",_xlfn.XLOOKUP(G102,'Processing Details'!$1:$1,'Processing Details'!$4:$4,"Indetermined",0))</f>
        <v>Free</v>
      </c>
      <c r="J102" s="81"/>
    </row>
    <row r="103" spans="1:10" ht="12" x14ac:dyDescent="0.2">
      <c r="A103" s="99" t="s">
        <v>482</v>
      </c>
      <c r="B103" s="100" t="s">
        <v>81</v>
      </c>
      <c r="C103" s="100" t="s">
        <v>1141</v>
      </c>
      <c r="D103" s="199" t="str">
        <f>IF(ISBLANK(_xlfn.XLOOKUP(A103,'Processing Details'!$1:$1,'Processing Details'!$1:$1,"No match",0))=TRUE,"No match",_xlfn.XLOOKUP(A103,'Processing Details'!$1:$1,'Processing Details'!$1:$1,"No match",0))</f>
        <v>Evidence or reference 1</v>
      </c>
      <c r="E103" s="98" t="str">
        <f>IF(D103="No match",IF(ISBLANK(_xlfn.XLOOKUP(B103,'Processing Details'!$2:$2,'Processing Details'!$2:$2,"No match",0)),"No match",_xlfn.XLOOKUP(B103,'Processing Details'!$2:$2,'Processing Details'!$2:$2,"No match",0)),"N/A")</f>
        <v>N/A</v>
      </c>
      <c r="F103" s="98" t="str">
        <f>_xlfn.IFS(D103&lt;&gt;"No match",D103,E103&lt;&gt;"No match",_xlfn.XLOOKUP(B103,'Processing Details'!$2:$2,'Processing Details'!$1:$1,"Not Resolved",0),AND(D103="No match",E103="No match")=TRUE,"")</f>
        <v>Evidence or reference 1</v>
      </c>
      <c r="G103" s="81" t="str">
        <f t="shared" si="2"/>
        <v>Evidence or reference 1</v>
      </c>
      <c r="H103" s="110" t="str">
        <f>IF(ISBLANK(G103)=TRUE,"Removed",_xlfn.XLOOKUP(G103,'Processing Details'!$1:$1,'Processing Details'!$6:$6,"Indetermined",0))</f>
        <v>[COL95]</v>
      </c>
      <c r="I103" s="81" t="str">
        <f>IF(ISBLANK(G103)=TRUE,"Removed",_xlfn.XLOOKUP(G103,'Processing Details'!$1:$1,'Processing Details'!$4:$4,"Indetermined",0))</f>
        <v>Free</v>
      </c>
      <c r="J103" s="81"/>
    </row>
    <row r="104" spans="1:10" ht="12" x14ac:dyDescent="0.2">
      <c r="A104" s="99" t="s">
        <v>483</v>
      </c>
      <c r="B104" s="100" t="s">
        <v>319</v>
      </c>
      <c r="C104" s="100" t="s">
        <v>1142</v>
      </c>
      <c r="D104" s="199" t="str">
        <f>IF(ISBLANK(_xlfn.XLOOKUP(A104,'Processing Details'!$1:$1,'Processing Details'!$1:$1,"No match",0))=TRUE,"No match",_xlfn.XLOOKUP(A104,'Processing Details'!$1:$1,'Processing Details'!$1:$1,"No match",0))</f>
        <v>Copy: Purpose 2</v>
      </c>
      <c r="E104" s="98" t="str">
        <f>IF(D104="No match",IF(ISBLANK(_xlfn.XLOOKUP(B104,'Processing Details'!$2:$2,'Processing Details'!$2:$2,"No match",0)),"No match",_xlfn.XLOOKUP(B104,'Processing Details'!$2:$2,'Processing Details'!$2:$2,"No match",0)),"N/A")</f>
        <v>N/A</v>
      </c>
      <c r="F104" s="98" t="str">
        <f>_xlfn.IFS(D104&lt;&gt;"No match",D104,E104&lt;&gt;"No match",_xlfn.XLOOKUP(B104,'Processing Details'!$2:$2,'Processing Details'!$1:$1,"Not Resolved",0),AND(D104="No match",E104="No match")=TRUE,"")</f>
        <v>Copy: Purpose 2</v>
      </c>
      <c r="G104" s="81" t="str">
        <f t="shared" si="2"/>
        <v>Copy: Purpose 2</v>
      </c>
      <c r="H104" s="110" t="str">
        <f>IF(ISBLANK(G104)=TRUE,"Removed",_xlfn.XLOOKUP(G104,'Processing Details'!$1:$1,'Processing Details'!$6:$6,"Indetermined",0))</f>
        <v>[COL96]</v>
      </c>
      <c r="I104" s="81" t="str">
        <f>IF(ISBLANK(G104)=TRUE,"Removed",_xlfn.XLOOKUP(G104,'Processing Details'!$1:$1,'Processing Details'!$4:$4,"Indetermined",0))</f>
        <v>AutoFilled</v>
      </c>
      <c r="J104" s="81"/>
    </row>
    <row r="105" spans="1:10" ht="12" x14ac:dyDescent="0.2">
      <c r="A105" s="99" t="s">
        <v>484</v>
      </c>
      <c r="B105" s="100" t="s">
        <v>82</v>
      </c>
      <c r="C105" s="100" t="s">
        <v>1143</v>
      </c>
      <c r="D105" s="199" t="str">
        <f>IF(ISBLANK(_xlfn.XLOOKUP(A105,'Processing Details'!$1:$1,'Processing Details'!$1:$1,"No match",0))=TRUE,"No match",_xlfn.XLOOKUP(A105,'Processing Details'!$1:$1,'Processing Details'!$1:$1,"No match",0))</f>
        <v>Lawfulness 2</v>
      </c>
      <c r="E105" s="98" t="str">
        <f>IF(D105="No match",IF(ISBLANK(_xlfn.XLOOKUP(B105,'Processing Details'!$2:$2,'Processing Details'!$2:$2,"No match",0)),"No match",_xlfn.XLOOKUP(B105,'Processing Details'!$2:$2,'Processing Details'!$2:$2,"No match",0)),"N/A")</f>
        <v>N/A</v>
      </c>
      <c r="F105" s="98" t="str">
        <f>_xlfn.IFS(D105&lt;&gt;"No match",D105,E105&lt;&gt;"No match",_xlfn.XLOOKUP(B105,'Processing Details'!$2:$2,'Processing Details'!$1:$1,"Not Resolved",0),AND(D105="No match",E105="No match")=TRUE,"")</f>
        <v>Lawfulness 2</v>
      </c>
      <c r="G105" s="81" t="str">
        <f t="shared" ref="G105:G136" si="3">IF(OR(F105="Not Defined",F105="Check"),"",F105)</f>
        <v>Lawfulness 2</v>
      </c>
      <c r="H105" s="110" t="str">
        <f>IF(ISBLANK(G105)=TRUE,"Removed",_xlfn.XLOOKUP(G105,'Processing Details'!$1:$1,'Processing Details'!$6:$6,"Indetermined",0))</f>
        <v>[COL97]</v>
      </c>
      <c r="I105" s="81" t="str">
        <f>IF(ISBLANK(G105)=TRUE,"Removed",_xlfn.XLOOKUP(G105,'Processing Details'!$1:$1,'Processing Details'!$4:$4,"Indetermined",0))</f>
        <v>Free</v>
      </c>
      <c r="J105" s="81"/>
    </row>
    <row r="106" spans="1:10" ht="12" x14ac:dyDescent="0.2">
      <c r="A106" s="99" t="s">
        <v>485</v>
      </c>
      <c r="B106" s="100" t="s">
        <v>83</v>
      </c>
      <c r="C106" s="100" t="s">
        <v>1144</v>
      </c>
      <c r="D106" s="199" t="str">
        <f>IF(ISBLANK(_xlfn.XLOOKUP(A106,'Processing Details'!$1:$1,'Processing Details'!$1:$1,"No match",0))=TRUE,"No match",_xlfn.XLOOKUP(A106,'Processing Details'!$1:$1,'Processing Details'!$1:$1,"No match",0))</f>
        <v>Evidence or Reference 2</v>
      </c>
      <c r="E106" s="98" t="str">
        <f>IF(D106="No match",IF(ISBLANK(_xlfn.XLOOKUP(B106,'Processing Details'!$2:$2,'Processing Details'!$2:$2,"No match",0)),"No match",_xlfn.XLOOKUP(B106,'Processing Details'!$2:$2,'Processing Details'!$2:$2,"No match",0)),"N/A")</f>
        <v>N/A</v>
      </c>
      <c r="F106" s="98" t="str">
        <f>_xlfn.IFS(D106&lt;&gt;"No match",D106,E106&lt;&gt;"No match",_xlfn.XLOOKUP(B106,'Processing Details'!$2:$2,'Processing Details'!$1:$1,"Not Resolved",0),AND(D106="No match",E106="No match")=TRUE,"")</f>
        <v>Evidence or Reference 2</v>
      </c>
      <c r="G106" s="81" t="str">
        <f t="shared" si="3"/>
        <v>Evidence or Reference 2</v>
      </c>
      <c r="H106" s="110" t="str">
        <f>IF(ISBLANK(G106)=TRUE,"Removed",_xlfn.XLOOKUP(G106,'Processing Details'!$1:$1,'Processing Details'!$6:$6,"Indetermined",0))</f>
        <v>[COL98]</v>
      </c>
      <c r="I106" s="81" t="str">
        <f>IF(ISBLANK(G106)=TRUE,"Removed",_xlfn.XLOOKUP(G106,'Processing Details'!$1:$1,'Processing Details'!$4:$4,"Indetermined",0))</f>
        <v>Free</v>
      </c>
      <c r="J106" s="81"/>
    </row>
    <row r="107" spans="1:10" ht="12" x14ac:dyDescent="0.2">
      <c r="A107" s="99" t="s">
        <v>486</v>
      </c>
      <c r="B107" s="100" t="s">
        <v>84</v>
      </c>
      <c r="C107" s="100" t="s">
        <v>1145</v>
      </c>
      <c r="D107" s="199" t="str">
        <f>IF(ISBLANK(_xlfn.XLOOKUP(A107,'Processing Details'!$1:$1,'Processing Details'!$1:$1,"No match",0))=TRUE,"No match",_xlfn.XLOOKUP(A107,'Processing Details'!$1:$1,'Processing Details'!$1:$1,"No match",0))</f>
        <v>Copy: Secondary Purpose</v>
      </c>
      <c r="E107" s="98" t="str">
        <f>IF(D107="No match",IF(ISBLANK(_xlfn.XLOOKUP(B107,'Processing Details'!$2:$2,'Processing Details'!$2:$2,"No match",0)),"No match",_xlfn.XLOOKUP(B107,'Processing Details'!$2:$2,'Processing Details'!$2:$2,"No match",0)),"N/A")</f>
        <v>N/A</v>
      </c>
      <c r="F107" s="98" t="str">
        <f>_xlfn.IFS(D107&lt;&gt;"No match",D107,E107&lt;&gt;"No match",_xlfn.XLOOKUP(B107,'Processing Details'!$2:$2,'Processing Details'!$1:$1,"Not Resolved",0),AND(D107="No match",E107="No match")=TRUE,"")</f>
        <v>Copy: Secondary Purpose</v>
      </c>
      <c r="G107" s="81" t="str">
        <f t="shared" si="3"/>
        <v>Copy: Secondary Purpose</v>
      </c>
      <c r="H107" s="110" t="str">
        <f>IF(ISBLANK(G107)=TRUE,"Removed",_xlfn.XLOOKUP(G107,'Processing Details'!$1:$1,'Processing Details'!$6:$6,"Indetermined",0))</f>
        <v>[COL99]</v>
      </c>
      <c r="I107" s="81" t="str">
        <f>IF(ISBLANK(G107)=TRUE,"Removed",_xlfn.XLOOKUP(G107,'Processing Details'!$1:$1,'Processing Details'!$4:$4,"Indetermined",0))</f>
        <v>AutoFilled</v>
      </c>
      <c r="J107" s="81"/>
    </row>
    <row r="108" spans="1:10" ht="12" x14ac:dyDescent="0.2">
      <c r="A108" s="99" t="s">
        <v>487</v>
      </c>
      <c r="B108" s="100" t="s">
        <v>85</v>
      </c>
      <c r="C108" s="100" t="s">
        <v>1146</v>
      </c>
      <c r="D108" s="199" t="str">
        <f>IF(ISBLANK(_xlfn.XLOOKUP(A108,'Processing Details'!$1:$1,'Processing Details'!$1:$1,"No match",0))=TRUE,"No match",_xlfn.XLOOKUP(A108,'Processing Details'!$1:$1,'Processing Details'!$1:$1,"No match",0))</f>
        <v>Legality of the secondary purpose</v>
      </c>
      <c r="E108" s="98" t="str">
        <f>IF(D108="No match",IF(ISBLANK(_xlfn.XLOOKUP(B108,'Processing Details'!$2:$2,'Processing Details'!$2:$2,"No match",0)),"No match",_xlfn.XLOOKUP(B108,'Processing Details'!$2:$2,'Processing Details'!$2:$2,"No match",0)),"N/A")</f>
        <v>N/A</v>
      </c>
      <c r="F108" s="98" t="str">
        <f>_xlfn.IFS(D108&lt;&gt;"No match",D108,E108&lt;&gt;"No match",_xlfn.XLOOKUP(B108,'Processing Details'!$2:$2,'Processing Details'!$1:$1,"Not Resolved",0),AND(D108="No match",E108="No match")=TRUE,"")</f>
        <v>Legality of the secondary purpose</v>
      </c>
      <c r="G108" s="81" t="str">
        <f t="shared" si="3"/>
        <v>Legality of the secondary purpose</v>
      </c>
      <c r="H108" s="110" t="str">
        <f>IF(ISBLANK(G108)=TRUE,"Removed",_xlfn.XLOOKUP(G108,'Processing Details'!$1:$1,'Processing Details'!$6:$6,"Indetermined",0))</f>
        <v>[COL100]</v>
      </c>
      <c r="I108" s="81" t="str">
        <f>IF(ISBLANK(G108)=TRUE,"Removed",_xlfn.XLOOKUP(G108,'Processing Details'!$1:$1,'Processing Details'!$4:$4,"Indetermined",0))</f>
        <v>Free</v>
      </c>
      <c r="J108" s="81"/>
    </row>
    <row r="109" spans="1:10" ht="12" x14ac:dyDescent="0.2">
      <c r="A109" s="99" t="s">
        <v>488</v>
      </c>
      <c r="B109" s="100" t="s">
        <v>86</v>
      </c>
      <c r="C109" s="100" t="s">
        <v>1147</v>
      </c>
      <c r="D109" s="199" t="str">
        <f>IF(ISBLANK(_xlfn.XLOOKUP(A109,'Processing Details'!$1:$1,'Processing Details'!$1:$1,"No match",0))=TRUE,"No match",_xlfn.XLOOKUP(A109,'Processing Details'!$1:$1,'Processing Details'!$1:$1,"No match",0))</f>
        <v>Evidence or Reference 3</v>
      </c>
      <c r="E109" s="98" t="str">
        <f>IF(D109="No match",IF(ISBLANK(_xlfn.XLOOKUP(B109,'Processing Details'!$2:$2,'Processing Details'!$2:$2,"No match",0)),"No match",_xlfn.XLOOKUP(B109,'Processing Details'!$2:$2,'Processing Details'!$2:$2,"No match",0)),"N/A")</f>
        <v>N/A</v>
      </c>
      <c r="F109" s="98" t="str">
        <f>_xlfn.IFS(D109&lt;&gt;"No match",D109,E109&lt;&gt;"No match",_xlfn.XLOOKUP(B109,'Processing Details'!$2:$2,'Processing Details'!$1:$1,"Not Resolved",0),AND(D109="No match",E109="No match")=TRUE,"")</f>
        <v>Evidence or Reference 3</v>
      </c>
      <c r="G109" s="81" t="str">
        <f t="shared" si="3"/>
        <v>Evidence or Reference 3</v>
      </c>
      <c r="H109" s="110" t="str">
        <f>IF(ISBLANK(G109)=TRUE,"Removed",_xlfn.XLOOKUP(G109,'Processing Details'!$1:$1,'Processing Details'!$6:$6,"Indetermined",0))</f>
        <v>[COL101]</v>
      </c>
      <c r="I109" s="81" t="str">
        <f>IF(ISBLANK(G109)=TRUE,"Removed",_xlfn.XLOOKUP(G109,'Processing Details'!$1:$1,'Processing Details'!$4:$4,"Indetermined",0))</f>
        <v>Free</v>
      </c>
      <c r="J109" s="81"/>
    </row>
    <row r="110" spans="1:10" ht="12" x14ac:dyDescent="0.2">
      <c r="A110" s="99" t="s">
        <v>1246</v>
      </c>
      <c r="B110" s="100" t="s">
        <v>87</v>
      </c>
      <c r="C110" s="100" t="s">
        <v>1148</v>
      </c>
      <c r="D110" s="199" t="str">
        <f>IF(ISBLANK(_xlfn.XLOOKUP(A110,'Processing Details'!$1:$1,'Processing Details'!$1:$1,"No match",0))=TRUE,"No match",_xlfn.XLOOKUP(A110,'Processing Details'!$1:$1,'Processing Details'!$1:$1,"No match",0))</f>
        <v>DPIA Decision (Copy)</v>
      </c>
      <c r="E110" s="98" t="str">
        <f>IF(D110="No match",IF(ISBLANK(_xlfn.XLOOKUP(B110,'Processing Details'!$2:$2,'Processing Details'!$2:$2,"No match",0)),"No match",_xlfn.XLOOKUP(B110,'Processing Details'!$2:$2,'Processing Details'!$2:$2,"No match",0)),"N/A")</f>
        <v>N/A</v>
      </c>
      <c r="F110" s="98" t="str">
        <f>_xlfn.IFS(D110&lt;&gt;"No match",D110,E110&lt;&gt;"No match",_xlfn.XLOOKUP(B110,'Processing Details'!$2:$2,'Processing Details'!$1:$1,"Not Resolved",0),AND(D110="No match",E110="No match")=TRUE,"")</f>
        <v>DPIA Decision (Copy)</v>
      </c>
      <c r="G110" s="81" t="str">
        <f t="shared" si="3"/>
        <v>DPIA Decision (Copy)</v>
      </c>
      <c r="H110" s="110" t="str">
        <f>IF(ISBLANK(G110)=TRUE,"Removed",_xlfn.XLOOKUP(G110,'Processing Details'!$1:$1,'Processing Details'!$6:$6,"Indetermined",0))</f>
        <v>[COL102]</v>
      </c>
      <c r="I110" s="81" t="str">
        <f>IF(ISBLANK(G110)=TRUE,"Removed",_xlfn.XLOOKUP(G110,'Processing Details'!$1:$1,'Processing Details'!$4:$4,"Indetermined",0))</f>
        <v>AutoFilled</v>
      </c>
      <c r="J110" s="81"/>
    </row>
    <row r="111" spans="1:10" ht="12" x14ac:dyDescent="0.2">
      <c r="A111" s="99" t="s">
        <v>489</v>
      </c>
      <c r="B111" s="100" t="s">
        <v>88</v>
      </c>
      <c r="C111" s="100" t="s">
        <v>1149</v>
      </c>
      <c r="D111" s="199" t="str">
        <f>IF(ISBLANK(_xlfn.XLOOKUP(A111,'Processing Details'!$1:$1,'Processing Details'!$1:$1,"No match",0))=TRUE,"No match",_xlfn.XLOOKUP(A111,'Processing Details'!$1:$1,'Processing Details'!$1:$1,"No match",0))</f>
        <v>High Risk Assessment (Section 35.1)</v>
      </c>
      <c r="E111" s="98" t="str">
        <f>IF(D111="No match",IF(ISBLANK(_xlfn.XLOOKUP(B111,'Processing Details'!$2:$2,'Processing Details'!$2:$2,"No match",0)),"No match",_xlfn.XLOOKUP(B111,'Processing Details'!$2:$2,'Processing Details'!$2:$2,"No match",0)),"N/A")</f>
        <v>N/A</v>
      </c>
      <c r="F111" s="98" t="str">
        <f>_xlfn.IFS(D111&lt;&gt;"No match",D111,E111&lt;&gt;"No match",_xlfn.XLOOKUP(B111,'Processing Details'!$2:$2,'Processing Details'!$1:$1,"Not Resolved",0),AND(D111="No match",E111="No match")=TRUE,"")</f>
        <v>High Risk Assessment (Section 35.1)</v>
      </c>
      <c r="G111" s="81" t="str">
        <f t="shared" si="3"/>
        <v>High Risk Assessment (Section 35.1)</v>
      </c>
      <c r="H111" s="110" t="str">
        <f>IF(ISBLANK(G111)=TRUE,"Removed",_xlfn.XLOOKUP(G111,'Processing Details'!$1:$1,'Processing Details'!$6:$6,"Indetermined",0))</f>
        <v>[COL103]</v>
      </c>
      <c r="I111" s="81" t="str">
        <f>IF(ISBLANK(G111)=TRUE,"Removed",_xlfn.XLOOKUP(G111,'Processing Details'!$1:$1,'Processing Details'!$4:$4,"Indetermined",0))</f>
        <v>Drop-Down List</v>
      </c>
      <c r="J111" s="81"/>
    </row>
    <row r="112" spans="1:10" ht="12" x14ac:dyDescent="0.2">
      <c r="A112" s="99" t="s">
        <v>490</v>
      </c>
      <c r="B112" s="100" t="s">
        <v>263</v>
      </c>
      <c r="C112" s="100" t="s">
        <v>1150</v>
      </c>
      <c r="D112" s="199" t="str">
        <f>IF(ISBLANK(_xlfn.XLOOKUP(A112,'Processing Details'!$1:$1,'Processing Details'!$1:$1,"No match",0))=TRUE,"No match",_xlfn.XLOOKUP(A112,'Processing Details'!$1:$1,'Processing Details'!$1:$1,"No match",0))</f>
        <v>Category of data</v>
      </c>
      <c r="E112" s="98" t="str">
        <f>IF(D112="No match",IF(ISBLANK(_xlfn.XLOOKUP(B112,'Processing Details'!$2:$2,'Processing Details'!$2:$2,"No match",0)),"No match",_xlfn.XLOOKUP(B112,'Processing Details'!$2:$2,'Processing Details'!$2:$2,"No match",0)),"N/A")</f>
        <v>N/A</v>
      </c>
      <c r="F112" s="98" t="str">
        <f>_xlfn.IFS(D112&lt;&gt;"No match",D112,E112&lt;&gt;"No match",_xlfn.XLOOKUP(B112,'Processing Details'!$2:$2,'Processing Details'!$1:$1,"Not Resolved",0),AND(D112="No match",E112="No match")=TRUE,"")</f>
        <v>Category of data</v>
      </c>
      <c r="G112" s="81" t="str">
        <f t="shared" si="3"/>
        <v>Category of data</v>
      </c>
      <c r="H112" s="110" t="str">
        <f>IF(ISBLANK(G112)=TRUE,"Removed",_xlfn.XLOOKUP(G112,'Processing Details'!$1:$1,'Processing Details'!$6:$6,"Indetermined",0))</f>
        <v>[COL104]</v>
      </c>
      <c r="I112" s="81" t="str">
        <f>IF(ISBLANK(G112)=TRUE,"Removed",_xlfn.XLOOKUP(G112,'Processing Details'!$1:$1,'Processing Details'!$4:$4,"Indetermined",0))</f>
        <v>Free</v>
      </c>
      <c r="J112" s="81"/>
    </row>
    <row r="113" spans="1:10" ht="12" x14ac:dyDescent="0.2">
      <c r="A113" s="99" t="s">
        <v>491</v>
      </c>
      <c r="B113" s="100" t="s">
        <v>264</v>
      </c>
      <c r="C113" s="100" t="s">
        <v>1151</v>
      </c>
      <c r="D113" s="199" t="str">
        <f>IF(ISBLANK(_xlfn.XLOOKUP(A113,'Processing Details'!$1:$1,'Processing Details'!$1:$1,"No match",0))=TRUE,"No match",_xlfn.XLOOKUP(A113,'Processing Details'!$1:$1,'Processing Details'!$1:$1,"No match",0))</f>
        <v>Most critical level of risk to a data subject</v>
      </c>
      <c r="E113" s="98" t="str">
        <f>IF(D113="No match",IF(ISBLANK(_xlfn.XLOOKUP(B113,'Processing Details'!$2:$2,'Processing Details'!$2:$2,"No match",0)),"No match",_xlfn.XLOOKUP(B113,'Processing Details'!$2:$2,'Processing Details'!$2:$2,"No match",0)),"N/A")</f>
        <v>N/A</v>
      </c>
      <c r="F113" s="98" t="str">
        <f>_xlfn.IFS(D113&lt;&gt;"No match",D113,E113&lt;&gt;"No match",_xlfn.XLOOKUP(B113,'Processing Details'!$2:$2,'Processing Details'!$1:$1,"Not Resolved",0),AND(D113="No match",E113="No match")=TRUE,"")</f>
        <v>Most critical level of risk to a data subject</v>
      </c>
      <c r="G113" s="81" t="str">
        <f t="shared" si="3"/>
        <v>Most critical level of risk to a data subject</v>
      </c>
      <c r="H113" s="110" t="str">
        <f>IF(ISBLANK(G113)=TRUE,"Removed",_xlfn.XLOOKUP(G113,'Processing Details'!$1:$1,'Processing Details'!$6:$6,"Indetermined",0))</f>
        <v>[COL105]</v>
      </c>
      <c r="I113" s="81" t="str">
        <f>IF(ISBLANK(G113)=TRUE,"Removed",_xlfn.XLOOKUP(G113,'Processing Details'!$1:$1,'Processing Details'!$4:$4,"Indetermined",0))</f>
        <v>Drop-Down List</v>
      </c>
      <c r="J113" s="81"/>
    </row>
    <row r="114" spans="1:10" ht="12" x14ac:dyDescent="0.2">
      <c r="A114" s="99" t="s">
        <v>492</v>
      </c>
      <c r="B114" s="100" t="s">
        <v>265</v>
      </c>
      <c r="C114" s="100" t="s">
        <v>1152</v>
      </c>
      <c r="D114" s="199" t="str">
        <f>IF(ISBLANK(_xlfn.XLOOKUP(A114,'Processing Details'!$1:$1,'Processing Details'!$1:$1,"No match",0))=TRUE,"No match",_xlfn.XLOOKUP(A114,'Processing Details'!$1:$1,'Processing Details'!$1:$1,"No match",0))</f>
        <v>Maximum number of data subjects</v>
      </c>
      <c r="E114" s="98" t="str">
        <f>IF(D114="No match",IF(ISBLANK(_xlfn.XLOOKUP(B114,'Processing Details'!$2:$2,'Processing Details'!$2:$2,"No match",0)),"No match",_xlfn.XLOOKUP(B114,'Processing Details'!$2:$2,'Processing Details'!$2:$2,"No match",0)),"N/A")</f>
        <v>N/A</v>
      </c>
      <c r="F114" s="98" t="str">
        <f>_xlfn.IFS(D114&lt;&gt;"No match",D114,E114&lt;&gt;"No match",_xlfn.XLOOKUP(B114,'Processing Details'!$2:$2,'Processing Details'!$1:$1,"Not Resolved",0),AND(D114="No match",E114="No match")=TRUE,"")</f>
        <v>Maximum number of data subjects</v>
      </c>
      <c r="G114" s="81" t="str">
        <f t="shared" si="3"/>
        <v>Maximum number of data subjects</v>
      </c>
      <c r="H114" s="110" t="str">
        <f>IF(ISBLANK(G114)=TRUE,"Removed",_xlfn.XLOOKUP(G114,'Processing Details'!$1:$1,'Processing Details'!$6:$6,"Indetermined",0))</f>
        <v>[COL106]</v>
      </c>
      <c r="I114" s="81" t="str">
        <f>IF(ISBLANK(G114)=TRUE,"Removed",_xlfn.XLOOKUP(G114,'Processing Details'!$1:$1,'Processing Details'!$4:$4,"Indetermined",0))</f>
        <v>Free</v>
      </c>
      <c r="J114" s="81"/>
    </row>
    <row r="115" spans="1:10" ht="12" x14ac:dyDescent="0.2">
      <c r="A115" s="99" t="s">
        <v>493</v>
      </c>
      <c r="B115" s="100" t="s">
        <v>266</v>
      </c>
      <c r="C115" s="100" t="s">
        <v>1153</v>
      </c>
      <c r="D115" s="199" t="str">
        <f>IF(ISBLANK(_xlfn.XLOOKUP(A115,'Processing Details'!$1:$1,'Processing Details'!$1:$1,"No match",0))=TRUE,"No match",_xlfn.XLOOKUP(A115,'Processing Details'!$1:$1,'Processing Details'!$1:$1,"No match",0))</f>
        <v>Level of privacy impact</v>
      </c>
      <c r="E115" s="98" t="str">
        <f>IF(D115="No match",IF(ISBLANK(_xlfn.XLOOKUP(B115,'Processing Details'!$2:$2,'Processing Details'!$2:$2,"No match",0)),"No match",_xlfn.XLOOKUP(B115,'Processing Details'!$2:$2,'Processing Details'!$2:$2,"No match",0)),"N/A")</f>
        <v>N/A</v>
      </c>
      <c r="F115" s="98" t="str">
        <f>_xlfn.IFS(D115&lt;&gt;"No match",D115,E115&lt;&gt;"No match",_xlfn.XLOOKUP(B115,'Processing Details'!$2:$2,'Processing Details'!$1:$1,"Not Resolved",0),AND(D115="No match",E115="No match")=TRUE,"")</f>
        <v>Level of privacy impact</v>
      </c>
      <c r="G115" s="81" t="str">
        <f t="shared" si="3"/>
        <v>Level of privacy impact</v>
      </c>
      <c r="H115" s="110" t="str">
        <f>IF(ISBLANK(G115)=TRUE,"Removed",_xlfn.XLOOKUP(G115,'Processing Details'!$1:$1,'Processing Details'!$6:$6,"Indetermined",0))</f>
        <v>[COL107]</v>
      </c>
      <c r="I115" s="81" t="str">
        <f>IF(ISBLANK(G115)=TRUE,"Removed",_xlfn.XLOOKUP(G115,'Processing Details'!$1:$1,'Processing Details'!$4:$4,"Indetermined",0))</f>
        <v>Drop-Down List</v>
      </c>
      <c r="J115" s="81"/>
    </row>
    <row r="116" spans="1:10" ht="12" x14ac:dyDescent="0.2">
      <c r="A116" s="99" t="s">
        <v>494</v>
      </c>
      <c r="B116" s="100" t="s">
        <v>89</v>
      </c>
      <c r="C116" s="100" t="s">
        <v>1154</v>
      </c>
      <c r="D116" s="199" t="str">
        <f>IF(ISBLANK(_xlfn.XLOOKUP(A116,'Processing Details'!$1:$1,'Processing Details'!$1:$1,"No match",0))=TRUE,"No match",_xlfn.XLOOKUP(A116,'Processing Details'!$1:$1,'Processing Details'!$1:$1,"No match",0))</f>
        <v>Conditions of the DPIA obligation (Art. 35.3-4)</v>
      </c>
      <c r="E116" s="98" t="str">
        <f>IF(D116="No match",IF(ISBLANK(_xlfn.XLOOKUP(B116,'Processing Details'!$2:$2,'Processing Details'!$2:$2,"No match",0)),"No match",_xlfn.XLOOKUP(B116,'Processing Details'!$2:$2,'Processing Details'!$2:$2,"No match",0)),"N/A")</f>
        <v>N/A</v>
      </c>
      <c r="F116" s="98" t="str">
        <f>_xlfn.IFS(D116&lt;&gt;"No match",D116,E116&lt;&gt;"No match",_xlfn.XLOOKUP(B116,'Processing Details'!$2:$2,'Processing Details'!$1:$1,"Not Resolved",0),AND(D116="No match",E116="No match")=TRUE,"")</f>
        <v>Conditions of the DPIA obligation (Art. 35.3-4)</v>
      </c>
      <c r="G116" s="81" t="str">
        <f t="shared" si="3"/>
        <v>Conditions of the DPIA obligation (Art. 35.3-4)</v>
      </c>
      <c r="H116" s="110" t="str">
        <f>IF(ISBLANK(G116)=TRUE,"Removed",_xlfn.XLOOKUP(G116,'Processing Details'!$1:$1,'Processing Details'!$6:$6,"Indetermined",0))</f>
        <v>[COL108]</v>
      </c>
      <c r="I116" s="81" t="str">
        <f>IF(ISBLANK(G116)=TRUE,"Removed",_xlfn.XLOOKUP(G116,'Processing Details'!$1:$1,'Processing Details'!$4:$4,"Indetermined",0))</f>
        <v>AutoFilled</v>
      </c>
      <c r="J116" s="81"/>
    </row>
    <row r="117" spans="1:10" ht="12" x14ac:dyDescent="0.2">
      <c r="A117" s="99" t="s">
        <v>495</v>
      </c>
      <c r="B117" s="100" t="s">
        <v>267</v>
      </c>
      <c r="C117" s="100" t="s">
        <v>1155</v>
      </c>
      <c r="D117" s="199" t="str">
        <f>IF(ISBLANK(_xlfn.XLOOKUP(A117,'Processing Details'!$1:$1,'Processing Details'!$1:$1,"No match",0))=TRUE,"No match",_xlfn.XLOOKUP(A117,'Processing Details'!$1:$1,'Processing Details'!$1:$1,"No match",0))</f>
        <v>Evaluation or scoring</v>
      </c>
      <c r="E117" s="98" t="str">
        <f>IF(D117="No match",IF(ISBLANK(_xlfn.XLOOKUP(B117,'Processing Details'!$2:$2,'Processing Details'!$2:$2,"No match",0)),"No match",_xlfn.XLOOKUP(B117,'Processing Details'!$2:$2,'Processing Details'!$2:$2,"No match",0)),"N/A")</f>
        <v>N/A</v>
      </c>
      <c r="F117" s="98" t="str">
        <f>_xlfn.IFS(D117&lt;&gt;"No match",D117,E117&lt;&gt;"No match",_xlfn.XLOOKUP(B117,'Processing Details'!$2:$2,'Processing Details'!$1:$1,"Not Resolved",0),AND(D117="No match",E117="No match")=TRUE,"")</f>
        <v>Evaluation or scoring</v>
      </c>
      <c r="G117" s="81" t="str">
        <f t="shared" si="3"/>
        <v>Evaluation or scoring</v>
      </c>
      <c r="H117" s="110" t="str">
        <f>IF(ISBLANK(G117)=TRUE,"Removed",_xlfn.XLOOKUP(G117,'Processing Details'!$1:$1,'Processing Details'!$6:$6,"Indetermined",0))</f>
        <v>[COL109]</v>
      </c>
      <c r="I117" s="81" t="str">
        <f>IF(ISBLANK(G117)=TRUE,"Removed",_xlfn.XLOOKUP(G117,'Processing Details'!$1:$1,'Processing Details'!$4:$4,"Indetermined",0))</f>
        <v>Drop-Down List</v>
      </c>
      <c r="J117" s="81"/>
    </row>
    <row r="118" spans="1:10" ht="12" x14ac:dyDescent="0.2">
      <c r="A118" s="99" t="s">
        <v>496</v>
      </c>
      <c r="B118" s="100" t="s">
        <v>268</v>
      </c>
      <c r="C118" s="100" t="s">
        <v>1156</v>
      </c>
      <c r="D118" s="199" t="str">
        <f>IF(ISBLANK(_xlfn.XLOOKUP(A118,'Processing Details'!$1:$1,'Processing Details'!$1:$1,"No match",0))=TRUE,"No match",_xlfn.XLOOKUP(A118,'Processing Details'!$1:$1,'Processing Details'!$1:$1,"No match",0))</f>
        <v xml:space="preserve">Automatic decision making with legal effect </v>
      </c>
      <c r="E118" s="98" t="str">
        <f>IF(D118="No match",IF(ISBLANK(_xlfn.XLOOKUP(B118,'Processing Details'!$2:$2,'Processing Details'!$2:$2,"No match",0)),"No match",_xlfn.XLOOKUP(B118,'Processing Details'!$2:$2,'Processing Details'!$2:$2,"No match",0)),"N/A")</f>
        <v>N/A</v>
      </c>
      <c r="F118" s="98" t="str">
        <f>_xlfn.IFS(D118&lt;&gt;"No match",D118,E118&lt;&gt;"No match",_xlfn.XLOOKUP(B118,'Processing Details'!$2:$2,'Processing Details'!$1:$1,"Not Resolved",0),AND(D118="No match",E118="No match")=TRUE,"")</f>
        <v xml:space="preserve">Automatic decision making with legal effect </v>
      </c>
      <c r="G118" s="81" t="str">
        <f t="shared" si="3"/>
        <v xml:space="preserve">Automatic decision making with legal effect </v>
      </c>
      <c r="H118" s="110" t="str">
        <f>IF(ISBLANK(G118)=TRUE,"Removed",_xlfn.XLOOKUP(G118,'Processing Details'!$1:$1,'Processing Details'!$6:$6,"Indetermined",0))</f>
        <v>[COL110]</v>
      </c>
      <c r="I118" s="81" t="str">
        <f>IF(ISBLANK(G118)=TRUE,"Removed",_xlfn.XLOOKUP(G118,'Processing Details'!$1:$1,'Processing Details'!$4:$4,"Indetermined",0))</f>
        <v>Drop-Down List</v>
      </c>
      <c r="J118" s="81"/>
    </row>
    <row r="119" spans="1:10" ht="12" x14ac:dyDescent="0.2">
      <c r="A119" s="99" t="s">
        <v>497</v>
      </c>
      <c r="B119" s="100" t="s">
        <v>269</v>
      </c>
      <c r="C119" s="100" t="s">
        <v>1157</v>
      </c>
      <c r="D119" s="199" t="str">
        <f>IF(ISBLANK(_xlfn.XLOOKUP(A119,'Processing Details'!$1:$1,'Processing Details'!$1:$1,"No match",0))=TRUE,"No match",_xlfn.XLOOKUP(A119,'Processing Details'!$1:$1,'Processing Details'!$1:$1,"No match",0))</f>
        <v>Systematic monitoring</v>
      </c>
      <c r="E119" s="98" t="str">
        <f>IF(D119="No match",IF(ISBLANK(_xlfn.XLOOKUP(B119,'Processing Details'!$2:$2,'Processing Details'!$2:$2,"No match",0)),"No match",_xlfn.XLOOKUP(B119,'Processing Details'!$2:$2,'Processing Details'!$2:$2,"No match",0)),"N/A")</f>
        <v>N/A</v>
      </c>
      <c r="F119" s="98" t="str">
        <f>_xlfn.IFS(D119&lt;&gt;"No match",D119,E119&lt;&gt;"No match",_xlfn.XLOOKUP(B119,'Processing Details'!$2:$2,'Processing Details'!$1:$1,"Not Resolved",0),AND(D119="No match",E119="No match")=TRUE,"")</f>
        <v>Systematic monitoring</v>
      </c>
      <c r="G119" s="81" t="str">
        <f t="shared" si="3"/>
        <v>Systematic monitoring</v>
      </c>
      <c r="H119" s="110" t="str">
        <f>IF(ISBLANK(G119)=TRUE,"Removed",_xlfn.XLOOKUP(G119,'Processing Details'!$1:$1,'Processing Details'!$6:$6,"Indetermined",0))</f>
        <v>[COL111]</v>
      </c>
      <c r="I119" s="81" t="str">
        <f>IF(ISBLANK(G119)=TRUE,"Removed",_xlfn.XLOOKUP(G119,'Processing Details'!$1:$1,'Processing Details'!$4:$4,"Indetermined",0))</f>
        <v>Drop-Down List</v>
      </c>
      <c r="J119" s="81"/>
    </row>
    <row r="120" spans="1:10" ht="12" x14ac:dyDescent="0.2">
      <c r="A120" s="99" t="s">
        <v>498</v>
      </c>
      <c r="B120" s="100" t="s">
        <v>270</v>
      </c>
      <c r="C120" s="100" t="s">
        <v>1158</v>
      </c>
      <c r="D120" s="199" t="str">
        <f>IF(ISBLANK(_xlfn.XLOOKUP(A120,'Processing Details'!$1:$1,'Processing Details'!$1:$1,"No match",0))=TRUE,"No match",_xlfn.XLOOKUP(A120,'Processing Details'!$1:$1,'Processing Details'!$1:$1,"No match",0))</f>
        <v>Sensitive data</v>
      </c>
      <c r="E120" s="98" t="str">
        <f>IF(D120="No match",IF(ISBLANK(_xlfn.XLOOKUP(B120,'Processing Details'!$2:$2,'Processing Details'!$2:$2,"No match",0)),"No match",_xlfn.XLOOKUP(B120,'Processing Details'!$2:$2,'Processing Details'!$2:$2,"No match",0)),"N/A")</f>
        <v>N/A</v>
      </c>
      <c r="F120" s="98" t="str">
        <f>_xlfn.IFS(D120&lt;&gt;"No match",D120,E120&lt;&gt;"No match",_xlfn.XLOOKUP(B120,'Processing Details'!$2:$2,'Processing Details'!$1:$1,"Not Resolved",0),AND(D120="No match",E120="No match")=TRUE,"")</f>
        <v>Sensitive data</v>
      </c>
      <c r="G120" s="81" t="str">
        <f t="shared" si="3"/>
        <v>Sensitive data</v>
      </c>
      <c r="H120" s="110" t="str">
        <f>IF(ISBLANK(G120)=TRUE,"Removed",_xlfn.XLOOKUP(G120,'Processing Details'!$1:$1,'Processing Details'!$6:$6,"Indetermined",0))</f>
        <v>[COL112]</v>
      </c>
      <c r="I120" s="81" t="str">
        <f>IF(ISBLANK(G120)=TRUE,"Removed",_xlfn.XLOOKUP(G120,'Processing Details'!$1:$1,'Processing Details'!$4:$4,"Indetermined",0))</f>
        <v>Drop-Down List</v>
      </c>
      <c r="J120" s="81"/>
    </row>
    <row r="121" spans="1:10" ht="12" x14ac:dyDescent="0.2">
      <c r="A121" s="99" t="s">
        <v>499</v>
      </c>
      <c r="B121" s="100" t="s">
        <v>271</v>
      </c>
      <c r="C121" s="100" t="s">
        <v>1159</v>
      </c>
      <c r="D121" s="199" t="str">
        <f>IF(ISBLANK(_xlfn.XLOOKUP(A121,'Processing Details'!$1:$1,'Processing Details'!$1:$1,"No match",0))=TRUE,"No match",_xlfn.XLOOKUP(A121,'Processing Details'!$1:$1,'Processing Details'!$1:$1,"No match",0))</f>
        <v xml:space="preserve">Data processed on a large scale </v>
      </c>
      <c r="E121" s="98" t="str">
        <f>IF(D121="No match",IF(ISBLANK(_xlfn.XLOOKUP(B121,'Processing Details'!$2:$2,'Processing Details'!$2:$2,"No match",0)),"No match",_xlfn.XLOOKUP(B121,'Processing Details'!$2:$2,'Processing Details'!$2:$2,"No match",0)),"N/A")</f>
        <v>N/A</v>
      </c>
      <c r="F121" s="98" t="str">
        <f>_xlfn.IFS(D121&lt;&gt;"No match",D121,E121&lt;&gt;"No match",_xlfn.XLOOKUP(B121,'Processing Details'!$2:$2,'Processing Details'!$1:$1,"Not Resolved",0),AND(D121="No match",E121="No match")=TRUE,"")</f>
        <v xml:space="preserve">Data processed on a large scale </v>
      </c>
      <c r="G121" s="81" t="str">
        <f t="shared" si="3"/>
        <v xml:space="preserve">Data processed on a large scale </v>
      </c>
      <c r="H121" s="110" t="str">
        <f>IF(ISBLANK(G121)=TRUE,"Removed",_xlfn.XLOOKUP(G121,'Processing Details'!$1:$1,'Processing Details'!$6:$6,"Indetermined",0))</f>
        <v>[COL113]</v>
      </c>
      <c r="I121" s="81" t="str">
        <f>IF(ISBLANK(G121)=TRUE,"Removed",_xlfn.XLOOKUP(G121,'Processing Details'!$1:$1,'Processing Details'!$4:$4,"Indetermined",0))</f>
        <v>Drop-Down List</v>
      </c>
      <c r="J121" s="81"/>
    </row>
    <row r="122" spans="1:10" ht="12" x14ac:dyDescent="0.2">
      <c r="A122" s="99" t="s">
        <v>500</v>
      </c>
      <c r="B122" s="100" t="s">
        <v>272</v>
      </c>
      <c r="C122" s="100" t="s">
        <v>1160</v>
      </c>
      <c r="D122" s="199" t="str">
        <f>IF(ISBLANK(_xlfn.XLOOKUP(A122,'Processing Details'!$1:$1,'Processing Details'!$1:$1,"No match",0))=TRUE,"No match",_xlfn.XLOOKUP(A122,'Processing Details'!$1:$1,'Processing Details'!$1:$1,"No match",0))</f>
        <v xml:space="preserve">Combination of data sets </v>
      </c>
      <c r="E122" s="98" t="str">
        <f>IF(D122="No match",IF(ISBLANK(_xlfn.XLOOKUP(B122,'Processing Details'!$2:$2,'Processing Details'!$2:$2,"No match",0)),"No match",_xlfn.XLOOKUP(B122,'Processing Details'!$2:$2,'Processing Details'!$2:$2,"No match",0)),"N/A")</f>
        <v>N/A</v>
      </c>
      <c r="F122" s="98" t="str">
        <f>_xlfn.IFS(D122&lt;&gt;"No match",D122,E122&lt;&gt;"No match",_xlfn.XLOOKUP(B122,'Processing Details'!$2:$2,'Processing Details'!$1:$1,"Not Resolved",0),AND(D122="No match",E122="No match")=TRUE,"")</f>
        <v xml:space="preserve">Combination of data sets </v>
      </c>
      <c r="G122" s="81" t="str">
        <f t="shared" si="3"/>
        <v xml:space="preserve">Combination of data sets </v>
      </c>
      <c r="H122" s="110" t="str">
        <f>IF(ISBLANK(G122)=TRUE,"Removed",_xlfn.XLOOKUP(G122,'Processing Details'!$1:$1,'Processing Details'!$6:$6,"Indetermined",0))</f>
        <v>[COL114]</v>
      </c>
      <c r="I122" s="81" t="str">
        <f>IF(ISBLANK(G122)=TRUE,"Removed",_xlfn.XLOOKUP(G122,'Processing Details'!$1:$1,'Processing Details'!$4:$4,"Indetermined",0))</f>
        <v>Drop-Down List</v>
      </c>
      <c r="J122" s="81"/>
    </row>
    <row r="123" spans="1:10" ht="12" x14ac:dyDescent="0.2">
      <c r="A123" s="99" t="s">
        <v>501</v>
      </c>
      <c r="B123" s="100" t="s">
        <v>273</v>
      </c>
      <c r="C123" s="100" t="s">
        <v>1161</v>
      </c>
      <c r="D123" s="199" t="str">
        <f>IF(ISBLANK(_xlfn.XLOOKUP(A123,'Processing Details'!$1:$1,'Processing Details'!$1:$1,"No match",0))=TRUE,"No match",_xlfn.XLOOKUP(A123,'Processing Details'!$1:$1,'Processing Details'!$1:$1,"No match",0))</f>
        <v>Data of vulnerable persons</v>
      </c>
      <c r="E123" s="98" t="str">
        <f>IF(D123="No match",IF(ISBLANK(_xlfn.XLOOKUP(B123,'Processing Details'!$2:$2,'Processing Details'!$2:$2,"No match",0)),"No match",_xlfn.XLOOKUP(B123,'Processing Details'!$2:$2,'Processing Details'!$2:$2,"No match",0)),"N/A")</f>
        <v>N/A</v>
      </c>
      <c r="F123" s="98" t="str">
        <f>_xlfn.IFS(D123&lt;&gt;"No match",D123,E123&lt;&gt;"No match",_xlfn.XLOOKUP(B123,'Processing Details'!$2:$2,'Processing Details'!$1:$1,"Not Resolved",0),AND(D123="No match",E123="No match")=TRUE,"")</f>
        <v>Data of vulnerable persons</v>
      </c>
      <c r="G123" s="81" t="str">
        <f t="shared" si="3"/>
        <v>Data of vulnerable persons</v>
      </c>
      <c r="H123" s="110" t="str">
        <f>IF(ISBLANK(G123)=TRUE,"Removed",_xlfn.XLOOKUP(G123,'Processing Details'!$1:$1,'Processing Details'!$6:$6,"Indetermined",0))</f>
        <v>[COL115]</v>
      </c>
      <c r="I123" s="81" t="str">
        <f>IF(ISBLANK(G123)=TRUE,"Removed",_xlfn.XLOOKUP(G123,'Processing Details'!$1:$1,'Processing Details'!$4:$4,"Indetermined",0))</f>
        <v>Drop-Down List</v>
      </c>
      <c r="J123" s="81"/>
    </row>
    <row r="124" spans="1:10" ht="12" x14ac:dyDescent="0.2">
      <c r="A124" s="99" t="s">
        <v>502</v>
      </c>
      <c r="B124" s="100" t="s">
        <v>274</v>
      </c>
      <c r="C124" s="100" t="s">
        <v>1162</v>
      </c>
      <c r="D124" s="199" t="str">
        <f>IF(ISBLANK(_xlfn.XLOOKUP(A124,'Processing Details'!$1:$1,'Processing Details'!$1:$1,"No match",0))=TRUE,"No match",_xlfn.XLOOKUP(A124,'Processing Details'!$1:$1,'Processing Details'!$1:$1,"No match",0))</f>
        <v>New technological or organizational solutions</v>
      </c>
      <c r="E124" s="98" t="str">
        <f>IF(D124="No match",IF(ISBLANK(_xlfn.XLOOKUP(B124,'Processing Details'!$2:$2,'Processing Details'!$2:$2,"No match",0)),"No match",_xlfn.XLOOKUP(B124,'Processing Details'!$2:$2,'Processing Details'!$2:$2,"No match",0)),"N/A")</f>
        <v>N/A</v>
      </c>
      <c r="F124" s="98" t="str">
        <f>_xlfn.IFS(D124&lt;&gt;"No match",D124,E124&lt;&gt;"No match",_xlfn.XLOOKUP(B124,'Processing Details'!$2:$2,'Processing Details'!$1:$1,"Not Resolved",0),AND(D124="No match",E124="No match")=TRUE,"")</f>
        <v>New technological or organizational solutions</v>
      </c>
      <c r="G124" s="81" t="str">
        <f t="shared" si="3"/>
        <v>New technological or organizational solutions</v>
      </c>
      <c r="H124" s="110" t="str">
        <f>IF(ISBLANK(G124)=TRUE,"Removed",_xlfn.XLOOKUP(G124,'Processing Details'!$1:$1,'Processing Details'!$6:$6,"Indetermined",0))</f>
        <v>[COL116]</v>
      </c>
      <c r="I124" s="81" t="str">
        <f>IF(ISBLANK(G124)=TRUE,"Removed",_xlfn.XLOOKUP(G124,'Processing Details'!$1:$1,'Processing Details'!$4:$4,"Indetermined",0))</f>
        <v>Drop-Down List</v>
      </c>
      <c r="J124" s="81"/>
    </row>
    <row r="125" spans="1:10" ht="12" x14ac:dyDescent="0.2">
      <c r="A125" s="99" t="s">
        <v>1020</v>
      </c>
      <c r="B125" s="100" t="s">
        <v>275</v>
      </c>
      <c r="C125" s="100" t="s">
        <v>1163</v>
      </c>
      <c r="D125" s="199" t="str">
        <f>IF(ISBLANK(_xlfn.XLOOKUP(A125,'Processing Details'!$1:$1,'Processing Details'!$1:$1,"No match",0))=TRUE,"No match",_xlfn.XLOOKUP(A125,'Processing Details'!$1:$1,'Processing Details'!$1:$1,"No match",0))</f>
        <v xml:space="preserve">Processing that prevents data subjects from exercising a right or using a service or contract. </v>
      </c>
      <c r="E125" s="98" t="str">
        <f>IF(D125="No match",IF(ISBLANK(_xlfn.XLOOKUP(B125,'Processing Details'!$2:$2,'Processing Details'!$2:$2,"No match",0)),"No match",_xlfn.XLOOKUP(B125,'Processing Details'!$2:$2,'Processing Details'!$2:$2,"No match",0)),"N/A")</f>
        <v>N/A</v>
      </c>
      <c r="F125" s="98" t="str">
        <f>_xlfn.IFS(D125&lt;&gt;"No match",D125,E125&lt;&gt;"No match",_xlfn.XLOOKUP(B125,'Processing Details'!$2:$2,'Processing Details'!$1:$1,"Not Resolved",0),AND(D125="No match",E125="No match")=TRUE,"")</f>
        <v xml:space="preserve">Processing that prevents data subjects from exercising a right or using a service or contract. </v>
      </c>
      <c r="G125" s="81" t="str">
        <f t="shared" si="3"/>
        <v xml:space="preserve">Processing that prevents data subjects from exercising a right or using a service or contract. </v>
      </c>
      <c r="H125" s="110" t="str">
        <f>IF(ISBLANK(G125)=TRUE,"Removed",_xlfn.XLOOKUP(G125,'Processing Details'!$1:$1,'Processing Details'!$6:$6,"Indetermined",0))</f>
        <v>[COL117]</v>
      </c>
      <c r="I125" s="81" t="str">
        <f>IF(ISBLANK(G125)=TRUE,"Removed",_xlfn.XLOOKUP(G125,'Processing Details'!$1:$1,'Processing Details'!$4:$4,"Indetermined",0))</f>
        <v>Drop-Down List</v>
      </c>
      <c r="J125" s="81"/>
    </row>
    <row r="126" spans="1:10" ht="12" x14ac:dyDescent="0.2">
      <c r="A126" s="99" t="s">
        <v>503</v>
      </c>
      <c r="B126" s="100" t="s">
        <v>276</v>
      </c>
      <c r="C126" s="100" t="s">
        <v>1164</v>
      </c>
      <c r="D126" s="199" t="str">
        <f>IF(ISBLANK(_xlfn.XLOOKUP(A126,'Processing Details'!$1:$1,'Processing Details'!$1:$1,"No match",0))=TRUE,"No match",_xlfn.XLOOKUP(A126,'Processing Details'!$1:$1,'Processing Details'!$1:$1,"No match",0))</f>
        <v xml:space="preserve"> Processing requiring a DPIA according to the list of national authorities (Article 35(5))</v>
      </c>
      <c r="E126" s="98" t="str">
        <f>IF(D126="No match",IF(ISBLANK(_xlfn.XLOOKUP(B126,'Processing Details'!$2:$2,'Processing Details'!$2:$2,"No match",0)),"No match",_xlfn.XLOOKUP(B126,'Processing Details'!$2:$2,'Processing Details'!$2:$2,"No match",0)),"N/A")</f>
        <v>N/A</v>
      </c>
      <c r="F126" s="98" t="str">
        <f>_xlfn.IFS(D126&lt;&gt;"No match",D126,E126&lt;&gt;"No match",_xlfn.XLOOKUP(B126,'Processing Details'!$2:$2,'Processing Details'!$1:$1,"Not Resolved",0),AND(D126="No match",E126="No match")=TRUE,"")</f>
        <v xml:space="preserve"> Processing requiring a DPIA according to the list of national authorities (Article 35(5))</v>
      </c>
      <c r="G126" s="81" t="str">
        <f t="shared" si="3"/>
        <v xml:space="preserve"> Processing requiring a DPIA according to the list of national authorities (Article 35(5))</v>
      </c>
      <c r="H126" s="110" t="str">
        <f>IF(ISBLANK(G126)=TRUE,"Removed",_xlfn.XLOOKUP(G126,'Processing Details'!$1:$1,'Processing Details'!$6:$6,"Indetermined",0))</f>
        <v>[COL118]</v>
      </c>
      <c r="I126" s="81" t="str">
        <f>IF(ISBLANK(G126)=TRUE,"Removed",_xlfn.XLOOKUP(G126,'Processing Details'!$1:$1,'Processing Details'!$4:$4,"Indetermined",0))</f>
        <v>AutoFilled</v>
      </c>
      <c r="J126" s="81"/>
    </row>
    <row r="127" spans="1:10" ht="12" x14ac:dyDescent="0.2">
      <c r="A127" s="99" t="s">
        <v>1021</v>
      </c>
      <c r="B127" s="100" t="s">
        <v>90</v>
      </c>
      <c r="C127" s="100" t="s">
        <v>1165</v>
      </c>
      <c r="D127" s="199" t="str">
        <f>IF(ISBLANK(_xlfn.XLOOKUP(A127,'Processing Details'!$1:$1,'Processing Details'!$1:$1,"No match",0))=TRUE,"No match",_xlfn.XLOOKUP(A127,'Processing Details'!$1:$1,'Processing Details'!$1:$1,"No match",0))</f>
        <v>Conditions for non-DPIA (Art. 35.5-6)</v>
      </c>
      <c r="E127" s="98" t="str">
        <f>IF(D127="No match",IF(ISBLANK(_xlfn.XLOOKUP(B127,'Processing Details'!$2:$2,'Processing Details'!$2:$2,"No match",0)),"No match",_xlfn.XLOOKUP(B127,'Processing Details'!$2:$2,'Processing Details'!$2:$2,"No match",0)),"N/A")</f>
        <v>N/A</v>
      </c>
      <c r="F127" s="98" t="str">
        <f>_xlfn.IFS(D127&lt;&gt;"No match",D127,E127&lt;&gt;"No match",_xlfn.XLOOKUP(B127,'Processing Details'!$2:$2,'Processing Details'!$1:$1,"Not Resolved",0),AND(D127="No match",E127="No match")=TRUE,"")</f>
        <v>Conditions for non-DPIA (Art. 35.5-6)</v>
      </c>
      <c r="G127" s="81" t="str">
        <f t="shared" si="3"/>
        <v>Conditions for non-DPIA (Art. 35.5-6)</v>
      </c>
      <c r="H127" s="110" t="str">
        <f>IF(ISBLANK(G127)=TRUE,"Removed",_xlfn.XLOOKUP(G127,'Processing Details'!$1:$1,'Processing Details'!$6:$6,"Indetermined",0))</f>
        <v>[COL119]</v>
      </c>
      <c r="I127" s="81" t="str">
        <f>IF(ISBLANK(G127)=TRUE,"Removed",_xlfn.XLOOKUP(G127,'Processing Details'!$1:$1,'Processing Details'!$4:$4,"Indetermined",0))</f>
        <v>AutoFilled</v>
      </c>
      <c r="J127" s="81"/>
    </row>
    <row r="128" spans="1:10" ht="12" x14ac:dyDescent="0.2">
      <c r="A128" s="99" t="s">
        <v>1022</v>
      </c>
      <c r="B128" s="100" t="s">
        <v>277</v>
      </c>
      <c r="C128" s="100" t="s">
        <v>1166</v>
      </c>
      <c r="D128" s="199" t="str">
        <f>IF(ISBLANK(_xlfn.XLOOKUP(A128,'Processing Details'!$1:$1,'Processing Details'!$1:$1,"No match",0))=TRUE,"No match",_xlfn.XLOOKUP(A128,'Processing Details'!$1:$1,'Processing Details'!$1:$1,"No match",0))</f>
        <v>Reason for not requiring a DPIA</v>
      </c>
      <c r="E128" s="98" t="str">
        <f>IF(D128="No match",IF(ISBLANK(_xlfn.XLOOKUP(B128,'Processing Details'!$2:$2,'Processing Details'!$2:$2,"No match",0)),"No match",_xlfn.XLOOKUP(B128,'Processing Details'!$2:$2,'Processing Details'!$2:$2,"No match",0)),"N/A")</f>
        <v>N/A</v>
      </c>
      <c r="F128" s="98" t="str">
        <f>_xlfn.IFS(D128&lt;&gt;"No match",D128,E128&lt;&gt;"No match",_xlfn.XLOOKUP(B128,'Processing Details'!$2:$2,'Processing Details'!$1:$1,"Not Resolved",0),AND(D128="No match",E128="No match")=TRUE,"")</f>
        <v>Reason for not requiring a DPIA</v>
      </c>
      <c r="G128" s="81" t="str">
        <f t="shared" si="3"/>
        <v>Reason for not requiring a DPIA</v>
      </c>
      <c r="H128" s="110" t="str">
        <f>IF(ISBLANK(G128)=TRUE,"Removed",_xlfn.XLOOKUP(G128,'Processing Details'!$1:$1,'Processing Details'!$6:$6,"Indetermined",0))</f>
        <v>[COL120]</v>
      </c>
      <c r="I128" s="81" t="str">
        <f>IF(ISBLANK(G128)=TRUE,"Removed",_xlfn.XLOOKUP(G128,'Processing Details'!$1:$1,'Processing Details'!$4:$4,"Indetermined",0))</f>
        <v>Drop-Down List</v>
      </c>
      <c r="J128" s="81"/>
    </row>
    <row r="129" spans="1:10" ht="12" x14ac:dyDescent="0.2">
      <c r="A129" s="99" t="s">
        <v>1023</v>
      </c>
      <c r="B129" s="100" t="s">
        <v>278</v>
      </c>
      <c r="C129" s="100" t="s">
        <v>1167</v>
      </c>
      <c r="D129" s="199" t="str">
        <f>IF(ISBLANK(_xlfn.XLOOKUP(A129,'Processing Details'!$1:$1,'Processing Details'!$1:$1,"No match",0))=TRUE,"No match",_xlfn.XLOOKUP(A129,'Processing Details'!$1:$1,'Processing Details'!$1:$1,"No match",0))</f>
        <v>Non-DPIA justification</v>
      </c>
      <c r="E129" s="98" t="str">
        <f>IF(D129="No match",IF(ISBLANK(_xlfn.XLOOKUP(B129,'Processing Details'!$2:$2,'Processing Details'!$2:$2,"No match",0)),"No match",_xlfn.XLOOKUP(B129,'Processing Details'!$2:$2,'Processing Details'!$2:$2,"No match",0)),"N/A")</f>
        <v>N/A</v>
      </c>
      <c r="F129" s="98" t="str">
        <f>_xlfn.IFS(D129&lt;&gt;"No match",D129,E129&lt;&gt;"No match",_xlfn.XLOOKUP(B129,'Processing Details'!$2:$2,'Processing Details'!$1:$1,"Not Resolved",0),AND(D129="No match",E129="No match")=TRUE,"")</f>
        <v>Non-DPIA justification</v>
      </c>
      <c r="G129" s="81" t="str">
        <f t="shared" si="3"/>
        <v>Non-DPIA justification</v>
      </c>
      <c r="H129" s="110" t="str">
        <f>IF(ISBLANK(G129)=TRUE,"Removed",_xlfn.XLOOKUP(G129,'Processing Details'!$1:$1,'Processing Details'!$6:$6,"Indetermined",0))</f>
        <v>[COL121]</v>
      </c>
      <c r="I129" s="81" t="str">
        <f>IF(ISBLANK(G129)=TRUE,"Removed",_xlfn.XLOOKUP(G129,'Processing Details'!$1:$1,'Processing Details'!$4:$4,"Indetermined",0))</f>
        <v>Free</v>
      </c>
      <c r="J129" s="81"/>
    </row>
    <row r="130" spans="1:10" ht="12" x14ac:dyDescent="0.2">
      <c r="A130" s="99" t="s">
        <v>504</v>
      </c>
      <c r="B130" s="100" t="s">
        <v>91</v>
      </c>
      <c r="C130" s="100" t="s">
        <v>1168</v>
      </c>
      <c r="D130" s="199" t="str">
        <f>IF(ISBLANK(_xlfn.XLOOKUP(A130,'Processing Details'!$1:$1,'Processing Details'!$1:$1,"No match",0))=TRUE,"No match",_xlfn.XLOOKUP(A130,'Processing Details'!$1:$1,'Processing Details'!$1:$1,"No match",0))</f>
        <v>Additional information concerning the DPIA</v>
      </c>
      <c r="E130" s="98" t="str">
        <f>IF(D130="No match",IF(ISBLANK(_xlfn.XLOOKUP(B130,'Processing Details'!$2:$2,'Processing Details'!$2:$2,"No match",0)),"No match",_xlfn.XLOOKUP(B130,'Processing Details'!$2:$2,'Processing Details'!$2:$2,"No match",0)),"N/A")</f>
        <v>N/A</v>
      </c>
      <c r="F130" s="98" t="str">
        <f>_xlfn.IFS(D130&lt;&gt;"No match",D130,E130&lt;&gt;"No match",_xlfn.XLOOKUP(B130,'Processing Details'!$2:$2,'Processing Details'!$1:$1,"Not Resolved",0),AND(D130="No match",E130="No match")=TRUE,"")</f>
        <v>Additional information concerning the DPIA</v>
      </c>
      <c r="G130" s="81" t="str">
        <f t="shared" si="3"/>
        <v>Additional information concerning the DPIA</v>
      </c>
      <c r="H130" s="110" t="str">
        <f>IF(ISBLANK(G130)=TRUE,"Removed",_xlfn.XLOOKUP(G130,'Processing Details'!$1:$1,'Processing Details'!$6:$6,"Indetermined",0))</f>
        <v>[COL122]</v>
      </c>
      <c r="I130" s="81" t="str">
        <f>IF(ISBLANK(G130)=TRUE,"Removed",_xlfn.XLOOKUP(G130,'Processing Details'!$1:$1,'Processing Details'!$4:$4,"Indetermined",0))</f>
        <v>Free</v>
      </c>
      <c r="J130" s="81"/>
    </row>
    <row r="131" spans="1:10" ht="12" x14ac:dyDescent="0.2">
      <c r="A131" s="99" t="s">
        <v>1024</v>
      </c>
      <c r="B131" s="100" t="s">
        <v>121</v>
      </c>
      <c r="C131" s="100" t="s">
        <v>1169</v>
      </c>
      <c r="D131" s="199" t="str">
        <f>IF(ISBLANK(_xlfn.XLOOKUP(A131,'Processing Details'!$1:$1,'Processing Details'!$1:$1,"No match",0))=TRUE,"No match",_xlfn.XLOOKUP(A131,'Processing Details'!$1:$1,'Processing Details'!$1:$1,"No match",0))</f>
        <v>Reference to the complete DPIA report</v>
      </c>
      <c r="E131" s="98" t="str">
        <f>IF(D131="No match",IF(ISBLANK(_xlfn.XLOOKUP(B131,'Processing Details'!$2:$2,'Processing Details'!$2:$2,"No match",0)),"No match",_xlfn.XLOOKUP(B131,'Processing Details'!$2:$2,'Processing Details'!$2:$2,"No match",0)),"N/A")</f>
        <v>N/A</v>
      </c>
      <c r="F131" s="98" t="str">
        <f>_xlfn.IFS(D131&lt;&gt;"No match",D131,E131&lt;&gt;"No match",_xlfn.XLOOKUP(B131,'Processing Details'!$2:$2,'Processing Details'!$1:$1,"Not Resolved",0),AND(D131="No match",E131="No match")=TRUE,"")</f>
        <v>Reference to the complete DPIA report</v>
      </c>
      <c r="G131" s="81" t="str">
        <f t="shared" si="3"/>
        <v>Reference to the complete DPIA report</v>
      </c>
      <c r="H131" s="110" t="str">
        <f>IF(ISBLANK(G131)=TRUE,"Removed",_xlfn.XLOOKUP(G131,'Processing Details'!$1:$1,'Processing Details'!$6:$6,"Indetermined",0))</f>
        <v>[COL123]</v>
      </c>
      <c r="I131" s="81" t="str">
        <f>IF(ISBLANK(G131)=TRUE,"Removed",_xlfn.XLOOKUP(G131,'Processing Details'!$1:$1,'Processing Details'!$4:$4,"Indetermined",0))</f>
        <v>Free</v>
      </c>
      <c r="J131" s="81"/>
    </row>
    <row r="132" spans="1:10" ht="12" x14ac:dyDescent="0.2">
      <c r="A132" s="99" t="s">
        <v>505</v>
      </c>
      <c r="B132" s="100" t="s">
        <v>122</v>
      </c>
      <c r="C132" s="100" t="s">
        <v>1170</v>
      </c>
      <c r="D132" s="199" t="str">
        <f>IF(ISBLANK(_xlfn.XLOOKUP(A132,'Processing Details'!$1:$1,'Processing Details'!$1:$1,"No match",0))=TRUE,"No match",_xlfn.XLOOKUP(A132,'Processing Details'!$1:$1,'Processing Details'!$1:$1,"No match",0))</f>
        <v>Reference to the public summary of the DPIA</v>
      </c>
      <c r="E132" s="98" t="str">
        <f>IF(D132="No match",IF(ISBLANK(_xlfn.XLOOKUP(B132,'Processing Details'!$2:$2,'Processing Details'!$2:$2,"No match",0)),"No match",_xlfn.XLOOKUP(B132,'Processing Details'!$2:$2,'Processing Details'!$2:$2,"No match",0)),"N/A")</f>
        <v>N/A</v>
      </c>
      <c r="F132" s="98" t="str">
        <f>_xlfn.IFS(D132&lt;&gt;"No match",D132,E132&lt;&gt;"No match",_xlfn.XLOOKUP(B132,'Processing Details'!$2:$2,'Processing Details'!$1:$1,"Not Resolved",0),AND(D132="No match",E132="No match")=TRUE,"")</f>
        <v>Reference to the public summary of the DPIA</v>
      </c>
      <c r="G132" s="81" t="str">
        <f t="shared" si="3"/>
        <v>Reference to the public summary of the DPIA</v>
      </c>
      <c r="H132" s="110" t="str">
        <f>IF(ISBLANK(G132)=TRUE,"Removed",_xlfn.XLOOKUP(G132,'Processing Details'!$1:$1,'Processing Details'!$6:$6,"Indetermined",0))</f>
        <v>[COL124]</v>
      </c>
      <c r="I132" s="81" t="str">
        <f>IF(ISBLANK(G132)=TRUE,"Removed",_xlfn.XLOOKUP(G132,'Processing Details'!$1:$1,'Processing Details'!$4:$4,"Indetermined",0))</f>
        <v>Free</v>
      </c>
      <c r="J132" s="81"/>
    </row>
    <row r="133" spans="1:10" ht="12" x14ac:dyDescent="0.2">
      <c r="A133" s="99" t="s">
        <v>506</v>
      </c>
      <c r="B133" s="100" t="s">
        <v>123</v>
      </c>
      <c r="C133" s="100" t="s">
        <v>1171</v>
      </c>
      <c r="D133" s="199" t="str">
        <f>IF(ISBLANK(_xlfn.XLOOKUP(A133,'Processing Details'!$1:$1,'Processing Details'!$1:$1,"No match",0))=TRUE,"No match",_xlfn.XLOOKUP(A133,'Processing Details'!$1:$1,'Processing Details'!$1:$1,"No match",0))</f>
        <v>Reference to CNPD notice</v>
      </c>
      <c r="E133" s="98" t="str">
        <f>IF(D133="No match",IF(ISBLANK(_xlfn.XLOOKUP(B133,'Processing Details'!$2:$2,'Processing Details'!$2:$2,"No match",0)),"No match",_xlfn.XLOOKUP(B133,'Processing Details'!$2:$2,'Processing Details'!$2:$2,"No match",0)),"N/A")</f>
        <v>N/A</v>
      </c>
      <c r="F133" s="98" t="str">
        <f>_xlfn.IFS(D133&lt;&gt;"No match",D133,E133&lt;&gt;"No match",_xlfn.XLOOKUP(B133,'Processing Details'!$2:$2,'Processing Details'!$1:$1,"Not Resolved",0),AND(D133="No match",E133="No match")=TRUE,"")</f>
        <v>Reference to CNPD notice</v>
      </c>
      <c r="G133" s="81" t="str">
        <f t="shared" si="3"/>
        <v>Reference to CNPD notice</v>
      </c>
      <c r="H133" s="110" t="str">
        <f>IF(ISBLANK(G133)=TRUE,"Removed",_xlfn.XLOOKUP(G133,'Processing Details'!$1:$1,'Processing Details'!$6:$6,"Indetermined",0))</f>
        <v>[COL125]</v>
      </c>
      <c r="I133" s="81" t="str">
        <f>IF(ISBLANK(G133)=TRUE,"Removed",_xlfn.XLOOKUP(G133,'Processing Details'!$1:$1,'Processing Details'!$4:$4,"Indetermined",0))</f>
        <v>Free</v>
      </c>
      <c r="J133" s="81"/>
    </row>
    <row r="134" spans="1:10" ht="12" x14ac:dyDescent="0.2">
      <c r="A134" s="99" t="s">
        <v>507</v>
      </c>
      <c r="B134" s="100" t="s">
        <v>92</v>
      </c>
      <c r="C134" s="100" t="s">
        <v>1172</v>
      </c>
      <c r="D134" s="199" t="str">
        <f>IF(ISBLANK(_xlfn.XLOOKUP(A134,'Processing Details'!$1:$1,'Processing Details'!$1:$1,"No match",0))=TRUE,"No match",_xlfn.XLOOKUP(A134,'Processing Details'!$1:$1,'Processing Details'!$1:$1,"No match",0))</f>
        <v>Subcontracting Agreements</v>
      </c>
      <c r="E134" s="98" t="str">
        <f>IF(D134="No match",IF(ISBLANK(_xlfn.XLOOKUP(B134,'Processing Details'!$2:$2,'Processing Details'!$2:$2,"No match",0)),"No match",_xlfn.XLOOKUP(B134,'Processing Details'!$2:$2,'Processing Details'!$2:$2,"No match",0)),"N/A")</f>
        <v>N/A</v>
      </c>
      <c r="F134" s="98" t="str">
        <f>_xlfn.IFS(D134&lt;&gt;"No match",D134,E134&lt;&gt;"No match",_xlfn.XLOOKUP(B134,'Processing Details'!$2:$2,'Processing Details'!$1:$1,"Not Resolved",0),AND(D134="No match",E134="No match")=TRUE,"")</f>
        <v>Subcontracting Agreements</v>
      </c>
      <c r="G134" s="81" t="str">
        <f t="shared" si="3"/>
        <v>Subcontracting Agreements</v>
      </c>
      <c r="H134" s="110" t="str">
        <f>IF(ISBLANK(G134)=TRUE,"Removed",_xlfn.XLOOKUP(G134,'Processing Details'!$1:$1,'Processing Details'!$6:$6,"Indetermined",0))</f>
        <v>[COL126]</v>
      </c>
      <c r="I134" s="81" t="str">
        <f>IF(ISBLANK(G134)=TRUE,"Removed",_xlfn.XLOOKUP(G134,'Processing Details'!$1:$1,'Processing Details'!$4:$4,"Indetermined",0))</f>
        <v>Empty</v>
      </c>
      <c r="J134" s="81"/>
    </row>
    <row r="135" spans="1:10" ht="12" x14ac:dyDescent="0.2">
      <c r="A135" s="99" t="s">
        <v>508</v>
      </c>
      <c r="B135" s="100" t="s">
        <v>93</v>
      </c>
      <c r="C135" s="100" t="s">
        <v>1173</v>
      </c>
      <c r="D135" s="199" t="str">
        <f>IF(ISBLANK(_xlfn.XLOOKUP(A135,'Processing Details'!$1:$1,'Processing Details'!$1:$1,"No match",0))=TRUE,"No match",_xlfn.XLOOKUP(A135,'Processing Details'!$1:$1,'Processing Details'!$1:$1,"No match",0))</f>
        <v>Proc1-Name</v>
      </c>
      <c r="E135" s="98" t="str">
        <f>IF(D135="No match",IF(ISBLANK(_xlfn.XLOOKUP(B135,'Processing Details'!$2:$2,'Processing Details'!$2:$2,"No match",0)),"No match",_xlfn.XLOOKUP(B135,'Processing Details'!$2:$2,'Processing Details'!$2:$2,"No match",0)),"N/A")</f>
        <v>N/A</v>
      </c>
      <c r="F135" s="98" t="str">
        <f>_xlfn.IFS(D135&lt;&gt;"No match",D135,E135&lt;&gt;"No match",_xlfn.XLOOKUP(B135,'Processing Details'!$2:$2,'Processing Details'!$1:$1,"Not Resolved",0),AND(D135="No match",E135="No match")=TRUE,"")</f>
        <v>Proc1-Name</v>
      </c>
      <c r="G135" s="81" t="str">
        <f t="shared" si="3"/>
        <v>Proc1-Name</v>
      </c>
      <c r="H135" s="110" t="str">
        <f>IF(ISBLANK(G135)=TRUE,"Removed",_xlfn.XLOOKUP(G135,'Processing Details'!$1:$1,'Processing Details'!$6:$6,"Indetermined",0))</f>
        <v>[COL127]</v>
      </c>
      <c r="I135" s="81" t="str">
        <f>IF(ISBLANK(G135)=TRUE,"Removed",_xlfn.XLOOKUP(G135,'Processing Details'!$1:$1,'Processing Details'!$4:$4,"Indetermined",0))</f>
        <v>Free</v>
      </c>
      <c r="J135" s="81"/>
    </row>
    <row r="136" spans="1:10" ht="12" x14ac:dyDescent="0.2">
      <c r="A136" s="99" t="s">
        <v>509</v>
      </c>
      <c r="B136" s="100" t="s">
        <v>931</v>
      </c>
      <c r="C136" s="100" t="s">
        <v>1174</v>
      </c>
      <c r="D136" s="199" t="str">
        <f>IF(ISBLANK(_xlfn.XLOOKUP(A136,'Processing Details'!$1:$1,'Processing Details'!$1:$1,"No match",0))=TRUE,"No match",_xlfn.XLOOKUP(A136,'Processing Details'!$1:$1,'Processing Details'!$1:$1,"No match",0))</f>
        <v>Contract Ref. 1</v>
      </c>
      <c r="E136" s="98" t="str">
        <f>IF(D136="No match",IF(ISBLANK(_xlfn.XLOOKUP(B136,'Processing Details'!$2:$2,'Processing Details'!$2:$2,"No match",0)),"No match",_xlfn.XLOOKUP(B136,'Processing Details'!$2:$2,'Processing Details'!$2:$2,"No match",0)),"N/A")</f>
        <v>N/A</v>
      </c>
      <c r="F136" s="98" t="str">
        <f>_xlfn.IFS(D136&lt;&gt;"No match",D136,E136&lt;&gt;"No match",_xlfn.XLOOKUP(B136,'Processing Details'!$2:$2,'Processing Details'!$1:$1,"Not Resolved",0),AND(D136="No match",E136="No match")=TRUE,"")</f>
        <v>Contract Ref. 1</v>
      </c>
      <c r="G136" s="81" t="str">
        <f t="shared" si="3"/>
        <v>Contract Ref. 1</v>
      </c>
      <c r="H136" s="110" t="str">
        <f>IF(ISBLANK(G136)=TRUE,"Removed",_xlfn.XLOOKUP(G136,'Processing Details'!$1:$1,'Processing Details'!$6:$6,"Indetermined",0))</f>
        <v>[COL128]</v>
      </c>
      <c r="I136" s="81" t="str">
        <f>IF(ISBLANK(G136)=TRUE,"Removed",_xlfn.XLOOKUP(G136,'Processing Details'!$1:$1,'Processing Details'!$4:$4,"Indetermined",0))</f>
        <v>Free</v>
      </c>
      <c r="J136" s="81"/>
    </row>
    <row r="137" spans="1:10" ht="12" x14ac:dyDescent="0.2">
      <c r="A137" s="99" t="s">
        <v>510</v>
      </c>
      <c r="B137" s="100" t="s">
        <v>94</v>
      </c>
      <c r="C137" s="100" t="s">
        <v>1175</v>
      </c>
      <c r="D137" s="199" t="str">
        <f>IF(ISBLANK(_xlfn.XLOOKUP(A137,'Processing Details'!$1:$1,'Processing Details'!$1:$1,"No match",0))=TRUE,"No match",_xlfn.XLOOKUP(A137,'Processing Details'!$1:$1,'Processing Details'!$1:$1,"No match",0))</f>
        <v>Proc1-Measures</v>
      </c>
      <c r="E137" s="98" t="str">
        <f>IF(D137="No match",IF(ISBLANK(_xlfn.XLOOKUP(B137,'Processing Details'!$2:$2,'Processing Details'!$2:$2,"No match",0)),"No match",_xlfn.XLOOKUP(B137,'Processing Details'!$2:$2,'Processing Details'!$2:$2,"No match",0)),"N/A")</f>
        <v>N/A</v>
      </c>
      <c r="F137" s="98" t="str">
        <f>_xlfn.IFS(D137&lt;&gt;"No match",D137,E137&lt;&gt;"No match",_xlfn.XLOOKUP(B137,'Processing Details'!$2:$2,'Processing Details'!$1:$1,"Not Resolved",0),AND(D137="No match",E137="No match")=TRUE,"")</f>
        <v>Proc1-Measures</v>
      </c>
      <c r="G137" s="81" t="str">
        <f t="shared" ref="G137:G168" si="4">IF(OR(F137="Not Defined",F137="Check"),"",F137)</f>
        <v>Proc1-Measures</v>
      </c>
      <c r="H137" s="110" t="str">
        <f>IF(ISBLANK(G137)=TRUE,"Removed",_xlfn.XLOOKUP(G137,'Processing Details'!$1:$1,'Processing Details'!$6:$6,"Indetermined",0))</f>
        <v>[COL129]</v>
      </c>
      <c r="I137" s="81" t="str">
        <f>IF(ISBLANK(G137)=TRUE,"Removed",_xlfn.XLOOKUP(G137,'Processing Details'!$1:$1,'Processing Details'!$4:$4,"Indetermined",0))</f>
        <v>Free</v>
      </c>
      <c r="J137" s="81"/>
    </row>
    <row r="138" spans="1:10" ht="12" x14ac:dyDescent="0.2">
      <c r="A138" s="99" t="s">
        <v>511</v>
      </c>
      <c r="B138" s="100" t="s">
        <v>95</v>
      </c>
      <c r="C138" s="100" t="s">
        <v>1176</v>
      </c>
      <c r="D138" s="199" t="str">
        <f>IF(ISBLANK(_xlfn.XLOOKUP(A138,'Processing Details'!$1:$1,'Processing Details'!$1:$1,"No match",0))=TRUE,"No match",_xlfn.XLOOKUP(A138,'Processing Details'!$1:$1,'Processing Details'!$1:$1,"No match",0))</f>
        <v>Proc2-Names</v>
      </c>
      <c r="E138" s="98" t="str">
        <f>IF(D138="No match",IF(ISBLANK(_xlfn.XLOOKUP(B138,'Processing Details'!$2:$2,'Processing Details'!$2:$2,"No match",0)),"No match",_xlfn.XLOOKUP(B138,'Processing Details'!$2:$2,'Processing Details'!$2:$2,"No match",0)),"N/A")</f>
        <v>N/A</v>
      </c>
      <c r="F138" s="98" t="str">
        <f>_xlfn.IFS(D138&lt;&gt;"No match",D138,E138&lt;&gt;"No match",_xlfn.XLOOKUP(B138,'Processing Details'!$2:$2,'Processing Details'!$1:$1,"Not Resolved",0),AND(D138="No match",E138="No match")=TRUE,"")</f>
        <v>Proc2-Names</v>
      </c>
      <c r="G138" s="81" t="str">
        <f t="shared" si="4"/>
        <v>Proc2-Names</v>
      </c>
      <c r="H138" s="110" t="str">
        <f>IF(ISBLANK(G138)=TRUE,"Removed",_xlfn.XLOOKUP(G138,'Processing Details'!$1:$1,'Processing Details'!$6:$6,"Indetermined",0))</f>
        <v>[COL130]</v>
      </c>
      <c r="I138" s="81" t="str">
        <f>IF(ISBLANK(G138)=TRUE,"Removed",_xlfn.XLOOKUP(G138,'Processing Details'!$1:$1,'Processing Details'!$4:$4,"Indetermined",0))</f>
        <v>Free</v>
      </c>
      <c r="J138" s="81"/>
    </row>
    <row r="139" spans="1:10" ht="12" x14ac:dyDescent="0.2">
      <c r="A139" s="99" t="s">
        <v>512</v>
      </c>
      <c r="B139" s="100" t="s">
        <v>96</v>
      </c>
      <c r="C139" s="100" t="s">
        <v>1177</v>
      </c>
      <c r="D139" s="199" t="str">
        <f>IF(ISBLANK(_xlfn.XLOOKUP(A139,'Processing Details'!$1:$1,'Processing Details'!$1:$1,"No match",0))=TRUE,"No match",_xlfn.XLOOKUP(A139,'Processing Details'!$1:$1,'Processing Details'!$1:$1,"No match",0))</f>
        <v>Contract Ref. 2</v>
      </c>
      <c r="E139" s="98" t="str">
        <f>IF(D139="No match",IF(ISBLANK(_xlfn.XLOOKUP(B139,'Processing Details'!$2:$2,'Processing Details'!$2:$2,"No match",0)),"No match",_xlfn.XLOOKUP(B139,'Processing Details'!$2:$2,'Processing Details'!$2:$2,"No match",0)),"N/A")</f>
        <v>N/A</v>
      </c>
      <c r="F139" s="98" t="str">
        <f>_xlfn.IFS(D139&lt;&gt;"No match",D139,E139&lt;&gt;"No match",_xlfn.XLOOKUP(B139,'Processing Details'!$2:$2,'Processing Details'!$1:$1,"Not Resolved",0),AND(D139="No match",E139="No match")=TRUE,"")</f>
        <v>Contract Ref. 2</v>
      </c>
      <c r="G139" s="81" t="str">
        <f t="shared" si="4"/>
        <v>Contract Ref. 2</v>
      </c>
      <c r="H139" s="110" t="str">
        <f>IF(ISBLANK(G139)=TRUE,"Removed",_xlfn.XLOOKUP(G139,'Processing Details'!$1:$1,'Processing Details'!$6:$6,"Indetermined",0))</f>
        <v>[COL131]</v>
      </c>
      <c r="I139" s="81" t="str">
        <f>IF(ISBLANK(G139)=TRUE,"Removed",_xlfn.XLOOKUP(G139,'Processing Details'!$1:$1,'Processing Details'!$4:$4,"Indetermined",0))</f>
        <v>Free</v>
      </c>
      <c r="J139" s="81"/>
    </row>
    <row r="140" spans="1:10" ht="12" x14ac:dyDescent="0.2">
      <c r="A140" s="99" t="s">
        <v>513</v>
      </c>
      <c r="B140" s="100" t="s">
        <v>97</v>
      </c>
      <c r="C140" s="100" t="s">
        <v>1178</v>
      </c>
      <c r="D140" s="199" t="str">
        <f>IF(ISBLANK(_xlfn.XLOOKUP(A140,'Processing Details'!$1:$1,'Processing Details'!$1:$1,"No match",0))=TRUE,"No match",_xlfn.XLOOKUP(A140,'Processing Details'!$1:$1,'Processing Details'!$1:$1,"No match",0))</f>
        <v>Proc2-Measures</v>
      </c>
      <c r="E140" s="98" t="str">
        <f>IF(D140="No match",IF(ISBLANK(_xlfn.XLOOKUP(B140,'Processing Details'!$2:$2,'Processing Details'!$2:$2,"No match",0)),"No match",_xlfn.XLOOKUP(B140,'Processing Details'!$2:$2,'Processing Details'!$2:$2,"No match",0)),"N/A")</f>
        <v>N/A</v>
      </c>
      <c r="F140" s="98" t="str">
        <f>_xlfn.IFS(D140&lt;&gt;"No match",D140,E140&lt;&gt;"No match",_xlfn.XLOOKUP(B140,'Processing Details'!$2:$2,'Processing Details'!$1:$1,"Not Resolved",0),AND(D140="No match",E140="No match")=TRUE,"")</f>
        <v>Proc2-Measures</v>
      </c>
      <c r="G140" s="81" t="str">
        <f t="shared" si="4"/>
        <v>Proc2-Measures</v>
      </c>
      <c r="H140" s="110" t="str">
        <f>IF(ISBLANK(G140)=TRUE,"Removed",_xlfn.XLOOKUP(G140,'Processing Details'!$1:$1,'Processing Details'!$6:$6,"Indetermined",0))</f>
        <v>[COL132]</v>
      </c>
      <c r="I140" s="81" t="str">
        <f>IF(ISBLANK(G140)=TRUE,"Removed",_xlfn.XLOOKUP(G140,'Processing Details'!$1:$1,'Processing Details'!$4:$4,"Indetermined",0))</f>
        <v>Free</v>
      </c>
      <c r="J140" s="81"/>
    </row>
    <row r="141" spans="1:10" ht="12" x14ac:dyDescent="0.2">
      <c r="A141" s="99" t="s">
        <v>514</v>
      </c>
      <c r="B141" s="100" t="s">
        <v>98</v>
      </c>
      <c r="C141" s="100" t="s">
        <v>1179</v>
      </c>
      <c r="D141" s="199" t="str">
        <f>IF(ISBLANK(_xlfn.XLOOKUP(A141,'Processing Details'!$1:$1,'Processing Details'!$1:$1,"No match",0))=TRUE,"No match",_xlfn.XLOOKUP(A141,'Processing Details'!$1:$1,'Processing Details'!$1:$1,"No match",0))</f>
        <v>Rights of the persons concerned (Art 15-18)</v>
      </c>
      <c r="E141" s="98" t="str">
        <f>IF(D141="No match",IF(ISBLANK(_xlfn.XLOOKUP(B141,'Processing Details'!$2:$2,'Processing Details'!$2:$2,"No match",0)),"No match",_xlfn.XLOOKUP(B141,'Processing Details'!$2:$2,'Processing Details'!$2:$2,"No match",0)),"N/A")</f>
        <v>N/A</v>
      </c>
      <c r="F141" s="98" t="str">
        <f>_xlfn.IFS(D141&lt;&gt;"No match",D141,E141&lt;&gt;"No match",_xlfn.XLOOKUP(B141,'Processing Details'!$2:$2,'Processing Details'!$1:$1,"Not Resolved",0),AND(D141="No match",E141="No match")=TRUE,"")</f>
        <v>Rights of the persons concerned (Art 15-18)</v>
      </c>
      <c r="G141" s="81" t="str">
        <f t="shared" si="4"/>
        <v>Rights of the persons concerned (Art 15-18)</v>
      </c>
      <c r="H141" s="110" t="str">
        <f>IF(ISBLANK(G141)=TRUE,"Removed",_xlfn.XLOOKUP(G141,'Processing Details'!$1:$1,'Processing Details'!$6:$6,"Indetermined",0))</f>
        <v>[COL133]</v>
      </c>
      <c r="I141" s="81" t="str">
        <f>IF(ISBLANK(G141)=TRUE,"Removed",_xlfn.XLOOKUP(G141,'Processing Details'!$1:$1,'Processing Details'!$4:$4,"Indetermined",0))</f>
        <v>Empty</v>
      </c>
      <c r="J141" s="81"/>
    </row>
    <row r="142" spans="1:10" ht="12" x14ac:dyDescent="0.2">
      <c r="A142" s="99" t="s">
        <v>515</v>
      </c>
      <c r="B142" s="100" t="s">
        <v>99</v>
      </c>
      <c r="C142" s="100" t="s">
        <v>1180</v>
      </c>
      <c r="D142" s="199" t="str">
        <f>IF(ISBLANK(_xlfn.XLOOKUP(A142,'Processing Details'!$1:$1,'Processing Details'!$1:$1,"No match",0))=TRUE,"No match",_xlfn.XLOOKUP(A142,'Processing Details'!$1:$1,'Processing Details'!$1:$1,"No match",0))</f>
        <v>Identification of particular rights</v>
      </c>
      <c r="E142" s="98" t="str">
        <f>IF(D142="No match",IF(ISBLANK(_xlfn.XLOOKUP(B142,'Processing Details'!$2:$2,'Processing Details'!$2:$2,"No match",0)),"No match",_xlfn.XLOOKUP(B142,'Processing Details'!$2:$2,'Processing Details'!$2:$2,"No match",0)),"N/A")</f>
        <v>N/A</v>
      </c>
      <c r="F142" s="98" t="str">
        <f>_xlfn.IFS(D142&lt;&gt;"No match",D142,E142&lt;&gt;"No match",_xlfn.XLOOKUP(B142,'Processing Details'!$2:$2,'Processing Details'!$1:$1,"Not Resolved",0),AND(D142="No match",E142="No match")=TRUE,"")</f>
        <v>Identification of particular rights</v>
      </c>
      <c r="G142" s="81" t="str">
        <f t="shared" si="4"/>
        <v>Identification of particular rights</v>
      </c>
      <c r="H142" s="110" t="str">
        <f>IF(ISBLANK(G142)=TRUE,"Removed",_xlfn.XLOOKUP(G142,'Processing Details'!$1:$1,'Processing Details'!$6:$6,"Indetermined",0))</f>
        <v>[COL134]</v>
      </c>
      <c r="I142" s="81" t="str">
        <f>IF(ISBLANK(G142)=TRUE,"Removed",_xlfn.XLOOKUP(G142,'Processing Details'!$1:$1,'Processing Details'!$4:$4,"Indetermined",0))</f>
        <v>Free</v>
      </c>
      <c r="J142" s="81"/>
    </row>
    <row r="143" spans="1:10" ht="12" x14ac:dyDescent="0.2">
      <c r="A143" s="99" t="s">
        <v>371</v>
      </c>
      <c r="B143" s="100" t="s">
        <v>100</v>
      </c>
      <c r="C143" s="100" t="s">
        <v>1181</v>
      </c>
      <c r="D143" s="199" t="str">
        <f>IF(ISBLANK(_xlfn.XLOOKUP(A143,'Processing Details'!$1:$1,'Processing Details'!$1:$1,"No match",0))=TRUE,"No match",_xlfn.XLOOKUP(A143,'Processing Details'!$1:$1,'Processing Details'!$1:$1,"No match",0))</f>
        <v>Reference to information provided</v>
      </c>
      <c r="E143" s="98" t="str">
        <f>IF(D143="No match",IF(ISBLANK(_xlfn.XLOOKUP(B143,'Processing Details'!$2:$2,'Processing Details'!$2:$2,"No match",0)),"No match",_xlfn.XLOOKUP(B143,'Processing Details'!$2:$2,'Processing Details'!$2:$2,"No match",0)),"N/A")</f>
        <v>N/A</v>
      </c>
      <c r="F143" s="98" t="str">
        <f>_xlfn.IFS(D143&lt;&gt;"No match",D143,E143&lt;&gt;"No match",_xlfn.XLOOKUP(B143,'Processing Details'!$2:$2,'Processing Details'!$1:$1,"Not Resolved",0),AND(D143="No match",E143="No match")=TRUE,"")</f>
        <v>Reference to information provided</v>
      </c>
      <c r="G143" s="81" t="str">
        <f t="shared" si="4"/>
        <v>Reference to information provided</v>
      </c>
      <c r="H143" s="110" t="str">
        <f>IF(ISBLANK(G143)=TRUE,"Removed",_xlfn.XLOOKUP(G143,'Processing Details'!$1:$1,'Processing Details'!$6:$6,"Indetermined",0))</f>
        <v>[COL135]</v>
      </c>
      <c r="I143" s="81" t="str">
        <f>IF(ISBLANK(G143)=TRUE,"Removed",_xlfn.XLOOKUP(G143,'Processing Details'!$1:$1,'Processing Details'!$4:$4,"Indetermined",0))</f>
        <v>Free</v>
      </c>
      <c r="J143" s="81"/>
    </row>
    <row r="144" spans="1:10" ht="12" x14ac:dyDescent="0.2">
      <c r="A144" s="99" t="s">
        <v>516</v>
      </c>
      <c r="B144" s="100" t="s">
        <v>101</v>
      </c>
      <c r="C144" s="100" t="s">
        <v>1182</v>
      </c>
      <c r="D144" s="199" t="str">
        <f>IF(ISBLANK(_xlfn.XLOOKUP(A144,'Processing Details'!$1:$1,'Processing Details'!$1:$1,"No match",0))=TRUE,"No match",_xlfn.XLOOKUP(A144,'Processing Details'!$1:$1,'Processing Details'!$1:$1,"No match",0))</f>
        <v>Mechanism to modify or withdraw consent</v>
      </c>
      <c r="E144" s="98" t="str">
        <f>IF(D144="No match",IF(ISBLANK(_xlfn.XLOOKUP(B144,'Processing Details'!$2:$2,'Processing Details'!$2:$2,"No match",0)),"No match",_xlfn.XLOOKUP(B144,'Processing Details'!$2:$2,'Processing Details'!$2:$2,"No match",0)),"N/A")</f>
        <v>N/A</v>
      </c>
      <c r="F144" s="98" t="str">
        <f>_xlfn.IFS(D144&lt;&gt;"No match",D144,E144&lt;&gt;"No match",_xlfn.XLOOKUP(B144,'Processing Details'!$2:$2,'Processing Details'!$1:$1,"Not Resolved",0),AND(D144="No match",E144="No match")=TRUE,"")</f>
        <v>Mechanism to modify or withdraw consent</v>
      </c>
      <c r="G144" s="81" t="str">
        <f t="shared" si="4"/>
        <v>Mechanism to modify or withdraw consent</v>
      </c>
      <c r="H144" s="110" t="str">
        <f>IF(ISBLANK(G144)=TRUE,"Removed",_xlfn.XLOOKUP(G144,'Processing Details'!$1:$1,'Processing Details'!$6:$6,"Indetermined",0))</f>
        <v>[COL136]</v>
      </c>
      <c r="I144" s="81" t="str">
        <f>IF(ISBLANK(G144)=TRUE,"Removed",_xlfn.XLOOKUP(G144,'Processing Details'!$1:$1,'Processing Details'!$4:$4,"Indetermined",0))</f>
        <v>Free</v>
      </c>
      <c r="J144" s="81"/>
    </row>
    <row r="145" spans="1:10" ht="12" x14ac:dyDescent="0.2">
      <c r="A145" s="99" t="s">
        <v>517</v>
      </c>
      <c r="B145" s="100" t="s">
        <v>102</v>
      </c>
      <c r="C145" s="100" t="s">
        <v>1183</v>
      </c>
      <c r="D145" s="199" t="str">
        <f>IF(ISBLANK(_xlfn.XLOOKUP(A145,'Processing Details'!$1:$1,'Processing Details'!$1:$1,"No match",0))=TRUE,"No match",_xlfn.XLOOKUP(A145,'Processing Details'!$1:$1,'Processing Details'!$1:$1,"No match",0))</f>
        <v>Opposition to processing if legitimate</v>
      </c>
      <c r="E145" s="98" t="str">
        <f>IF(D145="No match",IF(ISBLANK(_xlfn.XLOOKUP(B145,'Processing Details'!$2:$2,'Processing Details'!$2:$2,"No match",0)),"No match",_xlfn.XLOOKUP(B145,'Processing Details'!$2:$2,'Processing Details'!$2:$2,"No match",0)),"N/A")</f>
        <v>N/A</v>
      </c>
      <c r="F145" s="98" t="str">
        <f>_xlfn.IFS(D145&lt;&gt;"No match",D145,E145&lt;&gt;"No match",_xlfn.XLOOKUP(B145,'Processing Details'!$2:$2,'Processing Details'!$1:$1,"Not Resolved",0),AND(D145="No match",E145="No match")=TRUE,"")</f>
        <v>Opposition to processing if legitimate</v>
      </c>
      <c r="G145" s="81" t="str">
        <f t="shared" si="4"/>
        <v>Opposition to processing if legitimate</v>
      </c>
      <c r="H145" s="110" t="str">
        <f>IF(ISBLANK(G145)=TRUE,"Removed",_xlfn.XLOOKUP(G145,'Processing Details'!$1:$1,'Processing Details'!$6:$6,"Indetermined",0))</f>
        <v>[COL137]</v>
      </c>
      <c r="I145" s="81" t="str">
        <f>IF(ISBLANK(G145)=TRUE,"Removed",_xlfn.XLOOKUP(G145,'Processing Details'!$1:$1,'Processing Details'!$4:$4,"Indetermined",0))</f>
        <v>Free</v>
      </c>
      <c r="J145" s="81"/>
    </row>
    <row r="146" spans="1:10" ht="12" x14ac:dyDescent="0.2">
      <c r="A146" s="99" t="s">
        <v>1025</v>
      </c>
      <c r="B146" s="100" t="s">
        <v>103</v>
      </c>
      <c r="C146" s="100" t="s">
        <v>1184</v>
      </c>
      <c r="D146" s="199" t="str">
        <f>IF(ISBLANK(_xlfn.XLOOKUP(A146,'Processing Details'!$1:$1,'Processing Details'!$1:$1,"No match",0))=TRUE,"No match",_xlfn.XLOOKUP(A146,'Processing Details'!$1:$1,'Processing Details'!$1:$1,"No match",0))</f>
        <v>Mechanisms to access, correct and override.</v>
      </c>
      <c r="E146" s="98" t="str">
        <f>IF(D146="No match",IF(ISBLANK(_xlfn.XLOOKUP(B146,'Processing Details'!$2:$2,'Processing Details'!$2:$2,"No match",0)),"No match",_xlfn.XLOOKUP(B146,'Processing Details'!$2:$2,'Processing Details'!$2:$2,"No match",0)),"N/A")</f>
        <v>N/A</v>
      </c>
      <c r="F146" s="98" t="str">
        <f>_xlfn.IFS(D146&lt;&gt;"No match",D146,E146&lt;&gt;"No match",_xlfn.XLOOKUP(B146,'Processing Details'!$2:$2,'Processing Details'!$1:$1,"Not Resolved",0),AND(D146="No match",E146="No match")=TRUE,"")</f>
        <v>Mechanisms to access, correct and override.</v>
      </c>
      <c r="G146" s="81" t="str">
        <f t="shared" si="4"/>
        <v>Mechanisms to access, correct and override.</v>
      </c>
      <c r="H146" s="110" t="str">
        <f>IF(ISBLANK(G146)=TRUE,"Removed",_xlfn.XLOOKUP(G146,'Processing Details'!$1:$1,'Processing Details'!$6:$6,"Indetermined",0))</f>
        <v>[COL138]</v>
      </c>
      <c r="I146" s="81" t="str">
        <f>IF(ISBLANK(G146)=TRUE,"Removed",_xlfn.XLOOKUP(G146,'Processing Details'!$1:$1,'Processing Details'!$4:$4,"Indetermined",0))</f>
        <v>Free</v>
      </c>
      <c r="J146" s="81"/>
    </row>
    <row r="147" spans="1:10" ht="12" x14ac:dyDescent="0.2">
      <c r="A147" s="99" t="s">
        <v>1247</v>
      </c>
      <c r="B147" s="100" t="s">
        <v>104</v>
      </c>
      <c r="C147" s="100" t="s">
        <v>1185</v>
      </c>
      <c r="D147" s="199" t="str">
        <f>IF(ISBLANK(_xlfn.XLOOKUP(A147,'Processing Details'!$1:$1,'Processing Details'!$1:$1,"No match",0))=TRUE,"No match",_xlfn.XLOOKUP(A147,'Processing Details'!$1:$1,'Processing Details'!$1:$1,"No match",0))</f>
        <v>Mechanism for porting PIIs</v>
      </c>
      <c r="E147" s="98" t="str">
        <f>IF(D147="No match",IF(ISBLANK(_xlfn.XLOOKUP(B147,'Processing Details'!$2:$2,'Processing Details'!$2:$2,"No match",0)),"No match",_xlfn.XLOOKUP(B147,'Processing Details'!$2:$2,'Processing Details'!$2:$2,"No match",0)),"N/A")</f>
        <v>N/A</v>
      </c>
      <c r="F147" s="98" t="str">
        <f>_xlfn.IFS(D147&lt;&gt;"No match",D147,E147&lt;&gt;"No match",_xlfn.XLOOKUP(B147,'Processing Details'!$2:$2,'Processing Details'!$1:$1,"Not Resolved",0),AND(D147="No match",E147="No match")=TRUE,"")</f>
        <v>Mechanism for porting PIIs</v>
      </c>
      <c r="G147" s="81" t="str">
        <f t="shared" si="4"/>
        <v>Mechanism for porting PIIs</v>
      </c>
      <c r="H147" s="110" t="str">
        <f>IF(ISBLANK(G147)=TRUE,"Removed",_xlfn.XLOOKUP(G147,'Processing Details'!$1:$1,'Processing Details'!$6:$6,"Indetermined",0))</f>
        <v>[COL139]</v>
      </c>
      <c r="I147" s="81" t="str">
        <f>IF(ISBLANK(G147)=TRUE,"Removed",_xlfn.XLOOKUP(G147,'Processing Details'!$1:$1,'Processing Details'!$4:$4,"Indetermined",0))</f>
        <v>Free</v>
      </c>
      <c r="J147" s="81"/>
    </row>
    <row r="148" spans="1:10" ht="12" x14ac:dyDescent="0.2">
      <c r="A148" s="99" t="s">
        <v>372</v>
      </c>
      <c r="B148" s="100" t="s">
        <v>105</v>
      </c>
      <c r="C148" s="100" t="s">
        <v>1186</v>
      </c>
      <c r="D148" s="199" t="str">
        <f>IF(ISBLANK(_xlfn.XLOOKUP(A148,'Processing Details'!$1:$1,'Processing Details'!$1:$1,"No match",0))=TRUE,"No match",_xlfn.XLOOKUP(A148,'Processing Details'!$1:$1,'Processing Details'!$1:$1,"No match",0))</f>
        <v>Mechanism to justify an automated decision</v>
      </c>
      <c r="E148" s="98" t="str">
        <f>IF(D148="No match",IF(ISBLANK(_xlfn.XLOOKUP(B148,'Processing Details'!$2:$2,'Processing Details'!$2:$2,"No match",0)),"No match",_xlfn.XLOOKUP(B148,'Processing Details'!$2:$2,'Processing Details'!$2:$2,"No match",0)),"N/A")</f>
        <v>N/A</v>
      </c>
      <c r="F148" s="98" t="str">
        <f>_xlfn.IFS(D148&lt;&gt;"No match",D148,E148&lt;&gt;"No match",_xlfn.XLOOKUP(B148,'Processing Details'!$2:$2,'Processing Details'!$1:$1,"Not Resolved",0),AND(D148="No match",E148="No match")=TRUE,"")</f>
        <v>Mechanism to justify an automated decision</v>
      </c>
      <c r="G148" s="81" t="str">
        <f t="shared" si="4"/>
        <v>Mechanism to justify an automated decision</v>
      </c>
      <c r="H148" s="110" t="str">
        <f>IF(ISBLANK(G148)=TRUE,"Removed",_xlfn.XLOOKUP(G148,'Processing Details'!$1:$1,'Processing Details'!$6:$6,"Indetermined",0))</f>
        <v>[COL140]</v>
      </c>
      <c r="I148" s="81" t="str">
        <f>IF(ISBLANK(G148)=TRUE,"Removed",_xlfn.XLOOKUP(G148,'Processing Details'!$1:$1,'Processing Details'!$4:$4,"Indetermined",0))</f>
        <v>Free</v>
      </c>
      <c r="J148" s="81"/>
    </row>
    <row r="149" spans="1:10" ht="12" x14ac:dyDescent="0.2">
      <c r="A149" s="99" t="s">
        <v>518</v>
      </c>
      <c r="B149" s="100" t="s">
        <v>106</v>
      </c>
      <c r="C149" s="100" t="s">
        <v>1187</v>
      </c>
      <c r="D149" s="199" t="str">
        <f>IF(ISBLANK(_xlfn.XLOOKUP(A149,'Processing Details'!$1:$1,'Processing Details'!$1:$1,"No match",0))=TRUE,"No match",_xlfn.XLOOKUP(A149,'Processing Details'!$1:$1,'Processing Details'!$1:$1,"No match",0))</f>
        <v>Commentary</v>
      </c>
      <c r="E149" s="98" t="str">
        <f>IF(D149="No match",IF(ISBLANK(_xlfn.XLOOKUP(B149,'Processing Details'!$2:$2,'Processing Details'!$2:$2,"No match",0)),"No match",_xlfn.XLOOKUP(B149,'Processing Details'!$2:$2,'Processing Details'!$2:$2,"No match",0)),"N/A")</f>
        <v>N/A</v>
      </c>
      <c r="F149" s="98" t="str">
        <f>_xlfn.IFS(D149&lt;&gt;"No match",D149,E149&lt;&gt;"No match",_xlfn.XLOOKUP(B149,'Processing Details'!$2:$2,'Processing Details'!$1:$1,"Not Resolved",0),AND(D149="No match",E149="No match")=TRUE,"")</f>
        <v>Commentary</v>
      </c>
      <c r="G149" s="81" t="str">
        <f t="shared" si="4"/>
        <v>Commentary</v>
      </c>
      <c r="H149" s="110" t="str">
        <f>IF(ISBLANK(G149)=TRUE,"Removed",_xlfn.XLOOKUP(G149,'Processing Details'!$1:$1,'Processing Details'!$6:$6,"Indetermined",0))</f>
        <v>[COL141]</v>
      </c>
      <c r="I149" s="81" t="str">
        <f>IF(ISBLANK(G149)=TRUE,"Removed",_xlfn.XLOOKUP(G149,'Processing Details'!$1:$1,'Processing Details'!$4:$4,"Indetermined",0))</f>
        <v>Free</v>
      </c>
      <c r="J149" s="81"/>
    </row>
    <row r="150" spans="1:10" ht="12" x14ac:dyDescent="0.2">
      <c r="A150" s="99" t="s">
        <v>373</v>
      </c>
      <c r="B150" s="100" t="s">
        <v>107</v>
      </c>
      <c r="C150" s="100" t="s">
        <v>1188</v>
      </c>
      <c r="D150" s="199" t="str">
        <f>IF(ISBLANK(_xlfn.XLOOKUP(A150,'Processing Details'!$1:$1,'Processing Details'!$1:$1,"No match",0))=TRUE,"No match",_xlfn.XLOOKUP(A150,'Processing Details'!$1:$1,'Processing Details'!$1:$1,"No match",0))</f>
        <v>Risk assessment</v>
      </c>
      <c r="E150" s="98" t="str">
        <f>IF(D150="No match",IF(ISBLANK(_xlfn.XLOOKUP(B150,'Processing Details'!$2:$2,'Processing Details'!$2:$2,"No match",0)),"No match",_xlfn.XLOOKUP(B150,'Processing Details'!$2:$2,'Processing Details'!$2:$2,"No match",0)),"N/A")</f>
        <v>N/A</v>
      </c>
      <c r="F150" s="98" t="str">
        <f>_xlfn.IFS(D150&lt;&gt;"No match",D150,E150&lt;&gt;"No match",_xlfn.XLOOKUP(B150,'Processing Details'!$2:$2,'Processing Details'!$1:$1,"Not Resolved",0),AND(D150="No match",E150="No match")=TRUE,"")</f>
        <v>Risk assessment</v>
      </c>
      <c r="G150" s="81" t="str">
        <f t="shared" si="4"/>
        <v>Risk assessment</v>
      </c>
      <c r="H150" s="110" t="str">
        <f>IF(ISBLANK(G150)=TRUE,"Removed",_xlfn.XLOOKUP(G150,'Processing Details'!$1:$1,'Processing Details'!$6:$6,"Indetermined",0))</f>
        <v>[COL142]</v>
      </c>
      <c r="I150" s="81" t="str">
        <f>IF(ISBLANK(G150)=TRUE,"Removed",_xlfn.XLOOKUP(G150,'Processing Details'!$1:$1,'Processing Details'!$4:$4,"Indetermined",0))</f>
        <v>AutoFilled</v>
      </c>
      <c r="J150" s="81"/>
    </row>
    <row r="151" spans="1:10" ht="12" x14ac:dyDescent="0.2">
      <c r="A151" s="99" t="s">
        <v>530</v>
      </c>
      <c r="B151" s="100" t="s">
        <v>108</v>
      </c>
      <c r="C151" s="100" t="s">
        <v>1189</v>
      </c>
      <c r="D151" s="199" t="str">
        <f>IF(ISBLANK(_xlfn.XLOOKUP(A151,'Processing Details'!$1:$1,'Processing Details'!$1:$1,"No match",0))=TRUE,"No match",_xlfn.XLOOKUP(A151,'Processing Details'!$1:$1,'Processing Details'!$1:$1,"No match",0))</f>
        <v>PII-1_x000D_
(Max Retention)</v>
      </c>
      <c r="E151" s="98" t="str">
        <f>IF(D151="No match",IF(ISBLANK(_xlfn.XLOOKUP(B151,'Processing Details'!$2:$2,'Processing Details'!$2:$2,"No match",0)),"No match",_xlfn.XLOOKUP(B151,'Processing Details'!$2:$2,'Processing Details'!$2:$2,"No match",0)),"N/A")</f>
        <v>N/A</v>
      </c>
      <c r="F151" s="98" t="str">
        <f>_xlfn.IFS(D151&lt;&gt;"No match",D151,E151&lt;&gt;"No match",_xlfn.XLOOKUP(B151,'Processing Details'!$2:$2,'Processing Details'!$1:$1,"Not Resolved",0),AND(D151="No match",E151="No match")=TRUE,"")</f>
        <v>PII-1_x000D_
(Max Retention)</v>
      </c>
      <c r="G151" s="81" t="str">
        <f t="shared" si="4"/>
        <v>PII-1_x000D_
(Max Retention)</v>
      </c>
      <c r="H151" s="110" t="str">
        <f>IF(ISBLANK(G151)=TRUE,"Removed",_xlfn.XLOOKUP(G151,'Processing Details'!$1:$1,'Processing Details'!$6:$6,"Indetermined",0))</f>
        <v>[COL143]</v>
      </c>
      <c r="I151" s="81" t="str">
        <f>IF(ISBLANK(G151)=TRUE,"Removed",_xlfn.XLOOKUP(G151,'Processing Details'!$1:$1,'Processing Details'!$4:$4,"Indetermined",0))</f>
        <v>AutoFilled</v>
      </c>
      <c r="J151" s="81"/>
    </row>
    <row r="152" spans="1:10" ht="12" x14ac:dyDescent="0.2">
      <c r="A152" s="99" t="s">
        <v>531</v>
      </c>
      <c r="B152" s="100" t="s">
        <v>387</v>
      </c>
      <c r="C152" s="100" t="s">
        <v>1190</v>
      </c>
      <c r="D152" s="199" t="str">
        <f>IF(ISBLANK(_xlfn.XLOOKUP(A152,'Processing Details'!$1:$1,'Processing Details'!$1:$1,"No match",0))=TRUE,"No match",_xlfn.XLOOKUP(A152,'Processing Details'!$1:$1,'Processing Details'!$1:$1,"No match",0))</f>
        <v>Type Support PII1</v>
      </c>
      <c r="E152" s="98" t="str">
        <f>IF(D152="No match",IF(ISBLANK(_xlfn.XLOOKUP(B152,'Processing Details'!$2:$2,'Processing Details'!$2:$2,"No match",0)),"No match",_xlfn.XLOOKUP(B152,'Processing Details'!$2:$2,'Processing Details'!$2:$2,"No match",0)),"N/A")</f>
        <v>N/A</v>
      </c>
      <c r="F152" s="98" t="str">
        <f>_xlfn.IFS(D152&lt;&gt;"No match",D152,E152&lt;&gt;"No match",_xlfn.XLOOKUP(B152,'Processing Details'!$2:$2,'Processing Details'!$1:$1,"Not Resolved",0),AND(D152="No match",E152="No match")=TRUE,"")</f>
        <v>Type Support PII1</v>
      </c>
      <c r="G152" s="81" t="str">
        <f t="shared" si="4"/>
        <v>Type Support PII1</v>
      </c>
      <c r="H152" s="110" t="str">
        <f>IF(ISBLANK(G152)=TRUE,"Removed",_xlfn.XLOOKUP(G152,'Processing Details'!$1:$1,'Processing Details'!$6:$6,"Indetermined",0))</f>
        <v>[COL144]</v>
      </c>
      <c r="I152" s="81" t="str">
        <f>IF(ISBLANK(G152)=TRUE,"Removed",_xlfn.XLOOKUP(G152,'Processing Details'!$1:$1,'Processing Details'!$4:$4,"Indetermined",0))</f>
        <v>Drop-Down List</v>
      </c>
      <c r="J152" s="81"/>
    </row>
    <row r="153" spans="1:10" ht="12" x14ac:dyDescent="0.2">
      <c r="A153" s="99" t="s">
        <v>532</v>
      </c>
      <c r="B153" s="100" t="s">
        <v>388</v>
      </c>
      <c r="C153" s="100" t="s">
        <v>1191</v>
      </c>
      <c r="D153" s="199" t="str">
        <f>IF(ISBLANK(_xlfn.XLOOKUP(A153,'Processing Details'!$1:$1,'Processing Details'!$1:$1,"No match",0))=TRUE,"No match",_xlfn.XLOOKUP(A153,'Processing Details'!$1:$1,'Processing Details'!$1:$1,"No match",0))</f>
        <v>Likelihood PII1</v>
      </c>
      <c r="E153" s="98" t="str">
        <f>IF(D153="No match",IF(ISBLANK(_xlfn.XLOOKUP(B153,'Processing Details'!$2:$2,'Processing Details'!$2:$2,"No match",0)),"No match",_xlfn.XLOOKUP(B153,'Processing Details'!$2:$2,'Processing Details'!$2:$2,"No match",0)),"N/A")</f>
        <v>N/A</v>
      </c>
      <c r="F153" s="98" t="str">
        <f>_xlfn.IFS(D153&lt;&gt;"No match",D153,E153&lt;&gt;"No match",_xlfn.XLOOKUP(B153,'Processing Details'!$2:$2,'Processing Details'!$1:$1,"Not Resolved",0),AND(D153="No match",E153="No match")=TRUE,"")</f>
        <v>Likelihood PII1</v>
      </c>
      <c r="G153" s="81" t="str">
        <f t="shared" si="4"/>
        <v>Likelihood PII1</v>
      </c>
      <c r="H153" s="110" t="str">
        <f>IF(ISBLANK(G153)=TRUE,"Removed",_xlfn.XLOOKUP(G153,'Processing Details'!$1:$1,'Processing Details'!$6:$6,"Indetermined",0))</f>
        <v>[COL145]</v>
      </c>
      <c r="I153" s="81" t="str">
        <f>IF(ISBLANK(G153)=TRUE,"Removed",_xlfn.XLOOKUP(G153,'Processing Details'!$1:$1,'Processing Details'!$4:$4,"Indetermined",0))</f>
        <v>Drop-Down List</v>
      </c>
      <c r="J153" s="81"/>
    </row>
    <row r="154" spans="1:10" ht="12" x14ac:dyDescent="0.2">
      <c r="A154" s="99" t="s">
        <v>533</v>
      </c>
      <c r="B154" s="100" t="s">
        <v>389</v>
      </c>
      <c r="C154" s="100" t="s">
        <v>1192</v>
      </c>
      <c r="D154" s="199" t="str">
        <f>IF(ISBLANK(_xlfn.XLOOKUP(A154,'Processing Details'!$1:$1,'Processing Details'!$1:$1,"No match",0))=TRUE,"No match",_xlfn.XLOOKUP(A154,'Processing Details'!$1:$1,'Processing Details'!$1:$1,"No match",0))</f>
        <v>Impact PII-1</v>
      </c>
      <c r="E154" s="98" t="str">
        <f>IF(D154="No match",IF(ISBLANK(_xlfn.XLOOKUP(B154,'Processing Details'!$2:$2,'Processing Details'!$2:$2,"No match",0)),"No match",_xlfn.XLOOKUP(B154,'Processing Details'!$2:$2,'Processing Details'!$2:$2,"No match",0)),"N/A")</f>
        <v>N/A</v>
      </c>
      <c r="F154" s="98" t="str">
        <f>_xlfn.IFS(D154&lt;&gt;"No match",D154,E154&lt;&gt;"No match",_xlfn.XLOOKUP(B154,'Processing Details'!$2:$2,'Processing Details'!$1:$1,"Not Resolved",0),AND(D154="No match",E154="No match")=TRUE,"")</f>
        <v>Impact PII-1</v>
      </c>
      <c r="G154" s="81" t="str">
        <f t="shared" si="4"/>
        <v>Impact PII-1</v>
      </c>
      <c r="H154" s="110" t="str">
        <f>IF(ISBLANK(G154)=TRUE,"Removed",_xlfn.XLOOKUP(G154,'Processing Details'!$1:$1,'Processing Details'!$6:$6,"Indetermined",0))</f>
        <v>[COL146]</v>
      </c>
      <c r="I154" s="81" t="str">
        <f>IF(ISBLANK(G154)=TRUE,"Removed",_xlfn.XLOOKUP(G154,'Processing Details'!$1:$1,'Processing Details'!$4:$4,"Indetermined",0))</f>
        <v>Drop-Down List</v>
      </c>
      <c r="J154" s="81"/>
    </row>
    <row r="155" spans="1:10" ht="12" x14ac:dyDescent="0.2">
      <c r="A155" s="99" t="s">
        <v>534</v>
      </c>
      <c r="B155" s="100" t="s">
        <v>392</v>
      </c>
      <c r="C155" s="100" t="s">
        <v>1193</v>
      </c>
      <c r="D155" s="199" t="str">
        <f>IF(ISBLANK(_xlfn.XLOOKUP(A155,'Processing Details'!$1:$1,'Processing Details'!$1:$1,"No match",0))=TRUE,"No match",_xlfn.XLOOKUP(A155,'Processing Details'!$1:$1,'Processing Details'!$1:$1,"No match",0))</f>
        <v>NR-PII1</v>
      </c>
      <c r="E155" s="98" t="str">
        <f>IF(D155="No match",IF(ISBLANK(_xlfn.XLOOKUP(B155,'Processing Details'!$2:$2,'Processing Details'!$2:$2,"No match",0)),"No match",_xlfn.XLOOKUP(B155,'Processing Details'!$2:$2,'Processing Details'!$2:$2,"No match",0)),"N/A")</f>
        <v>N/A</v>
      </c>
      <c r="F155" s="98" t="str">
        <f>_xlfn.IFS(D155&lt;&gt;"No match",D155,E155&lt;&gt;"No match",_xlfn.XLOOKUP(B155,'Processing Details'!$2:$2,'Processing Details'!$1:$1,"Not Resolved",0),AND(D155="No match",E155="No match")=TRUE,"")</f>
        <v>NR-PII1</v>
      </c>
      <c r="G155" s="81" t="str">
        <f t="shared" si="4"/>
        <v>NR-PII1</v>
      </c>
      <c r="H155" s="110" t="str">
        <f>IF(ISBLANK(G155)=TRUE,"Removed",_xlfn.XLOOKUP(G155,'Processing Details'!$1:$1,'Processing Details'!$6:$6,"Indetermined",0))</f>
        <v>[COL147]</v>
      </c>
      <c r="I155" s="81" t="str">
        <f>IF(ISBLANK(G155)=TRUE,"Removed",_xlfn.XLOOKUP(G155,'Processing Details'!$1:$1,'Processing Details'!$4:$4,"Indetermined",0))</f>
        <v>AutoFilled</v>
      </c>
      <c r="J155" s="81"/>
    </row>
    <row r="156" spans="1:10" ht="12" x14ac:dyDescent="0.2">
      <c r="A156" s="99" t="s">
        <v>535</v>
      </c>
      <c r="B156" s="100" t="s">
        <v>390</v>
      </c>
      <c r="C156" s="100" t="s">
        <v>1194</v>
      </c>
      <c r="D156" s="199" t="str">
        <f>IF(ISBLANK(_xlfn.XLOOKUP(A156,'Processing Details'!$1:$1,'Processing Details'!$1:$1,"No match",0))=TRUE,"No match",_xlfn.XLOOKUP(A156,'Processing Details'!$1:$1,'Processing Details'!$1:$1,"No match",0))</f>
        <v>Risk Level PII-1</v>
      </c>
      <c r="E156" s="98" t="str">
        <f>IF(D156="No match",IF(ISBLANK(_xlfn.XLOOKUP(B156,'Processing Details'!$2:$2,'Processing Details'!$2:$2,"No match",0)),"No match",_xlfn.XLOOKUP(B156,'Processing Details'!$2:$2,'Processing Details'!$2:$2,"No match",0)),"N/A")</f>
        <v>N/A</v>
      </c>
      <c r="F156" s="98" t="str">
        <f>_xlfn.IFS(D156&lt;&gt;"No match",D156,E156&lt;&gt;"No match",_xlfn.XLOOKUP(B156,'Processing Details'!$2:$2,'Processing Details'!$1:$1,"Not Resolved",0),AND(D156="No match",E156="No match")=TRUE,"")</f>
        <v>Risk Level PII-1</v>
      </c>
      <c r="G156" s="81" t="str">
        <f t="shared" si="4"/>
        <v>Risk Level PII-1</v>
      </c>
      <c r="H156" s="110" t="str">
        <f>IF(ISBLANK(G156)=TRUE,"Removed",_xlfn.XLOOKUP(G156,'Processing Details'!$1:$1,'Processing Details'!$6:$6,"Indetermined",0))</f>
        <v>[COL148]</v>
      </c>
      <c r="I156" s="81" t="str">
        <f>IF(ISBLANK(G156)=TRUE,"Removed",_xlfn.XLOOKUP(G156,'Processing Details'!$1:$1,'Processing Details'!$4:$4,"Indetermined",0))</f>
        <v>AutoFilled</v>
      </c>
      <c r="J156" s="81"/>
    </row>
    <row r="157" spans="1:10" ht="12" x14ac:dyDescent="0.2">
      <c r="A157" s="99" t="s">
        <v>536</v>
      </c>
      <c r="B157" s="100" t="s">
        <v>109</v>
      </c>
      <c r="C157" s="100" t="s">
        <v>1195</v>
      </c>
      <c r="D157" s="199" t="str">
        <f>IF(ISBLANK(_xlfn.XLOOKUP(A157,'Processing Details'!$1:$1,'Processing Details'!$1:$1,"No match",0))=TRUE,"No match",_xlfn.XLOOKUP(A157,'Processing Details'!$1:$1,'Processing Details'!$1:$1,"No match",0))</f>
        <v>PII-2_x000D_
(Sensitive)</v>
      </c>
      <c r="E157" s="98" t="str">
        <f>IF(D157="No match",IF(ISBLANK(_xlfn.XLOOKUP(B157,'Processing Details'!$2:$2,'Processing Details'!$2:$2,"No match",0)),"No match",_xlfn.XLOOKUP(B157,'Processing Details'!$2:$2,'Processing Details'!$2:$2,"No match",0)),"N/A")</f>
        <v>N/A</v>
      </c>
      <c r="F157" s="98" t="str">
        <f>_xlfn.IFS(D157&lt;&gt;"No match",D157,E157&lt;&gt;"No match",_xlfn.XLOOKUP(B157,'Processing Details'!$2:$2,'Processing Details'!$1:$1,"Not Resolved",0),AND(D157="No match",E157="No match")=TRUE,"")</f>
        <v>PII-2_x000D_
(Sensitive)</v>
      </c>
      <c r="G157" s="81" t="str">
        <f t="shared" si="4"/>
        <v>PII-2_x000D_
(Sensitive)</v>
      </c>
      <c r="H157" s="110" t="str">
        <f>IF(ISBLANK(G157)=TRUE,"Removed",_xlfn.XLOOKUP(G157,'Processing Details'!$1:$1,'Processing Details'!$6:$6,"Indetermined",0))</f>
        <v>[COL149]</v>
      </c>
      <c r="I157" s="81" t="str">
        <f>IF(ISBLANK(G157)=TRUE,"Removed",_xlfn.XLOOKUP(G157,'Processing Details'!$1:$1,'Processing Details'!$4:$4,"Indetermined",0))</f>
        <v>AutoFilled</v>
      </c>
      <c r="J157" s="81"/>
    </row>
    <row r="158" spans="1:10" ht="12" x14ac:dyDescent="0.2">
      <c r="A158" s="99" t="s">
        <v>537</v>
      </c>
      <c r="B158" s="100" t="s">
        <v>393</v>
      </c>
      <c r="C158" s="100" t="s">
        <v>1196</v>
      </c>
      <c r="D158" s="199" t="str">
        <f>IF(ISBLANK(_xlfn.XLOOKUP(A158,'Processing Details'!$1:$1,'Processing Details'!$1:$1,"No match",0))=TRUE,"No match",_xlfn.XLOOKUP(A158,'Processing Details'!$1:$1,'Processing Details'!$1:$1,"No match",0))</f>
        <v>Type Support PII-2</v>
      </c>
      <c r="E158" s="98" t="str">
        <f>IF(D158="No match",IF(ISBLANK(_xlfn.XLOOKUP(B158,'Processing Details'!$2:$2,'Processing Details'!$2:$2,"No match",0)),"No match",_xlfn.XLOOKUP(B158,'Processing Details'!$2:$2,'Processing Details'!$2:$2,"No match",0)),"N/A")</f>
        <v>N/A</v>
      </c>
      <c r="F158" s="98" t="str">
        <f>_xlfn.IFS(D158&lt;&gt;"No match",D158,E158&lt;&gt;"No match",_xlfn.XLOOKUP(B158,'Processing Details'!$2:$2,'Processing Details'!$1:$1,"Not Resolved",0),AND(D158="No match",E158="No match")=TRUE,"")</f>
        <v>Type Support PII-2</v>
      </c>
      <c r="G158" s="81" t="str">
        <f t="shared" si="4"/>
        <v>Type Support PII-2</v>
      </c>
      <c r="H158" s="110" t="str">
        <f>IF(ISBLANK(G158)=TRUE,"Removed",_xlfn.XLOOKUP(G158,'Processing Details'!$1:$1,'Processing Details'!$6:$6,"Indetermined",0))</f>
        <v>[COL150]</v>
      </c>
      <c r="I158" s="81" t="str">
        <f>IF(ISBLANK(G158)=TRUE,"Removed",_xlfn.XLOOKUP(G158,'Processing Details'!$1:$1,'Processing Details'!$4:$4,"Indetermined",0))</f>
        <v>Drop-Down List</v>
      </c>
      <c r="J158" s="81"/>
    </row>
    <row r="159" spans="1:10" ht="12" x14ac:dyDescent="0.2">
      <c r="A159" s="99" t="s">
        <v>538</v>
      </c>
      <c r="B159" s="100" t="s">
        <v>394</v>
      </c>
      <c r="C159" s="100" t="s">
        <v>1197</v>
      </c>
      <c r="D159" s="199" t="str">
        <f>IF(ISBLANK(_xlfn.XLOOKUP(A159,'Processing Details'!$1:$1,'Processing Details'!$1:$1,"No match",0))=TRUE,"No match",_xlfn.XLOOKUP(A159,'Processing Details'!$1:$1,'Processing Details'!$1:$1,"No match",0))</f>
        <v>Likelihood PII-2</v>
      </c>
      <c r="E159" s="98" t="str">
        <f>IF(D159="No match",IF(ISBLANK(_xlfn.XLOOKUP(B159,'Processing Details'!$2:$2,'Processing Details'!$2:$2,"No match",0)),"No match",_xlfn.XLOOKUP(B159,'Processing Details'!$2:$2,'Processing Details'!$2:$2,"No match",0)),"N/A")</f>
        <v>N/A</v>
      </c>
      <c r="F159" s="98" t="str">
        <f>_xlfn.IFS(D159&lt;&gt;"No match",D159,E159&lt;&gt;"No match",_xlfn.XLOOKUP(B159,'Processing Details'!$2:$2,'Processing Details'!$1:$1,"Not Resolved",0),AND(D159="No match",E159="No match")=TRUE,"")</f>
        <v>Likelihood PII-2</v>
      </c>
      <c r="G159" s="81" t="str">
        <f t="shared" si="4"/>
        <v>Likelihood PII-2</v>
      </c>
      <c r="H159" s="110" t="str">
        <f>IF(ISBLANK(G159)=TRUE,"Removed",_xlfn.XLOOKUP(G159,'Processing Details'!$1:$1,'Processing Details'!$6:$6,"Indetermined",0))</f>
        <v>[COL151]</v>
      </c>
      <c r="I159" s="81" t="str">
        <f>IF(ISBLANK(G159)=TRUE,"Removed",_xlfn.XLOOKUP(G159,'Processing Details'!$1:$1,'Processing Details'!$4:$4,"Indetermined",0))</f>
        <v>Drop-Down List</v>
      </c>
      <c r="J159" s="81"/>
    </row>
    <row r="160" spans="1:10" ht="12" x14ac:dyDescent="0.2">
      <c r="A160" s="99" t="s">
        <v>539</v>
      </c>
      <c r="B160" s="100" t="s">
        <v>395</v>
      </c>
      <c r="C160" s="100" t="s">
        <v>1198</v>
      </c>
      <c r="D160" s="199" t="str">
        <f>IF(ISBLANK(_xlfn.XLOOKUP(A160,'Processing Details'!$1:$1,'Processing Details'!$1:$1,"No match",0))=TRUE,"No match",_xlfn.XLOOKUP(A160,'Processing Details'!$1:$1,'Processing Details'!$1:$1,"No match",0))</f>
        <v>Impact PII-2</v>
      </c>
      <c r="E160" s="98" t="str">
        <f>IF(D160="No match",IF(ISBLANK(_xlfn.XLOOKUP(B160,'Processing Details'!$2:$2,'Processing Details'!$2:$2,"No match",0)),"No match",_xlfn.XLOOKUP(B160,'Processing Details'!$2:$2,'Processing Details'!$2:$2,"No match",0)),"N/A")</f>
        <v>N/A</v>
      </c>
      <c r="F160" s="98" t="str">
        <f>_xlfn.IFS(D160&lt;&gt;"No match",D160,E160&lt;&gt;"No match",_xlfn.XLOOKUP(B160,'Processing Details'!$2:$2,'Processing Details'!$1:$1,"Not Resolved",0),AND(D160="No match",E160="No match")=TRUE,"")</f>
        <v>Impact PII-2</v>
      </c>
      <c r="G160" s="81" t="str">
        <f t="shared" si="4"/>
        <v>Impact PII-2</v>
      </c>
      <c r="H160" s="110" t="str">
        <f>IF(ISBLANK(G160)=TRUE,"Removed",_xlfn.XLOOKUP(G160,'Processing Details'!$1:$1,'Processing Details'!$6:$6,"Indetermined",0))</f>
        <v>[COL152]</v>
      </c>
      <c r="I160" s="81" t="str">
        <f>IF(ISBLANK(G160)=TRUE,"Removed",_xlfn.XLOOKUP(G160,'Processing Details'!$1:$1,'Processing Details'!$4:$4,"Indetermined",0))</f>
        <v>Drop-Down List</v>
      </c>
      <c r="J160" s="81"/>
    </row>
    <row r="161" spans="1:10" ht="12" x14ac:dyDescent="0.2">
      <c r="A161" s="99" t="s">
        <v>540</v>
      </c>
      <c r="B161" s="100" t="s">
        <v>400</v>
      </c>
      <c r="C161" s="100" t="s">
        <v>1199</v>
      </c>
      <c r="D161" s="199" t="str">
        <f>IF(ISBLANK(_xlfn.XLOOKUP(A161,'Processing Details'!$1:$1,'Processing Details'!$1:$1,"No match",0))=TRUE,"No match",_xlfn.XLOOKUP(A161,'Processing Details'!$1:$1,'Processing Details'!$1:$1,"No match",0))</f>
        <v>NR-PII-2</v>
      </c>
      <c r="E161" s="98" t="str">
        <f>IF(D161="No match",IF(ISBLANK(_xlfn.XLOOKUP(B161,'Processing Details'!$2:$2,'Processing Details'!$2:$2,"No match",0)),"No match",_xlfn.XLOOKUP(B161,'Processing Details'!$2:$2,'Processing Details'!$2:$2,"No match",0)),"N/A")</f>
        <v>N/A</v>
      </c>
      <c r="F161" s="98" t="str">
        <f>_xlfn.IFS(D161&lt;&gt;"No match",D161,E161&lt;&gt;"No match",_xlfn.XLOOKUP(B161,'Processing Details'!$2:$2,'Processing Details'!$1:$1,"Not Resolved",0),AND(D161="No match",E161="No match")=TRUE,"")</f>
        <v>NR-PII-2</v>
      </c>
      <c r="G161" s="81" t="str">
        <f t="shared" si="4"/>
        <v>NR-PII-2</v>
      </c>
      <c r="H161" s="110" t="str">
        <f>IF(ISBLANK(G161)=TRUE,"Removed",_xlfn.XLOOKUP(G161,'Processing Details'!$1:$1,'Processing Details'!$6:$6,"Indetermined",0))</f>
        <v>[COL153]</v>
      </c>
      <c r="I161" s="81" t="str">
        <f>IF(ISBLANK(G161)=TRUE,"Removed",_xlfn.XLOOKUP(G161,'Processing Details'!$1:$1,'Processing Details'!$4:$4,"Indetermined",0))</f>
        <v>AutoFilled</v>
      </c>
      <c r="J161" s="81"/>
    </row>
    <row r="162" spans="1:10" ht="12" x14ac:dyDescent="0.2">
      <c r="A162" s="99" t="s">
        <v>541</v>
      </c>
      <c r="B162" s="100" t="s">
        <v>401</v>
      </c>
      <c r="C162" s="100" t="s">
        <v>1200</v>
      </c>
      <c r="D162" s="199" t="str">
        <f>IF(ISBLANK(_xlfn.XLOOKUP(A162,'Processing Details'!$1:$1,'Processing Details'!$1:$1,"No match",0))=TRUE,"No match",_xlfn.XLOOKUP(A162,'Processing Details'!$1:$1,'Processing Details'!$1:$1,"No match",0))</f>
        <v>Risk Level PII-2</v>
      </c>
      <c r="E162" s="98" t="str">
        <f>IF(D162="No match",IF(ISBLANK(_xlfn.XLOOKUP(B162,'Processing Details'!$2:$2,'Processing Details'!$2:$2,"No match",0)),"No match",_xlfn.XLOOKUP(B162,'Processing Details'!$2:$2,'Processing Details'!$2:$2,"No match",0)),"N/A")</f>
        <v>N/A</v>
      </c>
      <c r="F162" s="98" t="str">
        <f>_xlfn.IFS(D162&lt;&gt;"No match",D162,E162&lt;&gt;"No match",_xlfn.XLOOKUP(B162,'Processing Details'!$2:$2,'Processing Details'!$1:$1,"Not Resolved",0),AND(D162="No match",E162="No match")=TRUE,"")</f>
        <v>Risk Level PII-2</v>
      </c>
      <c r="G162" s="81" t="str">
        <f t="shared" si="4"/>
        <v>Risk Level PII-2</v>
      </c>
      <c r="H162" s="110" t="str">
        <f>IF(ISBLANK(G162)=TRUE,"Removed",_xlfn.XLOOKUP(G162,'Processing Details'!$1:$1,'Processing Details'!$6:$6,"Indetermined",0))</f>
        <v>[COL154]</v>
      </c>
      <c r="I162" s="81" t="str">
        <f>IF(ISBLANK(G162)=TRUE,"Removed",_xlfn.XLOOKUP(G162,'Processing Details'!$1:$1,'Processing Details'!$4:$4,"Indetermined",0))</f>
        <v>AutoFilled</v>
      </c>
      <c r="J162" s="81"/>
    </row>
    <row r="163" spans="1:10" ht="12" x14ac:dyDescent="0.2">
      <c r="A163" s="99" t="s">
        <v>542</v>
      </c>
      <c r="B163" s="100" t="s">
        <v>110</v>
      </c>
      <c r="C163" s="100" t="s">
        <v>1201</v>
      </c>
      <c r="D163" s="199" t="str">
        <f>IF(ISBLANK(_xlfn.XLOOKUP(A163,'Processing Details'!$1:$1,'Processing Details'!$1:$1,"No match",0))=TRUE,"No match",_xlfn.XLOOKUP(A163,'Processing Details'!$1:$1,'Processing Details'!$1:$1,"No match",0))</f>
        <v>PII-3_x000D_
(Other)</v>
      </c>
      <c r="E163" s="98" t="str">
        <f>IF(D163="No match",IF(ISBLANK(_xlfn.XLOOKUP(B163,'Processing Details'!$2:$2,'Processing Details'!$2:$2,"No match",0)),"No match",_xlfn.XLOOKUP(B163,'Processing Details'!$2:$2,'Processing Details'!$2:$2,"No match",0)),"N/A")</f>
        <v>N/A</v>
      </c>
      <c r="F163" s="98" t="str">
        <f>_xlfn.IFS(D163&lt;&gt;"No match",D163,E163&lt;&gt;"No match",_xlfn.XLOOKUP(B163,'Processing Details'!$2:$2,'Processing Details'!$1:$1,"Not Resolved",0),AND(D163="No match",E163="No match")=TRUE,"")</f>
        <v>PII-3_x000D_
(Other)</v>
      </c>
      <c r="G163" s="81" t="str">
        <f t="shared" si="4"/>
        <v>PII-3_x000D_
(Other)</v>
      </c>
      <c r="H163" s="110" t="str">
        <f>IF(ISBLANK(G163)=TRUE,"Removed",_xlfn.XLOOKUP(G163,'Processing Details'!$1:$1,'Processing Details'!$6:$6,"Indetermined",0))</f>
        <v>[COL155]</v>
      </c>
      <c r="I163" s="81" t="str">
        <f>IF(ISBLANK(G163)=TRUE,"Removed",_xlfn.XLOOKUP(G163,'Processing Details'!$1:$1,'Processing Details'!$4:$4,"Indetermined",0))</f>
        <v>AutoFilled</v>
      </c>
      <c r="J163" s="81"/>
    </row>
    <row r="164" spans="1:10" ht="12" x14ac:dyDescent="0.2">
      <c r="A164" s="99" t="s">
        <v>543</v>
      </c>
      <c r="B164" s="100" t="s">
        <v>396</v>
      </c>
      <c r="C164" s="100" t="s">
        <v>1203</v>
      </c>
      <c r="D164" s="199" t="str">
        <f>IF(ISBLANK(_xlfn.XLOOKUP(A164,'Processing Details'!$1:$1,'Processing Details'!$1:$1,"No match",0))=TRUE,"No match",_xlfn.XLOOKUP(A164,'Processing Details'!$1:$1,'Processing Details'!$1:$1,"No match",0))</f>
        <v>Type Support PII-3</v>
      </c>
      <c r="E164" s="98" t="str">
        <f>IF(D164="No match",IF(ISBLANK(_xlfn.XLOOKUP(B164,'Processing Details'!$2:$2,'Processing Details'!$2:$2,"No match",0)),"No match",_xlfn.XLOOKUP(B164,'Processing Details'!$2:$2,'Processing Details'!$2:$2,"No match",0)),"N/A")</f>
        <v>N/A</v>
      </c>
      <c r="F164" s="98" t="str">
        <f>_xlfn.IFS(D164&lt;&gt;"No match",D164,E164&lt;&gt;"No match",_xlfn.XLOOKUP(B164,'Processing Details'!$2:$2,'Processing Details'!$1:$1,"Not Resolved",0),AND(D164="No match",E164="No match")=TRUE,"")</f>
        <v>Type Support PII-3</v>
      </c>
      <c r="G164" s="81" t="str">
        <f t="shared" si="4"/>
        <v>Type Support PII-3</v>
      </c>
      <c r="H164" s="110" t="str">
        <f>IF(ISBLANK(G164)=TRUE,"Removed",_xlfn.XLOOKUP(G164,'Processing Details'!$1:$1,'Processing Details'!$6:$6,"Indetermined",0))</f>
        <v>[COL156]</v>
      </c>
      <c r="I164" s="81" t="str">
        <f>IF(ISBLANK(G164)=TRUE,"Removed",_xlfn.XLOOKUP(G164,'Processing Details'!$1:$1,'Processing Details'!$4:$4,"Indetermined",0))</f>
        <v>Drop-Down List</v>
      </c>
      <c r="J164" s="81"/>
    </row>
    <row r="165" spans="1:10" ht="12" x14ac:dyDescent="0.2">
      <c r="A165" s="99" t="s">
        <v>544</v>
      </c>
      <c r="B165" s="100" t="s">
        <v>397</v>
      </c>
      <c r="C165" s="100" t="s">
        <v>1204</v>
      </c>
      <c r="D165" s="199" t="str">
        <f>IF(ISBLANK(_xlfn.XLOOKUP(A165,'Processing Details'!$1:$1,'Processing Details'!$1:$1,"No match",0))=TRUE,"No match",_xlfn.XLOOKUP(A165,'Processing Details'!$1:$1,'Processing Details'!$1:$1,"No match",0))</f>
        <v>Likelihood PII-3</v>
      </c>
      <c r="E165" s="98" t="str">
        <f>IF(D165="No match",IF(ISBLANK(_xlfn.XLOOKUP(B165,'Processing Details'!$2:$2,'Processing Details'!$2:$2,"No match",0)),"No match",_xlfn.XLOOKUP(B165,'Processing Details'!$2:$2,'Processing Details'!$2:$2,"No match",0)),"N/A")</f>
        <v>N/A</v>
      </c>
      <c r="F165" s="98" t="str">
        <f>_xlfn.IFS(D165&lt;&gt;"No match",D165,E165&lt;&gt;"No match",_xlfn.XLOOKUP(B165,'Processing Details'!$2:$2,'Processing Details'!$1:$1,"Not Resolved",0),AND(D165="No match",E165="No match")=TRUE,"")</f>
        <v>Likelihood PII-3</v>
      </c>
      <c r="G165" s="81" t="str">
        <f t="shared" si="4"/>
        <v>Likelihood PII-3</v>
      </c>
      <c r="H165" s="110" t="str">
        <f>IF(ISBLANK(G165)=TRUE,"Removed",_xlfn.XLOOKUP(G165,'Processing Details'!$1:$1,'Processing Details'!$6:$6,"Indetermined",0))</f>
        <v>[COL157]</v>
      </c>
      <c r="I165" s="81" t="str">
        <f>IF(ISBLANK(G165)=TRUE,"Removed",_xlfn.XLOOKUP(G165,'Processing Details'!$1:$1,'Processing Details'!$4:$4,"Indetermined",0))</f>
        <v>Drop-Down List</v>
      </c>
      <c r="J165" s="81"/>
    </row>
    <row r="166" spans="1:10" ht="12" x14ac:dyDescent="0.2">
      <c r="A166" s="99" t="s">
        <v>545</v>
      </c>
      <c r="B166" s="100" t="s">
        <v>398</v>
      </c>
      <c r="C166" s="100" t="s">
        <v>1205</v>
      </c>
      <c r="D166" s="199" t="str">
        <f>IF(ISBLANK(_xlfn.XLOOKUP(A166,'Processing Details'!$1:$1,'Processing Details'!$1:$1,"No match",0))=TRUE,"No match",_xlfn.XLOOKUP(A166,'Processing Details'!$1:$1,'Processing Details'!$1:$1,"No match",0))</f>
        <v>Impact PII-3</v>
      </c>
      <c r="E166" s="98" t="str">
        <f>IF(D166="No match",IF(ISBLANK(_xlfn.XLOOKUP(B166,'Processing Details'!$2:$2,'Processing Details'!$2:$2,"No match",0)),"No match",_xlfn.XLOOKUP(B166,'Processing Details'!$2:$2,'Processing Details'!$2:$2,"No match",0)),"N/A")</f>
        <v>N/A</v>
      </c>
      <c r="F166" s="98" t="str">
        <f>_xlfn.IFS(D166&lt;&gt;"No match",D166,E166&lt;&gt;"No match",_xlfn.XLOOKUP(B166,'Processing Details'!$2:$2,'Processing Details'!$1:$1,"Not Resolved",0),AND(D166="No match",E166="No match")=TRUE,"")</f>
        <v>Impact PII-3</v>
      </c>
      <c r="G166" s="81" t="str">
        <f t="shared" si="4"/>
        <v>Impact PII-3</v>
      </c>
      <c r="H166" s="110" t="str">
        <f>IF(ISBLANK(G166)=TRUE,"Removed",_xlfn.XLOOKUP(G166,'Processing Details'!$1:$1,'Processing Details'!$6:$6,"Indetermined",0))</f>
        <v>[COL158]</v>
      </c>
      <c r="I166" s="81" t="str">
        <f>IF(ISBLANK(G166)=TRUE,"Removed",_xlfn.XLOOKUP(G166,'Processing Details'!$1:$1,'Processing Details'!$4:$4,"Indetermined",0))</f>
        <v>Drop-Down List</v>
      </c>
      <c r="J166" s="81"/>
    </row>
    <row r="167" spans="1:10" ht="12" x14ac:dyDescent="0.2">
      <c r="A167" s="99" t="s">
        <v>546</v>
      </c>
      <c r="B167" s="100" t="s">
        <v>402</v>
      </c>
      <c r="C167" s="100" t="s">
        <v>1207</v>
      </c>
      <c r="D167" s="199" t="str">
        <f>IF(ISBLANK(_xlfn.XLOOKUP(A167,'Processing Details'!$1:$1,'Processing Details'!$1:$1,"No match",0))=TRUE,"No match",_xlfn.XLOOKUP(A167,'Processing Details'!$1:$1,'Processing Details'!$1:$1,"No match",0))</f>
        <v>NR-PII-3</v>
      </c>
      <c r="E167" s="98" t="str">
        <f>IF(D167="No match",IF(ISBLANK(_xlfn.XLOOKUP(B167,'Processing Details'!$2:$2,'Processing Details'!$2:$2,"No match",0)),"No match",_xlfn.XLOOKUP(B167,'Processing Details'!$2:$2,'Processing Details'!$2:$2,"No match",0)),"N/A")</f>
        <v>N/A</v>
      </c>
      <c r="F167" s="98" t="str">
        <f>_xlfn.IFS(D167&lt;&gt;"No match",D167,E167&lt;&gt;"No match",_xlfn.XLOOKUP(B167,'Processing Details'!$2:$2,'Processing Details'!$1:$1,"Not Resolved",0),AND(D167="No match",E167="No match")=TRUE,"")</f>
        <v>NR-PII-3</v>
      </c>
      <c r="G167" s="81" t="str">
        <f t="shared" si="4"/>
        <v>NR-PII-3</v>
      </c>
      <c r="H167" s="110" t="str">
        <f>IF(ISBLANK(G167)=TRUE,"Removed",_xlfn.XLOOKUP(G167,'Processing Details'!$1:$1,'Processing Details'!$6:$6,"Indetermined",0))</f>
        <v>[COL159]</v>
      </c>
      <c r="I167" s="81" t="str">
        <f>IF(ISBLANK(G167)=TRUE,"Removed",_xlfn.XLOOKUP(G167,'Processing Details'!$1:$1,'Processing Details'!$4:$4,"Indetermined",0))</f>
        <v>AutoFilled</v>
      </c>
      <c r="J167" s="81"/>
    </row>
    <row r="168" spans="1:10" ht="12" x14ac:dyDescent="0.2">
      <c r="A168" s="99" t="s">
        <v>547</v>
      </c>
      <c r="B168" s="100" t="s">
        <v>399</v>
      </c>
      <c r="C168" s="100" t="s">
        <v>1208</v>
      </c>
      <c r="D168" s="199" t="str">
        <f>IF(ISBLANK(_xlfn.XLOOKUP(A168,'Processing Details'!$1:$1,'Processing Details'!$1:$1,"No match",0))=TRUE,"No match",_xlfn.XLOOKUP(A168,'Processing Details'!$1:$1,'Processing Details'!$1:$1,"No match",0))</f>
        <v>Risk level PII-3</v>
      </c>
      <c r="E168" s="98" t="str">
        <f>IF(D168="No match",IF(ISBLANK(_xlfn.XLOOKUP(B168,'Processing Details'!$2:$2,'Processing Details'!$2:$2,"No match",0)),"No match",_xlfn.XLOOKUP(B168,'Processing Details'!$2:$2,'Processing Details'!$2:$2,"No match",0)),"N/A")</f>
        <v>N/A</v>
      </c>
      <c r="F168" s="98" t="str">
        <f>_xlfn.IFS(D168&lt;&gt;"No match",D168,E168&lt;&gt;"No match",_xlfn.XLOOKUP(B168,'Processing Details'!$2:$2,'Processing Details'!$1:$1,"Not Resolved",0),AND(D168="No match",E168="No match")=TRUE,"")</f>
        <v>Risk level PII-3</v>
      </c>
      <c r="G168" s="81" t="str">
        <f t="shared" si="4"/>
        <v>Risk level PII-3</v>
      </c>
      <c r="H168" s="110" t="str">
        <f>IF(ISBLANK(G168)=TRUE,"Removed",_xlfn.XLOOKUP(G168,'Processing Details'!$1:$1,'Processing Details'!$6:$6,"Indetermined",0))</f>
        <v>[COL160]</v>
      </c>
      <c r="I168" s="81" t="str">
        <f>IF(ISBLANK(G168)=TRUE,"Removed",_xlfn.XLOOKUP(G168,'Processing Details'!$1:$1,'Processing Details'!$4:$4,"Indetermined",0))</f>
        <v>AutoFilled</v>
      </c>
      <c r="J168" s="81"/>
    </row>
    <row r="169" spans="1:10" ht="12" x14ac:dyDescent="0.2">
      <c r="A169" s="99" t="s">
        <v>519</v>
      </c>
      <c r="B169" s="100" t="s">
        <v>391</v>
      </c>
      <c r="C169" s="100" t="s">
        <v>1209</v>
      </c>
      <c r="D169" s="199" t="str">
        <f>IF(ISBLANK(_xlfn.XLOOKUP(A169,'Processing Details'!$1:$1,'Processing Details'!$1:$1,"No match",0))=TRUE,"No match",_xlfn.XLOOKUP(A169,'Processing Details'!$1:$1,'Processing Details'!$1:$1,"No match",0))</f>
        <v>Ref Risk analysis</v>
      </c>
      <c r="E169" s="98" t="str">
        <f>IF(D169="No match",IF(ISBLANK(_xlfn.XLOOKUP(B169,'Processing Details'!$2:$2,'Processing Details'!$2:$2,"No match",0)),"No match",_xlfn.XLOOKUP(B169,'Processing Details'!$2:$2,'Processing Details'!$2:$2,"No match",0)),"N/A")</f>
        <v>N/A</v>
      </c>
      <c r="F169" s="98" t="str">
        <f>_xlfn.IFS(D169&lt;&gt;"No match",D169,E169&lt;&gt;"No match",_xlfn.XLOOKUP(B169,'Processing Details'!$2:$2,'Processing Details'!$1:$1,"Not Resolved",0),AND(D169="No match",E169="No match")=TRUE,"")</f>
        <v>Ref Risk analysis</v>
      </c>
      <c r="G169" s="81" t="str">
        <f t="shared" ref="G169:G200" si="5">IF(OR(F169="Not Defined",F169="Check"),"",F169)</f>
        <v>Ref Risk analysis</v>
      </c>
      <c r="H169" s="110" t="str">
        <f>IF(ISBLANK(G169)=TRUE,"Removed",_xlfn.XLOOKUP(G169,'Processing Details'!$1:$1,'Processing Details'!$6:$6,"Indetermined",0))</f>
        <v>[COL161]</v>
      </c>
      <c r="I169" s="81" t="str">
        <f>IF(ISBLANK(G169)=TRUE,"Removed",_xlfn.XLOOKUP(G169,'Processing Details'!$1:$1,'Processing Details'!$4:$4,"Indetermined",0))</f>
        <v>Free</v>
      </c>
      <c r="J169" s="81"/>
    </row>
    <row r="170" spans="1:10" ht="12" x14ac:dyDescent="0.2">
      <c r="A170" s="99" t="s">
        <v>1393</v>
      </c>
      <c r="B170" s="100"/>
      <c r="C170" s="100" t="s">
        <v>1210</v>
      </c>
      <c r="D170" s="199" t="str">
        <f>IF(ISBLANK(_xlfn.XLOOKUP(A170,'Processing Details'!$1:$1,'Processing Details'!$1:$1,"No match",0))=TRUE,"No match",_xlfn.XLOOKUP(A170,'Processing Details'!$1:$1,'Processing Details'!$1:$1,"No match",0))</f>
        <v>No match</v>
      </c>
      <c r="E170" s="98" t="str">
        <f>IF(D170="No match",IF(ISBLANK(_xlfn.XLOOKUP(B170,'Processing Details'!$2:$2,'Processing Details'!$2:$2,"No match",0)),"No match",_xlfn.XLOOKUP(B170,'Processing Details'!$2:$2,'Processing Details'!$2:$2,"No match",0)),"N/A")</f>
        <v>No match</v>
      </c>
      <c r="F170" s="98" t="str">
        <f>_xlfn.IFS(D170&lt;&gt;"No match",D170,E170&lt;&gt;"No match",_xlfn.XLOOKUP(B170,'Processing Details'!$2:$2,'Processing Details'!$1:$1,"Not Resolved",0),AND(D170="No match",E170="No match")=TRUE,"")</f>
        <v/>
      </c>
      <c r="G170" s="81" t="str">
        <f t="shared" si="5"/>
        <v/>
      </c>
      <c r="H170" s="110" t="str">
        <f>IF(ISBLANK(G170)=TRUE,"Removed",_xlfn.XLOOKUP(G170,'Processing Details'!$1:$1,'Processing Details'!$6:$6,"Indetermined",0))</f>
        <v>Indetermined</v>
      </c>
      <c r="I170" s="81" t="str">
        <f>IF(ISBLANK(G170)=TRUE,"Removed",_xlfn.XLOOKUP(G170,'Processing Details'!$1:$1,'Processing Details'!$4:$4,"Indetermined",0))</f>
        <v>Indetermined</v>
      </c>
      <c r="J170" s="81"/>
    </row>
    <row r="171" spans="1:10" ht="12" x14ac:dyDescent="0.2">
      <c r="A171" s="99" t="s">
        <v>885</v>
      </c>
      <c r="B171" s="100" t="s">
        <v>111</v>
      </c>
      <c r="C171" s="100" t="s">
        <v>1211</v>
      </c>
      <c r="D171" s="199" t="str">
        <f>IF(ISBLANK(_xlfn.XLOOKUP(A171,'Processing Details'!$1:$1,'Processing Details'!$1:$1,"No match",0))=TRUE,"No match",_xlfn.XLOOKUP(A171,'Processing Details'!$1:$1,'Processing Details'!$1:$1,"No match",0))</f>
        <v>Collection Source</v>
      </c>
      <c r="E171" s="98" t="str">
        <f>IF(D171="No match",IF(ISBLANK(_xlfn.XLOOKUP(B171,'Processing Details'!$2:$2,'Processing Details'!$2:$2,"No match",0)),"No match",_xlfn.XLOOKUP(B171,'Processing Details'!$2:$2,'Processing Details'!$2:$2,"No match",0)),"N/A")</f>
        <v>N/A</v>
      </c>
      <c r="F171" s="98" t="str">
        <f>_xlfn.IFS(D171&lt;&gt;"No match",D171,E171&lt;&gt;"No match",_xlfn.XLOOKUP(B171,'Processing Details'!$2:$2,'Processing Details'!$1:$1,"Not Resolved",0),AND(D171="No match",E171="No match")=TRUE,"")</f>
        <v>Collection Source</v>
      </c>
      <c r="G171" s="81" t="str">
        <f t="shared" si="5"/>
        <v>Collection Source</v>
      </c>
      <c r="H171" s="110" t="str">
        <f>IF(ISBLANK(G171)=TRUE,"Removed",_xlfn.XLOOKUP(G171,'Processing Details'!$1:$1,'Processing Details'!$6:$6,"Indetermined",0))</f>
        <v>[COL163]</v>
      </c>
      <c r="I171" s="81" t="str">
        <f>IF(ISBLANK(G171)=TRUE,"Removed",_xlfn.XLOOKUP(G171,'Processing Details'!$1:$1,'Processing Details'!$4:$4,"Indetermined",0))</f>
        <v>Free</v>
      </c>
      <c r="J171" s="81"/>
    </row>
    <row r="172" spans="1:10" ht="12" x14ac:dyDescent="0.2">
      <c r="A172" s="99" t="s">
        <v>886</v>
      </c>
      <c r="B172" s="100" t="s">
        <v>112</v>
      </c>
      <c r="C172" s="100" t="s">
        <v>1212</v>
      </c>
      <c r="D172" s="199" t="str">
        <f>IF(ISBLANK(_xlfn.XLOOKUP(A172,'Processing Details'!$1:$1,'Processing Details'!$1:$1,"No match",0))=TRUE,"No match",_xlfn.XLOOKUP(A172,'Processing Details'!$1:$1,'Processing Details'!$1:$1,"No match",0))</f>
        <v>Responsability Chain</v>
      </c>
      <c r="E172" s="98" t="str">
        <f>IF(D172="No match",IF(ISBLANK(_xlfn.XLOOKUP(B172,'Processing Details'!$2:$2,'Processing Details'!$2:$2,"No match",0)),"No match",_xlfn.XLOOKUP(B172,'Processing Details'!$2:$2,'Processing Details'!$2:$2,"No match",0)),"N/A")</f>
        <v>N/A</v>
      </c>
      <c r="F172" s="98" t="str">
        <f>_xlfn.IFS(D172&lt;&gt;"No match",D172,E172&lt;&gt;"No match",_xlfn.XLOOKUP(B172,'Processing Details'!$2:$2,'Processing Details'!$1:$1,"Not Resolved",0),AND(D172="No match",E172="No match")=TRUE,"")</f>
        <v>Responsability Chain</v>
      </c>
      <c r="G172" s="81" t="str">
        <f t="shared" si="5"/>
        <v>Responsability Chain</v>
      </c>
      <c r="H172" s="110" t="str">
        <f>IF(ISBLANK(G172)=TRUE,"Removed",_xlfn.XLOOKUP(G172,'Processing Details'!$1:$1,'Processing Details'!$6:$6,"Indetermined",0))</f>
        <v>[COL164]</v>
      </c>
      <c r="I172" s="81" t="str">
        <f>IF(ISBLANK(G172)=TRUE,"Removed",_xlfn.XLOOKUP(G172,'Processing Details'!$1:$1,'Processing Details'!$4:$4,"Indetermined",0))</f>
        <v>Empty</v>
      </c>
      <c r="J172" s="81"/>
    </row>
    <row r="173" spans="1:10" ht="12" x14ac:dyDescent="0.2">
      <c r="A173" s="99" t="s">
        <v>887</v>
      </c>
      <c r="B173" s="100" t="s">
        <v>120</v>
      </c>
      <c r="C173" s="100" t="s">
        <v>1213</v>
      </c>
      <c r="D173" s="199" t="str">
        <f>IF(ISBLANK(_xlfn.XLOOKUP(A173,'Processing Details'!$1:$1,'Processing Details'!$1:$1,"No match",0))=TRUE,"No match",_xlfn.XLOOKUP(A173,'Processing Details'!$1:$1,'Processing Details'!$1:$1,"No match",0))</f>
        <v>CTO</v>
      </c>
      <c r="E173" s="98" t="str">
        <f>IF(D173="No match",IF(ISBLANK(_xlfn.XLOOKUP(B173,'Processing Details'!$2:$2,'Processing Details'!$2:$2,"No match",0)),"No match",_xlfn.XLOOKUP(B173,'Processing Details'!$2:$2,'Processing Details'!$2:$2,"No match",0)),"N/A")</f>
        <v>N/A</v>
      </c>
      <c r="F173" s="98" t="str">
        <f>_xlfn.IFS(D173&lt;&gt;"No match",D173,E173&lt;&gt;"No match",_xlfn.XLOOKUP(B173,'Processing Details'!$2:$2,'Processing Details'!$1:$1,"Not Resolved",0),AND(D173="No match",E173="No match")=TRUE,"")</f>
        <v>CTO</v>
      </c>
      <c r="G173" s="81" t="str">
        <f t="shared" si="5"/>
        <v>CTO</v>
      </c>
      <c r="H173" s="110" t="str">
        <f>IF(ISBLANK(G173)=TRUE,"Removed",_xlfn.XLOOKUP(G173,'Processing Details'!$1:$1,'Processing Details'!$6:$6,"Indetermined",0))</f>
        <v>[COL165]</v>
      </c>
      <c r="I173" s="81" t="str">
        <f>IF(ISBLANK(G173)=TRUE,"Removed",_xlfn.XLOOKUP(G173,'Processing Details'!$1:$1,'Processing Details'!$4:$4,"Indetermined",0))</f>
        <v>Free</v>
      </c>
      <c r="J173" s="81"/>
    </row>
    <row r="174" spans="1:10" ht="12" x14ac:dyDescent="0.2">
      <c r="A174" s="99" t="s">
        <v>888</v>
      </c>
      <c r="B174" s="100" t="s">
        <v>412</v>
      </c>
      <c r="C174" s="100" t="s">
        <v>1214</v>
      </c>
      <c r="D174" s="199" t="str">
        <f>IF(ISBLANK(_xlfn.XLOOKUP(A174,'Processing Details'!$1:$1,'Processing Details'!$1:$1,"No match",0))=TRUE,"No match",_xlfn.XLOOKUP(A174,'Processing Details'!$1:$1,'Processing Details'!$1:$1,"No match",0))</f>
        <v>CISO</v>
      </c>
      <c r="E174" s="98" t="str">
        <f>IF(D174="No match",IF(ISBLANK(_xlfn.XLOOKUP(B174,'Processing Details'!$2:$2,'Processing Details'!$2:$2,"No match",0)),"No match",_xlfn.XLOOKUP(B174,'Processing Details'!$2:$2,'Processing Details'!$2:$2,"No match",0)),"N/A")</f>
        <v>N/A</v>
      </c>
      <c r="F174" s="98" t="str">
        <f>_xlfn.IFS(D174&lt;&gt;"No match",D174,E174&lt;&gt;"No match",_xlfn.XLOOKUP(B174,'Processing Details'!$2:$2,'Processing Details'!$1:$1,"Not Resolved",0),AND(D174="No match",E174="No match")=TRUE,"")</f>
        <v>CISO</v>
      </c>
      <c r="G174" s="81" t="str">
        <f t="shared" si="5"/>
        <v>CISO</v>
      </c>
      <c r="H174" s="110" t="str">
        <f>IF(ISBLANK(G174)=TRUE,"Removed",_xlfn.XLOOKUP(G174,'Processing Details'!$1:$1,'Processing Details'!$6:$6,"Indetermined",0))</f>
        <v>[COL166]</v>
      </c>
      <c r="I174" s="81" t="str">
        <f>IF(ISBLANK(G174)=TRUE,"Removed",_xlfn.XLOOKUP(G174,'Processing Details'!$1:$1,'Processing Details'!$4:$4,"Indetermined",0))</f>
        <v>Free</v>
      </c>
      <c r="J174" s="81"/>
    </row>
    <row r="175" spans="1:10" ht="12" x14ac:dyDescent="0.2">
      <c r="A175" s="99" t="s">
        <v>913</v>
      </c>
      <c r="B175" s="100" t="s">
        <v>413</v>
      </c>
      <c r="C175" s="100" t="s">
        <v>1215</v>
      </c>
      <c r="D175" s="199" t="str">
        <f>IF(ISBLANK(_xlfn.XLOOKUP(A175,'Processing Details'!$1:$1,'Processing Details'!$1:$1,"No match",0))=TRUE,"No match",_xlfn.XLOOKUP(A175,'Processing Details'!$1:$1,'Processing Details'!$1:$1,"No match",0))</f>
        <v>DPO</v>
      </c>
      <c r="E175" s="98" t="str">
        <f>IF(D175="No match",IF(ISBLANK(_xlfn.XLOOKUP(B175,'Processing Details'!$2:$2,'Processing Details'!$2:$2,"No match",0)),"No match",_xlfn.XLOOKUP(B175,'Processing Details'!$2:$2,'Processing Details'!$2:$2,"No match",0)),"N/A")</f>
        <v>N/A</v>
      </c>
      <c r="F175" s="98" t="str">
        <f>_xlfn.IFS(D175&lt;&gt;"No match",D175,E175&lt;&gt;"No match",_xlfn.XLOOKUP(B175,'Processing Details'!$2:$2,'Processing Details'!$1:$1,"Not Resolved",0),AND(D175="No match",E175="No match")=TRUE,"")</f>
        <v>DPO</v>
      </c>
      <c r="G175" s="81" t="str">
        <f t="shared" si="5"/>
        <v>DPO</v>
      </c>
      <c r="H175" s="110" t="str">
        <f>IF(ISBLANK(G175)=TRUE,"Removed",_xlfn.XLOOKUP(G175,'Processing Details'!$1:$1,'Processing Details'!$6:$6,"Indetermined",0))</f>
        <v>[COL167]</v>
      </c>
      <c r="I175" s="81" t="str">
        <f>IF(ISBLANK(G175)=TRUE,"Removed",_xlfn.XLOOKUP(G175,'Processing Details'!$1:$1,'Processing Details'!$4:$4,"Indetermined",0))</f>
        <v>Free</v>
      </c>
      <c r="J175" s="81"/>
    </row>
    <row r="176" spans="1:10" ht="12" x14ac:dyDescent="0.2">
      <c r="A176" s="99" t="s">
        <v>889</v>
      </c>
      <c r="B176" s="100" t="s">
        <v>414</v>
      </c>
      <c r="C176" s="100" t="s">
        <v>1216</v>
      </c>
      <c r="D176" s="199" t="str">
        <f>IF(ISBLANK(_xlfn.XLOOKUP(A176,'Processing Details'!$1:$1,'Processing Details'!$1:$1,"No match",0))=TRUE,"No match",_xlfn.XLOOKUP(A176,'Processing Details'!$1:$1,'Processing Details'!$1:$1,"No match",0))</f>
        <v>Data Subject Notification</v>
      </c>
      <c r="E176" s="98" t="str">
        <f>IF(D176="No match",IF(ISBLANK(_xlfn.XLOOKUP(B176,'Processing Details'!$2:$2,'Processing Details'!$2:$2,"No match",0)),"No match",_xlfn.XLOOKUP(B176,'Processing Details'!$2:$2,'Processing Details'!$2:$2,"No match",0)),"N/A")</f>
        <v>N/A</v>
      </c>
      <c r="F176" s="98" t="str">
        <f>_xlfn.IFS(D176&lt;&gt;"No match",D176,E176&lt;&gt;"No match",_xlfn.XLOOKUP(B176,'Processing Details'!$2:$2,'Processing Details'!$1:$1,"Not Resolved",0),AND(D176="No match",E176="No match")=TRUE,"")</f>
        <v>Data Subject Notification</v>
      </c>
      <c r="G176" s="81" t="str">
        <f t="shared" si="5"/>
        <v>Data Subject Notification</v>
      </c>
      <c r="H176" s="110" t="str">
        <f>IF(ISBLANK(G176)=TRUE,"Removed",_xlfn.XLOOKUP(G176,'Processing Details'!$1:$1,'Processing Details'!$6:$6,"Indetermined",0))</f>
        <v>[COL168]</v>
      </c>
      <c r="I176" s="81" t="str">
        <f>IF(ISBLANK(G176)=TRUE,"Removed",_xlfn.XLOOKUP(G176,'Processing Details'!$1:$1,'Processing Details'!$4:$4,"Indetermined",0))</f>
        <v>Free</v>
      </c>
      <c r="J176" s="81"/>
    </row>
    <row r="177" spans="1:10" ht="12" x14ac:dyDescent="0.2">
      <c r="A177" s="99" t="s">
        <v>1394</v>
      </c>
      <c r="B177" s="100" t="s">
        <v>890</v>
      </c>
      <c r="C177" s="100" t="s">
        <v>1217</v>
      </c>
      <c r="D177" s="199" t="str">
        <f>IF(ISBLANK(_xlfn.XLOOKUP(A177,'Processing Details'!$1:$1,'Processing Details'!$1:$1,"No match",0))=TRUE,"No match",_xlfn.XLOOKUP(A177,'Processing Details'!$1:$1,'Processing Details'!$1:$1,"No match",0))</f>
        <v>No match</v>
      </c>
      <c r="E177" s="98" t="str">
        <f>IF(D177="No match",IF(ISBLANK(_xlfn.XLOOKUP(B177,'Processing Details'!$2:$2,'Processing Details'!$2:$2,"No match",0)),"No match",_xlfn.XLOOKUP(B177,'Processing Details'!$2:$2,'Processing Details'!$2:$2,"No match",0)),"N/A")</f>
        <v>No match</v>
      </c>
      <c r="F177" s="98" t="str">
        <f>_xlfn.IFS(D177&lt;&gt;"No match",D177,E177&lt;&gt;"No match",_xlfn.XLOOKUP(B177,'Processing Details'!$2:$2,'Processing Details'!$1:$1,"Not Resolved",0),AND(D177="No match",E177="No match")=TRUE,"")</f>
        <v/>
      </c>
      <c r="G177" s="81" t="str">
        <f t="shared" si="5"/>
        <v/>
      </c>
      <c r="H177" s="110" t="str">
        <f>IF(ISBLANK(G177)=TRUE,"Removed",_xlfn.XLOOKUP(G177,'Processing Details'!$1:$1,'Processing Details'!$6:$6,"Indetermined",0))</f>
        <v>Indetermined</v>
      </c>
      <c r="I177" s="81" t="str">
        <f>IF(ISBLANK(G177)=TRUE,"Removed",_xlfn.XLOOKUP(G177,'Processing Details'!$1:$1,'Processing Details'!$4:$4,"Indetermined",0))</f>
        <v>Indetermined</v>
      </c>
      <c r="J177" s="81"/>
    </row>
    <row r="178" spans="1:10" ht="12" x14ac:dyDescent="0.2">
      <c r="A178" s="99" t="s">
        <v>4</v>
      </c>
      <c r="B178" s="100" t="s">
        <v>891</v>
      </c>
      <c r="C178" s="100" t="s">
        <v>1218</v>
      </c>
      <c r="D178" s="199" t="str">
        <f>IF(ISBLANK(_xlfn.XLOOKUP(A178,'Processing Details'!$1:$1,'Processing Details'!$1:$1,"No match",0))=TRUE,"No match",_xlfn.XLOOKUP(A178,'Processing Details'!$1:$1,'Processing Details'!$1:$1,"No match",0))</f>
        <v>No match</v>
      </c>
      <c r="E178" s="98" t="str">
        <f>IF(D178="No match",IF(ISBLANK(_xlfn.XLOOKUP(B178,'Processing Details'!$2:$2,'Processing Details'!$2:$2,"No match",0)),"No match",_xlfn.XLOOKUP(B178,'Processing Details'!$2:$2,'Processing Details'!$2:$2,"No match",0)),"N/A")</f>
        <v>No match</v>
      </c>
      <c r="F178" s="98" t="str">
        <f>_xlfn.IFS(D178&lt;&gt;"No match",D178,E178&lt;&gt;"No match",_xlfn.XLOOKUP(B178,'Processing Details'!$2:$2,'Processing Details'!$1:$1,"Not Resolved",0),AND(D178="No match",E178="No match")=TRUE,"")</f>
        <v/>
      </c>
      <c r="G178" s="81" t="str">
        <f t="shared" si="5"/>
        <v/>
      </c>
      <c r="H178" s="110" t="str">
        <f>IF(ISBLANK(G178)=TRUE,"Removed",_xlfn.XLOOKUP(G178,'Processing Details'!$1:$1,'Processing Details'!$6:$6,"Indetermined",0))</f>
        <v>Indetermined</v>
      </c>
      <c r="I178" s="81" t="str">
        <f>IF(ISBLANK(G178)=TRUE,"Removed",_xlfn.XLOOKUP(G178,'Processing Details'!$1:$1,'Processing Details'!$4:$4,"Indetermined",0))</f>
        <v>Indetermined</v>
      </c>
      <c r="J178" s="81"/>
    </row>
    <row r="179" spans="1:10" ht="12" x14ac:dyDescent="0.2">
      <c r="A179" s="99" t="s">
        <v>1395</v>
      </c>
      <c r="B179" s="100" t="s">
        <v>892</v>
      </c>
      <c r="C179" s="100" t="s">
        <v>1219</v>
      </c>
      <c r="D179" s="199" t="str">
        <f>IF(ISBLANK(_xlfn.XLOOKUP(A179,'Processing Details'!$1:$1,'Processing Details'!$1:$1,"No match",0))=TRUE,"No match",_xlfn.XLOOKUP(A179,'Processing Details'!$1:$1,'Processing Details'!$1:$1,"No match",0))</f>
        <v>No match</v>
      </c>
      <c r="E179" s="98" t="str">
        <f>IF(D179="No match",IF(ISBLANK(_xlfn.XLOOKUP(B179,'Processing Details'!$2:$2,'Processing Details'!$2:$2,"No match",0)),"No match",_xlfn.XLOOKUP(B179,'Processing Details'!$2:$2,'Processing Details'!$2:$2,"No match",0)),"N/A")</f>
        <v>No match</v>
      </c>
      <c r="F179" s="98" t="str">
        <f>_xlfn.IFS(D179&lt;&gt;"No match",D179,E179&lt;&gt;"No match",_xlfn.XLOOKUP(B179,'Processing Details'!$2:$2,'Processing Details'!$1:$1,"Not Resolved",0),AND(D179="No match",E179="No match")=TRUE,"")</f>
        <v/>
      </c>
      <c r="G179" s="81" t="str">
        <f t="shared" si="5"/>
        <v/>
      </c>
      <c r="H179" s="110" t="str">
        <f>IF(ISBLANK(G179)=TRUE,"Removed",_xlfn.XLOOKUP(G179,'Processing Details'!$1:$1,'Processing Details'!$6:$6,"Indetermined",0))</f>
        <v>Indetermined</v>
      </c>
      <c r="I179" s="81" t="str">
        <f>IF(ISBLANK(G179)=TRUE,"Removed",_xlfn.XLOOKUP(G179,'Processing Details'!$1:$1,'Processing Details'!$4:$4,"Indetermined",0))</f>
        <v>Indetermined</v>
      </c>
      <c r="J179" s="81"/>
    </row>
    <row r="180" spans="1:10" ht="12" x14ac:dyDescent="0.2">
      <c r="A180" s="99" t="s">
        <v>1396</v>
      </c>
      <c r="B180" s="100" t="s">
        <v>893</v>
      </c>
      <c r="C180" s="100" t="s">
        <v>1220</v>
      </c>
      <c r="D180" s="199" t="str">
        <f>IF(ISBLANK(_xlfn.XLOOKUP(A180,'Processing Details'!$1:$1,'Processing Details'!$1:$1,"No match",0))=TRUE,"No match",_xlfn.XLOOKUP(A180,'Processing Details'!$1:$1,'Processing Details'!$1:$1,"No match",0))</f>
        <v>No match</v>
      </c>
      <c r="E180" s="98" t="str">
        <f>IF(D180="No match",IF(ISBLANK(_xlfn.XLOOKUP(B180,'Processing Details'!$2:$2,'Processing Details'!$2:$2,"No match",0)),"No match",_xlfn.XLOOKUP(B180,'Processing Details'!$2:$2,'Processing Details'!$2:$2,"No match",0)),"N/A")</f>
        <v>No match</v>
      </c>
      <c r="F180" s="98" t="str">
        <f>_xlfn.IFS(D180&lt;&gt;"No match",D180,E180&lt;&gt;"No match",_xlfn.XLOOKUP(B180,'Processing Details'!$2:$2,'Processing Details'!$1:$1,"Not Resolved",0),AND(D180="No match",E180="No match")=TRUE,"")</f>
        <v/>
      </c>
      <c r="G180" s="81" t="str">
        <f t="shared" si="5"/>
        <v/>
      </c>
      <c r="H180" s="110" t="str">
        <f>IF(ISBLANK(G180)=TRUE,"Removed",_xlfn.XLOOKUP(G180,'Processing Details'!$1:$1,'Processing Details'!$6:$6,"Indetermined",0))</f>
        <v>Indetermined</v>
      </c>
      <c r="I180" s="81" t="str">
        <f>IF(ISBLANK(G180)=TRUE,"Removed",_xlfn.XLOOKUP(G180,'Processing Details'!$1:$1,'Processing Details'!$4:$4,"Indetermined",0))</f>
        <v>Indetermined</v>
      </c>
      <c r="J180" s="81"/>
    </row>
    <row r="181" spans="1:10" ht="12" x14ac:dyDescent="0.2">
      <c r="A181" s="99" t="s">
        <v>1397</v>
      </c>
      <c r="B181" s="100" t="s">
        <v>894</v>
      </c>
      <c r="C181" s="100" t="s">
        <v>1221</v>
      </c>
      <c r="D181" s="199" t="str">
        <f>IF(ISBLANK(_xlfn.XLOOKUP(A181,'Processing Details'!$1:$1,'Processing Details'!$1:$1,"No match",0))=TRUE,"No match",_xlfn.XLOOKUP(A181,'Processing Details'!$1:$1,'Processing Details'!$1:$1,"No match",0))</f>
        <v>No match</v>
      </c>
      <c r="E181" s="98" t="str">
        <f>IF(D181="No match",IF(ISBLANK(_xlfn.XLOOKUP(B181,'Processing Details'!$2:$2,'Processing Details'!$2:$2,"No match",0)),"No match",_xlfn.XLOOKUP(B181,'Processing Details'!$2:$2,'Processing Details'!$2:$2,"No match",0)),"N/A")</f>
        <v>No match</v>
      </c>
      <c r="F181" s="98" t="str">
        <f>_xlfn.IFS(D181&lt;&gt;"No match",D181,E181&lt;&gt;"No match",_xlfn.XLOOKUP(B181,'Processing Details'!$2:$2,'Processing Details'!$1:$1,"Not Resolved",0),AND(D181="No match",E181="No match")=TRUE,"")</f>
        <v/>
      </c>
      <c r="G181" s="81" t="str">
        <f t="shared" si="5"/>
        <v/>
      </c>
      <c r="H181" s="110" t="str">
        <f>IF(ISBLANK(G181)=TRUE,"Removed",_xlfn.XLOOKUP(G181,'Processing Details'!$1:$1,'Processing Details'!$6:$6,"Indetermined",0))</f>
        <v>Indetermined</v>
      </c>
      <c r="I181" s="81" t="str">
        <f>IF(ISBLANK(G181)=TRUE,"Removed",_xlfn.XLOOKUP(G181,'Processing Details'!$1:$1,'Processing Details'!$4:$4,"Indetermined",0))</f>
        <v>Indetermined</v>
      </c>
      <c r="J181" s="81"/>
    </row>
    <row r="182" spans="1:10" ht="12" x14ac:dyDescent="0.2">
      <c r="A182" s="99" t="s">
        <v>404</v>
      </c>
      <c r="B182" s="100" t="s">
        <v>895</v>
      </c>
      <c r="C182" s="100" t="s">
        <v>1222</v>
      </c>
      <c r="D182" s="199" t="str">
        <f>IF(ISBLANK(_xlfn.XLOOKUP(A182,'Processing Details'!$1:$1,'Processing Details'!$1:$1,"No match",0))=TRUE,"No match",_xlfn.XLOOKUP(A182,'Processing Details'!$1:$1,'Processing Details'!$1:$1,"No match",0))</f>
        <v>S1.2</v>
      </c>
      <c r="E182" s="98" t="str">
        <f>IF(D182="No match",IF(ISBLANK(_xlfn.XLOOKUP(B182,'Processing Details'!$2:$2,'Processing Details'!$2:$2,"No match",0)),"No match",_xlfn.XLOOKUP(B182,'Processing Details'!$2:$2,'Processing Details'!$2:$2,"No match",0)),"N/A")</f>
        <v>N/A</v>
      </c>
      <c r="F182" s="98" t="str">
        <f>_xlfn.IFS(D182&lt;&gt;"No match",D182,E182&lt;&gt;"No match",_xlfn.XLOOKUP(B182,'Processing Details'!$2:$2,'Processing Details'!$1:$1,"Not Resolved",0),AND(D182="No match",E182="No match")=TRUE,"")</f>
        <v>S1.2</v>
      </c>
      <c r="G182" s="81" t="str">
        <f t="shared" si="5"/>
        <v>S1.2</v>
      </c>
      <c r="H182" s="110" t="str">
        <f>IF(ISBLANK(G182)=TRUE,"Removed",_xlfn.XLOOKUP(G182,'Processing Details'!$1:$1,'Processing Details'!$6:$6,"Indetermined",0))</f>
        <v>[COL174]</v>
      </c>
      <c r="I182" s="81" t="str">
        <f>IF(ISBLANK(G182)=TRUE,"Removed",_xlfn.XLOOKUP(G182,'Processing Details'!$1:$1,'Processing Details'!$4:$4,"Indetermined",0))</f>
        <v>Free</v>
      </c>
      <c r="J182" s="81"/>
    </row>
    <row r="183" spans="1:10" ht="12" x14ac:dyDescent="0.2">
      <c r="A183" s="99" t="s">
        <v>405</v>
      </c>
      <c r="B183" s="100" t="s">
        <v>896</v>
      </c>
      <c r="C183" s="100" t="s">
        <v>1223</v>
      </c>
      <c r="D183" s="199" t="str">
        <f>IF(ISBLANK(_xlfn.XLOOKUP(A183,'Processing Details'!$1:$1,'Processing Details'!$1:$1,"No match",0))=TRUE,"No match",_xlfn.XLOOKUP(A183,'Processing Details'!$1:$1,'Processing Details'!$1:$1,"No match",0))</f>
        <v>S1.2.1</v>
      </c>
      <c r="E183" s="98" t="str">
        <f>IF(D183="No match",IF(ISBLANK(_xlfn.XLOOKUP(B183,'Processing Details'!$2:$2,'Processing Details'!$2:$2,"No match",0)),"No match",_xlfn.XLOOKUP(B183,'Processing Details'!$2:$2,'Processing Details'!$2:$2,"No match",0)),"N/A")</f>
        <v>N/A</v>
      </c>
      <c r="F183" s="98" t="str">
        <f>_xlfn.IFS(D183&lt;&gt;"No match",D183,E183&lt;&gt;"No match",_xlfn.XLOOKUP(B183,'Processing Details'!$2:$2,'Processing Details'!$1:$1,"Not Resolved",0),AND(D183="No match",E183="No match")=TRUE,"")</f>
        <v>S1.2.1</v>
      </c>
      <c r="G183" s="81" t="str">
        <f t="shared" si="5"/>
        <v>S1.2.1</v>
      </c>
      <c r="H183" s="110" t="str">
        <f>IF(ISBLANK(G183)=TRUE,"Removed",_xlfn.XLOOKUP(G183,'Processing Details'!$1:$1,'Processing Details'!$6:$6,"Indetermined",0))</f>
        <v>[COL175]</v>
      </c>
      <c r="I183" s="81" t="str">
        <f>IF(ISBLANK(G183)=TRUE,"Removed",_xlfn.XLOOKUP(G183,'Processing Details'!$1:$1,'Processing Details'!$4:$4,"Indetermined",0))</f>
        <v>Free</v>
      </c>
      <c r="J183" s="81"/>
    </row>
    <row r="184" spans="1:10" ht="12" x14ac:dyDescent="0.2">
      <c r="A184" s="99" t="s">
        <v>406</v>
      </c>
      <c r="B184" s="100" t="s">
        <v>897</v>
      </c>
      <c r="C184" s="100" t="s">
        <v>1224</v>
      </c>
      <c r="D184" s="199" t="str">
        <f>IF(ISBLANK(_xlfn.XLOOKUP(A184,'Processing Details'!$1:$1,'Processing Details'!$1:$1,"No match",0))=TRUE,"No match",_xlfn.XLOOKUP(A184,'Processing Details'!$1:$1,'Processing Details'!$1:$1,"No match",0))</f>
        <v>S1.2.2</v>
      </c>
      <c r="E184" s="98" t="str">
        <f>IF(D184="No match",IF(ISBLANK(_xlfn.XLOOKUP(B184,'Processing Details'!$2:$2,'Processing Details'!$2:$2,"No match",0)),"No match",_xlfn.XLOOKUP(B184,'Processing Details'!$2:$2,'Processing Details'!$2:$2,"No match",0)),"N/A")</f>
        <v>N/A</v>
      </c>
      <c r="F184" s="98" t="str">
        <f>_xlfn.IFS(D184&lt;&gt;"No match",D184,E184&lt;&gt;"No match",_xlfn.XLOOKUP(B184,'Processing Details'!$2:$2,'Processing Details'!$1:$1,"Not Resolved",0),AND(D184="No match",E184="No match")=TRUE,"")</f>
        <v>S1.2.2</v>
      </c>
      <c r="G184" s="81" t="str">
        <f t="shared" si="5"/>
        <v>S1.2.2</v>
      </c>
      <c r="H184" s="110" t="str">
        <f>IF(ISBLANK(G184)=TRUE,"Removed",_xlfn.XLOOKUP(G184,'Processing Details'!$1:$1,'Processing Details'!$6:$6,"Indetermined",0))</f>
        <v>[COL176]</v>
      </c>
      <c r="I184" s="81" t="str">
        <f>IF(ISBLANK(G184)=TRUE,"Removed",_xlfn.XLOOKUP(G184,'Processing Details'!$1:$1,'Processing Details'!$4:$4,"Indetermined",0))</f>
        <v>Free</v>
      </c>
      <c r="J184" s="81"/>
    </row>
    <row r="185" spans="1:10" ht="12" x14ac:dyDescent="0.2">
      <c r="A185" s="99" t="s">
        <v>407</v>
      </c>
      <c r="B185" s="100" t="s">
        <v>898</v>
      </c>
      <c r="C185" s="100" t="s">
        <v>1225</v>
      </c>
      <c r="D185" s="199" t="str">
        <f>IF(ISBLANK(_xlfn.XLOOKUP(A185,'Processing Details'!$1:$1,'Processing Details'!$1:$1,"No match",0))=TRUE,"No match",_xlfn.XLOOKUP(A185,'Processing Details'!$1:$1,'Processing Details'!$1:$1,"No match",0))</f>
        <v>S1.2.3</v>
      </c>
      <c r="E185" s="98" t="str">
        <f>IF(D185="No match",IF(ISBLANK(_xlfn.XLOOKUP(B185,'Processing Details'!$2:$2,'Processing Details'!$2:$2,"No match",0)),"No match",_xlfn.XLOOKUP(B185,'Processing Details'!$2:$2,'Processing Details'!$2:$2,"No match",0)),"N/A")</f>
        <v>N/A</v>
      </c>
      <c r="F185" s="98" t="str">
        <f>_xlfn.IFS(D185&lt;&gt;"No match",D185,E185&lt;&gt;"No match",_xlfn.XLOOKUP(B185,'Processing Details'!$2:$2,'Processing Details'!$1:$1,"Not Resolved",0),AND(D185="No match",E185="No match")=TRUE,"")</f>
        <v>S1.2.3</v>
      </c>
      <c r="G185" s="81" t="str">
        <f t="shared" si="5"/>
        <v>S1.2.3</v>
      </c>
      <c r="H185" s="110" t="str">
        <f>IF(ISBLANK(G185)=TRUE,"Removed",_xlfn.XLOOKUP(G185,'Processing Details'!$1:$1,'Processing Details'!$6:$6,"Indetermined",0))</f>
        <v>[COL177]</v>
      </c>
      <c r="I185" s="81" t="str">
        <f>IF(ISBLANK(G185)=TRUE,"Removed",_xlfn.XLOOKUP(G185,'Processing Details'!$1:$1,'Processing Details'!$4:$4,"Indetermined",0))</f>
        <v>Free</v>
      </c>
      <c r="J185" s="81"/>
    </row>
    <row r="186" spans="1:10" ht="12" x14ac:dyDescent="0.2">
      <c r="A186" s="99" t="s">
        <v>403</v>
      </c>
      <c r="B186" s="100" t="s">
        <v>899</v>
      </c>
      <c r="C186" s="100" t="s">
        <v>1226</v>
      </c>
      <c r="D186" s="199" t="str">
        <f>IF(ISBLANK(_xlfn.XLOOKUP(A186,'Processing Details'!$1:$1,'Processing Details'!$1:$1,"No match",0))=TRUE,"No match",_xlfn.XLOOKUP(A186,'Processing Details'!$1:$1,'Processing Details'!$1:$1,"No match",0))</f>
        <v>S2</v>
      </c>
      <c r="E186" s="98" t="str">
        <f>IF(D186="No match",IF(ISBLANK(_xlfn.XLOOKUP(B186,'Processing Details'!$2:$2,'Processing Details'!$2:$2,"No match",0)),"No match",_xlfn.XLOOKUP(B186,'Processing Details'!$2:$2,'Processing Details'!$2:$2,"No match",0)),"N/A")</f>
        <v>N/A</v>
      </c>
      <c r="F186" s="98" t="str">
        <f>_xlfn.IFS(D186&lt;&gt;"No match",D186,E186&lt;&gt;"No match",_xlfn.XLOOKUP(B186,'Processing Details'!$2:$2,'Processing Details'!$1:$1,"Not Resolved",0),AND(D186="No match",E186="No match")=TRUE,"")</f>
        <v>S2</v>
      </c>
      <c r="G186" s="81" t="str">
        <f t="shared" si="5"/>
        <v>S2</v>
      </c>
      <c r="H186" s="110" t="str">
        <f>IF(ISBLANK(G186)=TRUE,"Removed",_xlfn.XLOOKUP(G186,'Processing Details'!$1:$1,'Processing Details'!$6:$6,"Indetermined",0))</f>
        <v>[COL178]</v>
      </c>
      <c r="I186" s="81" t="str">
        <f>IF(ISBLANK(G186)=TRUE,"Removed",_xlfn.XLOOKUP(G186,'Processing Details'!$1:$1,'Processing Details'!$4:$4,"Indetermined",0))</f>
        <v>Free</v>
      </c>
      <c r="J186" s="81"/>
    </row>
    <row r="187" spans="1:10" ht="12" x14ac:dyDescent="0.2">
      <c r="A187" s="99" t="s">
        <v>408</v>
      </c>
      <c r="B187" s="100" t="s">
        <v>901</v>
      </c>
      <c r="C187" s="100" t="s">
        <v>1227</v>
      </c>
      <c r="D187" s="199" t="str">
        <f>IF(ISBLANK(_xlfn.XLOOKUP(A187,'Processing Details'!$1:$1,'Processing Details'!$1:$1,"No match",0))=TRUE,"No match",_xlfn.XLOOKUP(A187,'Processing Details'!$1:$1,'Processing Details'!$1:$1,"No match",0))</f>
        <v>S2.1</v>
      </c>
      <c r="E187" s="98" t="str">
        <f>IF(D187="No match",IF(ISBLANK(_xlfn.XLOOKUP(B187,'Processing Details'!$2:$2,'Processing Details'!$2:$2,"No match",0)),"No match",_xlfn.XLOOKUP(B187,'Processing Details'!$2:$2,'Processing Details'!$2:$2,"No match",0)),"N/A")</f>
        <v>N/A</v>
      </c>
      <c r="F187" s="98" t="str">
        <f>_xlfn.IFS(D187&lt;&gt;"No match",D187,E187&lt;&gt;"No match",_xlfn.XLOOKUP(B187,'Processing Details'!$2:$2,'Processing Details'!$1:$1,"Not Resolved",0),AND(D187="No match",E187="No match")=TRUE,"")</f>
        <v>S2.1</v>
      </c>
      <c r="G187" s="81" t="str">
        <f t="shared" si="5"/>
        <v>S2.1</v>
      </c>
      <c r="H187" s="110" t="str">
        <f>IF(ISBLANK(G187)=TRUE,"Removed",_xlfn.XLOOKUP(G187,'Processing Details'!$1:$1,'Processing Details'!$6:$6,"Indetermined",0))</f>
        <v>[COL179]</v>
      </c>
      <c r="I187" s="81" t="str">
        <f>IF(ISBLANK(G187)=TRUE,"Removed",_xlfn.XLOOKUP(G187,'Processing Details'!$1:$1,'Processing Details'!$4:$4,"Indetermined",0))</f>
        <v>Free</v>
      </c>
      <c r="J187" s="81"/>
    </row>
    <row r="188" spans="1:10" ht="12" x14ac:dyDescent="0.2">
      <c r="A188" s="99" t="s">
        <v>409</v>
      </c>
      <c r="B188" s="100" t="s">
        <v>900</v>
      </c>
      <c r="C188" s="100" t="s">
        <v>1228</v>
      </c>
      <c r="D188" s="199" t="str">
        <f>IF(ISBLANK(_xlfn.XLOOKUP(A188,'Processing Details'!$1:$1,'Processing Details'!$1:$1,"No match",0))=TRUE,"No match",_xlfn.XLOOKUP(A188,'Processing Details'!$1:$1,'Processing Details'!$1:$1,"No match",0))</f>
        <v>S2.1.1</v>
      </c>
      <c r="E188" s="98" t="str">
        <f>IF(D188="No match",IF(ISBLANK(_xlfn.XLOOKUP(B188,'Processing Details'!$2:$2,'Processing Details'!$2:$2,"No match",0)),"No match",_xlfn.XLOOKUP(B188,'Processing Details'!$2:$2,'Processing Details'!$2:$2,"No match",0)),"N/A")</f>
        <v>N/A</v>
      </c>
      <c r="F188" s="98" t="str">
        <f>_xlfn.IFS(D188&lt;&gt;"No match",D188,E188&lt;&gt;"No match",_xlfn.XLOOKUP(B188,'Processing Details'!$2:$2,'Processing Details'!$1:$1,"Not Resolved",0),AND(D188="No match",E188="No match")=TRUE,"")</f>
        <v>S2.1.1</v>
      </c>
      <c r="G188" s="81" t="str">
        <f t="shared" si="5"/>
        <v>S2.1.1</v>
      </c>
      <c r="H188" s="110" t="str">
        <f>IF(ISBLANK(G188)=TRUE,"Removed",_xlfn.XLOOKUP(G188,'Processing Details'!$1:$1,'Processing Details'!$6:$6,"Indetermined",0))</f>
        <v>[COL180]</v>
      </c>
      <c r="I188" s="81" t="str">
        <f>IF(ISBLANK(G188)=TRUE,"Removed",_xlfn.XLOOKUP(G188,'Processing Details'!$1:$1,'Processing Details'!$4:$4,"Indetermined",0))</f>
        <v>Free</v>
      </c>
      <c r="J188" s="81"/>
    </row>
    <row r="189" spans="1:10" ht="12" x14ac:dyDescent="0.2">
      <c r="A189" s="99" t="s">
        <v>410</v>
      </c>
      <c r="B189" s="100" t="s">
        <v>902</v>
      </c>
      <c r="C189" s="100" t="s">
        <v>1229</v>
      </c>
      <c r="D189" s="199" t="str">
        <f>IF(ISBLANK(_xlfn.XLOOKUP(A189,'Processing Details'!$1:$1,'Processing Details'!$1:$1,"No match",0))=TRUE,"No match",_xlfn.XLOOKUP(A189,'Processing Details'!$1:$1,'Processing Details'!$1:$1,"No match",0))</f>
        <v>S2.1.2</v>
      </c>
      <c r="E189" s="98" t="str">
        <f>IF(D189="No match",IF(ISBLANK(_xlfn.XLOOKUP(B189,'Processing Details'!$2:$2,'Processing Details'!$2:$2,"No match",0)),"No match",_xlfn.XLOOKUP(B189,'Processing Details'!$2:$2,'Processing Details'!$2:$2,"No match",0)),"N/A")</f>
        <v>N/A</v>
      </c>
      <c r="F189" s="98" t="str">
        <f>_xlfn.IFS(D189&lt;&gt;"No match",D189,E189&lt;&gt;"No match",_xlfn.XLOOKUP(B189,'Processing Details'!$2:$2,'Processing Details'!$1:$1,"Not Resolved",0),AND(D189="No match",E189="No match")=TRUE,"")</f>
        <v>S2.1.2</v>
      </c>
      <c r="G189" s="81" t="str">
        <f t="shared" si="5"/>
        <v>S2.1.2</v>
      </c>
      <c r="H189" s="110" t="str">
        <f>IF(ISBLANK(G189)=TRUE,"Removed",_xlfn.XLOOKUP(G189,'Processing Details'!$1:$1,'Processing Details'!$6:$6,"Indetermined",0))</f>
        <v>[COL181]</v>
      </c>
      <c r="I189" s="81" t="str">
        <f>IF(ISBLANK(G189)=TRUE,"Removed",_xlfn.XLOOKUP(G189,'Processing Details'!$1:$1,'Processing Details'!$4:$4,"Indetermined",0))</f>
        <v>Free</v>
      </c>
      <c r="J189" s="81"/>
    </row>
    <row r="190" spans="1:10" ht="12" x14ac:dyDescent="0.2">
      <c r="A190" s="99" t="s">
        <v>411</v>
      </c>
      <c r="B190" s="100" t="s">
        <v>903</v>
      </c>
      <c r="C190" s="100" t="s">
        <v>1230</v>
      </c>
      <c r="D190" s="199" t="str">
        <f>IF(ISBLANK(_xlfn.XLOOKUP(A190,'Processing Details'!$1:$1,'Processing Details'!$1:$1,"No match",0))=TRUE,"No match",_xlfn.XLOOKUP(A190,'Processing Details'!$1:$1,'Processing Details'!$1:$1,"No match",0))</f>
        <v>S2.1.3</v>
      </c>
      <c r="E190" s="98" t="str">
        <f>IF(D190="No match",IF(ISBLANK(_xlfn.XLOOKUP(B190,'Processing Details'!$2:$2,'Processing Details'!$2:$2,"No match",0)),"No match",_xlfn.XLOOKUP(B190,'Processing Details'!$2:$2,'Processing Details'!$2:$2,"No match",0)),"N/A")</f>
        <v>N/A</v>
      </c>
      <c r="F190" s="98" t="str">
        <f>_xlfn.IFS(D190&lt;&gt;"No match",D190,E190&lt;&gt;"No match",_xlfn.XLOOKUP(B190,'Processing Details'!$2:$2,'Processing Details'!$1:$1,"Not Resolved",0),AND(D190="No match",E190="No match")=TRUE,"")</f>
        <v>S2.1.3</v>
      </c>
      <c r="G190" s="81" t="str">
        <f t="shared" si="5"/>
        <v>S2.1.3</v>
      </c>
      <c r="H190" s="110" t="str">
        <f>IF(ISBLANK(G190)=TRUE,"Removed",_xlfn.XLOOKUP(G190,'Processing Details'!$1:$1,'Processing Details'!$6:$6,"Indetermined",0))</f>
        <v>[COL182]</v>
      </c>
      <c r="I190" s="81" t="str">
        <f>IF(ISBLANK(G190)=TRUE,"Removed",_xlfn.XLOOKUP(G190,'Processing Details'!$1:$1,'Processing Details'!$4:$4,"Indetermined",0))</f>
        <v>Free</v>
      </c>
      <c r="J190" s="81"/>
    </row>
    <row r="191" spans="1:10" ht="12" x14ac:dyDescent="0.2">
      <c r="A191" s="99" t="s">
        <v>415</v>
      </c>
      <c r="B191" s="100" t="s">
        <v>904</v>
      </c>
      <c r="C191" s="100" t="s">
        <v>1231</v>
      </c>
      <c r="D191" s="199" t="str">
        <f>IF(ISBLANK(_xlfn.XLOOKUP(A191,'Processing Details'!$1:$1,'Processing Details'!$1:$1,"No match",0))=TRUE,"No match",_xlfn.XLOOKUP(A191,'Processing Details'!$1:$1,'Processing Details'!$1:$1,"No match",0))</f>
        <v>S2.2</v>
      </c>
      <c r="E191" s="98" t="str">
        <f>IF(D191="No match",IF(ISBLANK(_xlfn.XLOOKUP(B191,'Processing Details'!$2:$2,'Processing Details'!$2:$2,"No match",0)),"No match",_xlfn.XLOOKUP(B191,'Processing Details'!$2:$2,'Processing Details'!$2:$2,"No match",0)),"N/A")</f>
        <v>N/A</v>
      </c>
      <c r="F191" s="98" t="str">
        <f>_xlfn.IFS(D191&lt;&gt;"No match",D191,E191&lt;&gt;"No match",_xlfn.XLOOKUP(B191,'Processing Details'!$2:$2,'Processing Details'!$1:$1,"Not Resolved",0),AND(D191="No match",E191="No match")=TRUE,"")</f>
        <v>S2.2</v>
      </c>
      <c r="G191" s="81" t="str">
        <f t="shared" si="5"/>
        <v>S2.2</v>
      </c>
      <c r="H191" s="110" t="str">
        <f>IF(ISBLANK(G191)=TRUE,"Removed",_xlfn.XLOOKUP(G191,'Processing Details'!$1:$1,'Processing Details'!$6:$6,"Indetermined",0))</f>
        <v>[COL183]</v>
      </c>
      <c r="I191" s="81" t="str">
        <f>IF(ISBLANK(G191)=TRUE,"Removed",_xlfn.XLOOKUP(G191,'Processing Details'!$1:$1,'Processing Details'!$4:$4,"Indetermined",0))</f>
        <v>Free</v>
      </c>
      <c r="J191" s="81"/>
    </row>
    <row r="192" spans="1:10" ht="12" x14ac:dyDescent="0.2">
      <c r="A192" s="99" t="s">
        <v>416</v>
      </c>
      <c r="B192" s="100" t="s">
        <v>905</v>
      </c>
      <c r="C192" s="100" t="s">
        <v>1232</v>
      </c>
      <c r="D192" s="199" t="str">
        <f>IF(ISBLANK(_xlfn.XLOOKUP(A192,'Processing Details'!$1:$1,'Processing Details'!$1:$1,"No match",0))=TRUE,"No match",_xlfn.XLOOKUP(A192,'Processing Details'!$1:$1,'Processing Details'!$1:$1,"No match",0))</f>
        <v>S2.2.1</v>
      </c>
      <c r="E192" s="98" t="str">
        <f>IF(D192="No match",IF(ISBLANK(_xlfn.XLOOKUP(B192,'Processing Details'!$2:$2,'Processing Details'!$2:$2,"No match",0)),"No match",_xlfn.XLOOKUP(B192,'Processing Details'!$2:$2,'Processing Details'!$2:$2,"No match",0)),"N/A")</f>
        <v>N/A</v>
      </c>
      <c r="F192" s="98" t="str">
        <f>_xlfn.IFS(D192&lt;&gt;"No match",D192,E192&lt;&gt;"No match",_xlfn.XLOOKUP(B192,'Processing Details'!$2:$2,'Processing Details'!$1:$1,"Not Resolved",0),AND(D192="No match",E192="No match")=TRUE,"")</f>
        <v>S2.2.1</v>
      </c>
      <c r="G192" s="81" t="str">
        <f t="shared" si="5"/>
        <v>S2.2.1</v>
      </c>
      <c r="H192" s="110" t="str">
        <f>IF(ISBLANK(G192)=TRUE,"Removed",_xlfn.XLOOKUP(G192,'Processing Details'!$1:$1,'Processing Details'!$6:$6,"Indetermined",0))</f>
        <v>[COL184]</v>
      </c>
      <c r="I192" s="81" t="str">
        <f>IF(ISBLANK(G192)=TRUE,"Removed",_xlfn.XLOOKUP(G192,'Processing Details'!$1:$1,'Processing Details'!$4:$4,"Indetermined",0))</f>
        <v>Free</v>
      </c>
      <c r="J192" s="81"/>
    </row>
    <row r="193" spans="1:10" ht="12" x14ac:dyDescent="0.2">
      <c r="A193" s="99" t="s">
        <v>417</v>
      </c>
      <c r="B193" s="100" t="s">
        <v>906</v>
      </c>
      <c r="C193" s="100" t="s">
        <v>1233</v>
      </c>
      <c r="D193" s="199" t="str">
        <f>IF(ISBLANK(_xlfn.XLOOKUP(A193,'Processing Details'!$1:$1,'Processing Details'!$1:$1,"No match",0))=TRUE,"No match",_xlfn.XLOOKUP(A193,'Processing Details'!$1:$1,'Processing Details'!$1:$1,"No match",0))</f>
        <v>S2.2.2</v>
      </c>
      <c r="E193" s="98" t="str">
        <f>IF(D193="No match",IF(ISBLANK(_xlfn.XLOOKUP(B193,'Processing Details'!$2:$2,'Processing Details'!$2:$2,"No match",0)),"No match",_xlfn.XLOOKUP(B193,'Processing Details'!$2:$2,'Processing Details'!$2:$2,"No match",0)),"N/A")</f>
        <v>N/A</v>
      </c>
      <c r="F193" s="98" t="str">
        <f>_xlfn.IFS(D193&lt;&gt;"No match",D193,E193&lt;&gt;"No match",_xlfn.XLOOKUP(B193,'Processing Details'!$2:$2,'Processing Details'!$1:$1,"Not Resolved",0),AND(D193="No match",E193="No match")=TRUE,"")</f>
        <v>S2.2.2</v>
      </c>
      <c r="G193" s="81" t="str">
        <f t="shared" si="5"/>
        <v>S2.2.2</v>
      </c>
      <c r="H193" s="110" t="str">
        <f>IF(ISBLANK(G193)=TRUE,"Removed",_xlfn.XLOOKUP(G193,'Processing Details'!$1:$1,'Processing Details'!$6:$6,"Indetermined",0))</f>
        <v>[COL185]</v>
      </c>
      <c r="I193" s="81" t="str">
        <f>IF(ISBLANK(G193)=TRUE,"Removed",_xlfn.XLOOKUP(G193,'Processing Details'!$1:$1,'Processing Details'!$4:$4,"Indetermined",0))</f>
        <v>Free</v>
      </c>
      <c r="J193" s="81"/>
    </row>
    <row r="194" spans="1:10" ht="12" x14ac:dyDescent="0.2">
      <c r="A194" s="99" t="s">
        <v>418</v>
      </c>
      <c r="B194" s="100" t="s">
        <v>907</v>
      </c>
      <c r="C194" s="100" t="s">
        <v>1234</v>
      </c>
      <c r="D194" s="199" t="str">
        <f>IF(ISBLANK(_xlfn.XLOOKUP(A194,'Processing Details'!$1:$1,'Processing Details'!$1:$1,"No match",0))=TRUE,"No match",_xlfn.XLOOKUP(A194,'Processing Details'!$1:$1,'Processing Details'!$1:$1,"No match",0))</f>
        <v>S2.2.3</v>
      </c>
      <c r="E194" s="98" t="str">
        <f>IF(D194="No match",IF(ISBLANK(_xlfn.XLOOKUP(B194,'Processing Details'!$2:$2,'Processing Details'!$2:$2,"No match",0)),"No match",_xlfn.XLOOKUP(B194,'Processing Details'!$2:$2,'Processing Details'!$2:$2,"No match",0)),"N/A")</f>
        <v>N/A</v>
      </c>
      <c r="F194" s="98" t="str">
        <f>_xlfn.IFS(D194&lt;&gt;"No match",D194,E194&lt;&gt;"No match",_xlfn.XLOOKUP(B194,'Processing Details'!$2:$2,'Processing Details'!$1:$1,"Not Resolved",0),AND(D194="No match",E194="No match")=TRUE,"")</f>
        <v>S2.2.3</v>
      </c>
      <c r="G194" s="81" t="str">
        <f t="shared" si="5"/>
        <v>S2.2.3</v>
      </c>
      <c r="H194" s="110" t="str">
        <f>IF(ISBLANK(G194)=TRUE,"Removed",_xlfn.XLOOKUP(G194,'Processing Details'!$1:$1,'Processing Details'!$6:$6,"Indetermined",0))</f>
        <v>[COL186]</v>
      </c>
      <c r="I194" s="81" t="str">
        <f>IF(ISBLANK(G194)=TRUE,"Removed",_xlfn.XLOOKUP(G194,'Processing Details'!$1:$1,'Processing Details'!$4:$4,"Indetermined",0))</f>
        <v>Free</v>
      </c>
      <c r="J194" s="81"/>
    </row>
    <row r="195" spans="1:10" ht="12" x14ac:dyDescent="0.2">
      <c r="A195" s="99" t="s">
        <v>520</v>
      </c>
      <c r="B195" s="100"/>
      <c r="C195" s="100" t="s">
        <v>1235</v>
      </c>
      <c r="D195" s="199" t="str">
        <f>IF(ISBLANK(_xlfn.XLOOKUP(A195,'Processing Details'!$1:$1,'Processing Details'!$1:$1,"No match",0))=TRUE,"No match",_xlfn.XLOOKUP(A195,'Processing Details'!$1:$1,'Processing Details'!$1:$1,"No match",0))</f>
        <v>Management info</v>
      </c>
      <c r="E195" s="98" t="str">
        <f>IF(D195="No match",IF(ISBLANK(_xlfn.XLOOKUP(B195,'Processing Details'!$2:$2,'Processing Details'!$2:$2,"No match",0)),"No match",_xlfn.XLOOKUP(B195,'Processing Details'!$2:$2,'Processing Details'!$2:$2,"No match",0)),"N/A")</f>
        <v>N/A</v>
      </c>
      <c r="F195" s="98" t="str">
        <f>_xlfn.IFS(D195&lt;&gt;"No match",D195,E195&lt;&gt;"No match",_xlfn.XLOOKUP(B195,'Processing Details'!$2:$2,'Processing Details'!$1:$1,"Not Resolved",0),AND(D195="No match",E195="No match")=TRUE,"")</f>
        <v>Management info</v>
      </c>
      <c r="G195" s="81" t="str">
        <f t="shared" si="5"/>
        <v>Management info</v>
      </c>
      <c r="H195" s="110" t="str">
        <f>IF(ISBLANK(G195)=TRUE,"Removed",_xlfn.XLOOKUP(G195,'Processing Details'!$1:$1,'Processing Details'!$6:$6,"Indetermined",0))</f>
        <v>[COL187]</v>
      </c>
      <c r="I195" s="81" t="str">
        <f>IF(ISBLANK(G195)=TRUE,"Removed",_xlfn.XLOOKUP(G195,'Processing Details'!$1:$1,'Processing Details'!$4:$4,"Indetermined",0))</f>
        <v>Empty</v>
      </c>
      <c r="J195" s="81"/>
    </row>
    <row r="196" spans="1:10" ht="12" x14ac:dyDescent="0.2">
      <c r="A196" s="99" t="s">
        <v>521</v>
      </c>
      <c r="B196" s="100" t="s">
        <v>115</v>
      </c>
      <c r="C196" s="100" t="s">
        <v>1236</v>
      </c>
      <c r="D196" s="199" t="str">
        <f>IF(ISBLANK(_xlfn.XLOOKUP(A196,'Processing Details'!$1:$1,'Processing Details'!$1:$1,"No match",0))=TRUE,"No match",_xlfn.XLOOKUP(A196,'Processing Details'!$1:$1,'Processing Details'!$1:$1,"No match",0))</f>
        <v>Created on</v>
      </c>
      <c r="E196" s="98" t="str">
        <f>IF(D196="No match",IF(ISBLANK(_xlfn.XLOOKUP(B196,'Processing Details'!$2:$2,'Processing Details'!$2:$2,"No match",0)),"No match",_xlfn.XLOOKUP(B196,'Processing Details'!$2:$2,'Processing Details'!$2:$2,"No match",0)),"N/A")</f>
        <v>N/A</v>
      </c>
      <c r="F196" s="98" t="str">
        <f>_xlfn.IFS(D196&lt;&gt;"No match",D196,E196&lt;&gt;"No match",_xlfn.XLOOKUP(B196,'Processing Details'!$2:$2,'Processing Details'!$1:$1,"Not Resolved",0),AND(D196="No match",E196="No match")=TRUE,"")</f>
        <v>Created on</v>
      </c>
      <c r="G196" s="81" t="str">
        <f t="shared" si="5"/>
        <v>Created on</v>
      </c>
      <c r="H196" s="110" t="str">
        <f>IF(ISBLANK(G196)=TRUE,"Removed",_xlfn.XLOOKUP(G196,'Processing Details'!$1:$1,'Processing Details'!$6:$6,"Indetermined",0))</f>
        <v>[COL188]</v>
      </c>
      <c r="I196" s="81" t="str">
        <f>IF(ISBLANK(G196)=TRUE,"Removed",_xlfn.XLOOKUP(G196,'Processing Details'!$1:$1,'Processing Details'!$4:$4,"Indetermined",0))</f>
        <v>Free</v>
      </c>
      <c r="J196" s="81"/>
    </row>
    <row r="197" spans="1:10" ht="12" x14ac:dyDescent="0.2">
      <c r="A197" s="99" t="s">
        <v>522</v>
      </c>
      <c r="B197" s="100" t="s">
        <v>116</v>
      </c>
      <c r="C197" s="100" t="s">
        <v>1237</v>
      </c>
      <c r="D197" s="199" t="str">
        <f>IF(ISBLANK(_xlfn.XLOOKUP(A197,'Processing Details'!$1:$1,'Processing Details'!$1:$1,"No match",0))=TRUE,"No match",_xlfn.XLOOKUP(A197,'Processing Details'!$1:$1,'Processing Details'!$1:$1,"No match",0))</f>
        <v>Modified on</v>
      </c>
      <c r="E197" s="98" t="str">
        <f>IF(D197="No match",IF(ISBLANK(_xlfn.XLOOKUP(B197,'Processing Details'!$2:$2,'Processing Details'!$2:$2,"No match",0)),"No match",_xlfn.XLOOKUP(B197,'Processing Details'!$2:$2,'Processing Details'!$2:$2,"No match",0)),"N/A")</f>
        <v>N/A</v>
      </c>
      <c r="F197" s="98" t="str">
        <f>_xlfn.IFS(D197&lt;&gt;"No match",D197,E197&lt;&gt;"No match",_xlfn.XLOOKUP(B197,'Processing Details'!$2:$2,'Processing Details'!$1:$1,"Not Resolved",0),AND(D197="No match",E197="No match")=TRUE,"")</f>
        <v>Modified on</v>
      </c>
      <c r="G197" s="81" t="str">
        <f t="shared" si="5"/>
        <v>Modified on</v>
      </c>
      <c r="H197" s="110" t="str">
        <f>IF(ISBLANK(G197)=TRUE,"Removed",_xlfn.XLOOKUP(G197,'Processing Details'!$1:$1,'Processing Details'!$6:$6,"Indetermined",0))</f>
        <v>[COL189]</v>
      </c>
      <c r="I197" s="81" t="str">
        <f>IF(ISBLANK(G197)=TRUE,"Removed",_xlfn.XLOOKUP(G197,'Processing Details'!$1:$1,'Processing Details'!$4:$4,"Indetermined",0))</f>
        <v>Free</v>
      </c>
      <c r="J197" s="81"/>
    </row>
    <row r="198" spans="1:10" ht="12" x14ac:dyDescent="0.2">
      <c r="A198" s="99" t="s">
        <v>523</v>
      </c>
      <c r="B198" s="100" t="s">
        <v>117</v>
      </c>
      <c r="C198" s="100" t="s">
        <v>1238</v>
      </c>
      <c r="D198" s="199" t="str">
        <f>IF(ISBLANK(_xlfn.XLOOKUP(A198,'Processing Details'!$1:$1,'Processing Details'!$1:$1,"No match",0))=TRUE,"No match",_xlfn.XLOOKUP(A198,'Processing Details'!$1:$1,'Processing Details'!$1:$1,"No match",0))</f>
        <v>By</v>
      </c>
      <c r="E198" s="98" t="str">
        <f>IF(D198="No match",IF(ISBLANK(_xlfn.XLOOKUP(B198,'Processing Details'!$2:$2,'Processing Details'!$2:$2,"No match",0)),"No match",_xlfn.XLOOKUP(B198,'Processing Details'!$2:$2,'Processing Details'!$2:$2,"No match",0)),"N/A")</f>
        <v>N/A</v>
      </c>
      <c r="F198" s="98" t="str">
        <f>_xlfn.IFS(D198&lt;&gt;"No match",D198,E198&lt;&gt;"No match",_xlfn.XLOOKUP(B198,'Processing Details'!$2:$2,'Processing Details'!$1:$1,"Not Resolved",0),AND(D198="No match",E198="No match")=TRUE,"")</f>
        <v>By</v>
      </c>
      <c r="G198" s="81" t="str">
        <f t="shared" si="5"/>
        <v>By</v>
      </c>
      <c r="H198" s="110" t="str">
        <f>IF(ISBLANK(G198)=TRUE,"Removed",_xlfn.XLOOKUP(G198,'Processing Details'!$1:$1,'Processing Details'!$6:$6,"Indetermined",0))</f>
        <v>[COL190]</v>
      </c>
      <c r="I198" s="81" t="str">
        <f>IF(ISBLANK(G198)=TRUE,"Removed",_xlfn.XLOOKUP(G198,'Processing Details'!$1:$1,'Processing Details'!$4:$4,"Indetermined",0))</f>
        <v>Free</v>
      </c>
      <c r="J198" s="81"/>
    </row>
    <row r="199" spans="1:10" ht="12" x14ac:dyDescent="0.2">
      <c r="A199" s="99" t="s">
        <v>524</v>
      </c>
      <c r="B199" s="100" t="s">
        <v>118</v>
      </c>
      <c r="C199" s="100" t="s">
        <v>1239</v>
      </c>
      <c r="D199" s="199" t="str">
        <f>IF(ISBLANK(_xlfn.XLOOKUP(A199,'Processing Details'!$1:$1,'Processing Details'!$1:$1,"No match",0))=TRUE,"No match",_xlfn.XLOOKUP(A199,'Processing Details'!$1:$1,'Processing Details'!$1:$1,"No match",0))</f>
        <v>Name for approval</v>
      </c>
      <c r="E199" s="98" t="str">
        <f>IF(D199="No match",IF(ISBLANK(_xlfn.XLOOKUP(B199,'Processing Details'!$2:$2,'Processing Details'!$2:$2,"No match",0)),"No match",_xlfn.XLOOKUP(B199,'Processing Details'!$2:$2,'Processing Details'!$2:$2,"No match",0)),"N/A")</f>
        <v>N/A</v>
      </c>
      <c r="F199" s="98" t="str">
        <f>_xlfn.IFS(D199&lt;&gt;"No match",D199,E199&lt;&gt;"No match",_xlfn.XLOOKUP(B199,'Processing Details'!$2:$2,'Processing Details'!$1:$1,"Not Resolved",0),AND(D199="No match",E199="No match")=TRUE,"")</f>
        <v>Name for approval</v>
      </c>
      <c r="G199" s="81" t="str">
        <f t="shared" si="5"/>
        <v>Name for approval</v>
      </c>
      <c r="H199" s="110" t="str">
        <f>IF(ISBLANK(G199)=TRUE,"Removed",_xlfn.XLOOKUP(G199,'Processing Details'!$1:$1,'Processing Details'!$6:$6,"Indetermined",0))</f>
        <v>[COL191]</v>
      </c>
      <c r="I199" s="81" t="str">
        <f>IF(ISBLANK(G199)=TRUE,"Removed",_xlfn.XLOOKUP(G199,'Processing Details'!$1:$1,'Processing Details'!$4:$4,"Indetermined",0))</f>
        <v>Free</v>
      </c>
      <c r="J199" s="81"/>
    </row>
    <row r="200" spans="1:10" ht="12" x14ac:dyDescent="0.2">
      <c r="A200" s="99" t="s">
        <v>525</v>
      </c>
      <c r="B200" s="100" t="s">
        <v>119</v>
      </c>
      <c r="C200" s="100" t="s">
        <v>1240</v>
      </c>
      <c r="D200" s="199" t="str">
        <f>IF(ISBLANK(_xlfn.XLOOKUP(A200,'Processing Details'!$1:$1,'Processing Details'!$1:$1,"No match",0))=TRUE,"No match",_xlfn.XLOOKUP(A200,'Processing Details'!$1:$1,'Processing Details'!$1:$1,"No match",0))</f>
        <v>Approval</v>
      </c>
      <c r="E200" s="98" t="str">
        <f>IF(D200="No match",IF(ISBLANK(_xlfn.XLOOKUP(B200,'Processing Details'!$2:$2,'Processing Details'!$2:$2,"No match",0)),"No match",_xlfn.XLOOKUP(B200,'Processing Details'!$2:$2,'Processing Details'!$2:$2,"No match",0)),"N/A")</f>
        <v>N/A</v>
      </c>
      <c r="F200" s="98" t="str">
        <f>_xlfn.IFS(D200&lt;&gt;"No match",D200,E200&lt;&gt;"No match",_xlfn.XLOOKUP(B200,'Processing Details'!$2:$2,'Processing Details'!$1:$1,"Not Resolved",0),AND(D200="No match",E200="No match")=TRUE,"")</f>
        <v>Approval</v>
      </c>
      <c r="G200" s="81" t="str">
        <f t="shared" si="5"/>
        <v>Approval</v>
      </c>
      <c r="H200" s="110" t="str">
        <f>IF(ISBLANK(G200)=TRUE,"Removed",_xlfn.XLOOKUP(G200,'Processing Details'!$1:$1,'Processing Details'!$6:$6,"Indetermined",0))</f>
        <v>[COL192]</v>
      </c>
      <c r="I200" s="81" t="str">
        <f>IF(ISBLANK(G200)=TRUE,"Removed",_xlfn.XLOOKUP(G200,'Processing Details'!$1:$1,'Processing Details'!$4:$4,"Indetermined",0))</f>
        <v>Free</v>
      </c>
      <c r="J200" s="81"/>
    </row>
  </sheetData>
  <mergeCells count="8">
    <mergeCell ref="O1:P1"/>
    <mergeCell ref="L2:M2"/>
    <mergeCell ref="A7:C7"/>
    <mergeCell ref="D7:F7"/>
    <mergeCell ref="G7:J7"/>
    <mergeCell ref="A6:J6"/>
    <mergeCell ref="L3:M3"/>
    <mergeCell ref="L6:M6"/>
  </mergeCells>
  <phoneticPr fontId="20" type="noConversion"/>
  <conditionalFormatting sqref="G9:G200">
    <cfRule type="containsBlanks" dxfId="9" priority="151" stopIfTrue="1">
      <formula>LEN(TRIM(G9))=0</formula>
    </cfRule>
    <cfRule type="expression" dxfId="8" priority="152">
      <formula>AND(ISBLANK(#REF!)=FALSE,D9="No match")</formula>
    </cfRule>
    <cfRule type="notContainsBlanks" dxfId="7" priority="153">
      <formula>LEN(TRIM(G9))&gt;0</formula>
    </cfRule>
  </conditionalFormatting>
  <conditionalFormatting sqref="H9:I200">
    <cfRule type="containsText" dxfId="6" priority="11" operator="containsText" text="Removed">
      <formula>NOT(ISERROR(SEARCH("Removed",H9)))</formula>
    </cfRule>
  </conditionalFormatting>
  <conditionalFormatting sqref="I9:I200">
    <cfRule type="containsText" dxfId="5" priority="14" operator="containsText" text="Empty">
      <formula>NOT(ISERROR(SEARCH("Empty",I9)))</formula>
    </cfRule>
    <cfRule type="containsText" dxfId="4" priority="15" operator="containsText" text="AutoFilled">
      <formula>NOT(ISERROR(SEARCH("AutoFilled",I9)))</formula>
    </cfRule>
    <cfRule type="containsText" dxfId="3" priority="16" operator="containsText" text="Drop-Down">
      <formula>NOT(ISERROR(SEARCH("Drop-Down",I9)))</formula>
    </cfRule>
    <cfRule type="containsText" dxfId="2" priority="17" operator="containsText" text="Free">
      <formula>NOT(ISERROR(SEARCH("Free",I9)))</formula>
    </cfRule>
  </conditionalFormatting>
  <printOptions horizontalCentered="1"/>
  <pageMargins left="0.19685039370078741" right="0.19685039370078741" top="0.98425196850393704" bottom="0.78740157480314965" header="0" footer="0.19685039370078741"/>
  <pageSetup paperSize="9" scale="71" fitToHeight="0"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266" id="{2D9F9D36-4F9C-446D-8B48-EA41F90593CF}">
            <xm:f>COUNTIF('Processing Details'!$A$1:$AAF$1,$J9)=0</xm:f>
            <x14:dxf>
              <fill>
                <patternFill>
                  <bgColor rgb="FF92D050"/>
                </patternFill>
              </fill>
            </x14:dxf>
          </x14:cfRule>
          <x14:cfRule type="expression" priority="267" id="{533FFAC7-C750-40FB-A560-4014D4A9A45D}">
            <xm:f>COUNTIF('Processing Details'!$A$1:$AAF$1,$J9)&gt;0</xm:f>
            <x14:dxf>
              <fill>
                <patternFill>
                  <bgColor rgb="FFFF0000"/>
                </patternFill>
              </fill>
            </x14:dxf>
          </x14:cfRule>
          <xm:sqref>J9:J200</xm:sqref>
        </x14:conditionalFormatting>
      </x14:conditionalFormattings>
    </ext>
    <ext xmlns:x14="http://schemas.microsoft.com/office/spreadsheetml/2009/9/main" uri="{CCE6A557-97BC-4b89-ADB6-D9C93CAAB3DF}">
      <x14:dataValidations xmlns:xm="http://schemas.microsoft.com/office/excel/2006/main" count="1">
        <x14:dataValidation type="list" allowBlank="1" xr:uid="{B5DD4129-EA35-46BB-BEE4-6D9770AC92A3}">
          <x14:formula1>
            <xm:f>'Processing Details'!$A$1:$GJ$1</xm:f>
          </x14:formula1>
          <xm:sqref>G9:G200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B31"/>
  <sheetViews>
    <sheetView zoomScaleNormal="100" zoomScaleSheetLayoutView="106" zoomScalePageLayoutView="87" workbookViewId="0">
      <selection activeCell="F29" sqref="F29"/>
    </sheetView>
  </sheetViews>
  <sheetFormatPr defaultColWidth="9" defaultRowHeight="11.25" x14ac:dyDescent="0.2"/>
  <cols>
    <col min="1" max="1" width="26.6640625" style="81" customWidth="1"/>
    <col min="2" max="2" width="87.33203125" style="81" customWidth="1"/>
  </cols>
  <sheetData>
    <row r="1" spans="1:2" s="81" customFormat="1" ht="20.25" x14ac:dyDescent="0.2">
      <c r="A1" s="282" t="s">
        <v>869</v>
      </c>
      <c r="B1" s="282"/>
    </row>
    <row r="2" spans="1:2" ht="21" customHeight="1" x14ac:dyDescent="0.2"/>
    <row r="3" spans="1:2" ht="15.75" x14ac:dyDescent="0.2">
      <c r="A3" s="159" t="s">
        <v>757</v>
      </c>
      <c r="B3" s="159" t="s">
        <v>3</v>
      </c>
    </row>
    <row r="4" spans="1:2" ht="15.75" x14ac:dyDescent="0.2">
      <c r="A4" s="173" t="s">
        <v>916</v>
      </c>
      <c r="B4" s="172" t="s">
        <v>919</v>
      </c>
    </row>
    <row r="5" spans="1:2" ht="15.75" x14ac:dyDescent="0.2">
      <c r="A5" s="173" t="s">
        <v>869</v>
      </c>
      <c r="B5" s="172" t="s">
        <v>920</v>
      </c>
    </row>
    <row r="6" spans="1:2" ht="15.75" x14ac:dyDescent="0.2">
      <c r="A6" s="173" t="s">
        <v>917</v>
      </c>
      <c r="B6" s="172" t="s">
        <v>921</v>
      </c>
    </row>
    <row r="7" spans="1:2" ht="15.75" x14ac:dyDescent="0.2">
      <c r="A7" s="173" t="s">
        <v>918</v>
      </c>
      <c r="B7" s="172" t="s">
        <v>922</v>
      </c>
    </row>
    <row r="8" spans="1:2" ht="45" x14ac:dyDescent="0.2">
      <c r="A8" s="160" t="s">
        <v>758</v>
      </c>
      <c r="B8" s="161" t="s">
        <v>1013</v>
      </c>
    </row>
    <row r="9" spans="1:2" ht="14.25" x14ac:dyDescent="0.2">
      <c r="A9" s="160" t="s">
        <v>759</v>
      </c>
      <c r="B9" s="116" t="s">
        <v>760</v>
      </c>
    </row>
    <row r="10" spans="1:2" ht="14.25" x14ac:dyDescent="0.2">
      <c r="A10" s="160" t="s">
        <v>761</v>
      </c>
      <c r="B10" s="116" t="s">
        <v>851</v>
      </c>
    </row>
    <row r="11" spans="1:2" ht="14.25" x14ac:dyDescent="0.2">
      <c r="A11" s="162" t="s">
        <v>762</v>
      </c>
      <c r="B11" s="163" t="s">
        <v>763</v>
      </c>
    </row>
    <row r="12" spans="1:2" ht="14.25" x14ac:dyDescent="0.2">
      <c r="A12" s="162" t="s">
        <v>848</v>
      </c>
      <c r="B12" s="163" t="s">
        <v>849</v>
      </c>
    </row>
    <row r="13" spans="1:2" ht="14.25" x14ac:dyDescent="0.2">
      <c r="A13" s="162" t="s">
        <v>852</v>
      </c>
      <c r="B13" s="163" t="s">
        <v>853</v>
      </c>
    </row>
    <row r="14" spans="1:2" ht="14.25" x14ac:dyDescent="0.2">
      <c r="A14" s="162" t="s">
        <v>854</v>
      </c>
      <c r="B14" s="163" t="s">
        <v>855</v>
      </c>
    </row>
    <row r="15" spans="1:2" ht="14.25" x14ac:dyDescent="0.2">
      <c r="A15" s="162" t="s">
        <v>856</v>
      </c>
      <c r="B15" s="163" t="s">
        <v>857</v>
      </c>
    </row>
    <row r="16" spans="1:2" ht="14.25" x14ac:dyDescent="0.2">
      <c r="A16" s="162" t="s">
        <v>858</v>
      </c>
      <c r="B16" s="163" t="s">
        <v>859</v>
      </c>
    </row>
    <row r="19" spans="1:2" ht="15.75" x14ac:dyDescent="0.2">
      <c r="A19" s="159" t="s">
        <v>1363</v>
      </c>
      <c r="B19" s="159" t="s">
        <v>3</v>
      </c>
    </row>
    <row r="20" spans="1:2" ht="14.25" x14ac:dyDescent="0.2">
      <c r="A20" s="160" t="s">
        <v>364</v>
      </c>
      <c r="B20" s="116" t="s">
        <v>765</v>
      </c>
    </row>
    <row r="21" spans="1:2" ht="14.25" x14ac:dyDescent="0.2">
      <c r="A21" s="160" t="str">
        <f>Parameter!B20</f>
        <v>AP</v>
      </c>
      <c r="B21" s="116" t="s">
        <v>22</v>
      </c>
    </row>
    <row r="22" spans="1:2" ht="14.25" x14ac:dyDescent="0.2">
      <c r="A22" s="160" t="s">
        <v>766</v>
      </c>
      <c r="B22" s="116" t="s">
        <v>860</v>
      </c>
    </row>
    <row r="23" spans="1:2" ht="14.25" x14ac:dyDescent="0.2">
      <c r="A23" s="160" t="s">
        <v>768</v>
      </c>
      <c r="B23" s="116" t="s">
        <v>767</v>
      </c>
    </row>
    <row r="24" spans="1:2" ht="14.25" x14ac:dyDescent="0.2">
      <c r="A24" s="160" t="str">
        <f>Parameter!B19</f>
        <v>N/A</v>
      </c>
      <c r="B24" s="116" t="s">
        <v>23</v>
      </c>
    </row>
    <row r="25" spans="1:2" ht="14.25" x14ac:dyDescent="0.2">
      <c r="A25" s="174" t="s">
        <v>923</v>
      </c>
      <c r="B25" s="167" t="s">
        <v>926</v>
      </c>
    </row>
    <row r="26" spans="1:2" ht="14.25" x14ac:dyDescent="0.2">
      <c r="A26" s="160" t="s">
        <v>924</v>
      </c>
      <c r="B26" s="164" t="s">
        <v>1364</v>
      </c>
    </row>
    <row r="27" spans="1:2" ht="14.25" x14ac:dyDescent="0.2">
      <c r="A27" s="160" t="s">
        <v>925</v>
      </c>
      <c r="B27" s="164" t="s">
        <v>927</v>
      </c>
    </row>
    <row r="29" spans="1:2" ht="15.75" x14ac:dyDescent="0.2">
      <c r="A29" s="159" t="s">
        <v>24</v>
      </c>
      <c r="B29" s="159" t="s">
        <v>25</v>
      </c>
    </row>
    <row r="30" spans="1:2" ht="28.5" x14ac:dyDescent="0.2">
      <c r="A30" s="165" t="s">
        <v>769</v>
      </c>
      <c r="B30" s="175" t="s">
        <v>929</v>
      </c>
    </row>
    <row r="31" spans="1:2" ht="28.5" x14ac:dyDescent="0.2">
      <c r="A31" s="166" t="s">
        <v>928</v>
      </c>
      <c r="B31" s="176" t="s">
        <v>930</v>
      </c>
    </row>
  </sheetData>
  <mergeCells count="1">
    <mergeCell ref="A1:B1"/>
  </mergeCells>
  <phoneticPr fontId="20" type="noConversion"/>
  <printOptions horizontalCentered="1"/>
  <pageMargins left="0.19685039370078741" right="0.19685039370078741" top="0.98425196850393704" bottom="0.78740157480314965" header="0" footer="0.19685039370078741"/>
  <pageSetup paperSize="9"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CA455-F8EC-4788-83C0-BD1543B37CB0}">
  <sheetPr codeName="Sheet2">
    <pageSetUpPr fitToPage="1"/>
  </sheetPr>
  <dimension ref="A1:B28"/>
  <sheetViews>
    <sheetView zoomScaleNormal="100" workbookViewId="0">
      <selection activeCell="A3" sqref="A3"/>
    </sheetView>
  </sheetViews>
  <sheetFormatPr defaultRowHeight="11.25" x14ac:dyDescent="0.2"/>
  <cols>
    <col min="1" max="1" width="33.33203125" customWidth="1"/>
    <col min="2" max="2" width="41" customWidth="1"/>
  </cols>
  <sheetData>
    <row r="1" spans="1:2" ht="20.25" x14ac:dyDescent="0.2">
      <c r="A1" s="282" t="s">
        <v>861</v>
      </c>
      <c r="B1" s="282"/>
    </row>
    <row r="3" spans="1:2" ht="15.75" x14ac:dyDescent="0.2">
      <c r="A3" s="112" t="s">
        <v>771</v>
      </c>
      <c r="B3" s="112" t="s">
        <v>772</v>
      </c>
    </row>
    <row r="4" spans="1:2" ht="14.25" x14ac:dyDescent="0.2">
      <c r="A4" s="158" t="s">
        <v>292</v>
      </c>
      <c r="B4" s="93" t="s">
        <v>773</v>
      </c>
    </row>
    <row r="5" spans="1:2" ht="14.25" x14ac:dyDescent="0.2">
      <c r="A5" s="158" t="s">
        <v>293</v>
      </c>
      <c r="B5" s="93" t="s">
        <v>774</v>
      </c>
    </row>
    <row r="6" spans="1:2" ht="14.25" x14ac:dyDescent="0.2">
      <c r="A6" s="158" t="s">
        <v>321</v>
      </c>
      <c r="B6" s="93" t="s">
        <v>775</v>
      </c>
    </row>
    <row r="7" spans="1:2" ht="25.5" x14ac:dyDescent="0.2">
      <c r="A7" s="158" t="s">
        <v>286</v>
      </c>
      <c r="B7" s="93" t="s">
        <v>1014</v>
      </c>
    </row>
    <row r="9" spans="1:2" ht="15.75" x14ac:dyDescent="0.2">
      <c r="A9" s="283" t="s">
        <v>1015</v>
      </c>
      <c r="B9" s="284"/>
    </row>
    <row r="10" spans="1:2" ht="14.25" x14ac:dyDescent="0.2">
      <c r="A10" s="158" t="s">
        <v>879</v>
      </c>
      <c r="B10" s="168" t="s">
        <v>870</v>
      </c>
    </row>
    <row r="11" spans="1:2" ht="14.25" x14ac:dyDescent="0.2">
      <c r="A11" s="158" t="s">
        <v>880</v>
      </c>
      <c r="B11" s="168" t="s">
        <v>870</v>
      </c>
    </row>
    <row r="12" spans="1:2" ht="14.25" x14ac:dyDescent="0.2">
      <c r="A12" s="158" t="s">
        <v>881</v>
      </c>
      <c r="B12" s="168" t="s">
        <v>870</v>
      </c>
    </row>
    <row r="13" spans="1:2" ht="14.25" x14ac:dyDescent="0.2">
      <c r="A13" s="158" t="s">
        <v>882</v>
      </c>
      <c r="B13" s="168" t="s">
        <v>870</v>
      </c>
    </row>
    <row r="14" spans="1:2" ht="14.25" x14ac:dyDescent="0.2">
      <c r="A14" s="158" t="s">
        <v>883</v>
      </c>
      <c r="B14" s="168" t="s">
        <v>870</v>
      </c>
    </row>
    <row r="16" spans="1:2" ht="15.75" x14ac:dyDescent="0.2">
      <c r="A16" s="283" t="s">
        <v>884</v>
      </c>
      <c r="B16" s="284"/>
    </row>
    <row r="17" spans="1:2" ht="12.75" x14ac:dyDescent="0.2">
      <c r="A17" s="169" t="s">
        <v>862</v>
      </c>
      <c r="B17" s="168" t="s">
        <v>755</v>
      </c>
    </row>
    <row r="18" spans="1:2" ht="12.75" x14ac:dyDescent="0.2">
      <c r="A18" s="169" t="s">
        <v>863</v>
      </c>
      <c r="B18" s="168" t="s">
        <v>756</v>
      </c>
    </row>
    <row r="19" spans="1:2" ht="12.75" x14ac:dyDescent="0.2">
      <c r="A19" s="169" t="s">
        <v>864</v>
      </c>
      <c r="B19" s="168" t="s">
        <v>764</v>
      </c>
    </row>
    <row r="20" spans="1:2" ht="12.75" x14ac:dyDescent="0.2">
      <c r="A20" s="169" t="s">
        <v>865</v>
      </c>
      <c r="B20" s="168" t="s">
        <v>18</v>
      </c>
    </row>
    <row r="21" spans="1:2" ht="12.75" x14ac:dyDescent="0.2">
      <c r="A21" s="169" t="s">
        <v>866</v>
      </c>
      <c r="B21" s="168" t="s">
        <v>870</v>
      </c>
    </row>
    <row r="22" spans="1:2" ht="12.75" x14ac:dyDescent="0.2">
      <c r="A22" s="169" t="s">
        <v>867</v>
      </c>
      <c r="B22" s="168" t="s">
        <v>871</v>
      </c>
    </row>
    <row r="23" spans="1:2" ht="12.75" x14ac:dyDescent="0.2">
      <c r="A23" s="169" t="s">
        <v>877</v>
      </c>
      <c r="B23" s="168" t="s">
        <v>850</v>
      </c>
    </row>
    <row r="24" spans="1:2" ht="12.75" x14ac:dyDescent="0.2">
      <c r="A24" s="169" t="s">
        <v>877</v>
      </c>
      <c r="B24" s="168" t="s">
        <v>320</v>
      </c>
    </row>
    <row r="25" spans="1:2" ht="12.75" x14ac:dyDescent="0.2">
      <c r="A25" s="169" t="s">
        <v>877</v>
      </c>
      <c r="B25" s="168" t="s">
        <v>868</v>
      </c>
    </row>
    <row r="26" spans="1:2" ht="12.75" x14ac:dyDescent="0.2">
      <c r="A26" s="169" t="s">
        <v>876</v>
      </c>
      <c r="B26" s="168" t="s">
        <v>1017</v>
      </c>
    </row>
    <row r="27" spans="1:2" ht="12.75" x14ac:dyDescent="0.2">
      <c r="A27" s="169" t="s">
        <v>876</v>
      </c>
      <c r="B27" s="168" t="s">
        <v>1016</v>
      </c>
    </row>
    <row r="28" spans="1:2" ht="12.75" x14ac:dyDescent="0.2">
      <c r="A28" s="169" t="s">
        <v>878</v>
      </c>
      <c r="B28" s="168">
        <v>3</v>
      </c>
    </row>
  </sheetData>
  <mergeCells count="3">
    <mergeCell ref="A1:B1"/>
    <mergeCell ref="A9:B9"/>
    <mergeCell ref="A16:B16"/>
  </mergeCells>
  <phoneticPr fontId="20" type="noConversion"/>
  <dataValidations count="1">
    <dataValidation type="list" allowBlank="1" showInputMessage="1" showErrorMessage="1" sqref="B10:B14" xr:uid="{5487D716-A51A-48E1-831C-8850D66F2251}">
      <formula1>$B$21:$B$22</formula1>
    </dataValidation>
  </dataValidations>
  <pageMargins left="0.19685039370078741" right="0.19685039370078741" top="0.98425196850393704" bottom="0.78740157480314965" header="0" footer="0.19685039370078741"/>
  <pageSetup paperSize="9"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3DA8-5DDB-4164-AA49-010F3B227848}">
  <sheetPr codeName="Sheet7">
    <pageSetUpPr fitToPage="1"/>
  </sheetPr>
  <dimension ref="A1:P232"/>
  <sheetViews>
    <sheetView topLeftCell="A187" zoomScaleNormal="100" zoomScalePageLayoutView="112" workbookViewId="0">
      <selection activeCell="G235" sqref="G235"/>
    </sheetView>
  </sheetViews>
  <sheetFormatPr defaultColWidth="8.83203125" defaultRowHeight="12.75" x14ac:dyDescent="0.2"/>
  <cols>
    <col min="1" max="1" width="12.33203125" style="117" customWidth="1"/>
    <col min="2" max="2" width="33.6640625" style="117" customWidth="1"/>
    <col min="3" max="3" width="19" style="117" customWidth="1"/>
    <col min="4" max="4" width="12.1640625" style="117" customWidth="1"/>
    <col min="5" max="5" width="48" style="117" customWidth="1"/>
    <col min="6" max="6" width="57.83203125" style="117" customWidth="1"/>
    <col min="7" max="7" width="8.83203125" style="5"/>
    <col min="9" max="9" width="90.33203125" customWidth="1"/>
    <col min="10" max="10" width="72.83203125" customWidth="1"/>
    <col min="11" max="11" width="9" customWidth="1"/>
    <col min="12" max="12" width="84.6640625" customWidth="1"/>
    <col min="13" max="13" width="255.83203125" customWidth="1"/>
    <col min="14" max="14" width="47.1640625" customWidth="1"/>
    <col min="15" max="15" width="74.1640625" customWidth="1"/>
    <col min="16" max="16" width="255.83203125" customWidth="1"/>
    <col min="17" max="16384" width="8.83203125" style="5"/>
  </cols>
  <sheetData>
    <row r="1" spans="1:6" x14ac:dyDescent="0.2">
      <c r="A1" s="117" t="s">
        <v>317</v>
      </c>
      <c r="B1" s="117" t="s">
        <v>24</v>
      </c>
      <c r="C1" s="117" t="s">
        <v>1365</v>
      </c>
      <c r="D1" s="117" t="s">
        <v>325</v>
      </c>
      <c r="E1" s="117" t="s">
        <v>3</v>
      </c>
      <c r="F1" s="117" t="s">
        <v>1366</v>
      </c>
    </row>
    <row r="2" spans="1:6" ht="15" customHeight="1" x14ac:dyDescent="0.2">
      <c r="A2" s="185" t="str">
        <f ca="1">CONCATENATE(OFFSET('Processing Details'!$A$2,0,ROW($A1)-1),OFFSET('Processing Details'!$A$3,0,ROW($A1)-1))</f>
        <v>ID</v>
      </c>
      <c r="B2" s="185" t="str">
        <f ca="1">OFFSET('Processing Details'!$A$1,0,ROW($B2)-2)</f>
        <v>Id</v>
      </c>
      <c r="C2" s="185" t="str">
        <f ca="1">IF(OFFSET('Processing Details'!$A$1,3,ROW($B2)-2)=0,"Free",OFFSET('Processing Details'!$A$1,3,ROW($B2)-2))</f>
        <v>Free</v>
      </c>
      <c r="D2" s="184" t="str">
        <f ca="1">OFFSET('Processing Details'!$A$1,5,ROW($B2)-2)</f>
        <v>[COL1]</v>
      </c>
      <c r="E2" s="185" t="s">
        <v>664</v>
      </c>
      <c r="F2" s="186" t="s">
        <v>667</v>
      </c>
    </row>
    <row r="3" spans="1:6" ht="15" customHeight="1" x14ac:dyDescent="0.2">
      <c r="A3" s="118" t="str">
        <f ca="1">CONCATENATE(OFFSET('Processing Details'!$A$2,0,ROW($A2)-1),OFFSET('Processing Details'!$A$3,0,ROW($A2)-1))</f>
        <v>ID-OLD</v>
      </c>
      <c r="B3" s="118" t="str">
        <f ca="1">OFFSET('Processing Details'!$A$1,0,ROW($B3)-2)</f>
        <v>Id old</v>
      </c>
      <c r="C3" s="118" t="str">
        <f ca="1">IF(OFFSET('Processing Details'!$A$1,3,ROW($B3)-2)=0,"Free",OFFSET('Processing Details'!$A$1,3,ROW($B3)-2))</f>
        <v>Free</v>
      </c>
      <c r="D3" s="118" t="str">
        <f ca="1">OFFSET('Processing Details'!$A$1,5,ROW($B3)-2)</f>
        <v>[COL2]</v>
      </c>
      <c r="E3" s="118" t="s">
        <v>553</v>
      </c>
      <c r="F3" s="118"/>
    </row>
    <row r="4" spans="1:6" ht="15" customHeight="1" x14ac:dyDescent="0.2">
      <c r="A4" s="118" t="str">
        <f ca="1">CONCATENATE(OFFSET('Processing Details'!$A$2,0,ROW($A3)-1),OFFSET('Processing Details'!$A$3,0,ROW($A3)-1))</f>
        <v>NA</v>
      </c>
      <c r="B4" s="118" t="str">
        <f ca="1">OFFSET('Processing Details'!$A$1,0,ROW($B4)-2)</f>
        <v>Acr.</v>
      </c>
      <c r="C4" s="118" t="str">
        <f ca="1">IF(OFFSET('Processing Details'!$A$1,3,ROW($B4)-2)=0,"Free",OFFSET('Processing Details'!$A$1,3,ROW($B4)-2))</f>
        <v>Free</v>
      </c>
      <c r="D4" s="118" t="str">
        <f ca="1">OFFSET('Processing Details'!$A$1,5,ROW($B4)-2)</f>
        <v>[COL3]</v>
      </c>
      <c r="E4" s="118" t="s">
        <v>554</v>
      </c>
      <c r="F4" s="118" t="s">
        <v>668</v>
      </c>
    </row>
    <row r="5" spans="1:6" ht="15" customHeight="1" x14ac:dyDescent="0.2">
      <c r="A5" s="118" t="str">
        <f ca="1">CONCATENATE(OFFSET('Processing Details'!$A$2,0,ROW($A4)-1),OFFSET('Processing Details'!$A$3,0,ROW($A4)-1))</f>
        <v>IGP</v>
      </c>
      <c r="B5" s="118" t="str">
        <f ca="1">OFFSET('Processing Details'!$A$1,0,ROW($B5)-2)</f>
        <v>Id group</v>
      </c>
      <c r="C5" s="118" t="str">
        <f ca="1">IF(OFFSET('Processing Details'!$A$1,3,ROW($B5)-2)=0,"Free",OFFSET('Processing Details'!$A$1,3,ROW($B5)-2))</f>
        <v>Free</v>
      </c>
      <c r="D5" s="118" t="str">
        <f ca="1">OFFSET('Processing Details'!$A$1,5,ROW($B5)-2)</f>
        <v>[COL4]</v>
      </c>
      <c r="E5" s="118" t="s">
        <v>666</v>
      </c>
      <c r="F5" s="118" t="s">
        <v>669</v>
      </c>
    </row>
    <row r="6" spans="1:6" ht="15" customHeight="1" x14ac:dyDescent="0.2">
      <c r="A6" s="118" t="str">
        <f ca="1">CONCATENATE(OFFSET('Processing Details'!$A$2,0,ROW($A5)-1),OFFSET('Processing Details'!$A$3,0,ROW($A5)-1))</f>
        <v>GP</v>
      </c>
      <c r="B6" s="118" t="str">
        <f ca="1">OFFSET('Processing Details'!$A$1,0,ROW($B6)-2)</f>
        <v>Group</v>
      </c>
      <c r="C6" s="118" t="str">
        <f ca="1">IF(OFFSET('Processing Details'!$A$1,3,ROW($B6)-2)=0,"Free",OFFSET('Processing Details'!$A$1,3,ROW($B6)-2))</f>
        <v>Free</v>
      </c>
      <c r="D6" s="118" t="str">
        <f ca="1">OFFSET('Processing Details'!$A$1,5,ROW($B6)-2)</f>
        <v>[COL5]</v>
      </c>
      <c r="E6" s="118" t="s">
        <v>555</v>
      </c>
      <c r="F6" s="118" t="s">
        <v>670</v>
      </c>
    </row>
    <row r="7" spans="1:6" ht="15" customHeight="1" x14ac:dyDescent="0.2">
      <c r="A7" s="118" t="str">
        <f ca="1">CONCATENATE(OFFSET('Processing Details'!$A$2,0,ROW($A6)-1),OFFSET('Processing Details'!$A$3,0,ROW($A6)-1))</f>
        <v>a</v>
      </c>
      <c r="B7" s="118" t="str">
        <f ca="1">OFFSET('Processing Details'!$A$1,0,ROW($B7)-2)</f>
        <v>Gen.info</v>
      </c>
      <c r="C7" s="118" t="str">
        <f ca="1">IF(OFFSET('Processing Details'!$A$1,3,ROW($B7)-2)=0,"Free",OFFSET('Processing Details'!$A$1,3,ROW($B7)-2))</f>
        <v>Empty</v>
      </c>
      <c r="D7" s="118" t="str">
        <f ca="1">OFFSET('Processing Details'!$A$1,5,ROW($B7)-2)</f>
        <v>[COL6]</v>
      </c>
      <c r="E7" s="118" t="s">
        <v>665</v>
      </c>
      <c r="F7" s="118" t="s">
        <v>671</v>
      </c>
    </row>
    <row r="8" spans="1:6" ht="15" customHeight="1" x14ac:dyDescent="0.2">
      <c r="A8" s="118" t="str">
        <f ca="1">CONCATENATE(OFFSET('Processing Details'!$A$2,0,ROW($A7)-1),OFFSET('Processing Details'!$A$3,0,ROW($A7)-1))</f>
        <v>a.1</v>
      </c>
      <c r="B8" s="118" t="str">
        <f ca="1">OFFSET('Processing Details'!$A$1,0,ROW($B8)-2)</f>
        <v>Name of the processing</v>
      </c>
      <c r="C8" s="118" t="str">
        <f ca="1">IF(OFFSET('Processing Details'!$A$1,3,ROW($B8)-2)=0,"Free",OFFSET('Processing Details'!$A$1,3,ROW($B8)-2))</f>
        <v>Free</v>
      </c>
      <c r="D8" s="118" t="str">
        <f ca="1">OFFSET('Processing Details'!$A$1,5,ROW($B8)-2)</f>
        <v>[COL7]</v>
      </c>
      <c r="E8" s="118" t="s">
        <v>421</v>
      </c>
      <c r="F8" s="118" t="s">
        <v>292</v>
      </c>
    </row>
    <row r="9" spans="1:6" ht="15" customHeight="1" x14ac:dyDescent="0.2">
      <c r="A9" s="118" t="str">
        <f ca="1">CONCATENATE(OFFSET('Processing Details'!$A$2,0,ROW($A8)-1),OFFSET('Processing Details'!$A$3,0,ROW($A8)-1))</f>
        <v>a.2</v>
      </c>
      <c r="B9" s="118" t="str">
        <f ca="1">OFFSET('Processing Details'!$A$1,0,ROW($B9)-2)</f>
        <v>Description</v>
      </c>
      <c r="C9" s="118" t="str">
        <f ca="1">IF(OFFSET('Processing Details'!$A$1,3,ROW($B9)-2)=0,"Free",OFFSET('Processing Details'!$A$1,3,ROW($B9)-2))</f>
        <v>Free</v>
      </c>
      <c r="D9" s="118" t="str">
        <f ca="1">OFFSET('Processing Details'!$A$1,5,ROW($B9)-2)</f>
        <v>[COL8]</v>
      </c>
      <c r="E9" s="118" t="s">
        <v>556</v>
      </c>
      <c r="F9" s="118" t="s">
        <v>292</v>
      </c>
    </row>
    <row r="10" spans="1:6" ht="15" customHeight="1" x14ac:dyDescent="0.2">
      <c r="A10" s="118" t="str">
        <f ca="1">CONCATENATE(OFFSET('Processing Details'!$A$2,0,ROW($A9)-1),OFFSET('Processing Details'!$A$3,0,ROW($A9)-1))</f>
        <v>a.3</v>
      </c>
      <c r="B10" s="118" t="str">
        <f ca="1">OFFSET('Processing Details'!$A$1,0,ROW($B10)-2)</f>
        <v>Processing record owner</v>
      </c>
      <c r="C10" s="118" t="str">
        <f ca="1">IF(OFFSET('Processing Details'!$A$1,3,ROW($B10)-2)=0,"Free",OFFSET('Processing Details'!$A$1,3,ROW($B10)-2))</f>
        <v>Free</v>
      </c>
      <c r="D10" s="118" t="str">
        <f ca="1">OFFSET('Processing Details'!$A$1,5,ROW($B10)-2)</f>
        <v>[COL9]</v>
      </c>
      <c r="E10" s="118" t="s">
        <v>1367</v>
      </c>
      <c r="F10" s="118"/>
    </row>
    <row r="11" spans="1:6" ht="15" customHeight="1" x14ac:dyDescent="0.2">
      <c r="A11" s="118" t="str">
        <f ca="1">CONCATENATE(OFFSET('Processing Details'!$A$2,0,ROW($A10)-1),OFFSET('Processing Details'!$A$3,0,ROW($A10)-1))</f>
        <v>a.4</v>
      </c>
      <c r="B11" s="118" t="str">
        <f ca="1">OFFSET('Processing Details'!$A$1,0,ROW($B11)-2)</f>
        <v>Controller</v>
      </c>
      <c r="C11" s="118" t="str">
        <f ca="1">IF(OFFSET('Processing Details'!$A$1,3,ROW($B11)-2)=0,"Free",OFFSET('Processing Details'!$A$1,3,ROW($B11)-2))</f>
        <v>Free</v>
      </c>
      <c r="D11" s="118" t="str">
        <f ca="1">OFFSET('Processing Details'!$A$1,5,ROW($B11)-2)</f>
        <v>[COL10]</v>
      </c>
      <c r="E11" s="118" t="s">
        <v>557</v>
      </c>
      <c r="F11" s="118" t="s">
        <v>672</v>
      </c>
    </row>
    <row r="12" spans="1:6" ht="15" customHeight="1" x14ac:dyDescent="0.2">
      <c r="A12" s="118" t="str">
        <f ca="1">CONCATENATE(OFFSET('Processing Details'!$A$2,0,ROW($A11)-1),OFFSET('Processing Details'!$A$3,0,ROW($A11)-1))</f>
        <v>a.5</v>
      </c>
      <c r="B12" s="118" t="str">
        <f ca="1">OFFSET('Processing Details'!$A$1,0,ROW($B12)-2)</f>
        <v>TFT outside EU</v>
      </c>
      <c r="C12" s="118" t="str">
        <f ca="1">IF(OFFSET('Processing Details'!$A$1,3,ROW($B12)-2)=0,"Free",OFFSET('Processing Details'!$A$1,3,ROW($B12)-2))</f>
        <v>Drop-Down List</v>
      </c>
      <c r="D12" s="118" t="str">
        <f ca="1">OFFSET('Processing Details'!$A$1,5,ROW($B12)-2)</f>
        <v>[COL11]</v>
      </c>
      <c r="E12" s="118" t="s">
        <v>558</v>
      </c>
      <c r="F12" s="118" t="s">
        <v>673</v>
      </c>
    </row>
    <row r="13" spans="1:6" ht="15" customHeight="1" x14ac:dyDescent="0.2">
      <c r="A13" s="118" t="str">
        <f ca="1">CONCATENATE(OFFSET('Processing Details'!$A$2,0,ROW($A12)-1),OFFSET('Processing Details'!$A$3,0,ROW($A12)-1))</f>
        <v>a.6</v>
      </c>
      <c r="B13" s="118" t="str">
        <f ca="1">OFFSET('Processing Details'!$A$1,0,ROW($B13)-2)</f>
        <v>Sensitive PII</v>
      </c>
      <c r="C13" s="118" t="str">
        <f ca="1">IF(OFFSET('Processing Details'!$A$1,3,ROW($B13)-2)=0,"Free",OFFSET('Processing Details'!$A$1,3,ROW($B13)-2))</f>
        <v>AutoFilled</v>
      </c>
      <c r="D13" s="118" t="str">
        <f ca="1">OFFSET('Processing Details'!$A$1,5,ROW($B13)-2)</f>
        <v>[COL12]</v>
      </c>
      <c r="E13" s="118" t="s">
        <v>285</v>
      </c>
      <c r="F13" s="194" t="s">
        <v>994</v>
      </c>
    </row>
    <row r="14" spans="1:6" ht="15" customHeight="1" x14ac:dyDescent="0.2">
      <c r="A14" s="118" t="str">
        <f ca="1">CONCATENATE(OFFSET('Processing Details'!$A$2,0,ROW($A13)-1),OFFSET('Processing Details'!$A$3,0,ROW($A13)-1))</f>
        <v>a.7</v>
      </c>
      <c r="B14" s="118" t="str">
        <f ca="1">OFFSET('Processing Details'!$A$1,0,ROW($B14)-2)</f>
        <v>DPIA</v>
      </c>
      <c r="C14" s="118" t="str">
        <f ca="1">IF(OFFSET('Processing Details'!$A$1,3,ROW($B14)-2)=0,"Free",OFFSET('Processing Details'!$A$1,3,ROW($B14)-2))</f>
        <v>Drop-Down List</v>
      </c>
      <c r="D14" s="118" t="str">
        <f ca="1">OFFSET('Processing Details'!$A$1,5,ROW($B14)-2)</f>
        <v>[COL13]</v>
      </c>
      <c r="E14" s="118" t="s">
        <v>559</v>
      </c>
      <c r="F14" s="118" t="s">
        <v>707</v>
      </c>
    </row>
    <row r="15" spans="1:6" ht="15" customHeight="1" x14ac:dyDescent="0.2">
      <c r="A15" s="118" t="str">
        <f ca="1">CONCATENATE(OFFSET('Processing Details'!$A$2,0,ROW($A14)-1),OFFSET('Processing Details'!$A$3,0,ROW($A14)-1))</f>
        <v>a.8</v>
      </c>
      <c r="B15" s="118" t="str">
        <f ca="1">OFFSET('Processing Details'!$A$1,0,ROW($B15)-2)</f>
        <v>Joint Controller</v>
      </c>
      <c r="C15" s="118" t="str">
        <f ca="1">IF(OFFSET('Processing Details'!$A$1,3,ROW($B15)-2)=0,"Free",OFFSET('Processing Details'!$A$1,3,ROW($B15)-2))</f>
        <v>Free</v>
      </c>
      <c r="D15" s="118" t="str">
        <f ca="1">OFFSET('Processing Details'!$A$1,5,ROW($B15)-2)</f>
        <v>[COL14]</v>
      </c>
      <c r="E15" s="118" t="s">
        <v>560</v>
      </c>
      <c r="F15" s="118" t="s">
        <v>672</v>
      </c>
    </row>
    <row r="16" spans="1:6" ht="15" customHeight="1" x14ac:dyDescent="0.2">
      <c r="A16" s="118" t="str">
        <f ca="1">CONCATENATE(OFFSET('Processing Details'!$A$2,0,ROW($A15)-1),OFFSET('Processing Details'!$A$3,0,ROW($A15)-1))</f>
        <v>a.9</v>
      </c>
      <c r="B16" s="118" t="str">
        <f ca="1">OFFSET('Processing Details'!$A$1,0,ROW($B16)-2)</f>
        <v>Other joint controller</v>
      </c>
      <c r="C16" s="118" t="str">
        <f ca="1">IF(OFFSET('Processing Details'!$A$1,3,ROW($B16)-2)=0,"Free",OFFSET('Processing Details'!$A$1,3,ROW($B16)-2))</f>
        <v>Free</v>
      </c>
      <c r="D16" s="118" t="str">
        <f ca="1">OFFSET('Processing Details'!$A$1,5,ROW($B16)-2)</f>
        <v>[COL15]</v>
      </c>
      <c r="E16" s="118" t="s">
        <v>561</v>
      </c>
      <c r="F16" s="118" t="s">
        <v>672</v>
      </c>
    </row>
    <row r="17" spans="1:6" ht="15" customHeight="1" x14ac:dyDescent="0.2">
      <c r="A17" s="118" t="str">
        <f ca="1">CONCATENATE(OFFSET('Processing Details'!$A$2,0,ROW($A16)-1),OFFSET('Processing Details'!$A$3,0,ROW($A16)-1))</f>
        <v>b</v>
      </c>
      <c r="B17" s="118" t="str">
        <f ca="1">OFFSET('Processing Details'!$A$1,0,ROW($B17)-2)</f>
        <v>Purposes</v>
      </c>
      <c r="C17" s="118" t="str">
        <f ca="1">IF(OFFSET('Processing Details'!$A$1,3,ROW($B17)-2)=0,"Free",OFFSET('Processing Details'!$A$1,3,ROW($B17)-2))</f>
        <v>Empty</v>
      </c>
      <c r="D17" s="118" t="str">
        <f ca="1">OFFSET('Processing Details'!$A$1,5,ROW($B17)-2)</f>
        <v>[COL16]</v>
      </c>
      <c r="E17" s="118" t="s">
        <v>562</v>
      </c>
      <c r="F17" s="118" t="s">
        <v>671</v>
      </c>
    </row>
    <row r="18" spans="1:6" ht="15" customHeight="1" x14ac:dyDescent="0.2">
      <c r="A18" s="118" t="str">
        <f ca="1">CONCATENATE(OFFSET('Processing Details'!$A$2,0,ROW($A17)-1),OFFSET('Processing Details'!$A$3,0,ROW($A17)-1))</f>
        <v>b.1</v>
      </c>
      <c r="B18" s="118" t="str">
        <f ca="1">OFFSET('Processing Details'!$A$1,0,ROW($B18)-2)</f>
        <v>Purpose 1</v>
      </c>
      <c r="C18" s="118" t="str">
        <f ca="1">IF(OFFSET('Processing Details'!$A$1,3,ROW($B18)-2)=0,"Free",OFFSET('Processing Details'!$A$1,3,ROW($B18)-2))</f>
        <v>Free</v>
      </c>
      <c r="D18" s="118" t="str">
        <f ca="1">OFFSET('Processing Details'!$A$1,5,ROW($B18)-2)</f>
        <v>[COL17]</v>
      </c>
      <c r="E18" s="118" t="s">
        <v>563</v>
      </c>
      <c r="F18" s="118"/>
    </row>
    <row r="19" spans="1:6" ht="15" customHeight="1" x14ac:dyDescent="0.2">
      <c r="A19" s="118" t="str">
        <f ca="1">CONCATENATE(OFFSET('Processing Details'!$A$2,0,ROW($A18)-1),OFFSET('Processing Details'!$A$3,0,ROW($A18)-1))</f>
        <v>b.2</v>
      </c>
      <c r="B19" s="118" t="str">
        <f ca="1">OFFSET('Processing Details'!$A$1,0,ROW($B19)-2)</f>
        <v>Purpose 2</v>
      </c>
      <c r="C19" s="118" t="str">
        <f ca="1">IF(OFFSET('Processing Details'!$A$1,3,ROW($B19)-2)=0,"Free",OFFSET('Processing Details'!$A$1,3,ROW($B19)-2))</f>
        <v>Free</v>
      </c>
      <c r="D19" s="118" t="str">
        <f ca="1">OFFSET('Processing Details'!$A$1,5,ROW($B19)-2)</f>
        <v>[COL18]</v>
      </c>
      <c r="E19" s="118" t="s">
        <v>564</v>
      </c>
      <c r="F19" s="118"/>
    </row>
    <row r="20" spans="1:6" ht="15" customHeight="1" x14ac:dyDescent="0.2">
      <c r="A20" s="118" t="str">
        <f ca="1">CONCATENATE(OFFSET('Processing Details'!$A$2,0,ROW($A19)-1),OFFSET('Processing Details'!$A$3,0,ROW($A19)-1))</f>
        <v>b.3</v>
      </c>
      <c r="B20" s="118" t="str">
        <f ca="1">OFFSET('Processing Details'!$A$1,0,ROW($B20)-2)</f>
        <v>Secondary purpose</v>
      </c>
      <c r="C20" s="118" t="str">
        <f ca="1">IF(OFFSET('Processing Details'!$A$1,3,ROW($B20)-2)=0,"Free",OFFSET('Processing Details'!$A$1,3,ROW($B20)-2))</f>
        <v>Free</v>
      </c>
      <c r="D20" s="118" t="str">
        <f ca="1">OFFSET('Processing Details'!$A$1,5,ROW($B20)-2)</f>
        <v>[COL19]</v>
      </c>
      <c r="E20" s="118" t="s">
        <v>565</v>
      </c>
      <c r="F20" s="118"/>
    </row>
    <row r="21" spans="1:6" ht="15" customHeight="1" x14ac:dyDescent="0.2">
      <c r="A21" s="118" t="str">
        <f ca="1">CONCATENATE(OFFSET('Processing Details'!$A$2,0,ROW($A20)-1),OFFSET('Processing Details'!$A$3,0,ROW($A20)-1))</f>
        <v>c</v>
      </c>
      <c r="B21" s="118" t="str">
        <f ca="1">OFFSET('Processing Details'!$A$1,0,ROW($B21)-2)</f>
        <v>Category of PII and PII principals</v>
      </c>
      <c r="C21" s="118" t="str">
        <f ca="1">IF(OFFSET('Processing Details'!$A$1,3,ROW($B21)-2)=0,"Free",OFFSET('Processing Details'!$A$1,3,ROW($B21)-2))</f>
        <v>Empty</v>
      </c>
      <c r="D21" s="118" t="str">
        <f ca="1">OFFSET('Processing Details'!$A$1,5,ROW($B21)-2)</f>
        <v>[COL20]</v>
      </c>
      <c r="E21" s="118" t="s">
        <v>663</v>
      </c>
      <c r="F21" s="118"/>
    </row>
    <row r="22" spans="1:6" ht="15" customHeight="1" x14ac:dyDescent="0.2">
      <c r="A22" s="118" t="str">
        <f ca="1">CONCATENATE(OFFSET('Processing Details'!$A$2,0,ROW($A21)-1),OFFSET('Processing Details'!$A$3,0,ROW($A21)-1))</f>
        <v>c.1</v>
      </c>
      <c r="B22" s="118" t="str">
        <f ca="1">OFFSET('Processing Details'!$A$1,0,ROW($B22)-2)</f>
        <v>Current personal data</v>
      </c>
      <c r="C22" s="118" t="str">
        <f ca="1">IF(OFFSET('Processing Details'!$A$1,3,ROW($B22)-2)=0,"Free",OFFSET('Processing Details'!$A$1,3,ROW($B22)-2))</f>
        <v>AutoFilled</v>
      </c>
      <c r="D22" s="118" t="str">
        <f ca="1">OFFSET('Processing Details'!$A$1,5,ROW($B22)-2)</f>
        <v>[COL21]</v>
      </c>
      <c r="E22" s="118" t="s">
        <v>285</v>
      </c>
      <c r="F22" s="194" t="s">
        <v>995</v>
      </c>
    </row>
    <row r="23" spans="1:6" ht="15" customHeight="1" x14ac:dyDescent="0.2">
      <c r="A23" s="118" t="str">
        <f ca="1">CONCATENATE(OFFSET('Processing Details'!$A$2,0,ROW($A22)-1),OFFSET('Processing Details'!$A$3,0,ROW($A22)-1))</f>
        <v>c.1.1</v>
      </c>
      <c r="B23" s="118" t="str">
        <f ca="1">OFFSET('Processing Details'!$A$1,0,ROW($B23)-2)</f>
        <v>Marital status, id...</v>
      </c>
      <c r="C23" s="118" t="str">
        <f ca="1">IF(OFFSET('Processing Details'!$A$1,3,ROW($B23)-2)=0,"Free",OFFSET('Processing Details'!$A$1,3,ROW($B23)-2))</f>
        <v>Free</v>
      </c>
      <c r="D23" s="118" t="str">
        <f ca="1">OFFSET('Processing Details'!$A$1,5,ROW($B23)-2)</f>
        <v>[COL22]</v>
      </c>
      <c r="E23" s="118" t="s">
        <v>566</v>
      </c>
      <c r="F23" s="118" t="s">
        <v>1368</v>
      </c>
    </row>
    <row r="24" spans="1:6" ht="15" customHeight="1" x14ac:dyDescent="0.2">
      <c r="A24" s="118" t="str">
        <f ca="1">CONCATENATE(OFFSET('Processing Details'!$A$2,0,ROW($A23)-1),OFFSET('Processing Details'!$A$3,0,ROW($A23)-1))</f>
        <v>c.1.2</v>
      </c>
      <c r="B24" s="118" t="str">
        <f ca="1">OFFSET('Processing Details'!$A$1,0,ROW($B24)-2)</f>
        <v>Personal life</v>
      </c>
      <c r="C24" s="118" t="str">
        <f ca="1">IF(OFFSET('Processing Details'!$A$1,3,ROW($B24)-2)=0,"Free",OFFSET('Processing Details'!$A$1,3,ROW($B24)-2))</f>
        <v>Free</v>
      </c>
      <c r="D24" s="118" t="str">
        <f ca="1">OFFSET('Processing Details'!$A$1,5,ROW($B24)-2)</f>
        <v>[COL23]</v>
      </c>
      <c r="E24" s="118" t="s">
        <v>1369</v>
      </c>
      <c r="F24" s="118" t="s">
        <v>1368</v>
      </c>
    </row>
    <row r="25" spans="1:6" ht="15" customHeight="1" x14ac:dyDescent="0.2">
      <c r="A25" s="118" t="str">
        <f ca="1">CONCATENATE(OFFSET('Processing Details'!$A$2,0,ROW($A24)-1),OFFSET('Processing Details'!$A$3,0,ROW($A24)-1))</f>
        <v>c.1.3</v>
      </c>
      <c r="B25" s="118" t="str">
        <f ca="1">OFFSET('Processing Details'!$A$1,0,ROW($B25)-2)</f>
        <v>Economic and financial information</v>
      </c>
      <c r="C25" s="118" t="str">
        <f ca="1">IF(OFFSET('Processing Details'!$A$1,3,ROW($B25)-2)=0,"Free",OFFSET('Processing Details'!$A$1,3,ROW($B25)-2))</f>
        <v>Free</v>
      </c>
      <c r="D25" s="118" t="str">
        <f ca="1">OFFSET('Processing Details'!$A$1,5,ROW($B25)-2)</f>
        <v>[COL24]</v>
      </c>
      <c r="E25" s="118" t="s">
        <v>1370</v>
      </c>
      <c r="F25" s="118" t="s">
        <v>1368</v>
      </c>
    </row>
    <row r="26" spans="1:6" ht="15" customHeight="1" x14ac:dyDescent="0.2">
      <c r="A26" s="118" t="str">
        <f ca="1">CONCATENATE(OFFSET('Processing Details'!$A$2,0,ROW($A25)-1),OFFSET('Processing Details'!$A$3,0,ROW($A25)-1))</f>
        <v>c.1.4</v>
      </c>
      <c r="B26" s="118" t="str">
        <f ca="1">OFFSET('Processing Details'!$A$1,0,ROW($B26)-2)</f>
        <v xml:space="preserve">Connection </v>
      </c>
      <c r="C26" s="118" t="str">
        <f ca="1">IF(OFFSET('Processing Details'!$A$1,3,ROW($B26)-2)=0,"Free",OFFSET('Processing Details'!$A$1,3,ROW($B26)-2))</f>
        <v>Free</v>
      </c>
      <c r="D26" s="118" t="str">
        <f ca="1">OFFSET('Processing Details'!$A$1,5,ROW($B26)-2)</f>
        <v>[COL25]</v>
      </c>
      <c r="E26" s="118" t="s">
        <v>874</v>
      </c>
      <c r="F26" s="118" t="s">
        <v>1368</v>
      </c>
    </row>
    <row r="27" spans="1:6" ht="15" customHeight="1" x14ac:dyDescent="0.2">
      <c r="A27" s="118" t="str">
        <f ca="1">CONCATENATE(OFFSET('Processing Details'!$A$2,0,ROW($A26)-1),OFFSET('Processing Details'!$A$3,0,ROW($A26)-1))</f>
        <v>c.1.5</v>
      </c>
      <c r="B27" s="118" t="str">
        <f ca="1">OFFSET('Processing Details'!$A$1,0,ROW($B27)-2)</f>
        <v xml:space="preserve">Location </v>
      </c>
      <c r="C27" s="118" t="str">
        <f ca="1">IF(OFFSET('Processing Details'!$A$1,3,ROW($B27)-2)=0,"Free",OFFSET('Processing Details'!$A$1,3,ROW($B27)-2))</f>
        <v>Free</v>
      </c>
      <c r="D27" s="118" t="str">
        <f ca="1">OFFSET('Processing Details'!$A$1,5,ROW($B27)-2)</f>
        <v>[COL26]</v>
      </c>
      <c r="E27" s="118" t="s">
        <v>875</v>
      </c>
      <c r="F27" s="118" t="s">
        <v>1368</v>
      </c>
    </row>
    <row r="28" spans="1:6" ht="15" customHeight="1" x14ac:dyDescent="0.2">
      <c r="A28" s="118" t="str">
        <f ca="1">CONCATENATE(OFFSET('Processing Details'!$A$2,0,ROW($A27)-1),OFFSET('Processing Details'!$A$3,0,ROW($A27)-1))</f>
        <v>c.1.6</v>
      </c>
      <c r="B28" s="118" t="str">
        <f ca="1">OFFSET('Processing Details'!$A$1,0,ROW($B28)-2)</f>
        <v>Nat. ID no. (art. 87)</v>
      </c>
      <c r="C28" s="118" t="str">
        <f ca="1">IF(OFFSET('Processing Details'!$A$1,3,ROW($B28)-2)=0,"Free",OFFSET('Processing Details'!$A$1,3,ROW($B28)-2))</f>
        <v>Free</v>
      </c>
      <c r="D28" s="118" t="str">
        <f ca="1">OFFSET('Processing Details'!$A$1,5,ROW($B28)-2)</f>
        <v>[COL27]</v>
      </c>
      <c r="E28" s="118" t="s">
        <v>1371</v>
      </c>
      <c r="F28" s="118" t="s">
        <v>1368</v>
      </c>
    </row>
    <row r="29" spans="1:6" ht="15" customHeight="1" x14ac:dyDescent="0.2">
      <c r="A29" s="118" t="str">
        <f ca="1">CONCATENATE(OFFSET('Processing Details'!$A$2,0,ROW($A28)-1),OFFSET('Processing Details'!$A$3,0,ROW($A28)-1))</f>
        <v>c.2</v>
      </c>
      <c r="B29" s="118" t="str">
        <f ca="1">OFFSET('Processing Details'!$A$1,0,ROW($B29)-2)</f>
        <v>Sensitive PII (art. 9)</v>
      </c>
      <c r="C29" s="118" t="str">
        <f ca="1">IF(OFFSET('Processing Details'!$A$1,3,ROW($B29)-2)=0,"Free",OFFSET('Processing Details'!$A$1,3,ROW($B29)-2))</f>
        <v>AutoFilled</v>
      </c>
      <c r="D29" s="118" t="str">
        <f ca="1">OFFSET('Processing Details'!$A$1,5,ROW($B29)-2)</f>
        <v>[COL28]</v>
      </c>
      <c r="E29" s="118" t="s">
        <v>285</v>
      </c>
      <c r="F29" s="194" t="s">
        <v>996</v>
      </c>
    </row>
    <row r="30" spans="1:6" ht="15" customHeight="1" x14ac:dyDescent="0.2">
      <c r="A30" s="118" t="str">
        <f ca="1">CONCATENATE(OFFSET('Processing Details'!$A$2,0,ROW($A29)-1),OFFSET('Processing Details'!$A$3,0,ROW($A29)-1))</f>
        <v>c.2.1</v>
      </c>
      <c r="B30" s="118" t="str">
        <f ca="1">OFFSET('Processing Details'!$A$1,0,ROW($B30)-2)</f>
        <v>Ethnic or racial origin</v>
      </c>
      <c r="C30" s="118" t="str">
        <f ca="1">IF(OFFSET('Processing Details'!$A$1,3,ROW($B30)-2)=0,"Free",OFFSET('Processing Details'!$A$1,3,ROW($B30)-2))</f>
        <v>Free</v>
      </c>
      <c r="D30" s="118" t="str">
        <f ca="1">OFFSET('Processing Details'!$A$1,5,ROW($B30)-2)</f>
        <v>[COL29]</v>
      </c>
      <c r="E30" s="118" t="s">
        <v>567</v>
      </c>
      <c r="F30" s="96" t="s">
        <v>1378</v>
      </c>
    </row>
    <row r="31" spans="1:6" ht="15" customHeight="1" x14ac:dyDescent="0.2">
      <c r="A31" s="118" t="str">
        <f ca="1">CONCATENATE(OFFSET('Processing Details'!$A$2,0,ROW($A30)-1),OFFSET('Processing Details'!$A$3,0,ROW($A30)-1))</f>
        <v>c.2.2</v>
      </c>
      <c r="B31" s="118" t="str">
        <f ca="1">OFFSET('Processing Details'!$A$1,0,ROW($B31)-2)</f>
        <v>Political opinions</v>
      </c>
      <c r="C31" s="118" t="str">
        <f ca="1">IF(OFFSET('Processing Details'!$A$1,3,ROW($B31)-2)=0,"Free",OFFSET('Processing Details'!$A$1,3,ROW($B31)-2))</f>
        <v>Free</v>
      </c>
      <c r="D31" s="118" t="str">
        <f ca="1">OFFSET('Processing Details'!$A$1,5,ROW($B31)-2)</f>
        <v>[COL30]</v>
      </c>
      <c r="E31" s="118" t="s">
        <v>872</v>
      </c>
      <c r="F31" s="96" t="s">
        <v>674</v>
      </c>
    </row>
    <row r="32" spans="1:6" ht="15" customHeight="1" x14ac:dyDescent="0.2">
      <c r="A32" s="118" t="str">
        <f ca="1">CONCATENATE(OFFSET('Processing Details'!$A$2,0,ROW($A31)-1),OFFSET('Processing Details'!$A$3,0,ROW($A31)-1))</f>
        <v>c.2.3</v>
      </c>
      <c r="B32" s="118" t="str">
        <f ca="1">OFFSET('Processing Details'!$A$1,0,ROW($B32)-2)</f>
        <v>Beliefs</v>
      </c>
      <c r="C32" s="118" t="str">
        <f ca="1">IF(OFFSET('Processing Details'!$A$1,3,ROW($B32)-2)=0,"Free",OFFSET('Processing Details'!$A$1,3,ROW($B32)-2))</f>
        <v>Free</v>
      </c>
      <c r="D32" s="118" t="str">
        <f ca="1">OFFSET('Processing Details'!$A$1,5,ROW($B32)-2)</f>
        <v>[COL31]</v>
      </c>
      <c r="E32" s="118" t="s">
        <v>872</v>
      </c>
      <c r="F32" s="96" t="s">
        <v>675</v>
      </c>
    </row>
    <row r="33" spans="1:6" ht="15" customHeight="1" x14ac:dyDescent="0.2">
      <c r="A33" s="118" t="str">
        <f ca="1">CONCATENATE(OFFSET('Processing Details'!$A$2,0,ROW($A32)-1),OFFSET('Processing Details'!$A$3,0,ROW($A32)-1))</f>
        <v>c.2.4</v>
      </c>
      <c r="B33" s="118" t="str">
        <f ca="1">OFFSET('Processing Details'!$A$1,0,ROW($B33)-2)</f>
        <v xml:space="preserve">Union membership </v>
      </c>
      <c r="C33" s="118" t="str">
        <f ca="1">IF(OFFSET('Processing Details'!$A$1,3,ROW($B33)-2)=0,"Free",OFFSET('Processing Details'!$A$1,3,ROW($B33)-2))</f>
        <v>Free</v>
      </c>
      <c r="D33" s="118" t="str">
        <f ca="1">OFFSET('Processing Details'!$A$1,5,ROW($B33)-2)</f>
        <v>[COL32]</v>
      </c>
      <c r="E33" s="118" t="s">
        <v>419</v>
      </c>
      <c r="F33" s="96" t="s">
        <v>676</v>
      </c>
    </row>
    <row r="34" spans="1:6" ht="15" customHeight="1" x14ac:dyDescent="0.2">
      <c r="A34" s="118" t="str">
        <f ca="1">CONCATENATE(OFFSET('Processing Details'!$A$2,0,ROW($A33)-1),OFFSET('Processing Details'!$A$3,0,ROW($A33)-1))</f>
        <v>c.2.5</v>
      </c>
      <c r="B34" s="118" t="str">
        <f ca="1">OFFSET('Processing Details'!$A$1,0,ROW($B34)-2)</f>
        <v>Genetic information</v>
      </c>
      <c r="C34" s="118" t="str">
        <f ca="1">IF(OFFSET('Processing Details'!$A$1,3,ROW($B34)-2)=0,"Free",OFFSET('Processing Details'!$A$1,3,ROW($B34)-2))</f>
        <v>Free</v>
      </c>
      <c r="D34" s="118" t="str">
        <f ca="1">OFFSET('Processing Details'!$A$1,5,ROW($B34)-2)</f>
        <v>[COL33]</v>
      </c>
      <c r="E34" s="118" t="s">
        <v>419</v>
      </c>
      <c r="F34" s="96" t="s">
        <v>676</v>
      </c>
    </row>
    <row r="35" spans="1:6" ht="15" customHeight="1" x14ac:dyDescent="0.2">
      <c r="A35" s="118" t="str">
        <f ca="1">CONCATENATE(OFFSET('Processing Details'!$A$2,0,ROW($A34)-1),OFFSET('Processing Details'!$A$3,0,ROW($A34)-1))</f>
        <v>c.2.6</v>
      </c>
      <c r="B35" s="118" t="str">
        <f ca="1">OFFSET('Processing Details'!$A$1,0,ROW($B35)-2)</f>
        <v xml:space="preserve">Biometric data </v>
      </c>
      <c r="C35" s="118" t="str">
        <f ca="1">IF(OFFSET('Processing Details'!$A$1,3,ROW($B35)-2)=0,"Free",OFFSET('Processing Details'!$A$1,3,ROW($B35)-2))</f>
        <v>Free</v>
      </c>
      <c r="D35" s="118" t="str">
        <f ca="1">OFFSET('Processing Details'!$A$1,5,ROW($B35)-2)</f>
        <v>[COL34]</v>
      </c>
      <c r="E35" s="118" t="s">
        <v>1372</v>
      </c>
      <c r="F35" s="96" t="s">
        <v>676</v>
      </c>
    </row>
    <row r="36" spans="1:6" ht="15" customHeight="1" x14ac:dyDescent="0.2">
      <c r="A36" s="118" t="str">
        <f ca="1">CONCATENATE(OFFSET('Processing Details'!$A$2,0,ROW($A35)-1),OFFSET('Processing Details'!$A$3,0,ROW($A35)-1))</f>
        <v>c.2.7</v>
      </c>
      <c r="B36" s="118" t="str">
        <f ca="1">OFFSET('Processing Details'!$A$1,0,ROW($B36)-2)</f>
        <v>Health data</v>
      </c>
      <c r="C36" s="118" t="str">
        <f ca="1">IF(OFFSET('Processing Details'!$A$1,3,ROW($B36)-2)=0,"Free",OFFSET('Processing Details'!$A$1,3,ROW($B36)-2))</f>
        <v>Free</v>
      </c>
      <c r="D36" s="118" t="str">
        <f ca="1">OFFSET('Processing Details'!$A$1,5,ROW($B36)-2)</f>
        <v>[COL35]</v>
      </c>
      <c r="E36" s="118" t="s">
        <v>873</v>
      </c>
      <c r="F36" s="96" t="s">
        <v>676</v>
      </c>
    </row>
    <row r="37" spans="1:6" ht="15" customHeight="1" x14ac:dyDescent="0.2">
      <c r="A37" s="118" t="str">
        <f ca="1">CONCATENATE(OFFSET('Processing Details'!$A$2,0,ROW($A36)-1),OFFSET('Processing Details'!$A$3,0,ROW($A36)-1))</f>
        <v>c.2.8</v>
      </c>
      <c r="B37" s="118" t="str">
        <f ca="1">OFFSET('Processing Details'!$A$1,0,ROW($B37)-2)</f>
        <v>Sexual life and orientation</v>
      </c>
      <c r="C37" s="118" t="str">
        <f ca="1">IF(OFFSET('Processing Details'!$A$1,3,ROW($B37)-2)=0,"Free",OFFSET('Processing Details'!$A$1,3,ROW($B37)-2))</f>
        <v>Free</v>
      </c>
      <c r="D37" s="118" t="str">
        <f ca="1">OFFSET('Processing Details'!$A$1,5,ROW($B37)-2)</f>
        <v>[COL36]</v>
      </c>
      <c r="E37" s="118" t="s">
        <v>1373</v>
      </c>
      <c r="F37" s="96" t="s">
        <v>677</v>
      </c>
    </row>
    <row r="38" spans="1:6" ht="15" customHeight="1" x14ac:dyDescent="0.2">
      <c r="A38" s="118" t="str">
        <f ca="1">CONCATENATE(OFFSET('Processing Details'!$A$2,0,ROW($A37)-1),OFFSET('Processing Details'!$A$3,0,ROW($A37)-1))</f>
        <v>c.3</v>
      </c>
      <c r="B38" s="118" t="str">
        <f ca="1">OFFSET('Processing Details'!$A$1,0,ROW($B38)-2)</f>
        <v>Convictions and offences (art. 10)</v>
      </c>
      <c r="C38" s="118" t="str">
        <f ca="1">IF(OFFSET('Processing Details'!$A$1,3,ROW($B38)-2)=0,"Free",OFFSET('Processing Details'!$A$1,3,ROW($B38)-2))</f>
        <v>AutoFilled</v>
      </c>
      <c r="D38" s="118" t="str">
        <f ca="1">OFFSET('Processing Details'!$A$1,5,ROW($B38)-2)</f>
        <v>[COL37]</v>
      </c>
      <c r="E38" s="118" t="s">
        <v>285</v>
      </c>
      <c r="F38" s="194" t="s">
        <v>997</v>
      </c>
    </row>
    <row r="39" spans="1:6" ht="15" customHeight="1" x14ac:dyDescent="0.2">
      <c r="A39" s="118" t="str">
        <f ca="1">CONCATENATE(OFFSET('Processing Details'!$A$2,0,ROW($A38)-1),OFFSET('Processing Details'!$A$3,0,ROW($A38)-1))</f>
        <v>c.3.1</v>
      </c>
      <c r="B39" s="118" t="str">
        <f ca="1">OFFSET('Processing Details'!$A$1,0,ROW($B39)-2)</f>
        <v>Offences</v>
      </c>
      <c r="C39" s="118" t="str">
        <f ca="1">IF(OFFSET('Processing Details'!$A$1,3,ROW($B39)-2)=0,"Free",OFFSET('Processing Details'!$A$1,3,ROW($B39)-2))</f>
        <v>Free</v>
      </c>
      <c r="D39" s="118" t="str">
        <f ca="1">OFFSET('Processing Details'!$A$1,5,ROW($B39)-2)</f>
        <v>[COL38]</v>
      </c>
      <c r="E39" s="118" t="s">
        <v>8</v>
      </c>
      <c r="F39" s="118" t="s">
        <v>708</v>
      </c>
    </row>
    <row r="40" spans="1:6" ht="15" customHeight="1" x14ac:dyDescent="0.2">
      <c r="A40" s="118" t="str">
        <f ca="1">CONCATENATE(OFFSET('Processing Details'!$A$2,0,ROW($A39)-1),OFFSET('Processing Details'!$A$3,0,ROW($A39)-1))</f>
        <v>c.3.2</v>
      </c>
      <c r="B40" s="118" t="str">
        <f ca="1">OFFSET('Processing Details'!$A$1,0,ROW($B40)-2)</f>
        <v>Criminal record</v>
      </c>
      <c r="C40" s="118" t="str">
        <f ca="1">IF(OFFSET('Processing Details'!$A$1,3,ROW($B40)-2)=0,"Free",OFFSET('Processing Details'!$A$1,3,ROW($B40)-2))</f>
        <v>Free</v>
      </c>
      <c r="D40" s="118" t="str">
        <f ca="1">OFFSET('Processing Details'!$A$1,5,ROW($B40)-2)</f>
        <v>[COL39]</v>
      </c>
      <c r="E40" s="118" t="s">
        <v>419</v>
      </c>
      <c r="F40" s="118" t="s">
        <v>678</v>
      </c>
    </row>
    <row r="41" spans="1:6" ht="25.5" customHeight="1" x14ac:dyDescent="0.2">
      <c r="A41" s="118" t="str">
        <f ca="1">CONCATENATE(OFFSET('Processing Details'!$A$2,0,ROW($A40)-1),OFFSET('Processing Details'!$A$3,0,ROW($A40)-1))</f>
        <v>c.4</v>
      </c>
      <c r="B41" s="118" t="str">
        <f ca="1">OFFSET('Processing Details'!$A$1,0,ROW($B41)-2)</f>
        <v>Categories of data subjects</v>
      </c>
      <c r="C41" s="118" t="str">
        <f ca="1">IF(OFFSET('Processing Details'!$A$1,3,ROW($B41)-2)=0,"Free",OFFSET('Processing Details'!$A$1,3,ROW($B41)-2))</f>
        <v>AutoFilled</v>
      </c>
      <c r="D41" s="118" t="str">
        <f ca="1">OFFSET('Processing Details'!$A$1,5,ROW($B41)-2)</f>
        <v>[COL40]</v>
      </c>
      <c r="E41" s="118" t="s">
        <v>568</v>
      </c>
      <c r="F41" s="194" t="s">
        <v>998</v>
      </c>
    </row>
    <row r="42" spans="1:6" ht="15" customHeight="1" x14ac:dyDescent="0.2">
      <c r="A42" s="118" t="str">
        <f ca="1">CONCATENATE(OFFSET('Processing Details'!$A$2,0,ROW($A41)-1),OFFSET('Processing Details'!$A$3,0,ROW($A41)-1))</f>
        <v>c.4.1</v>
      </c>
      <c r="B42" s="118" t="str">
        <f ca="1">OFFSET('Processing Details'!$A$1,0,ROW($B42)-2)</f>
        <v>Staff of the organization</v>
      </c>
      <c r="C42" s="118" t="str">
        <f ca="1">IF(OFFSET('Processing Details'!$A$1,3,ROW($B42)-2)=0,"Free",OFFSET('Processing Details'!$A$1,3,ROW($B42)-2))</f>
        <v>Free</v>
      </c>
      <c r="D42" s="118" t="str">
        <f ca="1">OFFSET('Processing Details'!$A$1,5,ROW($B42)-2)</f>
        <v>[COL41]</v>
      </c>
      <c r="E42" s="118" t="s">
        <v>566</v>
      </c>
      <c r="F42" s="118" t="s">
        <v>1377</v>
      </c>
    </row>
    <row r="43" spans="1:6" ht="15" customHeight="1" x14ac:dyDescent="0.2">
      <c r="A43" s="118" t="str">
        <f ca="1">CONCATENATE(OFFSET('Processing Details'!$A$2,0,ROW($A42)-1),OFFSET('Processing Details'!$A$3,0,ROW($A42)-1))</f>
        <v>c.4.2</v>
      </c>
      <c r="B43" s="118" t="str">
        <f ca="1">OFFSET('Processing Details'!$A$1,0,ROW($B43)-2)</f>
        <v>Clients</v>
      </c>
      <c r="C43" s="118" t="str">
        <f ca="1">IF(OFFSET('Processing Details'!$A$1,3,ROW($B43)-2)=0,"Free",OFFSET('Processing Details'!$A$1,3,ROW($B43)-2))</f>
        <v>Free</v>
      </c>
      <c r="D43" s="118" t="str">
        <f ca="1">OFFSET('Processing Details'!$A$1,5,ROW($B43)-2)</f>
        <v>[COL42]</v>
      </c>
      <c r="E43" s="118" t="s">
        <v>419</v>
      </c>
      <c r="F43" s="118" t="s">
        <v>1377</v>
      </c>
    </row>
    <row r="44" spans="1:6" ht="15" customHeight="1" x14ac:dyDescent="0.2">
      <c r="A44" s="118" t="str">
        <f ca="1">CONCATENATE(OFFSET('Processing Details'!$A$2,0,ROW($A43)-1),OFFSET('Processing Details'!$A$3,0,ROW($A43)-1))</f>
        <v>c.4.3</v>
      </c>
      <c r="B44" s="118" t="str">
        <f ca="1">OFFSET('Processing Details'!$A$1,0,ROW($B44)-2)</f>
        <v xml:space="preserve">Prospects </v>
      </c>
      <c r="C44" s="118" t="str">
        <f ca="1">IF(OFFSET('Processing Details'!$A$1,3,ROW($B44)-2)=0,"Free",OFFSET('Processing Details'!$A$1,3,ROW($B44)-2))</f>
        <v>Free</v>
      </c>
      <c r="D44" s="118" t="str">
        <f ca="1">OFFSET('Processing Details'!$A$1,5,ROW($B44)-2)</f>
        <v>[COL43]</v>
      </c>
      <c r="E44" s="118" t="s">
        <v>419</v>
      </c>
      <c r="F44" s="118" t="s">
        <v>1377</v>
      </c>
    </row>
    <row r="45" spans="1:6" ht="15" customHeight="1" x14ac:dyDescent="0.2">
      <c r="A45" s="118" t="str">
        <f ca="1">CONCATENATE(OFFSET('Processing Details'!$A$2,0,ROW($A44)-1),OFFSET('Processing Details'!$A$3,0,ROW($A44)-1))</f>
        <v>c.4.4</v>
      </c>
      <c r="B45" s="118" t="str">
        <f ca="1">OFFSET('Processing Details'!$A$1,0,ROW($B45)-2)</f>
        <v xml:space="preserve">Citizens </v>
      </c>
      <c r="C45" s="118" t="str">
        <f ca="1">IF(OFFSET('Processing Details'!$A$1,3,ROW($B45)-2)=0,"Free",OFFSET('Processing Details'!$A$1,3,ROW($B45)-2))</f>
        <v>Free</v>
      </c>
      <c r="D45" s="118" t="str">
        <f ca="1">OFFSET('Processing Details'!$A$1,5,ROW($B45)-2)</f>
        <v>[COL44]</v>
      </c>
      <c r="E45" s="118" t="s">
        <v>419</v>
      </c>
      <c r="F45" s="118" t="s">
        <v>1377</v>
      </c>
    </row>
    <row r="46" spans="1:6" ht="15" customHeight="1" x14ac:dyDescent="0.2">
      <c r="A46" s="118" t="str">
        <f ca="1">CONCATENATE(OFFSET('Processing Details'!$A$2,0,ROW($A45)-1),OFFSET('Processing Details'!$A$3,0,ROW($A45)-1))</f>
        <v>c.4.5</v>
      </c>
      <c r="B46" s="118" t="str">
        <f ca="1">OFFSET('Processing Details'!$A$1,0,ROW($B46)-2)</f>
        <v>Suppliers</v>
      </c>
      <c r="C46" s="118" t="str">
        <f ca="1">IF(OFFSET('Processing Details'!$A$1,3,ROW($B46)-2)=0,"Free",OFFSET('Processing Details'!$A$1,3,ROW($B46)-2))</f>
        <v>Free</v>
      </c>
      <c r="D46" s="118" t="str">
        <f ca="1">OFFSET('Processing Details'!$A$1,5,ROW($B46)-2)</f>
        <v>[COL45]</v>
      </c>
      <c r="E46" s="118" t="s">
        <v>419</v>
      </c>
      <c r="F46" s="118" t="s">
        <v>1377</v>
      </c>
    </row>
    <row r="47" spans="1:6" ht="15" customHeight="1" x14ac:dyDescent="0.2">
      <c r="A47" s="118" t="str">
        <f ca="1">CONCATENATE(OFFSET('Processing Details'!$A$2,0,ROW($A46)-1),OFFSET('Processing Details'!$A$3,0,ROW($A46)-1))</f>
        <v>d</v>
      </c>
      <c r="B47" s="118" t="str">
        <f ca="1">OFFSET('Processing Details'!$A$1,0,ROW($B47)-2)</f>
        <v>Recipients</v>
      </c>
      <c r="C47" s="118" t="str">
        <f ca="1">IF(OFFSET('Processing Details'!$A$1,3,ROW($B47)-2)=0,"Free",OFFSET('Processing Details'!$A$1,3,ROW($B47)-2))</f>
        <v>Empty</v>
      </c>
      <c r="D47" s="118" t="str">
        <f ca="1">OFFSET('Processing Details'!$A$1,5,ROW($B47)-2)</f>
        <v>[COL46]</v>
      </c>
      <c r="E47" s="118" t="s">
        <v>569</v>
      </c>
      <c r="F47" s="118" t="s">
        <v>671</v>
      </c>
    </row>
    <row r="48" spans="1:6" ht="15" customHeight="1" x14ac:dyDescent="0.2">
      <c r="A48" s="118" t="str">
        <f ca="1">CONCATENATE(OFFSET('Processing Details'!$A$2,0,ROW($A47)-1),OFFSET('Processing Details'!$A$3,0,ROW($A47)-1))</f>
        <v>d.1</v>
      </c>
      <c r="B48" s="118" t="str">
        <f ca="1">OFFSET('Processing Details'!$A$1,0,ROW($B48)-2)</f>
        <v>Destination name -1</v>
      </c>
      <c r="C48" s="118" t="str">
        <f ca="1">IF(OFFSET('Processing Details'!$A$1,3,ROW($B48)-2)=0,"Free",OFFSET('Processing Details'!$A$1,3,ROW($B48)-2))</f>
        <v>Empty</v>
      </c>
      <c r="D48" s="118" t="str">
        <f ca="1">OFFSET('Processing Details'!$A$1,5,ROW($B48)-2)</f>
        <v>[COL47]</v>
      </c>
      <c r="E48" s="118" t="s">
        <v>570</v>
      </c>
      <c r="F48" s="118" t="s">
        <v>679</v>
      </c>
    </row>
    <row r="49" spans="1:6" ht="15" customHeight="1" x14ac:dyDescent="0.2">
      <c r="A49" s="118" t="str">
        <f ca="1">CONCATENATE(OFFSET('Processing Details'!$A$2,0,ROW($A48)-1),OFFSET('Processing Details'!$A$3,0,ROW($A48)-1))</f>
        <v>d.1.1</v>
      </c>
      <c r="B49" s="118" t="str">
        <f ca="1">OFFSET('Processing Details'!$A$1,0,ROW($B49)-2)</f>
        <v>Country -1</v>
      </c>
      <c r="C49" s="118" t="str">
        <f ca="1">IF(OFFSET('Processing Details'!$A$1,3,ROW($B49)-2)=0,"Free",OFFSET('Processing Details'!$A$1,3,ROW($B49)-2))</f>
        <v>Free</v>
      </c>
      <c r="D49" s="118" t="str">
        <f ca="1">OFFSET('Processing Details'!$A$1,5,ROW($B49)-2)</f>
        <v>[COL48]</v>
      </c>
      <c r="E49" s="118" t="s">
        <v>571</v>
      </c>
      <c r="F49" s="118" t="s">
        <v>680</v>
      </c>
    </row>
    <row r="50" spans="1:6" ht="15" customHeight="1" x14ac:dyDescent="0.2">
      <c r="A50" s="118" t="str">
        <f ca="1">CONCATENATE(OFFSET('Processing Details'!$A$2,0,ROW($A49)-1),OFFSET('Processing Details'!$A$3,0,ROW($A49)-1))</f>
        <v>d.1.2</v>
      </c>
      <c r="B50" s="118" t="str">
        <f ca="1">OFFSET('Processing Details'!$A$1,0,ROW($B50)-2)</f>
        <v>Data type -1</v>
      </c>
      <c r="C50" s="118" t="str">
        <f ca="1">IF(OFFSET('Processing Details'!$A$1,3,ROW($B50)-2)=0,"Free",OFFSET('Processing Details'!$A$1,3,ROW($B50)-2))</f>
        <v>Free</v>
      </c>
      <c r="D50" s="118" t="str">
        <f ca="1">OFFSET('Processing Details'!$A$1,5,ROW($B50)-2)</f>
        <v>[COL49]</v>
      </c>
      <c r="E50" s="118" t="s">
        <v>662</v>
      </c>
      <c r="F50" s="118" t="s">
        <v>680</v>
      </c>
    </row>
    <row r="51" spans="1:6" ht="15" customHeight="1" x14ac:dyDescent="0.2">
      <c r="A51" s="118" t="str">
        <f ca="1">CONCATENATE(OFFSET('Processing Details'!$A$2,0,ROW($A50)-1),OFFSET('Processing Details'!$A$3,0,ROW($A50)-1))</f>
        <v>d.2</v>
      </c>
      <c r="B51" s="118" t="str">
        <f ca="1">OFFSET('Processing Details'!$A$1,0,ROW($B51)-2)</f>
        <v>Destination name -2</v>
      </c>
      <c r="C51" s="118" t="str">
        <f ca="1">IF(OFFSET('Processing Details'!$A$1,3,ROW($B51)-2)=0,"Free",OFFSET('Processing Details'!$A$1,3,ROW($B51)-2))</f>
        <v>Free</v>
      </c>
      <c r="D51" s="118" t="str">
        <f ca="1">OFFSET('Processing Details'!$A$1,5,ROW($B51)-2)</f>
        <v>[COL50]</v>
      </c>
      <c r="E51" s="118" t="s">
        <v>572</v>
      </c>
      <c r="F51" s="118" t="s">
        <v>679</v>
      </c>
    </row>
    <row r="52" spans="1:6" ht="15" customHeight="1" x14ac:dyDescent="0.2">
      <c r="A52" s="118" t="str">
        <f ca="1">CONCATENATE(OFFSET('Processing Details'!$A$2,0,ROW($A51)-1),OFFSET('Processing Details'!$A$3,0,ROW($A51)-1))</f>
        <v>d.2.1</v>
      </c>
      <c r="B52" s="118" t="str">
        <f ca="1">OFFSET('Processing Details'!$A$1,0,ROW($B52)-2)</f>
        <v>Country -2</v>
      </c>
      <c r="C52" s="118" t="str">
        <f ca="1">IF(OFFSET('Processing Details'!$A$1,3,ROW($B52)-2)=0,"Free",OFFSET('Processing Details'!$A$1,3,ROW($B52)-2))</f>
        <v>Free</v>
      </c>
      <c r="D52" s="118" t="str">
        <f ca="1">OFFSET('Processing Details'!$A$1,5,ROW($B52)-2)</f>
        <v>[COL51]</v>
      </c>
      <c r="E52" s="118" t="s">
        <v>573</v>
      </c>
      <c r="F52" s="118" t="s">
        <v>680</v>
      </c>
    </row>
    <row r="53" spans="1:6" ht="15" customHeight="1" x14ac:dyDescent="0.2">
      <c r="A53" s="118" t="str">
        <f ca="1">CONCATENATE(OFFSET('Processing Details'!$A$2,0,ROW($A52)-1),OFFSET('Processing Details'!$A$3,0,ROW($A52)-1))</f>
        <v>d.2.2</v>
      </c>
      <c r="B53" s="118" t="str">
        <f ca="1">OFFSET('Processing Details'!$A$1,0,ROW($B53)-2)</f>
        <v>Data type -2</v>
      </c>
      <c r="C53" s="118" t="str">
        <f ca="1">IF(OFFSET('Processing Details'!$A$1,3,ROW($B53)-2)=0,"Free",OFFSET('Processing Details'!$A$1,3,ROW($B53)-2))</f>
        <v>Free</v>
      </c>
      <c r="D53" s="118" t="str">
        <f ca="1">OFFSET('Processing Details'!$A$1,5,ROW($B53)-2)</f>
        <v>[COL52]</v>
      </c>
      <c r="E53" s="118" t="s">
        <v>643</v>
      </c>
      <c r="F53" s="118" t="s">
        <v>680</v>
      </c>
    </row>
    <row r="54" spans="1:6" ht="15" customHeight="1" x14ac:dyDescent="0.2">
      <c r="A54" s="118" t="str">
        <f ca="1">CONCATENATE(OFFSET('Processing Details'!$A$2,0,ROW($A53)-1),OFFSET('Processing Details'!$A$3,0,ROW($A53)-1))</f>
        <v>d.3</v>
      </c>
      <c r="B54" s="118" t="str">
        <f ca="1">OFFSET('Processing Details'!$A$1,0,ROW($B54)-2)</f>
        <v>Destination name -3</v>
      </c>
      <c r="C54" s="118" t="str">
        <f ca="1">IF(OFFSET('Processing Details'!$A$1,3,ROW($B54)-2)=0,"Free",OFFSET('Processing Details'!$A$1,3,ROW($B54)-2))</f>
        <v>Free</v>
      </c>
      <c r="D54" s="118" t="str">
        <f ca="1">OFFSET('Processing Details'!$A$1,5,ROW($B54)-2)</f>
        <v>[COL53]</v>
      </c>
      <c r="E54" s="118" t="s">
        <v>644</v>
      </c>
      <c r="F54" s="118" t="s">
        <v>679</v>
      </c>
    </row>
    <row r="55" spans="1:6" ht="15" customHeight="1" x14ac:dyDescent="0.2">
      <c r="A55" s="118" t="str">
        <f ca="1">CONCATENATE(OFFSET('Processing Details'!$A$2,0,ROW($A54)-1),OFFSET('Processing Details'!$A$3,0,ROW($A54)-1))</f>
        <v>d.3.1</v>
      </c>
      <c r="B55" s="118" t="str">
        <f ca="1">OFFSET('Processing Details'!$A$1,0,ROW($B55)-2)</f>
        <v>Country -3</v>
      </c>
      <c r="C55" s="118" t="str">
        <f ca="1">IF(OFFSET('Processing Details'!$A$1,3,ROW($B55)-2)=0,"Free",OFFSET('Processing Details'!$A$1,3,ROW($B55)-2))</f>
        <v>Free</v>
      </c>
      <c r="D55" s="118" t="str">
        <f ca="1">OFFSET('Processing Details'!$A$1,5,ROW($B55)-2)</f>
        <v>[COL54]</v>
      </c>
      <c r="E55" s="118" t="s">
        <v>574</v>
      </c>
      <c r="F55" s="118" t="s">
        <v>680</v>
      </c>
    </row>
    <row r="56" spans="1:6" ht="15" customHeight="1" x14ac:dyDescent="0.2">
      <c r="A56" s="118" t="str">
        <f ca="1">CONCATENATE(OFFSET('Processing Details'!$A$2,0,ROW($A55)-1),OFFSET('Processing Details'!$A$3,0,ROW($A55)-1))</f>
        <v>d.3.2</v>
      </c>
      <c r="B56" s="118" t="str">
        <f ca="1">OFFSET('Processing Details'!$A$1,0,ROW($B56)-2)</f>
        <v>Data type -3</v>
      </c>
      <c r="C56" s="118" t="str">
        <f ca="1">IF(OFFSET('Processing Details'!$A$1,3,ROW($B56)-2)=0,"Free",OFFSET('Processing Details'!$A$1,3,ROW($B56)-2))</f>
        <v>Free</v>
      </c>
      <c r="D56" s="118" t="str">
        <f ca="1">OFFSET('Processing Details'!$A$1,5,ROW($B56)-2)</f>
        <v>[COL55]</v>
      </c>
      <c r="E56" s="118" t="s">
        <v>650</v>
      </c>
      <c r="F56" s="118" t="s">
        <v>680</v>
      </c>
    </row>
    <row r="57" spans="1:6" ht="15" customHeight="1" x14ac:dyDescent="0.2">
      <c r="A57" s="118" t="str">
        <f ca="1">CONCATENATE(OFFSET('Processing Details'!$A$2,0,ROW($A56)-1),OFFSET('Processing Details'!$A$3,0,ROW($A56)-1))</f>
        <v>e</v>
      </c>
      <c r="B57" s="118" t="str">
        <f ca="1">OFFSET('Processing Details'!$A$1,0,ROW($B57)-2)</f>
        <v>Third country transfer, int. org.</v>
      </c>
      <c r="C57" s="118" t="str">
        <f ca="1">IF(OFFSET('Processing Details'!$A$1,3,ROW($B57)-2)=0,"Free",OFFSET('Processing Details'!$A$1,3,ROW($B57)-2))</f>
        <v>Empty</v>
      </c>
      <c r="D57" s="118" t="str">
        <f ca="1">OFFSET('Processing Details'!$A$1,5,ROW($B57)-2)</f>
        <v>[COL56]</v>
      </c>
      <c r="E57" s="118" t="s">
        <v>575</v>
      </c>
      <c r="F57" s="118" t="s">
        <v>671</v>
      </c>
    </row>
    <row r="58" spans="1:6" ht="15" customHeight="1" x14ac:dyDescent="0.2">
      <c r="A58" s="118" t="str">
        <f ca="1">CONCATENATE(OFFSET('Processing Details'!$A$2,0,ROW($A57)-1),OFFSET('Processing Details'!$A$3,0,ROW($A57)-1))</f>
        <v>e.1</v>
      </c>
      <c r="B58" s="118" t="str">
        <f ca="1">OFFSET('Processing Details'!$A$1,0,ROW($B58)-2)</f>
        <v>NameTrsf-1</v>
      </c>
      <c r="C58" s="118" t="str">
        <f ca="1">IF(OFFSET('Processing Details'!$A$1,3,ROW($B58)-2)=0,"Free",OFFSET('Processing Details'!$A$1,3,ROW($B58)-2))</f>
        <v>Free</v>
      </c>
      <c r="D58" s="118" t="str">
        <f ca="1">OFFSET('Processing Details'!$A$1,5,ROW($B58)-2)</f>
        <v>[COL57]</v>
      </c>
      <c r="E58" s="118" t="s">
        <v>651</v>
      </c>
      <c r="F58" s="118" t="s">
        <v>681</v>
      </c>
    </row>
    <row r="59" spans="1:6" ht="15" customHeight="1" x14ac:dyDescent="0.2">
      <c r="A59" s="118" t="str">
        <f ca="1">CONCATENATE(OFFSET('Processing Details'!$A$2,0,ROW($A58)-1),OFFSET('Processing Details'!$A$3,0,ROW($A58)-1))</f>
        <v>e.1.1</v>
      </c>
      <c r="B59" s="118" t="str">
        <f ca="1">OFFSET('Processing Details'!$A$1,0,ROW($B59)-2)</f>
        <v>DescrTrsf-1</v>
      </c>
      <c r="C59" s="118" t="str">
        <f ca="1">IF(OFFSET('Processing Details'!$A$1,3,ROW($B59)-2)=0,"Free",OFFSET('Processing Details'!$A$1,3,ROW($B59)-2))</f>
        <v>Free</v>
      </c>
      <c r="D59" s="118" t="str">
        <f ca="1">OFFSET('Processing Details'!$A$1,5,ROW($B59)-2)</f>
        <v>[COL58]</v>
      </c>
      <c r="E59" s="118" t="s">
        <v>652</v>
      </c>
      <c r="F59" s="118" t="s">
        <v>682</v>
      </c>
    </row>
    <row r="60" spans="1:6" ht="15" customHeight="1" x14ac:dyDescent="0.2">
      <c r="A60" s="118" t="str">
        <f ca="1">CONCATENATE(OFFSET('Processing Details'!$A$2,0,ROW($A59)-1),OFFSET('Processing Details'!$A$3,0,ROW($A59)-1))</f>
        <v>e.1.2</v>
      </c>
      <c r="B60" s="118" t="str">
        <f ca="1">OFFSET('Processing Details'!$A$1,0,ROW($B60)-2)</f>
        <v>License-Trsf-1</v>
      </c>
      <c r="C60" s="118" t="str">
        <f ca="1">IF(OFFSET('Processing Details'!$A$1,3,ROW($B60)-2)=0,"Free",OFFSET('Processing Details'!$A$1,3,ROW($B60)-2))</f>
        <v>AutoFilled</v>
      </c>
      <c r="D60" s="118" t="str">
        <f ca="1">OFFSET('Processing Details'!$A$1,5,ROW($B60)-2)</f>
        <v>[COL59]</v>
      </c>
      <c r="E60" s="118" t="s">
        <v>576</v>
      </c>
      <c r="F60" s="195" t="s">
        <v>1266</v>
      </c>
    </row>
    <row r="61" spans="1:6" ht="15" customHeight="1" x14ac:dyDescent="0.2">
      <c r="A61" s="118" t="str">
        <f ca="1">CONCATENATE(OFFSET('Processing Details'!$A$2,0,ROW($A60)-1),OFFSET('Processing Details'!$A$3,0,ROW($A60)-1))</f>
        <v>e.2</v>
      </c>
      <c r="B61" s="118" t="str">
        <f ca="1">OFFSET('Processing Details'!$A$1,0,ROW($B61)-2)</f>
        <v>NameTrsf-2</v>
      </c>
      <c r="C61" s="118" t="str">
        <f ca="1">IF(OFFSET('Processing Details'!$A$1,3,ROW($B61)-2)=0,"Free",OFFSET('Processing Details'!$A$1,3,ROW($B61)-2))</f>
        <v>Free</v>
      </c>
      <c r="D61" s="118" t="str">
        <f ca="1">OFFSET('Processing Details'!$A$1,5,ROW($B61)-2)</f>
        <v>[COL60]</v>
      </c>
      <c r="E61" s="118" t="s">
        <v>653</v>
      </c>
      <c r="F61" s="118" t="s">
        <v>681</v>
      </c>
    </row>
    <row r="62" spans="1:6" ht="15" customHeight="1" x14ac:dyDescent="0.2">
      <c r="A62" s="118" t="str">
        <f ca="1">CONCATENATE(OFFSET('Processing Details'!$A$2,0,ROW($A61)-1),OFFSET('Processing Details'!$A$3,0,ROW($A61)-1))</f>
        <v>e.2.1</v>
      </c>
      <c r="B62" s="118" t="str">
        <f ca="1">OFFSET('Processing Details'!$A$1,0,ROW($B62)-2)</f>
        <v>DescrTrsf-2</v>
      </c>
      <c r="C62" s="118" t="str">
        <f ca="1">IF(OFFSET('Processing Details'!$A$1,3,ROW($B62)-2)=0,"Free",OFFSET('Processing Details'!$A$1,3,ROW($B62)-2))</f>
        <v>Free</v>
      </c>
      <c r="D62" s="118" t="str">
        <f ca="1">OFFSET('Processing Details'!$A$1,5,ROW($B62)-2)</f>
        <v>[COL61]</v>
      </c>
      <c r="E62" s="118" t="s">
        <v>654</v>
      </c>
      <c r="F62" s="118" t="s">
        <v>1374</v>
      </c>
    </row>
    <row r="63" spans="1:6" ht="15" customHeight="1" x14ac:dyDescent="0.2">
      <c r="A63" s="118" t="str">
        <f ca="1">CONCATENATE(OFFSET('Processing Details'!$A$2,0,ROW($A62)-1),OFFSET('Processing Details'!$A$3,0,ROW($A62)-1))</f>
        <v>e.2.2</v>
      </c>
      <c r="B63" s="118" t="str">
        <f ca="1">OFFSET('Processing Details'!$A$1,0,ROW($B63)-2)</f>
        <v>License-Trsf-2</v>
      </c>
      <c r="C63" s="118" t="str">
        <f ca="1">IF(OFFSET('Processing Details'!$A$1,3,ROW($B63)-2)=0,"Free",OFFSET('Processing Details'!$A$1,3,ROW($B63)-2))</f>
        <v>AutoFilled</v>
      </c>
      <c r="D63" s="118" t="str">
        <f ca="1">OFFSET('Processing Details'!$A$1,5,ROW($B63)-2)</f>
        <v>[COL62]</v>
      </c>
      <c r="E63" s="118" t="s">
        <v>577</v>
      </c>
      <c r="F63" s="195" t="s">
        <v>1267</v>
      </c>
    </row>
    <row r="64" spans="1:6" ht="15" customHeight="1" x14ac:dyDescent="0.2">
      <c r="A64" s="118" t="str">
        <f ca="1">CONCATENATE(OFFSET('Processing Details'!$A$2,0,ROW($A63)-1),OFFSET('Processing Details'!$A$3,0,ROW($A63)-1))</f>
        <v>e.3</v>
      </c>
      <c r="B64" s="118" t="str">
        <f ca="1">OFFSET('Processing Details'!$A$1,0,ROW($B64)-2)</f>
        <v>NameTrsf-3</v>
      </c>
      <c r="C64" s="118" t="str">
        <f ca="1">IF(OFFSET('Processing Details'!$A$1,3,ROW($B64)-2)=0,"Free",OFFSET('Processing Details'!$A$1,3,ROW($B64)-2))</f>
        <v>Free</v>
      </c>
      <c r="D64" s="118" t="str">
        <f ca="1">OFFSET('Processing Details'!$A$1,5,ROW($B64)-2)</f>
        <v>[COL63]</v>
      </c>
      <c r="E64" s="118" t="s">
        <v>653</v>
      </c>
      <c r="F64" s="118" t="s">
        <v>681</v>
      </c>
    </row>
    <row r="65" spans="1:6" ht="15" customHeight="1" x14ac:dyDescent="0.2">
      <c r="A65" s="118" t="str">
        <f ca="1">CONCATENATE(OFFSET('Processing Details'!$A$2,0,ROW($A64)-1),OFFSET('Processing Details'!$A$3,0,ROW($A64)-1))</f>
        <v>e.3.1</v>
      </c>
      <c r="B65" s="118" t="str">
        <f ca="1">OFFSET('Processing Details'!$A$1,0,ROW($B65)-2)</f>
        <v>DescrTrsf-3</v>
      </c>
      <c r="C65" s="118" t="str">
        <f ca="1">IF(OFFSET('Processing Details'!$A$1,3,ROW($B65)-2)=0,"Free",OFFSET('Processing Details'!$A$1,3,ROW($B65)-2))</f>
        <v>Free</v>
      </c>
      <c r="D65" s="118" t="str">
        <f ca="1">OFFSET('Processing Details'!$A$1,5,ROW($B65)-2)</f>
        <v>[COL64]</v>
      </c>
      <c r="E65" s="118" t="s">
        <v>654</v>
      </c>
      <c r="F65" s="118" t="s">
        <v>1374</v>
      </c>
    </row>
    <row r="66" spans="1:6" ht="15" customHeight="1" x14ac:dyDescent="0.2">
      <c r="A66" s="118" t="str">
        <f ca="1">CONCATENATE(OFFSET('Processing Details'!$A$2,0,ROW($A65)-1),OFFSET('Processing Details'!$A$3,0,ROW($A65)-1))</f>
        <v>e.3.2</v>
      </c>
      <c r="B66" s="118" t="str">
        <f ca="1">OFFSET('Processing Details'!$A$1,0,ROW($B66)-2)</f>
        <v>License-Trsf-3</v>
      </c>
      <c r="C66" s="118" t="str">
        <f ca="1">IF(OFFSET('Processing Details'!$A$1,3,ROW($B66)-2)=0,"Free",OFFSET('Processing Details'!$A$1,3,ROW($B66)-2))</f>
        <v>AutoFilled</v>
      </c>
      <c r="D66" s="118" t="str">
        <f ca="1">OFFSET('Processing Details'!$A$1,5,ROW($B66)-2)</f>
        <v>[COL65]</v>
      </c>
      <c r="E66" s="118" t="s">
        <v>577</v>
      </c>
      <c r="F66" s="195" t="s">
        <v>1268</v>
      </c>
    </row>
    <row r="67" spans="1:6" ht="15" customHeight="1" x14ac:dyDescent="0.2">
      <c r="A67" s="118" t="str">
        <f ca="1">CONCATENATE(OFFSET('Processing Details'!$A$2,0,ROW($A66)-1),OFFSET('Processing Details'!$A$3,0,ROW($A66)-1))</f>
        <v>f</v>
      </c>
      <c r="B67" s="118" t="str">
        <f ca="1">OFFSET('Processing Details'!$A$1,0,ROW($B67)-2)</f>
        <v>Data retention &amp; deletion PII</v>
      </c>
      <c r="C67" s="118" t="str">
        <f ca="1">IF(OFFSET('Processing Details'!$A$1,3,ROW($B67)-2)=0,"Free",OFFSET('Processing Details'!$A$1,3,ROW($B67)-2))</f>
        <v>Empty</v>
      </c>
      <c r="D67" s="118" t="str">
        <f ca="1">OFFSET('Processing Details'!$A$1,5,ROW($B67)-2)</f>
        <v>[COL66]</v>
      </c>
      <c r="E67" s="118" t="s">
        <v>655</v>
      </c>
      <c r="F67" s="118" t="s">
        <v>671</v>
      </c>
    </row>
    <row r="68" spans="1:6" ht="15" customHeight="1" x14ac:dyDescent="0.2">
      <c r="A68" s="118" t="str">
        <f ca="1">CONCATENATE(OFFSET('Processing Details'!$A$2,0,ROW($A67)-1),OFFSET('Processing Details'!$A$3,0,ROW($A67)-1))</f>
        <v>f.1</v>
      </c>
      <c r="B68" s="118" t="str">
        <f ca="1">OFFSET('Processing Details'!$A$1,0,ROW($B68)-2)</f>
        <v>Category. PII-1 (max retention)</v>
      </c>
      <c r="C68" s="118" t="str">
        <f ca="1">IF(OFFSET('Processing Details'!$A$1,3,ROW($B68)-2)=0,"Free",OFFSET('Processing Details'!$A$1,3,ROW($B68)-2))</f>
        <v>Free</v>
      </c>
      <c r="D68" s="118" t="str">
        <f ca="1">OFFSET('Processing Details'!$A$1,5,ROW($B68)-2)</f>
        <v>[COL67]</v>
      </c>
      <c r="E68" s="118" t="s">
        <v>656</v>
      </c>
      <c r="F68" s="118" t="s">
        <v>683</v>
      </c>
    </row>
    <row r="69" spans="1:6" ht="15" customHeight="1" x14ac:dyDescent="0.2">
      <c r="A69" s="118" t="str">
        <f ca="1">CONCATENATE(OFFSET('Processing Details'!$A$2,0,ROW($A68)-1),OFFSET('Processing Details'!$A$3,0,ROW($A68)-1))</f>
        <v>f.1.1</v>
      </c>
      <c r="B69" s="118" t="str">
        <f ca="1">OFFSET('Processing Details'!$A$1,0,ROW($B69)-2)</f>
        <v>Max. retention time-1</v>
      </c>
      <c r="C69" s="118" t="str">
        <f ca="1">IF(OFFSET('Processing Details'!$A$1,3,ROW($B69)-2)=0,"Free",OFFSET('Processing Details'!$A$1,3,ROW($B69)-2))</f>
        <v>Free</v>
      </c>
      <c r="D69" s="118" t="str">
        <f ca="1">OFFSET('Processing Details'!$A$1,5,ROW($B69)-2)</f>
        <v>[COL68]</v>
      </c>
      <c r="E69" s="118" t="s">
        <v>578</v>
      </c>
      <c r="F69" s="118" t="s">
        <v>684</v>
      </c>
    </row>
    <row r="70" spans="1:6" ht="15" customHeight="1" x14ac:dyDescent="0.2">
      <c r="A70" s="118" t="str">
        <f ca="1">CONCATENATE(OFFSET('Processing Details'!$A$2,0,ROW($A69)-1),OFFSET('Processing Details'!$A$3,0,ROW($A69)-1))</f>
        <v>f.1.2</v>
      </c>
      <c r="B70" s="118" t="str">
        <f ca="1">OFFSET('Processing Details'!$A$1,0,ROW($B70)-2)</f>
        <v>Deletion time if legitimate 1</v>
      </c>
      <c r="C70" s="118" t="str">
        <f ca="1">IF(OFFSET('Processing Details'!$A$1,3,ROW($B70)-2)=0,"Free",OFFSET('Processing Details'!$A$1,3,ROW($B70)-2))</f>
        <v>Free</v>
      </c>
      <c r="D70" s="118" t="str">
        <f ca="1">OFFSET('Processing Details'!$A$1,5,ROW($B70)-2)</f>
        <v>[COL69]</v>
      </c>
      <c r="E70" s="118" t="s">
        <v>579</v>
      </c>
      <c r="F70" s="118" t="s">
        <v>685</v>
      </c>
    </row>
    <row r="71" spans="1:6" ht="15" customHeight="1" x14ac:dyDescent="0.2">
      <c r="A71" s="118" t="str">
        <f ca="1">CONCATENATE(OFFSET('Processing Details'!$A$2,0,ROW($A70)-1),OFFSET('Processing Details'!$A$3,0,ROW($A70)-1))</f>
        <v>f.2</v>
      </c>
      <c r="B71" s="118" t="str">
        <f ca="1">OFFSET('Processing Details'!$A$1,0,ROW($B71)-2)</f>
        <v>Categ. PII-2 (critical)</v>
      </c>
      <c r="C71" s="118" t="str">
        <f ca="1">IF(OFFSET('Processing Details'!$A$1,3,ROW($B71)-2)=0,"Free",OFFSET('Processing Details'!$A$1,3,ROW($B71)-2))</f>
        <v>Free</v>
      </c>
      <c r="D71" s="118" t="str">
        <f ca="1">OFFSET('Processing Details'!$A$1,5,ROW($B71)-2)</f>
        <v>[COL70]</v>
      </c>
      <c r="E71" s="118" t="s">
        <v>645</v>
      </c>
      <c r="F71" s="118" t="s">
        <v>683</v>
      </c>
    </row>
    <row r="72" spans="1:6" ht="15" customHeight="1" x14ac:dyDescent="0.2">
      <c r="A72" s="118" t="str">
        <f ca="1">CONCATENATE(OFFSET('Processing Details'!$A$2,0,ROW($A71)-1),OFFSET('Processing Details'!$A$3,0,ROW($A71)-1))</f>
        <v>f.2.1</v>
      </c>
      <c r="B72" s="118" t="str">
        <f ca="1">OFFSET('Processing Details'!$A$1,0,ROW($B72)-2)</f>
        <v>Retention time max-2</v>
      </c>
      <c r="C72" s="118" t="str">
        <f ca="1">IF(OFFSET('Processing Details'!$A$1,3,ROW($B72)-2)=0,"Free",OFFSET('Processing Details'!$A$1,3,ROW($B72)-2))</f>
        <v>Free</v>
      </c>
      <c r="D72" s="118" t="str">
        <f ca="1">OFFSET('Processing Details'!$A$1,5,ROW($B72)-2)</f>
        <v>[COL71]</v>
      </c>
      <c r="E72" s="118" t="s">
        <v>580</v>
      </c>
      <c r="F72" s="118" t="s">
        <v>684</v>
      </c>
    </row>
    <row r="73" spans="1:6" ht="15" customHeight="1" x14ac:dyDescent="0.2">
      <c r="A73" s="118" t="str">
        <f ca="1">CONCATENATE(OFFSET('Processing Details'!$A$2,0,ROW($A72)-1),OFFSET('Processing Details'!$A$3,0,ROW($A72)-1))</f>
        <v>f.2.2</v>
      </c>
      <c r="B73" s="118" t="str">
        <f ca="1">OFFSET('Processing Details'!$A$1,0,ROW($B73)-2)</f>
        <v>Deletion time 2 if legitimate</v>
      </c>
      <c r="C73" s="118" t="str">
        <f ca="1">IF(OFFSET('Processing Details'!$A$1,3,ROW($B73)-2)=0,"Free",OFFSET('Processing Details'!$A$1,3,ROW($B73)-2))</f>
        <v>Free</v>
      </c>
      <c r="D73" s="118" t="str">
        <f ca="1">OFFSET('Processing Details'!$A$1,5,ROW($B73)-2)</f>
        <v>[COL72]</v>
      </c>
      <c r="E73" s="118" t="s">
        <v>581</v>
      </c>
      <c r="F73" s="118" t="s">
        <v>685</v>
      </c>
    </row>
    <row r="74" spans="1:6" ht="15" customHeight="1" x14ac:dyDescent="0.2">
      <c r="A74" s="118" t="str">
        <f ca="1">CONCATENATE(OFFSET('Processing Details'!$A$2,0,ROW($A73)-1),OFFSET('Processing Details'!$A$3,0,ROW($A73)-1))</f>
        <v>f.3</v>
      </c>
      <c r="B74" s="118" t="str">
        <f ca="1">OFFSET('Processing Details'!$A$1,0,ROW($B74)-2)</f>
        <v>Categ. PII-3 (Other)</v>
      </c>
      <c r="C74" s="118" t="str">
        <f ca="1">IF(OFFSET('Processing Details'!$A$1,3,ROW($B74)-2)=0,"Free",OFFSET('Processing Details'!$A$1,3,ROW($B74)-2))</f>
        <v>Free</v>
      </c>
      <c r="D74" s="118" t="str">
        <f ca="1">OFFSET('Processing Details'!$A$1,5,ROW($B74)-2)</f>
        <v>[COL73]</v>
      </c>
      <c r="E74" s="118" t="s">
        <v>646</v>
      </c>
      <c r="F74" s="118" t="s">
        <v>683</v>
      </c>
    </row>
    <row r="75" spans="1:6" ht="15" customHeight="1" x14ac:dyDescent="0.2">
      <c r="A75" s="118" t="str">
        <f ca="1">CONCATENATE(OFFSET('Processing Details'!$A$2,0,ROW($A74)-1),OFFSET('Processing Details'!$A$3,0,ROW($A74)-1))</f>
        <v>f.3.1</v>
      </c>
      <c r="B75" s="118" t="str">
        <f ca="1">OFFSET('Processing Details'!$A$1,0,ROW($B75)-2)</f>
        <v>Retention time max-3</v>
      </c>
      <c r="C75" s="118" t="str">
        <f ca="1">IF(OFFSET('Processing Details'!$A$1,3,ROW($B75)-2)=0,"Free",OFFSET('Processing Details'!$A$1,3,ROW($B75)-2))</f>
        <v>Free</v>
      </c>
      <c r="D75" s="118" t="str">
        <f ca="1">OFFSET('Processing Details'!$A$1,5,ROW($B75)-2)</f>
        <v>[COL74]</v>
      </c>
      <c r="E75" s="118" t="s">
        <v>582</v>
      </c>
      <c r="F75" s="118" t="s">
        <v>684</v>
      </c>
    </row>
    <row r="76" spans="1:6" ht="15" customHeight="1" x14ac:dyDescent="0.2">
      <c r="A76" s="118" t="str">
        <f ca="1">CONCATENATE(OFFSET('Processing Details'!$A$2,0,ROW($A75)-1),OFFSET('Processing Details'!$A$3,0,ROW($A75)-1))</f>
        <v>f.3.2</v>
      </c>
      <c r="B76" s="118" t="str">
        <f ca="1">OFFSET('Processing Details'!$A$1,0,ROW($B76)-2)</f>
        <v>Deletion time 3 if legitimate</v>
      </c>
      <c r="C76" s="118" t="str">
        <f ca="1">IF(OFFSET('Processing Details'!$A$1,3,ROW($B76)-2)=0,"Free",OFFSET('Processing Details'!$A$1,3,ROW($B76)-2))</f>
        <v>Free</v>
      </c>
      <c r="D76" s="118" t="str">
        <f ca="1">OFFSET('Processing Details'!$A$1,5,ROW($B76)-2)</f>
        <v>[COL75]</v>
      </c>
      <c r="E76" s="118" t="s">
        <v>581</v>
      </c>
      <c r="F76" s="118" t="s">
        <v>685</v>
      </c>
    </row>
    <row r="77" spans="1:6" ht="15" customHeight="1" x14ac:dyDescent="0.2">
      <c r="A77" s="118" t="str">
        <f ca="1">CONCATENATE(OFFSET('Processing Details'!$A$2,0,ROW($A76)-1),OFFSET('Processing Details'!$A$3,0,ROW($A76)-1))</f>
        <v>g</v>
      </c>
      <c r="B77" s="118" t="str">
        <f ca="1">OFFSET('Processing Details'!$A$1,0,ROW($B77)-2)</f>
        <v>Technical and organizational security measures (Art. 32)</v>
      </c>
      <c r="C77" s="118" t="str">
        <f ca="1">IF(OFFSET('Processing Details'!$A$1,3,ROW($B77)-2)=0,"Free",OFFSET('Processing Details'!$A$1,3,ROW($B77)-2))</f>
        <v>Empty</v>
      </c>
      <c r="D77" s="118" t="str">
        <f ca="1">OFFSET('Processing Details'!$A$1,5,ROW($B77)-2)</f>
        <v>[COL76]</v>
      </c>
      <c r="E77" s="118" t="s">
        <v>583</v>
      </c>
      <c r="F77" s="118" t="s">
        <v>671</v>
      </c>
    </row>
    <row r="78" spans="1:6" ht="15" customHeight="1" x14ac:dyDescent="0.2">
      <c r="A78" s="118" t="str">
        <f ca="1">CONCATENATE(OFFSET('Processing Details'!$A$2,0,ROW($A77)-1),OFFSET('Processing Details'!$A$3,0,ROW($A77)-1))</f>
        <v>g.1.a.1</v>
      </c>
      <c r="B78" s="118" t="str">
        <f ca="1">OFFSET('Processing Details'!$A$1,0,ROW($B78)-2)</f>
        <v>Encryption</v>
      </c>
      <c r="C78" s="118" t="str">
        <f ca="1">IF(OFFSET('Processing Details'!$A$1,3,ROW($B78)-2)=0,"Free",OFFSET('Processing Details'!$A$1,3,ROW($B78)-2))</f>
        <v>Free</v>
      </c>
      <c r="D78" s="118" t="str">
        <f ca="1">OFFSET('Processing Details'!$A$1,5,ROW($B78)-2)</f>
        <v>[COL77]</v>
      </c>
      <c r="E78" s="118" t="s">
        <v>647</v>
      </c>
      <c r="F78" s="118" t="s">
        <v>686</v>
      </c>
    </row>
    <row r="79" spans="1:6" ht="15" customHeight="1" x14ac:dyDescent="0.2">
      <c r="A79" s="118" t="str">
        <f ca="1">CONCATENATE(OFFSET('Processing Details'!$A$2,0,ROW($A78)-1),OFFSET('Processing Details'!$A$3,0,ROW($A78)-1))</f>
        <v>g.1.a.2</v>
      </c>
      <c r="B79" s="118" t="str">
        <f ca="1">OFFSET('Processing Details'!$A$1,0,ROW($B79)-2)</f>
        <v>Pseudonymization</v>
      </c>
      <c r="C79" s="118" t="str">
        <f ca="1">IF(OFFSET('Processing Details'!$A$1,3,ROW($B79)-2)=0,"Free",OFFSET('Processing Details'!$A$1,3,ROW($B79)-2))</f>
        <v>Free</v>
      </c>
      <c r="D79" s="118" t="str">
        <f ca="1">OFFSET('Processing Details'!$A$1,5,ROW($B79)-2)</f>
        <v>[COL78]</v>
      </c>
      <c r="E79" s="118" t="s">
        <v>648</v>
      </c>
      <c r="F79" s="118" t="s">
        <v>686</v>
      </c>
    </row>
    <row r="80" spans="1:6" ht="15" customHeight="1" x14ac:dyDescent="0.2">
      <c r="A80" s="118" t="str">
        <f ca="1">CONCATENATE(OFFSET('Processing Details'!$A$2,0,ROW($A79)-1),OFFSET('Processing Details'!$A$3,0,ROW($A79)-1))</f>
        <v>g.1.b</v>
      </c>
      <c r="B80" s="118" t="str">
        <f ca="1">OFFSET('Processing Details'!$A$1,0,ROW($B80)-2)</f>
        <v>CIA and resilience</v>
      </c>
      <c r="C80" s="118" t="str">
        <f ca="1">IF(OFFSET('Processing Details'!$A$1,3,ROW($B80)-2)=0,"Free",OFFSET('Processing Details'!$A$1,3,ROW($B80)-2))</f>
        <v>Free</v>
      </c>
      <c r="D80" s="118" t="str">
        <f ca="1">OFFSET('Processing Details'!$A$1,5,ROW($B80)-2)</f>
        <v>[COL79]</v>
      </c>
      <c r="E80" s="118" t="s">
        <v>649</v>
      </c>
      <c r="F80" s="118" t="s">
        <v>686</v>
      </c>
    </row>
    <row r="81" spans="1:6" ht="15" customHeight="1" x14ac:dyDescent="0.2">
      <c r="A81" s="118" t="str">
        <f ca="1">CONCATENATE(OFFSET('Processing Details'!$A$2,0,ROW($A80)-1),OFFSET('Processing Details'!$A$3,0,ROW($A80)-1))</f>
        <v>g.1.c</v>
      </c>
      <c r="B81" s="118" t="str">
        <f ca="1">OFFSET('Processing Details'!$A$1,0,ROW($B81)-2)</f>
        <v>Post-incident continuity</v>
      </c>
      <c r="C81" s="118" t="str">
        <f ca="1">IF(OFFSET('Processing Details'!$A$1,3,ROW($B81)-2)=0,"Free",OFFSET('Processing Details'!$A$1,3,ROW($B81)-2))</f>
        <v>Free</v>
      </c>
      <c r="D81" s="118" t="str">
        <f ca="1">OFFSET('Processing Details'!$A$1,5,ROW($B81)-2)</f>
        <v>[COL80]</v>
      </c>
      <c r="E81" s="118" t="s">
        <v>584</v>
      </c>
      <c r="F81" s="118" t="s">
        <v>686</v>
      </c>
    </row>
    <row r="82" spans="1:6" ht="15" customHeight="1" x14ac:dyDescent="0.2">
      <c r="A82" s="118" t="str">
        <f ca="1">CONCATENATE(OFFSET('Processing Details'!$A$2,0,ROW($A81)-1),OFFSET('Processing Details'!$A$3,0,ROW($A81)-1))</f>
        <v>g.1.d</v>
      </c>
      <c r="B82" s="118" t="str">
        <f ca="1">OFFSET('Processing Details'!$A$1,0,ROW($B82)-2)</f>
        <v>Testing and performance</v>
      </c>
      <c r="C82" s="118" t="str">
        <f ca="1">IF(OFFSET('Processing Details'!$A$1,3,ROW($B82)-2)=0,"Free",OFFSET('Processing Details'!$A$1,3,ROW($B82)-2))</f>
        <v>Free</v>
      </c>
      <c r="D82" s="118" t="str">
        <f ca="1">OFFSET('Processing Details'!$A$1,5,ROW($B82)-2)</f>
        <v>[COL81]</v>
      </c>
      <c r="E82" s="118" t="s">
        <v>585</v>
      </c>
      <c r="F82" s="118" t="s">
        <v>686</v>
      </c>
    </row>
    <row r="83" spans="1:6" ht="15" customHeight="1" x14ac:dyDescent="0.2">
      <c r="A83" s="118" t="str">
        <f ca="1">CONCATENATE(OFFSET('Processing Details'!$A$2,0,ROW($A82)-1),OFFSET('Processing Details'!$A$3,0,ROW($A82)-1))</f>
        <v>g.2.</v>
      </c>
      <c r="B83" s="118" t="str">
        <f ca="1">OFFSET('Processing Details'!$A$1,0,ROW($B83)-2)</f>
        <v>CIA risk assessment</v>
      </c>
      <c r="C83" s="118" t="str">
        <f ca="1">IF(OFFSET('Processing Details'!$A$1,3,ROW($B83)-2)=0,"Free",OFFSET('Processing Details'!$A$1,3,ROW($B83)-2))</f>
        <v>Free</v>
      </c>
      <c r="D83" s="118" t="str">
        <f ca="1">OFFSET('Processing Details'!$A$1,5,ROW($B83)-2)</f>
        <v>[COL82]</v>
      </c>
      <c r="E83" s="118" t="s">
        <v>586</v>
      </c>
      <c r="F83" s="118" t="s">
        <v>686</v>
      </c>
    </row>
    <row r="84" spans="1:6" ht="15" customHeight="1" x14ac:dyDescent="0.2">
      <c r="A84" s="118" t="str">
        <f ca="1">CONCATENATE(OFFSET('Processing Details'!$A$2,0,ROW($A83)-1),OFFSET('Processing Details'!$A$3,0,ROW($A83)-1))</f>
        <v>g.3.a</v>
      </c>
      <c r="B84" s="118" t="str">
        <f ca="1">OFFSET('Processing Details'!$A$1,0,ROW($B84)-2)</f>
        <v>Approved [industry] Code of Conduct (s. 40)</v>
      </c>
      <c r="C84" s="118" t="str">
        <f ca="1">IF(OFFSET('Processing Details'!$A$1,3,ROW($B84)-2)=0,"Free",OFFSET('Processing Details'!$A$1,3,ROW($B84)-2))</f>
        <v>Free</v>
      </c>
      <c r="D84" s="118" t="str">
        <f ca="1">OFFSET('Processing Details'!$A$1,5,ROW($B84)-2)</f>
        <v>[COL83]</v>
      </c>
      <c r="E84" s="118" t="s">
        <v>587</v>
      </c>
      <c r="F84" s="118" t="s">
        <v>686</v>
      </c>
    </row>
    <row r="85" spans="1:6" ht="15" customHeight="1" x14ac:dyDescent="0.2">
      <c r="A85" s="118" t="str">
        <f ca="1">CONCATENATE(OFFSET('Processing Details'!$A$2,0,ROW($A84)-1),OFFSET('Processing Details'!$A$3,0,ROW($A84)-1))</f>
        <v>g.3.b</v>
      </c>
      <c r="B85" s="118" t="str">
        <f ca="1">OFFSET('Processing Details'!$A$1,0,ROW($B85)-2)</f>
        <v>Approved certification (art. 42)</v>
      </c>
      <c r="C85" s="118" t="str">
        <f ca="1">IF(OFFSET('Processing Details'!$A$1,3,ROW($B85)-2)=0,"Free",OFFSET('Processing Details'!$A$1,3,ROW($B85)-2))</f>
        <v>Free</v>
      </c>
      <c r="D85" s="118" t="str">
        <f ca="1">OFFSET('Processing Details'!$A$1,5,ROW($B85)-2)</f>
        <v>[COL84]</v>
      </c>
      <c r="E85" s="118" t="s">
        <v>588</v>
      </c>
      <c r="F85" s="118" t="s">
        <v>686</v>
      </c>
    </row>
    <row r="86" spans="1:6" ht="15" customHeight="1" x14ac:dyDescent="0.2">
      <c r="A86" s="118" t="str">
        <f ca="1">CONCATENATE(OFFSET('Processing Details'!$A$2,0,ROW($A85)-1),OFFSET('Processing Details'!$A$3,0,ROW($A85)-1))</f>
        <v>g.4</v>
      </c>
      <c r="B86" s="118" t="str">
        <f ca="1">OFFSET('Processing Details'!$A$1,0,ROW($B86)-2)</f>
        <v>Access to PII on explicit instruction resp. treaty (personnel contract)</v>
      </c>
      <c r="C86" s="118" t="str">
        <f ca="1">IF(OFFSET('Processing Details'!$A$1,3,ROW($B86)-2)=0,"Free",OFFSET('Processing Details'!$A$1,3,ROW($B86)-2))</f>
        <v>Free</v>
      </c>
      <c r="D86" s="118" t="str">
        <f ca="1">OFFSET('Processing Details'!$A$1,5,ROW($B86)-2)</f>
        <v>[COL85]</v>
      </c>
      <c r="E86" s="118" t="s">
        <v>589</v>
      </c>
      <c r="F86" s="118" t="s">
        <v>686</v>
      </c>
    </row>
    <row r="87" spans="1:6" ht="15" customHeight="1" x14ac:dyDescent="0.2">
      <c r="A87" s="118" t="str">
        <f ca="1">CONCATENATE(OFFSET('Processing Details'!$A$2,0,ROW($A86)-1),OFFSET('Processing Details'!$A$3,0,ROW($A86)-1))</f>
        <v>g.5</v>
      </c>
      <c r="B87" s="118" t="str">
        <f ca="1">OFFSET('Processing Details'!$A$1,0,ROW($B87)-2)</f>
        <v>Other measures</v>
      </c>
      <c r="C87" s="118" t="str">
        <f ca="1">IF(OFFSET('Processing Details'!$A$1,3,ROW($B87)-2)=0,"Free",OFFSET('Processing Details'!$A$1,3,ROW($B87)-2))</f>
        <v>Empty</v>
      </c>
      <c r="D87" s="118" t="str">
        <f ca="1">OFFSET('Processing Details'!$A$1,5,ROW($B87)-2)</f>
        <v>[COL86]</v>
      </c>
      <c r="E87" s="118" t="s">
        <v>590</v>
      </c>
      <c r="F87" s="118" t="s">
        <v>671</v>
      </c>
    </row>
    <row r="88" spans="1:6" ht="15" customHeight="1" x14ac:dyDescent="0.2">
      <c r="A88" s="118" t="str">
        <f ca="1">CONCATENATE(OFFSET('Processing Details'!$A$2,0,ROW($A87)-1),OFFSET('Processing Details'!$A$3,0,ROW($A87)-1))</f>
        <v>g.5.1</v>
      </c>
      <c r="B88" s="118" t="str">
        <f ca="1">OFFSET('Processing Details'!$A$1,0,ROW($B88)-2)</f>
        <v>ePD Directive (Art 21.5)</v>
      </c>
      <c r="C88" s="118" t="str">
        <f ca="1">IF(OFFSET('Processing Details'!$A$1,3,ROW($B88)-2)=0,"Free",OFFSET('Processing Details'!$A$1,3,ROW($B88)-2))</f>
        <v>Free</v>
      </c>
      <c r="D88" s="118" t="str">
        <f ca="1">OFFSET('Processing Details'!$A$1,5,ROW($B88)-2)</f>
        <v>[COL87]</v>
      </c>
      <c r="E88" s="118" t="s">
        <v>591</v>
      </c>
      <c r="F88" s="118" t="s">
        <v>686</v>
      </c>
    </row>
    <row r="89" spans="1:6" ht="15" customHeight="1" x14ac:dyDescent="0.2">
      <c r="A89" s="118" t="str">
        <f ca="1">CONCATENATE(OFFSET('Processing Details'!$A$2,0,ROW($A88)-1),OFFSET('Processing Details'!$A$3,0,ROW($A88)-1))</f>
        <v>g.5.2</v>
      </c>
      <c r="B89" s="118" t="str">
        <f ca="1">OFFSET('Processing Details'!$A$1,0,ROW($B89)-2)</f>
        <v>Controls to ensure transparency of automatic decisions (Art. 21.3)</v>
      </c>
      <c r="C89" s="118" t="str">
        <f ca="1">IF(OFFSET('Processing Details'!$A$1,3,ROW($B89)-2)=0,"Free",OFFSET('Processing Details'!$A$1,3,ROW($B89)-2))</f>
        <v>Free</v>
      </c>
      <c r="D89" s="118" t="str">
        <f ca="1">OFFSET('Processing Details'!$A$1,5,ROW($B89)-2)</f>
        <v>[COL88]</v>
      </c>
      <c r="E89" s="118" t="s">
        <v>592</v>
      </c>
      <c r="F89" s="118" t="s">
        <v>686</v>
      </c>
    </row>
    <row r="90" spans="1:6" ht="15" customHeight="1" x14ac:dyDescent="0.2">
      <c r="A90" s="118" t="str">
        <f ca="1">CONCATENATE(OFFSET('Processing Details'!$A$2,0,ROW($A89)-1),OFFSET('Processing Details'!$A$3,0,ROW($A89)-1))</f>
        <v>g.5.3</v>
      </c>
      <c r="B90" s="118" t="str">
        <f ca="1">OFFSET('Processing Details'!$A$1,0,ROW($B90)-2)</f>
        <v>Protection by default and design (Art. 25)</v>
      </c>
      <c r="C90" s="118" t="str">
        <f ca="1">IF(OFFSET('Processing Details'!$A$1,3,ROW($B90)-2)=0,"Free",OFFSET('Processing Details'!$A$1,3,ROW($B90)-2))</f>
        <v>Free</v>
      </c>
      <c r="D90" s="118" t="str">
        <f ca="1">OFFSET('Processing Details'!$A$1,5,ROW($B90)-2)</f>
        <v>[COL89]</v>
      </c>
      <c r="E90" s="118" t="s">
        <v>657</v>
      </c>
      <c r="F90" s="118" t="s">
        <v>686</v>
      </c>
    </row>
    <row r="91" spans="1:6" ht="15" customHeight="1" x14ac:dyDescent="0.2">
      <c r="A91" s="118" t="str">
        <f ca="1">CONCATENATE(OFFSET('Processing Details'!$A$2,0,ROW($A90)-1),OFFSET('Processing Details'!$A$3,0,ROW($A90)-1))</f>
        <v>g.5.4</v>
      </c>
      <c r="B91" s="118" t="str">
        <f ca="1">OFFSET('Processing Details'!$A$1,0,ROW($B91)-2)</f>
        <v>Measures limiting a specific risk (Art 25)</v>
      </c>
      <c r="C91" s="118" t="str">
        <f ca="1">IF(OFFSET('Processing Details'!$A$1,3,ROW($B91)-2)=0,"Free",OFFSET('Processing Details'!$A$1,3,ROW($B91)-2))</f>
        <v>Free</v>
      </c>
      <c r="D91" s="118" t="str">
        <f ca="1">OFFSET('Processing Details'!$A$1,5,ROW($B91)-2)</f>
        <v>[COL90]</v>
      </c>
      <c r="E91" s="118" t="s">
        <v>593</v>
      </c>
      <c r="F91" s="118" t="s">
        <v>686</v>
      </c>
    </row>
    <row r="92" spans="1:6" ht="15" customHeight="1" x14ac:dyDescent="0.2">
      <c r="A92" s="118" t="str">
        <f ca="1">CONCATENATE(OFFSET('Processing Details'!$A$2,0,ROW($A91)-1),OFFSET('Processing Details'!$A$3,0,ROW($A91)-1))</f>
        <v>h</v>
      </c>
      <c r="B92" s="118" t="str">
        <f ca="1">OFFSET('Processing Details'!$A$1,0,ROW($B92)-2)</f>
        <v>Additional information</v>
      </c>
      <c r="C92" s="118" t="str">
        <f ca="1">IF(OFFSET('Processing Details'!$A$1,3,ROW($B92)-2)=0,"Free",OFFSET('Processing Details'!$A$1,3,ROW($B92)-2))</f>
        <v>Empty</v>
      </c>
      <c r="D92" s="118" t="str">
        <f ca="1">OFFSET('Processing Details'!$A$1,5,ROW($B92)-2)</f>
        <v>[COL91]</v>
      </c>
      <c r="E92" s="118" t="s">
        <v>594</v>
      </c>
      <c r="F92" s="118" t="s">
        <v>671</v>
      </c>
    </row>
    <row r="93" spans="1:6" ht="15" customHeight="1" x14ac:dyDescent="0.2">
      <c r="A93" s="118" t="str">
        <f ca="1">CONCATENATE(OFFSET('Processing Details'!$A$2,0,ROW($A92)-1),OFFSET('Processing Details'!$A$3,0,ROW($A92)-1))</f>
        <v>h.1</v>
      </c>
      <c r="B93" s="118" t="str">
        <f ca="1">OFFSET('Processing Details'!$A$1,0,ROW($B93)-2)</f>
        <v>Lawfulness of processing</v>
      </c>
      <c r="C93" s="118" t="str">
        <f ca="1">IF(OFFSET('Processing Details'!$A$1,3,ROW($B93)-2)=0,"Free",OFFSET('Processing Details'!$A$1,3,ROW($B93)-2))</f>
        <v>Empty</v>
      </c>
      <c r="D93" s="118" t="str">
        <f ca="1">OFFSET('Processing Details'!$A$1,5,ROW($B93)-2)</f>
        <v>[COL92]</v>
      </c>
      <c r="E93" s="118" t="s">
        <v>595</v>
      </c>
      <c r="F93" s="118" t="s">
        <v>671</v>
      </c>
    </row>
    <row r="94" spans="1:6" ht="15" customHeight="1" x14ac:dyDescent="0.2">
      <c r="A94" s="118" t="str">
        <f ca="1">CONCATENATE(OFFSET('Processing Details'!$A$2,0,ROW($A93)-1),OFFSET('Processing Details'!$A$3,0,ROW($A93)-1))</f>
        <v>h.1.1</v>
      </c>
      <c r="B94" s="118" t="str">
        <f ca="1">OFFSET('Processing Details'!$A$1,0,ROW($B94)-2)</f>
        <v>Copy: Purpose 1</v>
      </c>
      <c r="C94" s="118" t="str">
        <f ca="1">IF(OFFSET('Processing Details'!$A$1,3,ROW($B94)-2)=0,"Free",OFFSET('Processing Details'!$A$1,3,ROW($B94)-2))</f>
        <v>AutoFilled</v>
      </c>
      <c r="D94" s="118" t="str">
        <f ca="1">OFFSET('Processing Details'!$A$1,5,ROW($B94)-2)</f>
        <v>[COL93]</v>
      </c>
      <c r="E94" s="118" t="s">
        <v>285</v>
      </c>
      <c r="F94" s="194" t="s">
        <v>1252</v>
      </c>
    </row>
    <row r="95" spans="1:6" ht="15" customHeight="1" x14ac:dyDescent="0.2">
      <c r="A95" s="118" t="str">
        <f ca="1">CONCATENATE(OFFSET('Processing Details'!$A$2,0,ROW($A94)-1),OFFSET('Processing Details'!$A$3,0,ROW($A94)-1))</f>
        <v>h.1.1.1</v>
      </c>
      <c r="B95" s="118" t="str">
        <f ca="1">OFFSET('Processing Details'!$A$1,0,ROW($B95)-2)</f>
        <v>Lawfulness 1</v>
      </c>
      <c r="C95" s="118" t="str">
        <f ca="1">IF(OFFSET('Processing Details'!$A$1,3,ROW($B95)-2)=0,"Free",OFFSET('Processing Details'!$A$1,3,ROW($B95)-2))</f>
        <v>Free</v>
      </c>
      <c r="D95" s="118" t="str">
        <f ca="1">OFFSET('Processing Details'!$A$1,5,ROW($B95)-2)</f>
        <v>[COL94]</v>
      </c>
      <c r="E95" s="118" t="s">
        <v>596</v>
      </c>
      <c r="F95" s="118" t="s">
        <v>687</v>
      </c>
    </row>
    <row r="96" spans="1:6" ht="15" customHeight="1" x14ac:dyDescent="0.2">
      <c r="A96" s="118" t="str">
        <f ca="1">CONCATENATE(OFFSET('Processing Details'!$A$2,0,ROW($A95)-1),OFFSET('Processing Details'!$A$3,0,ROW($A95)-1))</f>
        <v>h.1.1.2</v>
      </c>
      <c r="B96" s="118" t="str">
        <f ca="1">OFFSET('Processing Details'!$A$1,0,ROW($B96)-2)</f>
        <v>Evidence or reference 1</v>
      </c>
      <c r="C96" s="118" t="str">
        <f ca="1">IF(OFFSET('Processing Details'!$A$1,3,ROW($B96)-2)=0,"Free",OFFSET('Processing Details'!$A$1,3,ROW($B96)-2))</f>
        <v>Free</v>
      </c>
      <c r="D96" s="118" t="str">
        <f ca="1">OFFSET('Processing Details'!$A$1,5,ROW($B96)-2)</f>
        <v>[COL95]</v>
      </c>
      <c r="E96" s="118" t="s">
        <v>597</v>
      </c>
      <c r="F96" s="118" t="s">
        <v>688</v>
      </c>
    </row>
    <row r="97" spans="1:6" ht="15" customHeight="1" x14ac:dyDescent="0.2">
      <c r="A97" s="118" t="str">
        <f ca="1">CONCATENATE(OFFSET('Processing Details'!$A$2,0,ROW($A96)-1),OFFSET('Processing Details'!$A$3,0,ROW($A96)-1))</f>
        <v>h.1.2</v>
      </c>
      <c r="B97" s="118" t="str">
        <f ca="1">OFFSET('Processing Details'!$A$1,0,ROW($B97)-2)</f>
        <v>Copy: Purpose 2</v>
      </c>
      <c r="C97" s="118" t="str">
        <f ca="1">IF(OFFSET('Processing Details'!$A$1,3,ROW($B97)-2)=0,"Free",OFFSET('Processing Details'!$A$1,3,ROW($B97)-2))</f>
        <v>AutoFilled</v>
      </c>
      <c r="D97" s="118" t="str">
        <f ca="1">OFFSET('Processing Details'!$A$1,5,ROW($B97)-2)</f>
        <v>[COL96]</v>
      </c>
      <c r="E97" s="118"/>
      <c r="F97" s="194" t="s">
        <v>1251</v>
      </c>
    </row>
    <row r="98" spans="1:6" ht="15" customHeight="1" x14ac:dyDescent="0.2">
      <c r="A98" s="118" t="str">
        <f ca="1">CONCATENATE(OFFSET('Processing Details'!$A$2,0,ROW($A97)-1),OFFSET('Processing Details'!$A$3,0,ROW($A97)-1))</f>
        <v>h.1.2.1</v>
      </c>
      <c r="B98" s="118" t="str">
        <f ca="1">OFFSET('Processing Details'!$A$1,0,ROW($B98)-2)</f>
        <v>Lawfulness 2</v>
      </c>
      <c r="C98" s="118" t="str">
        <f ca="1">IF(OFFSET('Processing Details'!$A$1,3,ROW($B98)-2)=0,"Free",OFFSET('Processing Details'!$A$1,3,ROW($B98)-2))</f>
        <v>Free</v>
      </c>
      <c r="D98" s="118" t="str">
        <f ca="1">OFFSET('Processing Details'!$A$1,5,ROW($B98)-2)</f>
        <v>[COL97]</v>
      </c>
      <c r="E98" s="118" t="s">
        <v>598</v>
      </c>
      <c r="F98" s="118" t="s">
        <v>689</v>
      </c>
    </row>
    <row r="99" spans="1:6" ht="15" customHeight="1" x14ac:dyDescent="0.2">
      <c r="A99" s="118" t="str">
        <f ca="1">CONCATENATE(OFFSET('Processing Details'!$A$2,0,ROW($A98)-1),OFFSET('Processing Details'!$A$3,0,ROW($A98)-1))</f>
        <v>h.1.2.2</v>
      </c>
      <c r="B99" s="118" t="str">
        <f ca="1">OFFSET('Processing Details'!$A$1,0,ROW($B99)-2)</f>
        <v>Evidence or Reference 2</v>
      </c>
      <c r="C99" s="118" t="str">
        <f ca="1">IF(OFFSET('Processing Details'!$A$1,3,ROW($B99)-2)=0,"Free",OFFSET('Processing Details'!$A$1,3,ROW($B99)-2))</f>
        <v>Free</v>
      </c>
      <c r="D99" s="118" t="str">
        <f ca="1">OFFSET('Processing Details'!$A$1,5,ROW($B99)-2)</f>
        <v>[COL98]</v>
      </c>
      <c r="E99" s="118" t="s">
        <v>597</v>
      </c>
      <c r="F99" s="118" t="s">
        <v>688</v>
      </c>
    </row>
    <row r="100" spans="1:6" ht="15" customHeight="1" x14ac:dyDescent="0.2">
      <c r="A100" s="118" t="str">
        <f ca="1">CONCATENATE(OFFSET('Processing Details'!$A$2,0,ROW($A99)-1),OFFSET('Processing Details'!$A$3,0,ROW($A99)-1))</f>
        <v>h.1.3</v>
      </c>
      <c r="B100" s="118" t="str">
        <f ca="1">OFFSET('Processing Details'!$A$1,0,ROW($B100)-2)</f>
        <v>Copy: Secondary Purpose</v>
      </c>
      <c r="C100" s="118" t="str">
        <f ca="1">IF(OFFSET('Processing Details'!$A$1,3,ROW($B100)-2)=0,"Free",OFFSET('Processing Details'!$A$1,3,ROW($B100)-2))</f>
        <v>AutoFilled</v>
      </c>
      <c r="D100" s="118" t="str">
        <f ca="1">OFFSET('Processing Details'!$A$1,5,ROW($B100)-2)</f>
        <v>[COL99]</v>
      </c>
      <c r="E100" s="118" t="s">
        <v>326</v>
      </c>
      <c r="F100" s="194" t="s">
        <v>1250</v>
      </c>
    </row>
    <row r="101" spans="1:6" ht="15" customHeight="1" x14ac:dyDescent="0.2">
      <c r="A101" s="118" t="str">
        <f ca="1">CONCATENATE(OFFSET('Processing Details'!$A$2,0,ROW($A100)-1),OFFSET('Processing Details'!$A$3,0,ROW($A100)-1))</f>
        <v>h.1.3.1</v>
      </c>
      <c r="B101" s="118" t="str">
        <f ca="1">OFFSET('Processing Details'!$A$1,0,ROW($B101)-2)</f>
        <v>Legality of the secondary purpose</v>
      </c>
      <c r="C101" s="118" t="str">
        <f ca="1">IF(OFFSET('Processing Details'!$A$1,3,ROW($B101)-2)=0,"Free",OFFSET('Processing Details'!$A$1,3,ROW($B101)-2))</f>
        <v>Free</v>
      </c>
      <c r="D101" s="118" t="str">
        <f ca="1">OFFSET('Processing Details'!$A$1,5,ROW($B101)-2)</f>
        <v>[COL100]</v>
      </c>
      <c r="E101" s="118" t="s">
        <v>599</v>
      </c>
      <c r="F101" s="118" t="s">
        <v>689</v>
      </c>
    </row>
    <row r="102" spans="1:6" ht="15" customHeight="1" x14ac:dyDescent="0.2">
      <c r="A102" s="118" t="str">
        <f ca="1">CONCATENATE(OFFSET('Processing Details'!$A$2,0,ROW($A101)-1),OFFSET('Processing Details'!$A$3,0,ROW($A101)-1))</f>
        <v>h.1.3.2</v>
      </c>
      <c r="B102" s="118" t="str">
        <f ca="1">OFFSET('Processing Details'!$A$1,0,ROW($B102)-2)</f>
        <v>Evidence or Reference 3</v>
      </c>
      <c r="C102" s="118" t="str">
        <f ca="1">IF(OFFSET('Processing Details'!$A$1,3,ROW($B102)-2)=0,"Free",OFFSET('Processing Details'!$A$1,3,ROW($B102)-2))</f>
        <v>Free</v>
      </c>
      <c r="D102" s="118" t="str">
        <f ca="1">OFFSET('Processing Details'!$A$1,5,ROW($B102)-2)</f>
        <v>[COL101]</v>
      </c>
      <c r="E102" s="118" t="s">
        <v>597</v>
      </c>
      <c r="F102" s="118" t="s">
        <v>688</v>
      </c>
    </row>
    <row r="103" spans="1:6" ht="15" customHeight="1" x14ac:dyDescent="0.2">
      <c r="A103" s="118" t="str">
        <f ca="1">CONCATENATE(OFFSET('Processing Details'!$A$2,0,ROW($A102)-1),OFFSET('Processing Details'!$A$3,0,ROW($A102)-1))</f>
        <v>h.2</v>
      </c>
      <c r="B103" s="118" t="str">
        <f ca="1">OFFSET('Processing Details'!$A$1,0,ROW($B103)-2)</f>
        <v>DPIA Decision (Copy)</v>
      </c>
      <c r="C103" s="118" t="str">
        <f ca="1">IF(OFFSET('Processing Details'!$A$1,3,ROW($B103)-2)=0,"Free",OFFSET('Processing Details'!$A$1,3,ROW($B103)-2))</f>
        <v>AutoFilled</v>
      </c>
      <c r="D103" s="118" t="str">
        <f ca="1">OFFSET('Processing Details'!$A$1,5,ROW($B103)-2)</f>
        <v>[COL102]</v>
      </c>
      <c r="E103" s="118" t="s">
        <v>285</v>
      </c>
      <c r="F103" s="194" t="s">
        <v>1256</v>
      </c>
    </row>
    <row r="104" spans="1:6" ht="15" customHeight="1" x14ac:dyDescent="0.2">
      <c r="A104" s="118" t="str">
        <f ca="1">CONCATENATE(OFFSET('Processing Details'!$A$2,0,ROW($A103)-1),OFFSET('Processing Details'!$A$3,0,ROW($A103)-1))</f>
        <v>h.2.1</v>
      </c>
      <c r="B104" s="118" t="str">
        <f ca="1">OFFSET('Processing Details'!$A$1,0,ROW($B104)-2)</f>
        <v>High Risk Assessment (Section 35.1)</v>
      </c>
      <c r="C104" s="118" t="str">
        <f ca="1">IF(OFFSET('Processing Details'!$A$1,3,ROW($B104)-2)=0,"Free",OFFSET('Processing Details'!$A$1,3,ROW($B104)-2))</f>
        <v>Drop-Down List</v>
      </c>
      <c r="D104" s="118" t="str">
        <f ca="1">OFFSET('Processing Details'!$A$1,5,ROW($B104)-2)</f>
        <v>[COL103]</v>
      </c>
      <c r="E104" s="118" t="s">
        <v>600</v>
      </c>
      <c r="F104" s="118"/>
    </row>
    <row r="105" spans="1:6" ht="15" customHeight="1" x14ac:dyDescent="0.2">
      <c r="A105" s="118" t="str">
        <f ca="1">CONCATENATE(OFFSET('Processing Details'!$A$2,0,ROW($A104)-1),OFFSET('Processing Details'!$A$3,0,ROW($A104)-1))</f>
        <v>h.2.1.1</v>
      </c>
      <c r="B105" s="118" t="str">
        <f ca="1">OFFSET('Processing Details'!$A$1,0,ROW($B105)-2)</f>
        <v>Category of data</v>
      </c>
      <c r="C105" s="118" t="str">
        <f ca="1">IF(OFFSET('Processing Details'!$A$1,3,ROW($B105)-2)=0,"Free",OFFSET('Processing Details'!$A$1,3,ROW($B105)-2))</f>
        <v>Free</v>
      </c>
      <c r="D105" s="118" t="str">
        <f ca="1">OFFSET('Processing Details'!$A$1,5,ROW($B105)-2)</f>
        <v>[COL104]</v>
      </c>
      <c r="E105" s="118" t="s">
        <v>658</v>
      </c>
      <c r="F105" s="118" t="s">
        <v>690</v>
      </c>
    </row>
    <row r="106" spans="1:6" ht="15" customHeight="1" x14ac:dyDescent="0.2">
      <c r="A106" s="118" t="str">
        <f ca="1">CONCATENATE(OFFSET('Processing Details'!$A$2,0,ROW($A105)-1),OFFSET('Processing Details'!$A$3,0,ROW($A105)-1))</f>
        <v>h.2.1.2</v>
      </c>
      <c r="B106" s="118" t="str">
        <f ca="1">OFFSET('Processing Details'!$A$1,0,ROW($B106)-2)</f>
        <v>Most critical level of risk to a data subject</v>
      </c>
      <c r="C106" s="118" t="str">
        <f ca="1">IF(OFFSET('Processing Details'!$A$1,3,ROW($B106)-2)=0,"Free",OFFSET('Processing Details'!$A$1,3,ROW($B106)-2))</f>
        <v>Drop-Down List</v>
      </c>
      <c r="D106" s="118" t="str">
        <f ca="1">OFFSET('Processing Details'!$A$1,5,ROW($B106)-2)</f>
        <v>[COL105]</v>
      </c>
      <c r="E106" s="118" t="s">
        <v>601</v>
      </c>
      <c r="F106" s="118" t="s">
        <v>691</v>
      </c>
    </row>
    <row r="107" spans="1:6" ht="15" customHeight="1" x14ac:dyDescent="0.2">
      <c r="A107" s="118" t="str">
        <f ca="1">CONCATENATE(OFFSET('Processing Details'!$A$2,0,ROW($A106)-1),OFFSET('Processing Details'!$A$3,0,ROW($A106)-1))</f>
        <v>h.2.1.3</v>
      </c>
      <c r="B107" s="118" t="str">
        <f ca="1">OFFSET('Processing Details'!$A$1,0,ROW($B107)-2)</f>
        <v>Maximum number of data subjects</v>
      </c>
      <c r="C107" s="118" t="str">
        <f ca="1">IF(OFFSET('Processing Details'!$A$1,3,ROW($B107)-2)=0,"Free",OFFSET('Processing Details'!$A$1,3,ROW($B107)-2))</f>
        <v>Free</v>
      </c>
      <c r="D107" s="118" t="str">
        <f ca="1">OFFSET('Processing Details'!$A$1,5,ROW($B107)-2)</f>
        <v>[COL106]</v>
      </c>
      <c r="E107" s="118" t="s">
        <v>602</v>
      </c>
      <c r="F107" s="118"/>
    </row>
    <row r="108" spans="1:6" ht="15" customHeight="1" x14ac:dyDescent="0.2">
      <c r="A108" s="118" t="str">
        <f ca="1">CONCATENATE(OFFSET('Processing Details'!$A$2,0,ROW($A107)-1),OFFSET('Processing Details'!$A$3,0,ROW($A107)-1))</f>
        <v>h.2.1.4</v>
      </c>
      <c r="B108" s="118" t="str">
        <f ca="1">OFFSET('Processing Details'!$A$1,0,ROW($B108)-2)</f>
        <v>Level of privacy impact</v>
      </c>
      <c r="C108" s="118" t="str">
        <f ca="1">IF(OFFSET('Processing Details'!$A$1,3,ROW($B108)-2)=0,"Free",OFFSET('Processing Details'!$A$1,3,ROW($B108)-2))</f>
        <v>Drop-Down List</v>
      </c>
      <c r="D108" s="118" t="str">
        <f ca="1">OFFSET('Processing Details'!$A$1,5,ROW($B108)-2)</f>
        <v>[COL107]</v>
      </c>
      <c r="E108" s="118" t="s">
        <v>603</v>
      </c>
      <c r="F108" s="118" t="s">
        <v>691</v>
      </c>
    </row>
    <row r="109" spans="1:6" ht="15" customHeight="1" x14ac:dyDescent="0.2">
      <c r="A109" s="118" t="str">
        <f ca="1">CONCATENATE(OFFSET('Processing Details'!$A$2,0,ROW($A108)-1),OFFSET('Processing Details'!$A$3,0,ROW($A108)-1))</f>
        <v>h.2.2</v>
      </c>
      <c r="B109" s="118" t="str">
        <f ca="1">OFFSET('Processing Details'!$A$1,0,ROW($B109)-2)</f>
        <v>Conditions of the DPIA obligation (Art. 35.3-4)</v>
      </c>
      <c r="C109" s="118" t="str">
        <f ca="1">IF(OFFSET('Processing Details'!$A$1,3,ROW($B109)-2)=0,"Free",OFFSET('Processing Details'!$A$1,3,ROW($B109)-2))</f>
        <v>AutoFilled</v>
      </c>
      <c r="D109" s="118" t="str">
        <f ca="1">OFFSET('Processing Details'!$A$1,5,ROW($B109)-2)</f>
        <v>[COL108]</v>
      </c>
      <c r="E109" s="118" t="s">
        <v>604</v>
      </c>
      <c r="F109" s="194" t="s">
        <v>1253</v>
      </c>
    </row>
    <row r="110" spans="1:6" ht="15" customHeight="1" x14ac:dyDescent="0.2">
      <c r="A110" s="118" t="str">
        <f ca="1">CONCATENATE(OFFSET('Processing Details'!$A$2,0,ROW($A109)-1),OFFSET('Processing Details'!$A$3,0,ROW($A109)-1))</f>
        <v>h.2.2.1</v>
      </c>
      <c r="B110" s="118" t="str">
        <f ca="1">OFFSET('Processing Details'!$A$1,0,ROW($B110)-2)</f>
        <v>Evaluation or scoring</v>
      </c>
      <c r="C110" s="118" t="str">
        <f ca="1">IF(OFFSET('Processing Details'!$A$1,3,ROW($B110)-2)=0,"Free",OFFSET('Processing Details'!$A$1,3,ROW($B110)-2))</f>
        <v>Drop-Down List</v>
      </c>
      <c r="D110" s="118" t="str">
        <f ca="1">OFFSET('Processing Details'!$A$1,5,ROW($B110)-2)</f>
        <v>[COL109]</v>
      </c>
      <c r="E110" s="118" t="s">
        <v>605</v>
      </c>
      <c r="F110" s="118"/>
    </row>
    <row r="111" spans="1:6" ht="15" customHeight="1" x14ac:dyDescent="0.2">
      <c r="A111" s="118" t="str">
        <f ca="1">CONCATENATE(OFFSET('Processing Details'!$A$2,0,ROW($A110)-1),OFFSET('Processing Details'!$A$3,0,ROW($A110)-1))</f>
        <v>h.2.2.2</v>
      </c>
      <c r="B111" s="118" t="str">
        <f ca="1">OFFSET('Processing Details'!$A$1,0,ROW($B111)-2)</f>
        <v xml:space="preserve">Automatic decision making with legal effect </v>
      </c>
      <c r="C111" s="118" t="str">
        <f ca="1">IF(OFFSET('Processing Details'!$A$1,3,ROW($B111)-2)=0,"Free",OFFSET('Processing Details'!$A$1,3,ROW($B111)-2))</f>
        <v>Drop-Down List</v>
      </c>
      <c r="D111" s="118" t="str">
        <f ca="1">OFFSET('Processing Details'!$A$1,5,ROW($B111)-2)</f>
        <v>[COL110]</v>
      </c>
      <c r="E111" s="118" t="s">
        <v>606</v>
      </c>
      <c r="F111" s="118"/>
    </row>
    <row r="112" spans="1:6" ht="15" customHeight="1" x14ac:dyDescent="0.2">
      <c r="A112" s="118" t="str">
        <f ca="1">CONCATENATE(OFFSET('Processing Details'!$A$2,0,ROW($A111)-1),OFFSET('Processing Details'!$A$3,0,ROW($A111)-1))</f>
        <v>h.2.2.3</v>
      </c>
      <c r="B112" s="118" t="str">
        <f ca="1">OFFSET('Processing Details'!$A$1,0,ROW($B112)-2)</f>
        <v>Systematic monitoring</v>
      </c>
      <c r="C112" s="118" t="str">
        <f ca="1">IF(OFFSET('Processing Details'!$A$1,3,ROW($B112)-2)=0,"Free",OFFSET('Processing Details'!$A$1,3,ROW($B112)-2))</f>
        <v>Drop-Down List</v>
      </c>
      <c r="D112" s="118" t="str">
        <f ca="1">OFFSET('Processing Details'!$A$1,5,ROW($B112)-2)</f>
        <v>[COL111]</v>
      </c>
      <c r="E112" s="118" t="s">
        <v>607</v>
      </c>
      <c r="F112" s="118"/>
    </row>
    <row r="113" spans="1:6" ht="15" customHeight="1" x14ac:dyDescent="0.2">
      <c r="A113" s="118" t="str">
        <f ca="1">CONCATENATE(OFFSET('Processing Details'!$A$2,0,ROW($A112)-1),OFFSET('Processing Details'!$A$3,0,ROW($A112)-1))</f>
        <v>h.2.2.4</v>
      </c>
      <c r="B113" s="118" t="str">
        <f ca="1">OFFSET('Processing Details'!$A$1,0,ROW($B113)-2)</f>
        <v>Sensitive data</v>
      </c>
      <c r="C113" s="118" t="str">
        <f ca="1">IF(OFFSET('Processing Details'!$A$1,3,ROW($B113)-2)=0,"Free",OFFSET('Processing Details'!$A$1,3,ROW($B113)-2))</f>
        <v>Drop-Down List</v>
      </c>
      <c r="D113" s="118" t="str">
        <f ca="1">OFFSET('Processing Details'!$A$1,5,ROW($B113)-2)</f>
        <v>[COL112]</v>
      </c>
      <c r="E113" s="118" t="s">
        <v>608</v>
      </c>
      <c r="F113" s="118"/>
    </row>
    <row r="114" spans="1:6" ht="15" customHeight="1" x14ac:dyDescent="0.2">
      <c r="A114" s="118" t="str">
        <f ca="1">CONCATENATE(OFFSET('Processing Details'!$A$2,0,ROW($A113)-1),OFFSET('Processing Details'!$A$3,0,ROW($A113)-1))</f>
        <v>h.2.2.5</v>
      </c>
      <c r="B114" s="118" t="str">
        <f ca="1">OFFSET('Processing Details'!$A$1,0,ROW($B114)-2)</f>
        <v xml:space="preserve">Data processed on a large scale </v>
      </c>
      <c r="C114" s="118" t="str">
        <f ca="1">IF(OFFSET('Processing Details'!$A$1,3,ROW($B114)-2)=0,"Free",OFFSET('Processing Details'!$A$1,3,ROW($B114)-2))</f>
        <v>Drop-Down List</v>
      </c>
      <c r="D114" s="118" t="str">
        <f ca="1">OFFSET('Processing Details'!$A$1,5,ROW($B114)-2)</f>
        <v>[COL113]</v>
      </c>
      <c r="E114" s="118" t="s">
        <v>499</v>
      </c>
      <c r="F114" s="118"/>
    </row>
    <row r="115" spans="1:6" ht="15" customHeight="1" x14ac:dyDescent="0.2">
      <c r="A115" s="118" t="str">
        <f ca="1">CONCATENATE(OFFSET('Processing Details'!$A$2,0,ROW($A114)-1),OFFSET('Processing Details'!$A$3,0,ROW($A114)-1))</f>
        <v>h.2.2.6</v>
      </c>
      <c r="B115" s="118" t="str">
        <f ca="1">OFFSET('Processing Details'!$A$1,0,ROW($B115)-2)</f>
        <v xml:space="preserve">Combination of data sets </v>
      </c>
      <c r="C115" s="118" t="str">
        <f ca="1">IF(OFFSET('Processing Details'!$A$1,3,ROW($B115)-2)=0,"Free",OFFSET('Processing Details'!$A$1,3,ROW($B115)-2))</f>
        <v>Drop-Down List</v>
      </c>
      <c r="D115" s="118" t="str">
        <f ca="1">OFFSET('Processing Details'!$A$1,5,ROW($B115)-2)</f>
        <v>[COL114]</v>
      </c>
      <c r="E115" s="118" t="s">
        <v>609</v>
      </c>
      <c r="F115" s="118"/>
    </row>
    <row r="116" spans="1:6" ht="15" customHeight="1" x14ac:dyDescent="0.2">
      <c r="A116" s="118" t="str">
        <f ca="1">CONCATENATE(OFFSET('Processing Details'!$A$2,0,ROW($A115)-1),OFFSET('Processing Details'!$A$3,0,ROW($A115)-1))</f>
        <v>h.2.2.7</v>
      </c>
      <c r="B116" s="118" t="str">
        <f ca="1">OFFSET('Processing Details'!$A$1,0,ROW($B116)-2)</f>
        <v>Data of vulnerable persons</v>
      </c>
      <c r="C116" s="118" t="str">
        <f ca="1">IF(OFFSET('Processing Details'!$A$1,3,ROW($B116)-2)=0,"Free",OFFSET('Processing Details'!$A$1,3,ROW($B116)-2))</f>
        <v>Drop-Down List</v>
      </c>
      <c r="D116" s="118" t="str">
        <f ca="1">OFFSET('Processing Details'!$A$1,5,ROW($B116)-2)</f>
        <v>[COL115]</v>
      </c>
      <c r="E116" s="118" t="s">
        <v>610</v>
      </c>
      <c r="F116" s="118"/>
    </row>
    <row r="117" spans="1:6" ht="15" customHeight="1" x14ac:dyDescent="0.2">
      <c r="A117" s="118" t="str">
        <f ca="1">CONCATENATE(OFFSET('Processing Details'!$A$2,0,ROW($A116)-1),OFFSET('Processing Details'!$A$3,0,ROW($A116)-1))</f>
        <v>h.2.2.8</v>
      </c>
      <c r="B117" s="118" t="str">
        <f ca="1">OFFSET('Processing Details'!$A$1,0,ROW($B117)-2)</f>
        <v>New technological or organizational solutions</v>
      </c>
      <c r="C117" s="118" t="str">
        <f ca="1">IF(OFFSET('Processing Details'!$A$1,3,ROW($B117)-2)=0,"Free",OFFSET('Processing Details'!$A$1,3,ROW($B117)-2))</f>
        <v>Drop-Down List</v>
      </c>
      <c r="D117" s="118" t="str">
        <f ca="1">OFFSET('Processing Details'!$A$1,5,ROW($B117)-2)</f>
        <v>[COL116]</v>
      </c>
      <c r="E117" s="118" t="s">
        <v>611</v>
      </c>
      <c r="F117" s="118"/>
    </row>
    <row r="118" spans="1:6" ht="15" customHeight="1" x14ac:dyDescent="0.2">
      <c r="A118" s="118" t="str">
        <f ca="1">CONCATENATE(OFFSET('Processing Details'!$A$2,0,ROW($A117)-1),OFFSET('Processing Details'!$A$3,0,ROW($A117)-1))</f>
        <v>h.2.2.9</v>
      </c>
      <c r="B118" s="118" t="str">
        <f ca="1">OFFSET('Processing Details'!$A$1,0,ROW($B118)-2)</f>
        <v xml:space="preserve">Processing that prevents data subjects from exercising a right or using a service or contract. </v>
      </c>
      <c r="C118" s="118" t="str">
        <f ca="1">IF(OFFSET('Processing Details'!$A$1,3,ROW($B118)-2)=0,"Free",OFFSET('Processing Details'!$A$1,3,ROW($B118)-2))</f>
        <v>Drop-Down List</v>
      </c>
      <c r="D118" s="118" t="str">
        <f ca="1">OFFSET('Processing Details'!$A$1,5,ROW($B118)-2)</f>
        <v>[COL117]</v>
      </c>
      <c r="E118" s="118" t="s">
        <v>612</v>
      </c>
      <c r="F118" s="118"/>
    </row>
    <row r="119" spans="1:6" ht="15" customHeight="1" x14ac:dyDescent="0.2">
      <c r="A119" s="118" t="str">
        <f ca="1">CONCATENATE(OFFSET('Processing Details'!$A$2,0,ROW($A118)-1),OFFSET('Processing Details'!$A$3,0,ROW($A118)-1))</f>
        <v>h.2.2.10</v>
      </c>
      <c r="B119" s="118" t="str">
        <f ca="1">OFFSET('Processing Details'!$A$1,0,ROW($B119)-2)</f>
        <v xml:space="preserve"> Processing requiring a DPIA according to the list of national authorities (Article 35(5))</v>
      </c>
      <c r="C119" s="118" t="str">
        <f ca="1">IF(OFFSET('Processing Details'!$A$1,3,ROW($B119)-2)=0,"Free",OFFSET('Processing Details'!$A$1,3,ROW($B119)-2))</f>
        <v>AutoFilled</v>
      </c>
      <c r="D119" s="118" t="str">
        <f ca="1">OFFSET('Processing Details'!$A$1,5,ROW($B119)-2)</f>
        <v>[COL118]</v>
      </c>
      <c r="E119" s="118" t="s">
        <v>285</v>
      </c>
      <c r="F119" s="194" t="s">
        <v>999</v>
      </c>
    </row>
    <row r="120" spans="1:6" ht="63" customHeight="1" x14ac:dyDescent="0.2">
      <c r="A120" s="118" t="str">
        <f ca="1">CONCATENATE(OFFSET('Processing Details'!$A$2,0,ROW($A119)-1),OFFSET('Processing Details'!$A$3,0,ROW($A119)-1))</f>
        <v>h.2.3</v>
      </c>
      <c r="B120" s="118" t="str">
        <f ca="1">OFFSET('Processing Details'!$A$1,0,ROW($B120)-2)</f>
        <v>Conditions for non-DPIA (Art. 35.5-6)</v>
      </c>
      <c r="C120" s="118" t="str">
        <f ca="1">IF(OFFSET('Processing Details'!$A$1,3,ROW($B120)-2)=0,"Free",OFFSET('Processing Details'!$A$1,3,ROW($B120)-2))</f>
        <v>AutoFilled</v>
      </c>
      <c r="D120" s="118" t="str">
        <f ca="1">OFFSET('Processing Details'!$A$1,5,ROW($B120)-2)</f>
        <v>[COL119]</v>
      </c>
      <c r="E120" s="118" t="s">
        <v>285</v>
      </c>
      <c r="F120" s="194" t="s">
        <v>1269</v>
      </c>
    </row>
    <row r="121" spans="1:6" ht="15" customHeight="1" x14ac:dyDescent="0.2">
      <c r="A121" s="118" t="str">
        <f ca="1">CONCATENATE(OFFSET('Processing Details'!$A$2,0,ROW($A120)-1),OFFSET('Processing Details'!$A$3,0,ROW($A120)-1))</f>
        <v>h.2.3.1</v>
      </c>
      <c r="B121" s="118" t="str">
        <f ca="1">OFFSET('Processing Details'!$A$1,0,ROW($B121)-2)</f>
        <v>Reason for not requiring a DPIA</v>
      </c>
      <c r="C121" s="118" t="str">
        <f ca="1">IF(OFFSET('Processing Details'!$A$1,3,ROW($B121)-2)=0,"Free",OFFSET('Processing Details'!$A$1,3,ROW($B121)-2))</f>
        <v>Drop-Down List</v>
      </c>
      <c r="D121" s="118" t="str">
        <f ca="1">OFFSET('Processing Details'!$A$1,5,ROW($B121)-2)</f>
        <v>[COL120]</v>
      </c>
      <c r="E121" s="118" t="s">
        <v>613</v>
      </c>
      <c r="F121" s="118" t="s">
        <v>692</v>
      </c>
    </row>
    <row r="122" spans="1:6" ht="15" customHeight="1" x14ac:dyDescent="0.2">
      <c r="A122" s="118" t="str">
        <f ca="1">CONCATENATE(OFFSET('Processing Details'!$A$2,0,ROW($A121)-1),OFFSET('Processing Details'!$A$3,0,ROW($A121)-1))</f>
        <v>h.2.3.2</v>
      </c>
      <c r="B122" s="118" t="str">
        <f ca="1">OFFSET('Processing Details'!$A$1,0,ROW($B122)-2)</f>
        <v>Non-DPIA justification</v>
      </c>
      <c r="C122" s="118" t="str">
        <f ca="1">IF(OFFSET('Processing Details'!$A$1,3,ROW($B122)-2)=0,"Free",OFFSET('Processing Details'!$A$1,3,ROW($B122)-2))</f>
        <v>Free</v>
      </c>
      <c r="D122" s="118" t="str">
        <f ca="1">OFFSET('Processing Details'!$A$1,5,ROW($B122)-2)</f>
        <v>[COL121]</v>
      </c>
      <c r="E122" s="118" t="s">
        <v>614</v>
      </c>
      <c r="F122" s="118" t="s">
        <v>693</v>
      </c>
    </row>
    <row r="123" spans="1:6" ht="15" customHeight="1" x14ac:dyDescent="0.2">
      <c r="A123" s="118" t="str">
        <f ca="1">CONCATENATE(OFFSET('Processing Details'!$A$2,0,ROW($A122)-1),OFFSET('Processing Details'!$A$3,0,ROW($A122)-1))</f>
        <v>h.2.4</v>
      </c>
      <c r="B123" s="118" t="str">
        <f ca="1">OFFSET('Processing Details'!$A$1,0,ROW($B123)-2)</f>
        <v>Additional information concerning the DPIA</v>
      </c>
      <c r="C123" s="118" t="str">
        <f ca="1">IF(OFFSET('Processing Details'!$A$1,3,ROW($B123)-2)=0,"Free",OFFSET('Processing Details'!$A$1,3,ROW($B123)-2))</f>
        <v>Free</v>
      </c>
      <c r="D123" s="118" t="str">
        <f ca="1">OFFSET('Processing Details'!$A$1,5,ROW($B123)-2)</f>
        <v>[COL122]</v>
      </c>
      <c r="E123" s="118" t="s">
        <v>642</v>
      </c>
      <c r="F123" s="118" t="s">
        <v>688</v>
      </c>
    </row>
    <row r="124" spans="1:6" ht="15" customHeight="1" x14ac:dyDescent="0.2">
      <c r="A124" s="118" t="str">
        <f ca="1">CONCATENATE(OFFSET('Processing Details'!$A$2,0,ROW($A123)-1),OFFSET('Processing Details'!$A$3,0,ROW($A123)-1))</f>
        <v>h.2.4.1</v>
      </c>
      <c r="B124" s="118" t="str">
        <f ca="1">OFFSET('Processing Details'!$A$1,0,ROW($B124)-2)</f>
        <v>Reference to the complete DPIA report</v>
      </c>
      <c r="C124" s="118" t="str">
        <f ca="1">IF(OFFSET('Processing Details'!$A$1,3,ROW($B124)-2)=0,"Free",OFFSET('Processing Details'!$A$1,3,ROW($B124)-2))</f>
        <v>Free</v>
      </c>
      <c r="D124" s="118" t="str">
        <f ca="1">OFFSET('Processing Details'!$A$1,5,ROW($B124)-2)</f>
        <v>[COL123]</v>
      </c>
      <c r="E124" s="118" t="s">
        <v>615</v>
      </c>
      <c r="F124" s="118" t="s">
        <v>694</v>
      </c>
    </row>
    <row r="125" spans="1:6" ht="15" customHeight="1" x14ac:dyDescent="0.2">
      <c r="A125" s="118" t="str">
        <f ca="1">CONCATENATE(OFFSET('Processing Details'!$A$2,0,ROW($A124)-1),OFFSET('Processing Details'!$A$3,0,ROW($A124)-1))</f>
        <v>h.2.4.2</v>
      </c>
      <c r="B125" s="118" t="str">
        <f ca="1">OFFSET('Processing Details'!$A$1,0,ROW($B125)-2)</f>
        <v>Reference to the public summary of the DPIA</v>
      </c>
      <c r="C125" s="118" t="str">
        <f ca="1">IF(OFFSET('Processing Details'!$A$1,3,ROW($B125)-2)=0,"Free",OFFSET('Processing Details'!$A$1,3,ROW($B125)-2))</f>
        <v>Free</v>
      </c>
      <c r="D125" s="118" t="str">
        <f ca="1">OFFSET('Processing Details'!$A$1,5,ROW($B125)-2)</f>
        <v>[COL124]</v>
      </c>
      <c r="E125" s="118" t="s">
        <v>616</v>
      </c>
      <c r="F125" s="118" t="s">
        <v>695</v>
      </c>
    </row>
    <row r="126" spans="1:6" ht="15" customHeight="1" x14ac:dyDescent="0.2">
      <c r="A126" s="118" t="str">
        <f ca="1">CONCATENATE(OFFSET('Processing Details'!$A$2,0,ROW($A125)-1),OFFSET('Processing Details'!$A$3,0,ROW($A125)-1))</f>
        <v>h.2.4.3</v>
      </c>
      <c r="B126" s="118" t="str">
        <f ca="1">OFFSET('Processing Details'!$A$1,0,ROW($B126)-2)</f>
        <v>Reference to CNPD notice</v>
      </c>
      <c r="C126" s="118" t="str">
        <f ca="1">IF(OFFSET('Processing Details'!$A$1,3,ROW($B126)-2)=0,"Free",OFFSET('Processing Details'!$A$1,3,ROW($B126)-2))</f>
        <v>Free</v>
      </c>
      <c r="D126" s="118" t="str">
        <f ca="1">OFFSET('Processing Details'!$A$1,5,ROW($B126)-2)</f>
        <v>[COL125]</v>
      </c>
      <c r="E126" s="118" t="s">
        <v>617</v>
      </c>
      <c r="F126" s="118" t="s">
        <v>292</v>
      </c>
    </row>
    <row r="127" spans="1:6" ht="15" customHeight="1" x14ac:dyDescent="0.2">
      <c r="A127" s="118" t="str">
        <f ca="1">CONCATENATE(OFFSET('Processing Details'!$A$2,0,ROW($A126)-1),OFFSET('Processing Details'!$A$3,0,ROW($A126)-1))</f>
        <v>h.3</v>
      </c>
      <c r="B127" s="118" t="str">
        <f ca="1">OFFSET('Processing Details'!$A$1,0,ROW($B127)-2)</f>
        <v>Subcontracting Agreements</v>
      </c>
      <c r="C127" s="118" t="str">
        <f ca="1">IF(OFFSET('Processing Details'!$A$1,3,ROW($B127)-2)=0,"Free",OFFSET('Processing Details'!$A$1,3,ROW($B127)-2))</f>
        <v>Empty</v>
      </c>
      <c r="D127" s="118" t="str">
        <f ca="1">OFFSET('Processing Details'!$A$1,5,ROW($B127)-2)</f>
        <v>[COL126]</v>
      </c>
      <c r="E127" s="118" t="s">
        <v>618</v>
      </c>
      <c r="F127" s="118" t="s">
        <v>671</v>
      </c>
    </row>
    <row r="128" spans="1:6" ht="15" customHeight="1" x14ac:dyDescent="0.2">
      <c r="A128" s="118" t="str">
        <f ca="1">CONCATENATE(OFFSET('Processing Details'!$A$2,0,ROW($A127)-1),OFFSET('Processing Details'!$A$3,0,ROW($A127)-1))</f>
        <v>h.3.1</v>
      </c>
      <c r="B128" s="118" t="str">
        <f ca="1">OFFSET('Processing Details'!$A$1,0,ROW($B128)-2)</f>
        <v>Proc1-Name</v>
      </c>
      <c r="C128" s="118" t="str">
        <f ca="1">IF(OFFSET('Processing Details'!$A$1,3,ROW($B128)-2)=0,"Free",OFFSET('Processing Details'!$A$1,3,ROW($B128)-2))</f>
        <v>Free</v>
      </c>
      <c r="D128" s="118" t="str">
        <f ca="1">OFFSET('Processing Details'!$A$1,5,ROW($B128)-2)</f>
        <v>[COL127]</v>
      </c>
      <c r="E128" s="118" t="s">
        <v>619</v>
      </c>
      <c r="F128" s="118" t="s">
        <v>696</v>
      </c>
    </row>
    <row r="129" spans="1:6" ht="15" customHeight="1" x14ac:dyDescent="0.2">
      <c r="A129" s="118" t="str">
        <f ca="1">CONCATENATE(OFFSET('Processing Details'!$A$2,0,ROW($A128)-1),OFFSET('Processing Details'!$A$3,0,ROW($A128)-1))</f>
        <v>h.3.1.1.1</v>
      </c>
      <c r="B129" s="118" t="str">
        <f ca="1">OFFSET('Processing Details'!$A$1,0,ROW($B129)-2)</f>
        <v>Contract Ref. 1</v>
      </c>
      <c r="C129" s="118" t="str">
        <f ca="1">IF(OFFSET('Processing Details'!$A$1,3,ROW($B129)-2)=0,"Free",OFFSET('Processing Details'!$A$1,3,ROW($B129)-2))</f>
        <v>Free</v>
      </c>
      <c r="D129" s="118" t="str">
        <f ca="1">OFFSET('Processing Details'!$A$1,5,ROW($B129)-2)</f>
        <v>[COL128]</v>
      </c>
      <c r="E129" s="118" t="s">
        <v>620</v>
      </c>
      <c r="F129" s="118" t="s">
        <v>697</v>
      </c>
    </row>
    <row r="130" spans="1:6" ht="15" customHeight="1" x14ac:dyDescent="0.2">
      <c r="A130" s="118" t="str">
        <f ca="1">CONCATENATE(OFFSET('Processing Details'!$A$2,0,ROW($A129)-1),OFFSET('Processing Details'!$A$3,0,ROW($A129)-1))</f>
        <v>h.3.1.1</v>
      </c>
      <c r="B130" s="118" t="str">
        <f ca="1">OFFSET('Processing Details'!$A$1,0,ROW($B130)-2)</f>
        <v>Proc1-Measures</v>
      </c>
      <c r="C130" s="118" t="str">
        <f ca="1">IF(OFFSET('Processing Details'!$A$1,3,ROW($B130)-2)=0,"Free",OFFSET('Processing Details'!$A$1,3,ROW($B130)-2))</f>
        <v>Free</v>
      </c>
      <c r="D130" s="118" t="str">
        <f ca="1">OFFSET('Processing Details'!$A$1,5,ROW($B130)-2)</f>
        <v>[COL129]</v>
      </c>
      <c r="E130" s="118" t="s">
        <v>621</v>
      </c>
      <c r="F130" s="118" t="s">
        <v>680</v>
      </c>
    </row>
    <row r="131" spans="1:6" ht="15" customHeight="1" x14ac:dyDescent="0.2">
      <c r="A131" s="118" t="str">
        <f ca="1">CONCATENATE(OFFSET('Processing Details'!$A$2,0,ROW($A130)-1),OFFSET('Processing Details'!$A$3,0,ROW($A130)-1))</f>
        <v>h.3.2</v>
      </c>
      <c r="B131" s="118" t="str">
        <f ca="1">OFFSET('Processing Details'!$A$1,0,ROW($B131)-2)</f>
        <v>Proc2-Names</v>
      </c>
      <c r="C131" s="118" t="str">
        <f ca="1">IF(OFFSET('Processing Details'!$A$1,3,ROW($B131)-2)=0,"Free",OFFSET('Processing Details'!$A$1,3,ROW($B131)-2))</f>
        <v>Free</v>
      </c>
      <c r="D131" s="118" t="str">
        <f ca="1">OFFSET('Processing Details'!$A$1,5,ROW($B131)-2)</f>
        <v>[COL130]</v>
      </c>
      <c r="E131" s="118" t="s">
        <v>619</v>
      </c>
      <c r="F131" s="118" t="s">
        <v>696</v>
      </c>
    </row>
    <row r="132" spans="1:6" ht="15" customHeight="1" x14ac:dyDescent="0.2">
      <c r="A132" s="118" t="str">
        <f ca="1">CONCATENATE(OFFSET('Processing Details'!$A$2,0,ROW($A131)-1),OFFSET('Processing Details'!$A$3,0,ROW($A131)-1))</f>
        <v>h.3.2.1</v>
      </c>
      <c r="B132" s="118" t="str">
        <f ca="1">OFFSET('Processing Details'!$A$1,0,ROW($B132)-2)</f>
        <v>Contract Ref. 2</v>
      </c>
      <c r="C132" s="118" t="str">
        <f ca="1">IF(OFFSET('Processing Details'!$A$1,3,ROW($B132)-2)=0,"Free",OFFSET('Processing Details'!$A$1,3,ROW($B132)-2))</f>
        <v>Free</v>
      </c>
      <c r="D132" s="118" t="str">
        <f ca="1">OFFSET('Processing Details'!$A$1,5,ROW($B132)-2)</f>
        <v>[COL131]</v>
      </c>
      <c r="E132" s="118" t="s">
        <v>620</v>
      </c>
      <c r="F132" s="118" t="s">
        <v>697</v>
      </c>
    </row>
    <row r="133" spans="1:6" ht="15" customHeight="1" x14ac:dyDescent="0.2">
      <c r="A133" s="118" t="str">
        <f ca="1">CONCATENATE(OFFSET('Processing Details'!$A$2,0,ROW($A132)-1),OFFSET('Processing Details'!$A$3,0,ROW($A132)-1))</f>
        <v>h.3.2.2</v>
      </c>
      <c r="B133" s="118" t="str">
        <f ca="1">OFFSET('Processing Details'!$A$1,0,ROW($B133)-2)</f>
        <v>Proc2-Measures</v>
      </c>
      <c r="C133" s="118" t="str">
        <f ca="1">IF(OFFSET('Processing Details'!$A$1,3,ROW($B133)-2)=0,"Free",OFFSET('Processing Details'!$A$1,3,ROW($B133)-2))</f>
        <v>Free</v>
      </c>
      <c r="D133" s="118" t="str">
        <f ca="1">OFFSET('Processing Details'!$A$1,5,ROW($B133)-2)</f>
        <v>[COL132]</v>
      </c>
      <c r="E133" s="118" t="s">
        <v>621</v>
      </c>
      <c r="F133" s="118" t="s">
        <v>680</v>
      </c>
    </row>
    <row r="134" spans="1:6" ht="15" customHeight="1" x14ac:dyDescent="0.2">
      <c r="A134" s="118" t="str">
        <f ca="1">CONCATENATE(OFFSET('Processing Details'!$A$2,0,ROW($A133)-1),OFFSET('Processing Details'!$A$3,0,ROW($A133)-1))</f>
        <v>h.4</v>
      </c>
      <c r="B134" s="118" t="str">
        <f ca="1">OFFSET('Processing Details'!$A$1,0,ROW($B134)-2)</f>
        <v>Rights of the persons concerned (Art 15-18)</v>
      </c>
      <c r="C134" s="118" t="str">
        <f ca="1">IF(OFFSET('Processing Details'!$A$1,3,ROW($B134)-2)=0,"Free",OFFSET('Processing Details'!$A$1,3,ROW($B134)-2))</f>
        <v>Empty</v>
      </c>
      <c r="D134" s="118" t="str">
        <f ca="1">OFFSET('Processing Details'!$A$1,5,ROW($B134)-2)</f>
        <v>[COL133]</v>
      </c>
      <c r="E134" s="118" t="s">
        <v>622</v>
      </c>
      <c r="F134" s="118" t="s">
        <v>671</v>
      </c>
    </row>
    <row r="135" spans="1:6" ht="15" customHeight="1" x14ac:dyDescent="0.2">
      <c r="A135" s="118" t="str">
        <f ca="1">CONCATENATE(OFFSET('Processing Details'!$A$2,0,ROW($A134)-1),OFFSET('Processing Details'!$A$3,0,ROW($A134)-1))</f>
        <v>h.4.1</v>
      </c>
      <c r="B135" s="118" t="str">
        <f ca="1">OFFSET('Processing Details'!$A$1,0,ROW($B135)-2)</f>
        <v>Identification of particular rights</v>
      </c>
      <c r="C135" s="118" t="str">
        <f ca="1">IF(OFFSET('Processing Details'!$A$1,3,ROW($B135)-2)=0,"Free",OFFSET('Processing Details'!$A$1,3,ROW($B135)-2))</f>
        <v>Free</v>
      </c>
      <c r="D135" s="118" t="str">
        <f ca="1">OFFSET('Processing Details'!$A$1,5,ROW($B135)-2)</f>
        <v>[COL134]</v>
      </c>
      <c r="E135" s="118" t="s">
        <v>623</v>
      </c>
      <c r="F135" s="118" t="s">
        <v>680</v>
      </c>
    </row>
    <row r="136" spans="1:6" ht="15" customHeight="1" x14ac:dyDescent="0.2">
      <c r="A136" s="118" t="str">
        <f ca="1">CONCATENATE(OFFSET('Processing Details'!$A$2,0,ROW($A135)-1),OFFSET('Processing Details'!$A$3,0,ROW($A135)-1))</f>
        <v>h.4.2</v>
      </c>
      <c r="B136" s="118" t="str">
        <f ca="1">OFFSET('Processing Details'!$A$1,0,ROW($B136)-2)</f>
        <v>Reference to information provided</v>
      </c>
      <c r="C136" s="118" t="str">
        <f ca="1">IF(OFFSET('Processing Details'!$A$1,3,ROW($B136)-2)=0,"Free",OFFSET('Processing Details'!$A$1,3,ROW($B136)-2))</f>
        <v>Free</v>
      </c>
      <c r="D136" s="118" t="str">
        <f ca="1">OFFSET('Processing Details'!$A$1,5,ROW($B136)-2)</f>
        <v>[COL135]</v>
      </c>
      <c r="E136" s="118" t="s">
        <v>624</v>
      </c>
      <c r="F136" s="118" t="s">
        <v>680</v>
      </c>
    </row>
    <row r="137" spans="1:6" ht="15" customHeight="1" x14ac:dyDescent="0.2">
      <c r="A137" s="118" t="str">
        <f ca="1">CONCATENATE(OFFSET('Processing Details'!$A$2,0,ROW($A136)-1),OFFSET('Processing Details'!$A$3,0,ROW($A136)-1))</f>
        <v>h.4.3</v>
      </c>
      <c r="B137" s="118" t="str">
        <f ca="1">OFFSET('Processing Details'!$A$1,0,ROW($B137)-2)</f>
        <v>Mechanism to modify or withdraw consent</v>
      </c>
      <c r="C137" s="118" t="str">
        <f ca="1">IF(OFFSET('Processing Details'!$A$1,3,ROW($B137)-2)=0,"Free",OFFSET('Processing Details'!$A$1,3,ROW($B137)-2))</f>
        <v>Free</v>
      </c>
      <c r="D137" s="118" t="str">
        <f ca="1">OFFSET('Processing Details'!$A$1,5,ROW($B137)-2)</f>
        <v>[COL136]</v>
      </c>
      <c r="E137" s="118" t="s">
        <v>625</v>
      </c>
      <c r="F137" s="118" t="s">
        <v>680</v>
      </c>
    </row>
    <row r="138" spans="1:6" ht="15" customHeight="1" x14ac:dyDescent="0.2">
      <c r="A138" s="118" t="str">
        <f ca="1">CONCATENATE(OFFSET('Processing Details'!$A$2,0,ROW($A137)-1),OFFSET('Processing Details'!$A$3,0,ROW($A137)-1))</f>
        <v>h.4.4</v>
      </c>
      <c r="B138" s="118" t="str">
        <f ca="1">OFFSET('Processing Details'!$A$1,0,ROW($B138)-2)</f>
        <v>Opposition to processing if legitimate</v>
      </c>
      <c r="C138" s="118" t="str">
        <f ca="1">IF(OFFSET('Processing Details'!$A$1,3,ROW($B138)-2)=0,"Free",OFFSET('Processing Details'!$A$1,3,ROW($B138)-2))</f>
        <v>Free</v>
      </c>
      <c r="D138" s="118" t="str">
        <f ca="1">OFFSET('Processing Details'!$A$1,5,ROW($B138)-2)</f>
        <v>[COL137]</v>
      </c>
      <c r="E138" s="118" t="s">
        <v>626</v>
      </c>
      <c r="F138" s="118" t="s">
        <v>698</v>
      </c>
    </row>
    <row r="139" spans="1:6" ht="15" customHeight="1" x14ac:dyDescent="0.2">
      <c r="A139" s="118" t="str">
        <f ca="1">CONCATENATE(OFFSET('Processing Details'!$A$2,0,ROW($A138)-1),OFFSET('Processing Details'!$A$3,0,ROW($A138)-1))</f>
        <v>h.4.5</v>
      </c>
      <c r="B139" s="118" t="str">
        <f ca="1">OFFSET('Processing Details'!$A$1,0,ROW($B139)-2)</f>
        <v>Mechanisms to access, correct and override.</v>
      </c>
      <c r="C139" s="118" t="str">
        <f ca="1">IF(OFFSET('Processing Details'!$A$1,3,ROW($B139)-2)=0,"Free",OFFSET('Processing Details'!$A$1,3,ROW($B139)-2))</f>
        <v>Free</v>
      </c>
      <c r="D139" s="118" t="str">
        <f ca="1">OFFSET('Processing Details'!$A$1,5,ROW($B139)-2)</f>
        <v>[COL138]</v>
      </c>
      <c r="E139" s="118" t="s">
        <v>627</v>
      </c>
      <c r="F139" s="118" t="s">
        <v>698</v>
      </c>
    </row>
    <row r="140" spans="1:6" ht="15" customHeight="1" x14ac:dyDescent="0.2">
      <c r="A140" s="118" t="str">
        <f ca="1">CONCATENATE(OFFSET('Processing Details'!$A$2,0,ROW($A139)-1),OFFSET('Processing Details'!$A$3,0,ROW($A139)-1))</f>
        <v>h.4.6</v>
      </c>
      <c r="B140" s="118" t="str">
        <f ca="1">OFFSET('Processing Details'!$A$1,0,ROW($B140)-2)</f>
        <v>Mechanism for porting PIIs</v>
      </c>
      <c r="C140" s="118" t="str">
        <f ca="1">IF(OFFSET('Processing Details'!$A$1,3,ROW($B140)-2)=0,"Free",OFFSET('Processing Details'!$A$1,3,ROW($B140)-2))</f>
        <v>Free</v>
      </c>
      <c r="D140" s="118" t="str">
        <f ca="1">OFFSET('Processing Details'!$A$1,5,ROW($B140)-2)</f>
        <v>[COL139]</v>
      </c>
      <c r="E140" s="118" t="s">
        <v>628</v>
      </c>
      <c r="F140" s="118" t="s">
        <v>698</v>
      </c>
    </row>
    <row r="141" spans="1:6" ht="15" customHeight="1" x14ac:dyDescent="0.2">
      <c r="A141" s="118" t="str">
        <f ca="1">CONCATENATE(OFFSET('Processing Details'!$A$2,0,ROW($A140)-1),OFFSET('Processing Details'!$A$3,0,ROW($A140)-1))</f>
        <v>h.4.7</v>
      </c>
      <c r="B141" s="118" t="str">
        <f ca="1">OFFSET('Processing Details'!$A$1,0,ROW($B141)-2)</f>
        <v>Mechanism to justify an automated decision</v>
      </c>
      <c r="C141" s="118" t="str">
        <f ca="1">IF(OFFSET('Processing Details'!$A$1,3,ROW($B141)-2)=0,"Free",OFFSET('Processing Details'!$A$1,3,ROW($B141)-2))</f>
        <v>Free</v>
      </c>
      <c r="D141" s="118" t="str">
        <f ca="1">OFFSET('Processing Details'!$A$1,5,ROW($B141)-2)</f>
        <v>[COL140]</v>
      </c>
      <c r="E141" s="118" t="s">
        <v>627</v>
      </c>
      <c r="F141" s="118" t="s">
        <v>698</v>
      </c>
    </row>
    <row r="142" spans="1:6" ht="15" customHeight="1" x14ac:dyDescent="0.2">
      <c r="A142" s="118" t="str">
        <f ca="1">CONCATENATE(OFFSET('Processing Details'!$A$2,0,ROW($A141)-1),OFFSET('Processing Details'!$A$3,0,ROW($A141)-1))</f>
        <v>h.4.8</v>
      </c>
      <c r="B142" s="118" t="str">
        <f ca="1">OFFSET('Processing Details'!$A$1,0,ROW($B142)-2)</f>
        <v>Commentary</v>
      </c>
      <c r="C142" s="118" t="str">
        <f ca="1">IF(OFFSET('Processing Details'!$A$1,3,ROW($B142)-2)=0,"Free",OFFSET('Processing Details'!$A$1,3,ROW($B142)-2))</f>
        <v>Free</v>
      </c>
      <c r="D142" s="118" t="str">
        <f ca="1">OFFSET('Processing Details'!$A$1,5,ROW($B142)-2)</f>
        <v>[COL141]</v>
      </c>
      <c r="E142" s="118" t="s">
        <v>292</v>
      </c>
      <c r="F142" s="118"/>
    </row>
    <row r="143" spans="1:6" ht="15" customHeight="1" x14ac:dyDescent="0.2">
      <c r="A143" s="118" t="str">
        <f ca="1">CONCATENATE(OFFSET('Processing Details'!$A$2,0,ROW($A142)-1),OFFSET('Processing Details'!$A$3,0,ROW($A142)-1))</f>
        <v>h.5</v>
      </c>
      <c r="B143" s="118" t="str">
        <f ca="1">OFFSET('Processing Details'!$A$1,0,ROW($B143)-2)</f>
        <v>Risk assessment</v>
      </c>
      <c r="C143" s="118" t="str">
        <f ca="1">IF(OFFSET('Processing Details'!$A$1,3,ROW($B143)-2)=0,"Free",OFFSET('Processing Details'!$A$1,3,ROW($B143)-2))</f>
        <v>AutoFilled</v>
      </c>
      <c r="D143" s="118" t="str">
        <f ca="1">OFFSET('Processing Details'!$A$1,5,ROW($B143)-2)</f>
        <v>[COL142]</v>
      </c>
      <c r="E143" s="118" t="s">
        <v>285</v>
      </c>
      <c r="F143" s="194" t="s">
        <v>1255</v>
      </c>
    </row>
    <row r="144" spans="1:6" ht="15" customHeight="1" x14ac:dyDescent="0.2">
      <c r="A144" s="118" t="str">
        <f ca="1">CONCATENATE(OFFSET('Processing Details'!$A$2,0,ROW($A143)-1),OFFSET('Processing Details'!$A$3,0,ROW($A143)-1))</f>
        <v>h.5.1</v>
      </c>
      <c r="B144" s="118" t="str">
        <f ca="1">OFFSET('Processing Details'!$A$1,0,ROW($B144)-2)</f>
        <v>PII-1_x000D_
(Max Retention)</v>
      </c>
      <c r="C144" s="118" t="str">
        <f ca="1">IF(OFFSET('Processing Details'!$A$1,3,ROW($B144)-2)=0,"Free",OFFSET('Processing Details'!$A$1,3,ROW($B144)-2))</f>
        <v>AutoFilled</v>
      </c>
      <c r="D144" s="118" t="str">
        <f ca="1">OFFSET('Processing Details'!$A$1,5,ROW($B144)-2)</f>
        <v>[COL143]</v>
      </c>
      <c r="E144" s="118" t="s">
        <v>629</v>
      </c>
      <c r="F144" s="194" t="s">
        <v>1254</v>
      </c>
    </row>
    <row r="145" spans="1:6" ht="15" customHeight="1" x14ac:dyDescent="0.2">
      <c r="A145" s="118" t="str">
        <f ca="1">CONCATENATE(OFFSET('Processing Details'!$A$2,0,ROW($A144)-1),OFFSET('Processing Details'!$A$3,0,ROW($A144)-1))</f>
        <v>h.5.1.1</v>
      </c>
      <c r="B145" s="118" t="str">
        <f ca="1">OFFSET('Processing Details'!$A$1,0,ROW($B145)-2)</f>
        <v>Type Support PII1</v>
      </c>
      <c r="C145" s="118" t="str">
        <f ca="1">IF(OFFSET('Processing Details'!$A$1,3,ROW($B145)-2)=0,"Free",OFFSET('Processing Details'!$A$1,3,ROW($B145)-2))</f>
        <v>Drop-Down List</v>
      </c>
      <c r="D145" s="118" t="str">
        <f ca="1">OFFSET('Processing Details'!$A$1,5,ROW($B145)-2)</f>
        <v>[COL144]</v>
      </c>
      <c r="E145" s="118" t="s">
        <v>630</v>
      </c>
      <c r="F145" s="118" t="s">
        <v>699</v>
      </c>
    </row>
    <row r="146" spans="1:6" ht="15" customHeight="1" x14ac:dyDescent="0.2">
      <c r="A146" s="118" t="str">
        <f ca="1">CONCATENATE(OFFSET('Processing Details'!$A$2,0,ROW($A145)-1),OFFSET('Processing Details'!$A$3,0,ROW($A145)-1))</f>
        <v>h.5.1.2</v>
      </c>
      <c r="B146" s="118" t="str">
        <f ca="1">OFFSET('Processing Details'!$A$1,0,ROW($B146)-2)</f>
        <v>Likelihood PII1</v>
      </c>
      <c r="C146" s="118" t="str">
        <f ca="1">IF(OFFSET('Processing Details'!$A$1,3,ROW($B146)-2)=0,"Free",OFFSET('Processing Details'!$A$1,3,ROW($B146)-2))</f>
        <v>Drop-Down List</v>
      </c>
      <c r="D146" s="118" t="str">
        <f ca="1">OFFSET('Processing Details'!$A$1,5,ROW($B146)-2)</f>
        <v>[COL145]</v>
      </c>
      <c r="E146" s="118" t="s">
        <v>1375</v>
      </c>
      <c r="F146" s="118" t="s">
        <v>700</v>
      </c>
    </row>
    <row r="147" spans="1:6" ht="15" customHeight="1" x14ac:dyDescent="0.2">
      <c r="A147" s="118" t="str">
        <f ca="1">CONCATENATE(OFFSET('Processing Details'!$A$2,0,ROW($A146)-1),OFFSET('Processing Details'!$A$3,0,ROW($A146)-1))</f>
        <v>h.5.1.3</v>
      </c>
      <c r="B147" s="118" t="str">
        <f ca="1">OFFSET('Processing Details'!$A$1,0,ROW($B147)-2)</f>
        <v>Impact PII-1</v>
      </c>
      <c r="C147" s="118" t="str">
        <f ca="1">IF(OFFSET('Processing Details'!$A$1,3,ROW($B147)-2)=0,"Free",OFFSET('Processing Details'!$A$1,3,ROW($B147)-2))</f>
        <v>Drop-Down List</v>
      </c>
      <c r="D147" s="118" t="str">
        <f ca="1">OFFSET('Processing Details'!$A$1,5,ROW($B147)-2)</f>
        <v>[COL146]</v>
      </c>
      <c r="E147" s="118" t="s">
        <v>631</v>
      </c>
      <c r="F147" s="118" t="s">
        <v>700</v>
      </c>
    </row>
    <row r="148" spans="1:6" ht="15" customHeight="1" x14ac:dyDescent="0.2">
      <c r="A148" s="118" t="str">
        <f ca="1">CONCATENATE(OFFSET('Processing Details'!$A$2,0,ROW($A147)-1),OFFSET('Processing Details'!$A$3,0,ROW($A147)-1))</f>
        <v>h.5.1.4c</v>
      </c>
      <c r="B148" s="118" t="str">
        <f ca="1">OFFSET('Processing Details'!$A$1,0,ROW($B148)-2)</f>
        <v>NR-PII1</v>
      </c>
      <c r="C148" s="118" t="str">
        <f ca="1">IF(OFFSET('Processing Details'!$A$1,3,ROW($B148)-2)=0,"Free",OFFSET('Processing Details'!$A$1,3,ROW($B148)-2))</f>
        <v>AutoFilled</v>
      </c>
      <c r="D148" s="118" t="str">
        <f ca="1">OFFSET('Processing Details'!$A$1,5,ROW($B148)-2)</f>
        <v>[COL147]</v>
      </c>
      <c r="E148" s="118" t="s">
        <v>632</v>
      </c>
      <c r="F148" s="195" t="s">
        <v>1000</v>
      </c>
    </row>
    <row r="149" spans="1:6" ht="15" customHeight="1" x14ac:dyDescent="0.2">
      <c r="A149" s="118" t="str">
        <f ca="1">CONCATENATE(OFFSET('Processing Details'!$A$2,0,ROW($A148)-1),OFFSET('Processing Details'!$A$3,0,ROW($A148)-1))</f>
        <v>h.5.1.4</v>
      </c>
      <c r="B149" s="118" t="str">
        <f ca="1">OFFSET('Processing Details'!$A$1,0,ROW($B149)-2)</f>
        <v>Risk Level PII-1</v>
      </c>
      <c r="C149" s="118" t="str">
        <f ca="1">IF(OFFSET('Processing Details'!$A$1,3,ROW($B149)-2)=0,"Free",OFFSET('Processing Details'!$A$1,3,ROW($B149)-2))</f>
        <v>AutoFilled</v>
      </c>
      <c r="D149" s="118" t="str">
        <f ca="1">OFFSET('Processing Details'!$A$1,5,ROW($B149)-2)</f>
        <v>[COL148]</v>
      </c>
      <c r="E149" s="118" t="s">
        <v>633</v>
      </c>
      <c r="F149" s="195" t="s">
        <v>1001</v>
      </c>
    </row>
    <row r="150" spans="1:6" ht="15" customHeight="1" x14ac:dyDescent="0.2">
      <c r="A150" s="118" t="str">
        <f ca="1">CONCATENATE(OFFSET('Processing Details'!$A$2,0,ROW($A149)-1),OFFSET('Processing Details'!$A$3,0,ROW($A149)-1))</f>
        <v>h.5.2</v>
      </c>
      <c r="B150" s="118" t="str">
        <f ca="1">OFFSET('Processing Details'!$A$1,0,ROW($B150)-2)</f>
        <v>PII-2_x000D_
(Sensitive)</v>
      </c>
      <c r="C150" s="118" t="str">
        <f ca="1">IF(OFFSET('Processing Details'!$A$1,3,ROW($B150)-2)=0,"Free",OFFSET('Processing Details'!$A$1,3,ROW($B150)-2))</f>
        <v>AutoFilled</v>
      </c>
      <c r="D150" s="118" t="str">
        <f ca="1">OFFSET('Processing Details'!$A$1,5,ROW($B150)-2)</f>
        <v>[COL149]</v>
      </c>
      <c r="E150" s="118" t="s">
        <v>629</v>
      </c>
      <c r="F150" s="195" t="s">
        <v>1002</v>
      </c>
    </row>
    <row r="151" spans="1:6" ht="15" customHeight="1" x14ac:dyDescent="0.2">
      <c r="A151" s="118" t="str">
        <f ca="1">CONCATENATE(OFFSET('Processing Details'!$A$2,0,ROW($A150)-1),OFFSET('Processing Details'!$A$3,0,ROW($A150)-1))</f>
        <v>h.5.2.1</v>
      </c>
      <c r="B151" s="118" t="str">
        <f ca="1">OFFSET('Processing Details'!$A$1,0,ROW($B151)-2)</f>
        <v>Type Support PII-2</v>
      </c>
      <c r="C151" s="118" t="str">
        <f ca="1">IF(OFFSET('Processing Details'!$A$1,3,ROW($B151)-2)=0,"Free",OFFSET('Processing Details'!$A$1,3,ROW($B151)-2))</f>
        <v>Drop-Down List</v>
      </c>
      <c r="D151" s="118" t="str">
        <f ca="1">OFFSET('Processing Details'!$A$1,5,ROW($B151)-2)</f>
        <v>[COL150]</v>
      </c>
      <c r="E151" s="118" t="s">
        <v>630</v>
      </c>
      <c r="F151" s="118" t="s">
        <v>699</v>
      </c>
    </row>
    <row r="152" spans="1:6" ht="15" customHeight="1" x14ac:dyDescent="0.2">
      <c r="A152" s="118" t="str">
        <f ca="1">CONCATENATE(OFFSET('Processing Details'!$A$2,0,ROW($A151)-1),OFFSET('Processing Details'!$A$3,0,ROW($A151)-1))</f>
        <v>h.5.2.2</v>
      </c>
      <c r="B152" s="118" t="str">
        <f ca="1">OFFSET('Processing Details'!$A$1,0,ROW($B152)-2)</f>
        <v>Likelihood PII-2</v>
      </c>
      <c r="C152" s="118" t="str">
        <f ca="1">IF(OFFSET('Processing Details'!$A$1,3,ROW($B152)-2)=0,"Free",OFFSET('Processing Details'!$A$1,3,ROW($B152)-2))</f>
        <v>Drop-Down List</v>
      </c>
      <c r="D152" s="118" t="str">
        <f ca="1">OFFSET('Processing Details'!$A$1,5,ROW($B152)-2)</f>
        <v>[COL151]</v>
      </c>
      <c r="E152" s="118" t="s">
        <v>1375</v>
      </c>
      <c r="F152" s="118" t="s">
        <v>700</v>
      </c>
    </row>
    <row r="153" spans="1:6" ht="15" customHeight="1" x14ac:dyDescent="0.2">
      <c r="A153" s="118" t="str">
        <f ca="1">CONCATENATE(OFFSET('Processing Details'!$A$2,0,ROW($A152)-1),OFFSET('Processing Details'!$A$3,0,ROW($A152)-1))</f>
        <v>h.5.2.3</v>
      </c>
      <c r="B153" s="118" t="str">
        <f ca="1">OFFSET('Processing Details'!$A$1,0,ROW($B153)-2)</f>
        <v>Impact PII-2</v>
      </c>
      <c r="C153" s="118" t="str">
        <f ca="1">IF(OFFSET('Processing Details'!$A$1,3,ROW($B153)-2)=0,"Free",OFFSET('Processing Details'!$A$1,3,ROW($B153)-2))</f>
        <v>Drop-Down List</v>
      </c>
      <c r="D153" s="118" t="str">
        <f ca="1">OFFSET('Processing Details'!$A$1,5,ROW($B153)-2)</f>
        <v>[COL152]</v>
      </c>
      <c r="E153" s="118" t="s">
        <v>631</v>
      </c>
      <c r="F153" s="118" t="s">
        <v>701</v>
      </c>
    </row>
    <row r="154" spans="1:6" ht="15" customHeight="1" x14ac:dyDescent="0.2">
      <c r="A154" s="118" t="str">
        <f ca="1">CONCATENATE(OFFSET('Processing Details'!$A$2,0,ROW($A153)-1),OFFSET('Processing Details'!$A$3,0,ROW($A153)-1))</f>
        <v>h.5.2.4c</v>
      </c>
      <c r="B154" s="118" t="str">
        <f ca="1">OFFSET('Processing Details'!$A$1,0,ROW($B154)-2)</f>
        <v>NR-PII-2</v>
      </c>
      <c r="C154" s="118" t="str">
        <f ca="1">IF(OFFSET('Processing Details'!$A$1,3,ROW($B154)-2)=0,"Free",OFFSET('Processing Details'!$A$1,3,ROW($B154)-2))</f>
        <v>AutoFilled</v>
      </c>
      <c r="D154" s="118" t="str">
        <f ca="1">OFFSET('Processing Details'!$A$1,5,ROW($B154)-2)</f>
        <v>[COL153]</v>
      </c>
      <c r="E154" s="118" t="s">
        <v>632</v>
      </c>
      <c r="F154" s="195" t="s">
        <v>1003</v>
      </c>
    </row>
    <row r="155" spans="1:6" ht="15" customHeight="1" x14ac:dyDescent="0.2">
      <c r="A155" s="118" t="str">
        <f ca="1">CONCATENATE(OFFSET('Processing Details'!$A$2,0,ROW($A154)-1),OFFSET('Processing Details'!$A$3,0,ROW($A154)-1))</f>
        <v>h.5.2.4</v>
      </c>
      <c r="B155" s="118" t="str">
        <f ca="1">OFFSET('Processing Details'!$A$1,0,ROW($B155)-2)</f>
        <v>Risk Level PII-2</v>
      </c>
      <c r="C155" s="118" t="str">
        <f ca="1">IF(OFFSET('Processing Details'!$A$1,3,ROW($B155)-2)=0,"Free",OFFSET('Processing Details'!$A$1,3,ROW($B155)-2))</f>
        <v>AutoFilled</v>
      </c>
      <c r="D155" s="118" t="str">
        <f ca="1">OFFSET('Processing Details'!$A$1,5,ROW($B155)-2)</f>
        <v>[COL154]</v>
      </c>
      <c r="E155" s="118" t="s">
        <v>633</v>
      </c>
      <c r="F155" s="195" t="s">
        <v>1004</v>
      </c>
    </row>
    <row r="156" spans="1:6" ht="15" customHeight="1" x14ac:dyDescent="0.2">
      <c r="A156" s="118" t="str">
        <f ca="1">CONCATENATE(OFFSET('Processing Details'!$A$2,0,ROW($A155)-1),OFFSET('Processing Details'!$A$3,0,ROW($A155)-1))</f>
        <v>h.5.3</v>
      </c>
      <c r="B156" s="118" t="str">
        <f ca="1">OFFSET('Processing Details'!$A$1,0,ROW($B156)-2)</f>
        <v>PII-3_x000D_
(Other)</v>
      </c>
      <c r="C156" s="118" t="str">
        <f ca="1">IF(OFFSET('Processing Details'!$A$1,3,ROW($B156)-2)=0,"Free",OFFSET('Processing Details'!$A$1,3,ROW($B156)-2))</f>
        <v>AutoFilled</v>
      </c>
      <c r="D156" s="118" t="str">
        <f ca="1">OFFSET('Processing Details'!$A$1,5,ROW($B156)-2)</f>
        <v>[COL155]</v>
      </c>
      <c r="E156" s="118" t="s">
        <v>629</v>
      </c>
      <c r="F156" s="195" t="s">
        <v>1005</v>
      </c>
    </row>
    <row r="157" spans="1:6" ht="15" customHeight="1" x14ac:dyDescent="0.2">
      <c r="A157" s="118" t="str">
        <f ca="1">CONCATENATE(OFFSET('Processing Details'!$A$2,0,ROW($A156)-1),OFFSET('Processing Details'!$A$3,0,ROW($A156)-1))</f>
        <v>h.5.3.1</v>
      </c>
      <c r="B157" s="118" t="str">
        <f ca="1">OFFSET('Processing Details'!$A$1,0,ROW($B157)-2)</f>
        <v>Type Support PII-3</v>
      </c>
      <c r="C157" s="118" t="str">
        <f ca="1">IF(OFFSET('Processing Details'!$A$1,3,ROW($B157)-2)=0,"Free",OFFSET('Processing Details'!$A$1,3,ROW($B157)-2))</f>
        <v>Drop-Down List</v>
      </c>
      <c r="D157" s="118" t="str">
        <f ca="1">OFFSET('Processing Details'!$A$1,5,ROW($B157)-2)</f>
        <v>[COL156]</v>
      </c>
      <c r="E157" s="118" t="s">
        <v>630</v>
      </c>
      <c r="F157" s="118" t="s">
        <v>699</v>
      </c>
    </row>
    <row r="158" spans="1:6" ht="15" customHeight="1" x14ac:dyDescent="0.2">
      <c r="A158" s="118" t="str">
        <f ca="1">CONCATENATE(OFFSET('Processing Details'!$A$2,0,ROW($A157)-1),OFFSET('Processing Details'!$A$3,0,ROW($A157)-1))</f>
        <v>h.5.3.2</v>
      </c>
      <c r="B158" s="118" t="str">
        <f ca="1">OFFSET('Processing Details'!$A$1,0,ROW($B158)-2)</f>
        <v>Likelihood PII-3</v>
      </c>
      <c r="C158" s="118" t="str">
        <f ca="1">IF(OFFSET('Processing Details'!$A$1,3,ROW($B158)-2)=0,"Free",OFFSET('Processing Details'!$A$1,3,ROW($B158)-2))</f>
        <v>Drop-Down List</v>
      </c>
      <c r="D158" s="118" t="str">
        <f ca="1">OFFSET('Processing Details'!$A$1,5,ROW($B158)-2)</f>
        <v>[COL157]</v>
      </c>
      <c r="E158" s="118" t="s">
        <v>1375</v>
      </c>
      <c r="F158" s="118" t="s">
        <v>702</v>
      </c>
    </row>
    <row r="159" spans="1:6" ht="15" customHeight="1" x14ac:dyDescent="0.2">
      <c r="A159" s="118" t="str">
        <f ca="1">CONCATENATE(OFFSET('Processing Details'!$A$2,0,ROW($A158)-1),OFFSET('Processing Details'!$A$3,0,ROW($A158)-1))</f>
        <v>h.5.3.3</v>
      </c>
      <c r="B159" s="118" t="str">
        <f ca="1">OFFSET('Processing Details'!$A$1,0,ROW($B159)-2)</f>
        <v>Impact PII-3</v>
      </c>
      <c r="C159" s="118" t="str">
        <f ca="1">IF(OFFSET('Processing Details'!$A$1,3,ROW($B159)-2)=0,"Free",OFFSET('Processing Details'!$A$1,3,ROW($B159)-2))</f>
        <v>Drop-Down List</v>
      </c>
      <c r="D159" s="118" t="str">
        <f ca="1">OFFSET('Processing Details'!$A$1,5,ROW($B159)-2)</f>
        <v>[COL158]</v>
      </c>
      <c r="E159" s="118" t="s">
        <v>631</v>
      </c>
      <c r="F159" s="118" t="s">
        <v>700</v>
      </c>
    </row>
    <row r="160" spans="1:6" ht="15" customHeight="1" x14ac:dyDescent="0.2">
      <c r="A160" s="118" t="str">
        <f ca="1">CONCATENATE(OFFSET('Processing Details'!$A$2,0,ROW($A159)-1),OFFSET('Processing Details'!$A$3,0,ROW($A159)-1))</f>
        <v>h.5.3.4c</v>
      </c>
      <c r="B160" s="118" t="str">
        <f ca="1">OFFSET('Processing Details'!$A$1,0,ROW($B160)-2)</f>
        <v>NR-PII-3</v>
      </c>
      <c r="C160" s="118" t="str">
        <f ca="1">IF(OFFSET('Processing Details'!$A$1,3,ROW($B160)-2)=0,"Free",OFFSET('Processing Details'!$A$1,3,ROW($B160)-2))</f>
        <v>AutoFilled</v>
      </c>
      <c r="D160" s="118" t="str">
        <f ca="1">OFFSET('Processing Details'!$A$1,5,ROW($B160)-2)</f>
        <v>[COL159]</v>
      </c>
      <c r="E160" s="118" t="s">
        <v>632</v>
      </c>
      <c r="F160" s="195" t="s">
        <v>1006</v>
      </c>
    </row>
    <row r="161" spans="1:6" ht="15" customHeight="1" x14ac:dyDescent="0.2">
      <c r="A161" s="118" t="str">
        <f ca="1">CONCATENATE(OFFSET('Processing Details'!$A$2,0,ROW($A160)-1),OFFSET('Processing Details'!$A$3,0,ROW($A160)-1))</f>
        <v>h.5.3.4</v>
      </c>
      <c r="B161" s="118" t="str">
        <f ca="1">OFFSET('Processing Details'!$A$1,0,ROW($B161)-2)</f>
        <v>Risk level PII-3</v>
      </c>
      <c r="C161" s="118" t="str">
        <f ca="1">IF(OFFSET('Processing Details'!$A$1,3,ROW($B161)-2)=0,"Free",OFFSET('Processing Details'!$A$1,3,ROW($B161)-2))</f>
        <v>AutoFilled</v>
      </c>
      <c r="D161" s="118" t="str">
        <f ca="1">OFFSET('Processing Details'!$A$1,5,ROW($B161)-2)</f>
        <v>[COL160]</v>
      </c>
      <c r="E161" s="118" t="s">
        <v>634</v>
      </c>
      <c r="F161" s="195" t="s">
        <v>1007</v>
      </c>
    </row>
    <row r="162" spans="1:6" ht="15" customHeight="1" x14ac:dyDescent="0.2">
      <c r="A162" s="118" t="str">
        <f ca="1">CONCATENATE(OFFSET('Processing Details'!$A$2,0,ROW($A161)-1),OFFSET('Processing Details'!$A$3,0,ROW($A161)-1))</f>
        <v>h.5.1.5</v>
      </c>
      <c r="B162" s="118" t="str">
        <f ca="1">OFFSET('Processing Details'!$A$1,0,ROW($B162)-2)</f>
        <v>Ref Risk analysis</v>
      </c>
      <c r="C162" s="118" t="str">
        <f ca="1">IF(OFFSET('Processing Details'!$A$1,3,ROW($B162)-2)=0,"Free",OFFSET('Processing Details'!$A$1,3,ROW($B162)-2))</f>
        <v>Free</v>
      </c>
      <c r="D162" s="118" t="str">
        <f ca="1">OFFSET('Processing Details'!$A$1,5,ROW($B162)-2)</f>
        <v>[COL161]</v>
      </c>
      <c r="E162" s="118" t="s">
        <v>635</v>
      </c>
      <c r="F162" s="118"/>
    </row>
    <row r="163" spans="1:6" ht="15" customHeight="1" x14ac:dyDescent="0.2">
      <c r="A163" s="118" t="str">
        <f ca="1">CONCATENATE(OFFSET('Processing Details'!$A$2,0,ROW($A162)-1),OFFSET('Processing Details'!$A$3,0,ROW($A162)-1))</f>
        <v>i</v>
      </c>
      <c r="B163" s="118" t="str">
        <f ca="1">OFFSET('Processing Details'!$A$1,0,ROW($B163)-2)</f>
        <v>Add Info</v>
      </c>
      <c r="C163" s="118" t="str">
        <f ca="1">IF(OFFSET('Processing Details'!$A$1,3,ROW($B163)-2)=0,"Free",OFFSET('Processing Details'!$A$1,3,ROW($B163)-2))</f>
        <v>Empty</v>
      </c>
      <c r="D163" s="118" t="str">
        <f ca="1">OFFSET('Processing Details'!$A$1,5,ROW($B163)-2)</f>
        <v>[COL162]</v>
      </c>
      <c r="E163" s="118" t="s">
        <v>636</v>
      </c>
      <c r="F163" s="118" t="s">
        <v>671</v>
      </c>
    </row>
    <row r="164" spans="1:6" ht="15" customHeight="1" x14ac:dyDescent="0.2">
      <c r="A164" s="118" t="str">
        <f ca="1">CONCATENATE(OFFSET('Processing Details'!$A$2,0,ROW($A163)-1),OFFSET('Processing Details'!$A$3,0,ROW($A163)-1))</f>
        <v>i.1</v>
      </c>
      <c r="B164" s="118" t="str">
        <f ca="1">OFFSET('Processing Details'!$A$1,0,ROW($B164)-2)</f>
        <v>Collection Source</v>
      </c>
      <c r="C164" s="118" t="str">
        <f ca="1">IF(OFFSET('Processing Details'!$A$1,3,ROW($B164)-2)=0,"Free",OFFSET('Processing Details'!$A$1,3,ROW($B164)-2))</f>
        <v>Free</v>
      </c>
      <c r="D164" s="118" t="str">
        <f ca="1">OFFSET('Processing Details'!$A$1,5,ROW($B164)-2)</f>
        <v>[COL163]</v>
      </c>
      <c r="E164" s="118" t="s">
        <v>908</v>
      </c>
      <c r="F164" s="118" t="s">
        <v>659</v>
      </c>
    </row>
    <row r="165" spans="1:6" ht="15" customHeight="1" x14ac:dyDescent="0.2">
      <c r="A165" s="118" t="str">
        <f ca="1">CONCATENATE(OFFSET('Processing Details'!$A$2,0,ROW($A164)-1),OFFSET('Processing Details'!$A$3,0,ROW($A164)-1))</f>
        <v>i.2</v>
      </c>
      <c r="B165" s="118" t="str">
        <f ca="1">OFFSET('Processing Details'!$A$1,0,ROW($B165)-2)</f>
        <v>Responsability Chain</v>
      </c>
      <c r="C165" s="118" t="str">
        <f ca="1">IF(OFFSET('Processing Details'!$A$1,3,ROW($B165)-2)=0,"Free",OFFSET('Processing Details'!$A$1,3,ROW($B165)-2))</f>
        <v>Empty</v>
      </c>
      <c r="D165" s="118" t="str">
        <f ca="1">OFFSET('Processing Details'!$A$1,5,ROW($B165)-2)</f>
        <v>[COL164]</v>
      </c>
      <c r="E165" s="96" t="s">
        <v>636</v>
      </c>
      <c r="F165" s="96" t="s">
        <v>659</v>
      </c>
    </row>
    <row r="166" spans="1:6" ht="15" customHeight="1" x14ac:dyDescent="0.2">
      <c r="A166" s="118" t="str">
        <f ca="1">CONCATENATE(OFFSET('Processing Details'!$A$2,0,ROW($A165)-1),OFFSET('Processing Details'!$A$3,0,ROW($A165)-1))</f>
        <v>i.2.1</v>
      </c>
      <c r="B166" s="118" t="str">
        <f ca="1">OFFSET('Processing Details'!$A$1,0,ROW($B166)-2)</f>
        <v>CTO</v>
      </c>
      <c r="C166" s="118" t="str">
        <f ca="1">IF(OFFSET('Processing Details'!$A$1,3,ROW($B166)-2)=0,"Free",OFFSET('Processing Details'!$A$1,3,ROW($B166)-2))</f>
        <v>Free</v>
      </c>
      <c r="D166" s="118" t="str">
        <f ca="1">OFFSET('Processing Details'!$A$1,5,ROW($B166)-2)</f>
        <v>[COL165]</v>
      </c>
      <c r="E166" s="96" t="s">
        <v>911</v>
      </c>
      <c r="F166" s="96" t="s">
        <v>659</v>
      </c>
    </row>
    <row r="167" spans="1:6" ht="15" customHeight="1" x14ac:dyDescent="0.2">
      <c r="A167" s="118" t="str">
        <f ca="1">CONCATENATE(OFFSET('Processing Details'!$A$2,0,ROW($A166)-1),OFFSET('Processing Details'!$A$3,0,ROW($A166)-1))</f>
        <v>i.2.1.1</v>
      </c>
      <c r="B167" s="118" t="str">
        <f ca="1">OFFSET('Processing Details'!$A$1,0,ROW($B167)-2)</f>
        <v>CISO</v>
      </c>
      <c r="C167" s="118" t="str">
        <f ca="1">IF(OFFSET('Processing Details'!$A$1,3,ROW($B167)-2)=0,"Free",OFFSET('Processing Details'!$A$1,3,ROW($B167)-2))</f>
        <v>Free</v>
      </c>
      <c r="D167" s="118" t="str">
        <f ca="1">OFFSET('Processing Details'!$A$1,5,ROW($B167)-2)</f>
        <v>[COL166]</v>
      </c>
      <c r="E167" s="96" t="s">
        <v>1376</v>
      </c>
      <c r="F167" s="96" t="s">
        <v>659</v>
      </c>
    </row>
    <row r="168" spans="1:6" ht="15" customHeight="1" x14ac:dyDescent="0.2">
      <c r="A168" s="118" t="str">
        <f ca="1">CONCATENATE(OFFSET('Processing Details'!$A$2,0,ROW($A167)-1),OFFSET('Processing Details'!$A$3,0,ROW($A167)-1))</f>
        <v>i.2.1.2</v>
      </c>
      <c r="B168" s="118" t="str">
        <f ca="1">OFFSET('Processing Details'!$A$1,0,ROW($B168)-2)</f>
        <v>DPO</v>
      </c>
      <c r="C168" s="118" t="str">
        <f ca="1">IF(OFFSET('Processing Details'!$A$1,3,ROW($B168)-2)=0,"Free",OFFSET('Processing Details'!$A$1,3,ROW($B168)-2))</f>
        <v>Free</v>
      </c>
      <c r="D168" s="118" t="str">
        <f ca="1">OFFSET('Processing Details'!$A$1,5,ROW($B168)-2)</f>
        <v>[COL167]</v>
      </c>
      <c r="E168" s="96" t="s">
        <v>909</v>
      </c>
      <c r="F168" s="96" t="s">
        <v>659</v>
      </c>
    </row>
    <row r="169" spans="1:6" ht="15" customHeight="1" x14ac:dyDescent="0.2">
      <c r="A169" s="118" t="str">
        <f ca="1">CONCATENATE(OFFSET('Processing Details'!$A$2,0,ROW($A168)-1),OFFSET('Processing Details'!$A$3,0,ROW($A168)-1))</f>
        <v>i.2.1.3</v>
      </c>
      <c r="B169" s="118" t="str">
        <f ca="1">OFFSET('Processing Details'!$A$1,0,ROW($B169)-2)</f>
        <v>Data Subject Notification</v>
      </c>
      <c r="C169" s="118" t="str">
        <f ca="1">IF(OFFSET('Processing Details'!$A$1,3,ROW($B169)-2)=0,"Free",OFFSET('Processing Details'!$A$1,3,ROW($B169)-2))</f>
        <v>Free</v>
      </c>
      <c r="D169" s="118" t="str">
        <f ca="1">OFFSET('Processing Details'!$A$1,5,ROW($B169)-2)</f>
        <v>[COL168]</v>
      </c>
      <c r="E169" s="96" t="s">
        <v>910</v>
      </c>
      <c r="F169" s="96" t="s">
        <v>659</v>
      </c>
    </row>
    <row r="170" spans="1:6" ht="15" customHeight="1" x14ac:dyDescent="0.2">
      <c r="A170" s="118" t="str">
        <f ca="1">CONCATENATE(OFFSET('Processing Details'!$A$2,0,ROW($A169)-1),OFFSET('Processing Details'!$A$3,0,ROW($A169)-1))</f>
        <v>i.3</v>
      </c>
      <c r="B170" s="118" t="str">
        <f ca="1">OFFSET('Processing Details'!$A$1,0,ROW($B170)-2)</f>
        <v>S1</v>
      </c>
      <c r="C170" s="118" t="str">
        <f ca="1">IF(OFFSET('Processing Details'!$A$1,3,ROW($B170)-2)=0,"Free",OFFSET('Processing Details'!$A$1,3,ROW($B170)-2))</f>
        <v>Empty</v>
      </c>
      <c r="D170" s="118" t="str">
        <f ca="1">OFFSET('Processing Details'!$A$1,5,ROW($B170)-2)</f>
        <v>[COL169]</v>
      </c>
      <c r="E170" s="96" t="s">
        <v>1241</v>
      </c>
      <c r="F170" s="96" t="s">
        <v>659</v>
      </c>
    </row>
    <row r="171" spans="1:6" ht="15" customHeight="1" x14ac:dyDescent="0.2">
      <c r="A171" s="118" t="str">
        <f ca="1">CONCATENATE(OFFSET('Processing Details'!$A$2,0,ROW($A170)-1),OFFSET('Processing Details'!$A$3,0,ROW($A170)-1))</f>
        <v>i.3.1</v>
      </c>
      <c r="B171" s="118" t="str">
        <f ca="1">OFFSET('Processing Details'!$A$1,0,ROW($B171)-2)</f>
        <v>S1.1</v>
      </c>
      <c r="C171" s="118" t="str">
        <f ca="1">IF(OFFSET('Processing Details'!$A$1,3,ROW($B171)-2)=0,"Free",OFFSET('Processing Details'!$A$1,3,ROW($B171)-2))</f>
        <v>Free</v>
      </c>
      <c r="D171" s="118" t="str">
        <f ca="1">OFFSET('Processing Details'!$A$1,5,ROW($B171)-2)</f>
        <v>[COL170]</v>
      </c>
      <c r="E171" s="96" t="s">
        <v>659</v>
      </c>
      <c r="F171" s="96" t="s">
        <v>659</v>
      </c>
    </row>
    <row r="172" spans="1:6" ht="15" customHeight="1" x14ac:dyDescent="0.2">
      <c r="A172" s="118" t="str">
        <f ca="1">CONCATENATE(OFFSET('Processing Details'!$A$2,0,ROW($A171)-1),OFFSET('Processing Details'!$A$3,0,ROW($A171)-1))</f>
        <v>i.3.1.1</v>
      </c>
      <c r="B172" s="118" t="str">
        <f ca="1">OFFSET('Processing Details'!$A$1,0,ROW($B172)-2)</f>
        <v>S.1.1</v>
      </c>
      <c r="C172" s="118" t="str">
        <f ca="1">IF(OFFSET('Processing Details'!$A$1,3,ROW($B172)-2)=0,"Free",OFFSET('Processing Details'!$A$1,3,ROW($B172)-2))</f>
        <v>Free</v>
      </c>
      <c r="D172" s="118" t="str">
        <f ca="1">OFFSET('Processing Details'!$A$1,5,ROW($B172)-2)</f>
        <v>[COL171]</v>
      </c>
      <c r="E172" s="96" t="s">
        <v>659</v>
      </c>
      <c r="F172" s="96" t="s">
        <v>637</v>
      </c>
    </row>
    <row r="173" spans="1:6" ht="15" customHeight="1" x14ac:dyDescent="0.2">
      <c r="A173" s="118" t="str">
        <f ca="1">CONCATENATE(OFFSET('Processing Details'!$A$2,0,ROW($A172)-1),OFFSET('Processing Details'!$A$3,0,ROW($A172)-1))</f>
        <v>i.3.1.2</v>
      </c>
      <c r="B173" s="118" t="str">
        <f ca="1">OFFSET('Processing Details'!$A$1,0,ROW($B173)-2)</f>
        <v>S.1.2</v>
      </c>
      <c r="C173" s="118" t="str">
        <f ca="1">IF(OFFSET('Processing Details'!$A$1,3,ROW($B173)-2)=0,"Free",OFFSET('Processing Details'!$A$1,3,ROW($B173)-2))</f>
        <v>Free</v>
      </c>
      <c r="D173" s="118" t="str">
        <f ca="1">OFFSET('Processing Details'!$A$1,5,ROW($B173)-2)</f>
        <v>[COL172]</v>
      </c>
      <c r="E173" s="96" t="s">
        <v>872</v>
      </c>
      <c r="F173" s="96" t="s">
        <v>872</v>
      </c>
    </row>
    <row r="174" spans="1:6" ht="15" customHeight="1" x14ac:dyDescent="0.2">
      <c r="A174" s="118" t="str">
        <f ca="1">CONCATENATE(OFFSET('Processing Details'!$A$2,0,ROW($A173)-1),OFFSET('Processing Details'!$A$3,0,ROW($A173)-1))</f>
        <v>i.3.1.3</v>
      </c>
      <c r="B174" s="118" t="str">
        <f ca="1">OFFSET('Processing Details'!$A$1,0,ROW($B174)-2)</f>
        <v>S.1.3</v>
      </c>
      <c r="C174" s="118" t="str">
        <f ca="1">IF(OFFSET('Processing Details'!$A$1,3,ROW($B174)-2)=0,"Free",OFFSET('Processing Details'!$A$1,3,ROW($B174)-2))</f>
        <v>Free</v>
      </c>
      <c r="D174" s="118" t="str">
        <f ca="1">OFFSET('Processing Details'!$A$1,5,ROW($B174)-2)</f>
        <v>[COL173]</v>
      </c>
      <c r="E174" s="96" t="s">
        <v>872</v>
      </c>
      <c r="F174" s="96" t="s">
        <v>872</v>
      </c>
    </row>
    <row r="175" spans="1:6" ht="15" customHeight="1" x14ac:dyDescent="0.2">
      <c r="A175" s="118" t="str">
        <f ca="1">CONCATENATE(OFFSET('Processing Details'!$A$2,0,ROW($A174)-1),OFFSET('Processing Details'!$A$3,0,ROW($A174)-1))</f>
        <v>i.3.2</v>
      </c>
      <c r="B175" s="118" t="str">
        <f ca="1">OFFSET('Processing Details'!$A$1,0,ROW($B175)-2)</f>
        <v>S1.2</v>
      </c>
      <c r="C175" s="118" t="str">
        <f ca="1">IF(OFFSET('Processing Details'!$A$1,3,ROW($B175)-2)=0,"Free",OFFSET('Processing Details'!$A$1,3,ROW($B175)-2))</f>
        <v>Free</v>
      </c>
      <c r="D175" s="118" t="str">
        <f ca="1">OFFSET('Processing Details'!$A$1,5,ROW($B175)-2)</f>
        <v>[COL174]</v>
      </c>
      <c r="E175" s="96" t="s">
        <v>872</v>
      </c>
      <c r="F175" s="96" t="s">
        <v>872</v>
      </c>
    </row>
    <row r="176" spans="1:6" ht="15" customHeight="1" x14ac:dyDescent="0.2">
      <c r="A176" s="118" t="str">
        <f ca="1">CONCATENATE(OFFSET('Processing Details'!$A$2,0,ROW($A175)-1),OFFSET('Processing Details'!$A$3,0,ROW($A175)-1))</f>
        <v>i.3.2.1</v>
      </c>
      <c r="B176" s="118" t="str">
        <f ca="1">OFFSET('Processing Details'!$A$1,0,ROW($B176)-2)</f>
        <v>S1.2.1</v>
      </c>
      <c r="C176" s="118" t="str">
        <f ca="1">IF(OFFSET('Processing Details'!$A$1,3,ROW($B176)-2)=0,"Free",OFFSET('Processing Details'!$A$1,3,ROW($B176)-2))</f>
        <v>Free</v>
      </c>
      <c r="D176" s="118" t="str">
        <f ca="1">OFFSET('Processing Details'!$A$1,5,ROW($B176)-2)</f>
        <v>[COL175]</v>
      </c>
      <c r="E176" s="96" t="s">
        <v>872</v>
      </c>
      <c r="F176" s="96" t="s">
        <v>872</v>
      </c>
    </row>
    <row r="177" spans="1:6" ht="15" customHeight="1" x14ac:dyDescent="0.2">
      <c r="A177" s="118" t="str">
        <f ca="1">CONCATENATE(OFFSET('Processing Details'!$A$2,0,ROW($A176)-1),OFFSET('Processing Details'!$A$3,0,ROW($A176)-1))</f>
        <v>i.3.2.2</v>
      </c>
      <c r="B177" s="118" t="str">
        <f ca="1">OFFSET('Processing Details'!$A$1,0,ROW($B177)-2)</f>
        <v>S1.2.2</v>
      </c>
      <c r="C177" s="118" t="str">
        <f ca="1">IF(OFFSET('Processing Details'!$A$1,3,ROW($B177)-2)=0,"Free",OFFSET('Processing Details'!$A$1,3,ROW($B177)-2))</f>
        <v>Free</v>
      </c>
      <c r="D177" s="118" t="str">
        <f ca="1">OFFSET('Processing Details'!$A$1,5,ROW($B177)-2)</f>
        <v>[COL176]</v>
      </c>
      <c r="E177" s="96" t="s">
        <v>872</v>
      </c>
      <c r="F177" s="96" t="s">
        <v>872</v>
      </c>
    </row>
    <row r="178" spans="1:6" ht="15" customHeight="1" x14ac:dyDescent="0.2">
      <c r="A178" s="118" t="str">
        <f ca="1">CONCATENATE(OFFSET('Processing Details'!$A$2,0,ROW($A177)-1),OFFSET('Processing Details'!$A$3,0,ROW($A177)-1))</f>
        <v>i.3.2.3</v>
      </c>
      <c r="B178" s="118" t="str">
        <f ca="1">OFFSET('Processing Details'!$A$1,0,ROW($B178)-2)</f>
        <v>S1.2.3</v>
      </c>
      <c r="C178" s="118" t="str">
        <f ca="1">IF(OFFSET('Processing Details'!$A$1,3,ROW($B178)-2)=0,"Free",OFFSET('Processing Details'!$A$1,3,ROW($B178)-2))</f>
        <v>Free</v>
      </c>
      <c r="D178" s="118" t="str">
        <f ca="1">OFFSET('Processing Details'!$A$1,5,ROW($B178)-2)</f>
        <v>[COL177]</v>
      </c>
      <c r="E178" s="96" t="s">
        <v>872</v>
      </c>
      <c r="F178" s="96" t="s">
        <v>872</v>
      </c>
    </row>
    <row r="179" spans="1:6" ht="15" customHeight="1" x14ac:dyDescent="0.2">
      <c r="A179" s="118" t="str">
        <f ca="1">CONCATENATE(OFFSET('Processing Details'!$A$2,0,ROW($A178)-1),OFFSET('Processing Details'!$A$3,0,ROW($A178)-1))</f>
        <v>i.4</v>
      </c>
      <c r="B179" s="118" t="str">
        <f ca="1">OFFSET('Processing Details'!$A$1,0,ROW($B179)-2)</f>
        <v>S2</v>
      </c>
      <c r="C179" s="118" t="str">
        <f ca="1">IF(OFFSET('Processing Details'!$A$1,3,ROW($B179)-2)=0,"Free",OFFSET('Processing Details'!$A$1,3,ROW($B179)-2))</f>
        <v>Free</v>
      </c>
      <c r="D179" s="118" t="str">
        <f ca="1">OFFSET('Processing Details'!$A$1,5,ROW($B179)-2)</f>
        <v>[COL178]</v>
      </c>
      <c r="E179" s="96" t="s">
        <v>872</v>
      </c>
      <c r="F179" s="96" t="s">
        <v>872</v>
      </c>
    </row>
    <row r="180" spans="1:6" ht="15" customHeight="1" x14ac:dyDescent="0.2">
      <c r="A180" s="118" t="str">
        <f ca="1">CONCATENATE(OFFSET('Processing Details'!$A$2,0,ROW($A179)-1),OFFSET('Processing Details'!$A$3,0,ROW($A179)-1))</f>
        <v>i.4.1</v>
      </c>
      <c r="B180" s="118" t="str">
        <f ca="1">OFFSET('Processing Details'!$A$1,0,ROW($B180)-2)</f>
        <v>S2.1</v>
      </c>
      <c r="C180" s="118" t="str">
        <f ca="1">IF(OFFSET('Processing Details'!$A$1,3,ROW($B180)-2)=0,"Free",OFFSET('Processing Details'!$A$1,3,ROW($B180)-2))</f>
        <v>Free</v>
      </c>
      <c r="D180" s="118" t="str">
        <f ca="1">OFFSET('Processing Details'!$A$1,5,ROW($B180)-2)</f>
        <v>[COL179]</v>
      </c>
      <c r="E180" s="96" t="s">
        <v>872</v>
      </c>
      <c r="F180" s="96" t="s">
        <v>872</v>
      </c>
    </row>
    <row r="181" spans="1:6" ht="15" customHeight="1" x14ac:dyDescent="0.2">
      <c r="A181" s="118" t="str">
        <f ca="1">CONCATENATE(OFFSET('Processing Details'!$A$2,0,ROW($A180)-1),OFFSET('Processing Details'!$A$3,0,ROW($A180)-1))</f>
        <v>i.4.1.1</v>
      </c>
      <c r="B181" s="118" t="str">
        <f ca="1">OFFSET('Processing Details'!$A$1,0,ROW($B181)-2)</f>
        <v>S2.1.1</v>
      </c>
      <c r="C181" s="118" t="str">
        <f ca="1">IF(OFFSET('Processing Details'!$A$1,3,ROW($B181)-2)=0,"Free",OFFSET('Processing Details'!$A$1,3,ROW($B181)-2))</f>
        <v>Free</v>
      </c>
      <c r="D181" s="118" t="str">
        <f ca="1">OFFSET('Processing Details'!$A$1,5,ROW($B181)-2)</f>
        <v>[COL180]</v>
      </c>
      <c r="E181" s="96" t="s">
        <v>872</v>
      </c>
      <c r="F181" s="96" t="s">
        <v>872</v>
      </c>
    </row>
    <row r="182" spans="1:6" ht="15" customHeight="1" x14ac:dyDescent="0.2">
      <c r="A182" s="118" t="str">
        <f ca="1">CONCATENATE(OFFSET('Processing Details'!$A$2,0,ROW($A181)-1),OFFSET('Processing Details'!$A$3,0,ROW($A181)-1))</f>
        <v>i.4.1.2</v>
      </c>
      <c r="B182" s="118" t="str">
        <f ca="1">OFFSET('Processing Details'!$A$1,0,ROW($B182)-2)</f>
        <v>S2.1.2</v>
      </c>
      <c r="C182" s="118" t="str">
        <f ca="1">IF(OFFSET('Processing Details'!$A$1,3,ROW($B182)-2)=0,"Free",OFFSET('Processing Details'!$A$1,3,ROW($B182)-2))</f>
        <v>Free</v>
      </c>
      <c r="D182" s="118" t="str">
        <f ca="1">OFFSET('Processing Details'!$A$1,5,ROW($B182)-2)</f>
        <v>[COL181]</v>
      </c>
      <c r="E182" s="96" t="s">
        <v>872</v>
      </c>
      <c r="F182" s="96" t="s">
        <v>912</v>
      </c>
    </row>
    <row r="183" spans="1:6" ht="15" customHeight="1" x14ac:dyDescent="0.2">
      <c r="A183" s="118" t="str">
        <f ca="1">CONCATENATE(OFFSET('Processing Details'!$A$2,0,ROW($A182)-1),OFFSET('Processing Details'!$A$3,0,ROW($A182)-1))</f>
        <v>i.4.1.3</v>
      </c>
      <c r="B183" s="118" t="str">
        <f ca="1">OFFSET('Processing Details'!$A$1,0,ROW($B183)-2)</f>
        <v>S2.1.3</v>
      </c>
      <c r="C183" s="118" t="str">
        <f ca="1">IF(OFFSET('Processing Details'!$A$1,3,ROW($B183)-2)=0,"Free",OFFSET('Processing Details'!$A$1,3,ROW($B183)-2))</f>
        <v>Free</v>
      </c>
      <c r="D183" s="118" t="str">
        <f ca="1">OFFSET('Processing Details'!$A$1,5,ROW($B183)-2)</f>
        <v>[COL182]</v>
      </c>
      <c r="E183" s="96" t="s">
        <v>872</v>
      </c>
      <c r="F183" s="96" t="s">
        <v>912</v>
      </c>
    </row>
    <row r="184" spans="1:6" ht="15" customHeight="1" x14ac:dyDescent="0.2">
      <c r="A184" s="118" t="str">
        <f ca="1">CONCATENATE(OFFSET('Processing Details'!$A$2,0,ROW($A183)-1),OFFSET('Processing Details'!$A$3,0,ROW($A183)-1))</f>
        <v>i.4.2</v>
      </c>
      <c r="B184" s="118" t="str">
        <f ca="1">OFFSET('Processing Details'!$A$1,0,ROW($B184)-2)</f>
        <v>S2.2</v>
      </c>
      <c r="C184" s="118" t="str">
        <f ca="1">IF(OFFSET('Processing Details'!$A$1,3,ROW($B184)-2)=0,"Free",OFFSET('Processing Details'!$A$1,3,ROW($B184)-2))</f>
        <v>Free</v>
      </c>
      <c r="D184" s="118" t="str">
        <f ca="1">OFFSET('Processing Details'!$A$1,5,ROW($B184)-2)</f>
        <v>[COL183]</v>
      </c>
      <c r="E184" s="96" t="s">
        <v>872</v>
      </c>
      <c r="F184" s="96" t="s">
        <v>912</v>
      </c>
    </row>
    <row r="185" spans="1:6" ht="15" customHeight="1" x14ac:dyDescent="0.2">
      <c r="A185" s="118" t="str">
        <f ca="1">CONCATENATE(OFFSET('Processing Details'!$A$2,0,ROW($A184)-1),OFFSET('Processing Details'!$A$3,0,ROW($A184)-1))</f>
        <v>i.4.2.1</v>
      </c>
      <c r="B185" s="118" t="str">
        <f ca="1">OFFSET('Processing Details'!$A$1,0,ROW($B185)-2)</f>
        <v>S2.2.1</v>
      </c>
      <c r="C185" s="118" t="str">
        <f ca="1">IF(OFFSET('Processing Details'!$A$1,3,ROW($B185)-2)=0,"Free",OFFSET('Processing Details'!$A$1,3,ROW($B185)-2))</f>
        <v>Free</v>
      </c>
      <c r="D185" s="118" t="str">
        <f ca="1">OFFSET('Processing Details'!$A$1,5,ROW($B185)-2)</f>
        <v>[COL184]</v>
      </c>
      <c r="E185" s="96" t="s">
        <v>872</v>
      </c>
      <c r="F185" s="96" t="s">
        <v>912</v>
      </c>
    </row>
    <row r="186" spans="1:6" ht="15" customHeight="1" x14ac:dyDescent="0.2">
      <c r="A186" s="118" t="str">
        <f ca="1">CONCATENATE(OFFSET('Processing Details'!$A$2,0,ROW($A185)-1),OFFSET('Processing Details'!$A$3,0,ROW($A185)-1))</f>
        <v>i.4.2.2</v>
      </c>
      <c r="B186" s="118" t="str">
        <f ca="1">OFFSET('Processing Details'!$A$1,0,ROW($B186)-2)</f>
        <v>S2.2.2</v>
      </c>
      <c r="C186" s="118" t="str">
        <f ca="1">IF(OFFSET('Processing Details'!$A$1,3,ROW($B186)-2)=0,"Free",OFFSET('Processing Details'!$A$1,3,ROW($B186)-2))</f>
        <v>Free</v>
      </c>
      <c r="D186" s="118" t="str">
        <f ca="1">OFFSET('Processing Details'!$A$1,5,ROW($B186)-2)</f>
        <v>[COL185]</v>
      </c>
      <c r="E186" s="96" t="s">
        <v>872</v>
      </c>
      <c r="F186" s="96" t="s">
        <v>912</v>
      </c>
    </row>
    <row r="187" spans="1:6" ht="15.75" customHeight="1" x14ac:dyDescent="0.2">
      <c r="A187" s="130" t="str">
        <f ca="1">CONCATENATE(OFFSET('Processing Details'!$A$2,0,ROW($A186)-1),OFFSET('Processing Details'!$A$3,0,ROW($A186)-1))</f>
        <v>i.4.2.3</v>
      </c>
      <c r="B187" s="130" t="str">
        <f ca="1">OFFSET('Processing Details'!$A$1,0,ROW($B187)-2)</f>
        <v>S2.2.3</v>
      </c>
      <c r="C187" s="118" t="str">
        <f ca="1">IF(OFFSET('Processing Details'!$A$1,3,ROW($B187)-2)=0,"Free",OFFSET('Processing Details'!$A$1,3,ROW($B187)-2))</f>
        <v>Free</v>
      </c>
      <c r="D187" s="130" t="str">
        <f ca="1">OFFSET('Processing Details'!$A$1,5,ROW($B187)-2)</f>
        <v>[COL186]</v>
      </c>
      <c r="E187" s="96" t="s">
        <v>872</v>
      </c>
      <c r="F187" s="96" t="s">
        <v>912</v>
      </c>
    </row>
    <row r="188" spans="1:6" x14ac:dyDescent="0.2">
      <c r="A188" s="118" t="str">
        <f ca="1">CONCATENATE(OFFSET('Processing Details'!$A$2,0,ROW($A187)-1),OFFSET('Processing Details'!$A$3,0,ROW($A187)-1))</f>
        <v>j</v>
      </c>
      <c r="B188" s="118" t="str">
        <f ca="1">OFFSET('Processing Details'!$A$1,0,ROW($B188)-2)</f>
        <v>Management info</v>
      </c>
      <c r="C188" s="118" t="str">
        <f ca="1">IF(OFFSET('Processing Details'!$A$1,3,ROW($B188)-2)=0,"Free",OFFSET('Processing Details'!$A$1,3,ROW($B188)-2))</f>
        <v>Empty</v>
      </c>
      <c r="D188" s="118" t="str">
        <f ca="1">OFFSET('Processing Details'!$A$1,5,ROW($B188)-2)</f>
        <v>[COL187]</v>
      </c>
      <c r="E188" s="118" t="s">
        <v>638</v>
      </c>
      <c r="F188" s="118" t="s">
        <v>703</v>
      </c>
    </row>
    <row r="189" spans="1:6" x14ac:dyDescent="0.2">
      <c r="A189" s="118" t="str">
        <f ca="1">CONCATENATE(OFFSET('Processing Details'!$A$2,0,ROW($A188)-1),OFFSET('Processing Details'!$A$3,0,ROW($A188)-1))</f>
        <v>j.1</v>
      </c>
      <c r="B189" s="118" t="str">
        <f ca="1">OFFSET('Processing Details'!$A$1,0,ROW($B189)-2)</f>
        <v>Created on</v>
      </c>
      <c r="C189" s="118" t="str">
        <f ca="1">IF(OFFSET('Processing Details'!$A$1,3,ROW($B189)-2)=0,"Free",OFFSET('Processing Details'!$A$1,3,ROW($B189)-2))</f>
        <v>Free</v>
      </c>
      <c r="D189" s="118" t="str">
        <f ca="1">OFFSET('Processing Details'!$A$1,5,ROW($B189)-2)</f>
        <v>[COL188]</v>
      </c>
      <c r="E189" s="118" t="s">
        <v>639</v>
      </c>
      <c r="F189" s="118" t="s">
        <v>704</v>
      </c>
    </row>
    <row r="190" spans="1:6" ht="25.5" x14ac:dyDescent="0.2">
      <c r="A190" s="118" t="str">
        <f ca="1">CONCATENATE(OFFSET('Processing Details'!$A$2,0,ROW($A189)-1),OFFSET('Processing Details'!$A$3,0,ROW($A189)-1))</f>
        <v>j.2</v>
      </c>
      <c r="B190" s="118" t="str">
        <f ca="1">OFFSET('Processing Details'!$A$1,0,ROW($B190)-2)</f>
        <v>Modified on</v>
      </c>
      <c r="C190" s="118" t="str">
        <f ca="1">IF(OFFSET('Processing Details'!$A$1,3,ROW($B190)-2)=0,"Free",OFFSET('Processing Details'!$A$1,3,ROW($B190)-2))</f>
        <v>Free</v>
      </c>
      <c r="D190" s="118" t="str">
        <f ca="1">OFFSET('Processing Details'!$A$1,5,ROW($B190)-2)</f>
        <v>[COL189]</v>
      </c>
      <c r="E190" s="118" t="s">
        <v>661</v>
      </c>
      <c r="F190" s="118" t="s">
        <v>704</v>
      </c>
    </row>
    <row r="191" spans="1:6" x14ac:dyDescent="0.2">
      <c r="A191" s="130" t="str">
        <f ca="1">CONCATENATE(OFFSET('Processing Details'!$A$2,0,ROW($A190)-1),OFFSET('Processing Details'!$A$3,0,ROW($A190)-1))</f>
        <v>j.3</v>
      </c>
      <c r="B191" s="130" t="str">
        <f ca="1">OFFSET('Processing Details'!$A$1,0,ROW($B191)-2)</f>
        <v>By</v>
      </c>
      <c r="C191" s="118" t="str">
        <f ca="1">IF(OFFSET('Processing Details'!$A$1,3,ROW($B191)-2)=0,"Free",OFFSET('Processing Details'!$A$1,3,ROW($B191)-2))</f>
        <v>Free</v>
      </c>
      <c r="D191" s="130" t="str">
        <f ca="1">OFFSET('Processing Details'!$A$1,5,ROW($B191)-2)</f>
        <v>[COL190]</v>
      </c>
      <c r="E191" s="130" t="s">
        <v>640</v>
      </c>
      <c r="F191" s="130" t="s">
        <v>705</v>
      </c>
    </row>
    <row r="192" spans="1:6" ht="25.5" x14ac:dyDescent="0.2">
      <c r="A192" s="130" t="str">
        <f ca="1">CONCATENATE(OFFSET('Processing Details'!$A$2,0,ROW($A191)-1),OFFSET('Processing Details'!$A$3,0,ROW($A191)-1))</f>
        <v>j.4</v>
      </c>
      <c r="B192" s="130" t="str">
        <f ca="1">OFFSET('Processing Details'!$A$1,0,ROW($B192)-2)</f>
        <v>Name for approval</v>
      </c>
      <c r="C192" s="118" t="str">
        <f ca="1">IF(OFFSET('Processing Details'!$A$1,3,ROW($B192)-2)=0,"Free",OFFSET('Processing Details'!$A$1,3,ROW($B192)-2))</f>
        <v>Free</v>
      </c>
      <c r="D192" s="130" t="str">
        <f ca="1">OFFSET('Processing Details'!$A$1,5,ROW($B192)-2)</f>
        <v>[COL191]</v>
      </c>
      <c r="E192" s="130" t="s">
        <v>660</v>
      </c>
      <c r="F192" s="130" t="s">
        <v>706</v>
      </c>
    </row>
    <row r="193" spans="1:6" ht="25.5" x14ac:dyDescent="0.2">
      <c r="A193" s="130" t="str">
        <f ca="1">CONCATENATE(OFFSET('Processing Details'!$A$2,0,ROW($A192)-1),OFFSET('Processing Details'!$A$3,0,ROW($A192)-1))</f>
        <v>j.5</v>
      </c>
      <c r="B193" s="130" t="str">
        <f ca="1">OFFSET('Processing Details'!$A$1,0,ROW($B193)-2)</f>
        <v>Approval</v>
      </c>
      <c r="C193" s="118" t="str">
        <f ca="1">IF(OFFSET('Processing Details'!$A$1,3,ROW($B193)-2)=0,"Free",OFFSET('Processing Details'!$A$1,3,ROW($B193)-2))</f>
        <v>Free</v>
      </c>
      <c r="D193" s="130" t="str">
        <f ca="1">OFFSET('Processing Details'!$A$1,5,ROW($B193)-2)</f>
        <v>[COL192]</v>
      </c>
      <c r="E193" s="130" t="s">
        <v>641</v>
      </c>
      <c r="F193" s="130" t="s">
        <v>29</v>
      </c>
    </row>
    <row r="195" spans="1:6" customFormat="1" ht="11.25" x14ac:dyDescent="0.2"/>
    <row r="196" spans="1:6" customFormat="1" ht="11.25" x14ac:dyDescent="0.2"/>
    <row r="197" spans="1:6" x14ac:dyDescent="0.2">
      <c r="A197" t="s">
        <v>317</v>
      </c>
      <c r="B197" t="s">
        <v>24</v>
      </c>
      <c r="C197" t="s">
        <v>324</v>
      </c>
      <c r="D197" t="s">
        <v>325</v>
      </c>
      <c r="E197" s="117" t="s">
        <v>3</v>
      </c>
      <c r="F197" s="117" t="s">
        <v>961</v>
      </c>
    </row>
    <row r="198" spans="1:6" ht="15" customHeight="1" x14ac:dyDescent="0.2">
      <c r="A198" s="185" t="str">
        <f ca="1">OFFSET('CNPD-Art35-5&amp;6'!$D$3,0,ROW($A198)-198)</f>
        <v>Processing ID</v>
      </c>
      <c r="B198" s="185" t="str">
        <f>'CNPD-Art35-5&amp;6'!$D$1</f>
        <v>DPIA Criteria relative to potential High Risk Processing (Art. 35-5&amp;6)-CNPD</v>
      </c>
      <c r="C198" s="185" t="str">
        <f ca="1">OFFSET('CNPD-Art35-5&amp;6'!$D$2,0,ROW($A198)-198)</f>
        <v>AutoFilled</v>
      </c>
      <c r="D198" s="184">
        <f t="shared" ref="D198:D210" si="0">ROW(A198)-194</f>
        <v>4</v>
      </c>
      <c r="E198" s="185" t="s">
        <v>962</v>
      </c>
      <c r="F198" s="186" t="s">
        <v>1265</v>
      </c>
    </row>
    <row r="199" spans="1:6" ht="15" customHeight="1" x14ac:dyDescent="0.2">
      <c r="A199" s="185" t="str">
        <f ca="1">OFFSET('CNPD-Art35-5&amp;6'!$D$3,0,ROW($A199)-198)</f>
        <v>Processing Title</v>
      </c>
      <c r="B199" s="185" t="str">
        <f>'CNPD-Art35-5&amp;6'!$D$1</f>
        <v>DPIA Criteria relative to potential High Risk Processing (Art. 35-5&amp;6)-CNPD</v>
      </c>
      <c r="C199" s="185" t="str">
        <f ca="1">OFFSET('CNPD-Art35-5&amp;6'!$D$2,0,ROW($A199)-198)</f>
        <v>AutoFilled</v>
      </c>
      <c r="D199" s="184">
        <f t="shared" si="0"/>
        <v>5</v>
      </c>
      <c r="E199" s="185" t="s">
        <v>963</v>
      </c>
      <c r="F199" s="186" t="s">
        <v>987</v>
      </c>
    </row>
    <row r="200" spans="1:6" ht="15" customHeight="1" x14ac:dyDescent="0.2">
      <c r="A200" s="185" t="str">
        <f ca="1">OFFSET('CNPD-Art35-5&amp;6'!$D$3,0,ROW($A200)-198)</f>
        <v>Genetic</v>
      </c>
      <c r="B200" s="185" t="str">
        <f>'CNPD-Art35-5&amp;6'!$D$1</f>
        <v>DPIA Criteria relative to potential High Risk Processing (Art. 35-5&amp;6)-CNPD</v>
      </c>
      <c r="C200" s="185" t="str">
        <f ca="1">OFFSET('CNPD-Art35-5&amp;6'!$D$2,0,ROW($A200)-198)</f>
        <v>Drop-Down List</v>
      </c>
      <c r="D200" s="184">
        <f t="shared" si="0"/>
        <v>6</v>
      </c>
      <c r="E200" s="185" t="s">
        <v>964</v>
      </c>
      <c r="F200" s="185"/>
    </row>
    <row r="201" spans="1:6" ht="15" customHeight="1" x14ac:dyDescent="0.2">
      <c r="A201" s="130" t="str">
        <f ca="1">OFFSET('CNPD-Art35-5&amp;6'!$D$3,0,ROW($A201)-198)</f>
        <v>Biometric</v>
      </c>
      <c r="B201" s="185" t="str">
        <f>'CNPD-Art35-5&amp;6'!$D$1</f>
        <v>DPIA Criteria relative to potential High Risk Processing (Art. 35-5&amp;6)-CNPD</v>
      </c>
      <c r="C201" s="130" t="str">
        <f ca="1">OFFSET('CNPD-Art35-5&amp;6'!$D$2,0,ROW($A201)-198)</f>
        <v>Drop-Down List</v>
      </c>
      <c r="D201" s="184">
        <f t="shared" si="0"/>
        <v>7</v>
      </c>
      <c r="E201" s="185" t="s">
        <v>965</v>
      </c>
      <c r="F201" s="185"/>
    </row>
    <row r="202" spans="1:6" ht="15" customHeight="1" x14ac:dyDescent="0.2">
      <c r="A202" s="187" t="str">
        <f ca="1">OFFSET('CNPD-Art35-5&amp;6'!$D$3,0,ROW($A202)-198)</f>
        <v>Data Crossing</v>
      </c>
      <c r="B202" s="185" t="str">
        <f>'CNPD-Art35-5&amp;6'!$D$1</f>
        <v>DPIA Criteria relative to potential High Risk Processing (Art. 35-5&amp;6)-CNPD</v>
      </c>
      <c r="C202" s="187" t="str">
        <f ca="1">OFFSET('CNPD-Art35-5&amp;6'!$D$2,0,ROW($A202)-198)</f>
        <v>Drop-Down List</v>
      </c>
      <c r="D202" s="184">
        <f t="shared" si="0"/>
        <v>8</v>
      </c>
      <c r="E202" s="185" t="s">
        <v>966</v>
      </c>
      <c r="F202" s="185"/>
    </row>
    <row r="203" spans="1:6" ht="15" customHeight="1" x14ac:dyDescent="0.2">
      <c r="A203" s="188" t="str">
        <f ca="1">OFFSET('CNPD-Art35-5&amp;6'!$D$3,0,ROW($A203)-198)</f>
        <v>Monitoring</v>
      </c>
      <c r="B203" s="185" t="str">
        <f>'CNPD-Art35-5&amp;6'!$D$1</f>
        <v>DPIA Criteria relative to potential High Risk Processing (Art. 35-5&amp;6)-CNPD</v>
      </c>
      <c r="C203" s="188" t="str">
        <f ca="1">OFFSET('CNPD-Art35-5&amp;6'!$D$2,0,ROW($A203)-198)</f>
        <v>Drop-Down List</v>
      </c>
      <c r="D203" s="184">
        <f t="shared" si="0"/>
        <v>9</v>
      </c>
      <c r="E203" s="185" t="s">
        <v>967</v>
      </c>
      <c r="F203" s="185"/>
    </row>
    <row r="204" spans="1:6" ht="15" customHeight="1" x14ac:dyDescent="0.2">
      <c r="A204" s="187" t="str">
        <f ca="1">OFFSET('CNPD-Art35-5&amp;6'!$D$3,0,ROW($A204)-198)</f>
        <v>National</v>
      </c>
      <c r="B204" s="185" t="str">
        <f>'CNPD-Art35-5&amp;6'!$D$1</f>
        <v>DPIA Criteria relative to potential High Risk Processing (Art. 35-5&amp;6)-CNPD</v>
      </c>
      <c r="C204" s="187" t="str">
        <f ca="1">OFFSET('CNPD-Art35-5&amp;6'!$D$2,0,ROW($A204)-198)</f>
        <v>Drop-Down List</v>
      </c>
      <c r="D204" s="184">
        <f t="shared" si="0"/>
        <v>10</v>
      </c>
      <c r="E204" s="185" t="s">
        <v>968</v>
      </c>
      <c r="F204" s="185"/>
    </row>
    <row r="205" spans="1:6" ht="15" customHeight="1" x14ac:dyDescent="0.2">
      <c r="A205" s="187" t="str">
        <f ca="1">OFFSET('CNPD-Art35-5&amp;6'!$D$3,0,ROW($A205)-198)</f>
        <v>Statistic</v>
      </c>
      <c r="B205" s="185" t="str">
        <f>'CNPD-Art35-5&amp;6'!$D$1</f>
        <v>DPIA Criteria relative to potential High Risk Processing (Art. 35-5&amp;6)-CNPD</v>
      </c>
      <c r="C205" s="187" t="str">
        <f ca="1">OFFSET('CNPD-Art35-5&amp;6'!$D$2,0,ROW($A205)-198)</f>
        <v>Drop-Down List</v>
      </c>
      <c r="D205" s="184">
        <f t="shared" si="0"/>
        <v>11</v>
      </c>
      <c r="E205" s="185" t="s">
        <v>969</v>
      </c>
      <c r="F205" s="185"/>
    </row>
    <row r="206" spans="1:6" ht="15" customHeight="1" x14ac:dyDescent="0.2">
      <c r="A206" s="187" t="str">
        <f ca="1">OFFSET('CNPD-Art35-5&amp;6'!$D$3,0,ROW($A206)-198)</f>
        <v>Location</v>
      </c>
      <c r="B206" s="185" t="str">
        <f>'CNPD-Art35-5&amp;6'!$D$1</f>
        <v>DPIA Criteria relative to potential High Risk Processing (Art. 35-5&amp;6)-CNPD</v>
      </c>
      <c r="C206" s="187" t="str">
        <f ca="1">OFFSET('CNPD-Art35-5&amp;6'!$D$2,0,ROW($A206)-198)</f>
        <v>Drop-Down List</v>
      </c>
      <c r="D206" s="184">
        <f t="shared" si="0"/>
        <v>12</v>
      </c>
      <c r="E206" s="185" t="s">
        <v>970</v>
      </c>
      <c r="F206" s="185"/>
    </row>
    <row r="207" spans="1:6" ht="15" customHeight="1" x14ac:dyDescent="0.2">
      <c r="A207" s="187" t="str">
        <f ca="1">OFFSET('CNPD-Art35-5&amp;6'!$D$3,0,ROW($A207)-198)</f>
        <v>Indirect</v>
      </c>
      <c r="B207" s="185" t="str">
        <f>'CNPD-Art35-5&amp;6'!$D$1</f>
        <v>DPIA Criteria relative to potential High Risk Processing (Art. 35-5&amp;6)-CNPD</v>
      </c>
      <c r="C207" s="187" t="str">
        <f ca="1">OFFSET('CNPD-Art35-5&amp;6'!$D$2,0,ROW($A207)-198)</f>
        <v>Drop-Down List</v>
      </c>
      <c r="D207" s="184">
        <f t="shared" si="0"/>
        <v>13</v>
      </c>
      <c r="E207" s="185" t="s">
        <v>971</v>
      </c>
      <c r="F207" s="185"/>
    </row>
    <row r="208" spans="1:6" ht="15" customHeight="1" x14ac:dyDescent="0.2">
      <c r="A208" s="130" t="str">
        <f ca="1">OFFSET('CNPD-Art35-5&amp;6'!$D$3,0,ROW($A208)-198)</f>
        <v>Editorial</v>
      </c>
      <c r="B208" s="185" t="str">
        <f>'CNPD-Art35-5&amp;6'!$D$1</f>
        <v>DPIA Criteria relative to potential High Risk Processing (Art. 35-5&amp;6)-CNPD</v>
      </c>
      <c r="C208" s="130" t="str">
        <f ca="1">OFFSET('CNPD-Art35-5&amp;6'!$D$2,0,ROW($A208)-198)</f>
        <v>Empty</v>
      </c>
      <c r="D208" s="184">
        <f t="shared" si="0"/>
        <v>14</v>
      </c>
      <c r="E208" s="130" t="s">
        <v>972</v>
      </c>
      <c r="F208" s="130"/>
    </row>
    <row r="209" spans="1:6" ht="15" customHeight="1" x14ac:dyDescent="0.2">
      <c r="A209" s="187" t="str">
        <f ca="1">OFFSET('CNPD-Art35-5&amp;6'!$D$3,0,ROW($A209)-198)</f>
        <v>Calculation</v>
      </c>
      <c r="B209" s="185" t="str">
        <f>'CNPD-Art35-5&amp;6'!$D$1</f>
        <v>DPIA Criteria relative to potential High Risk Processing (Art. 35-5&amp;6)-CNPD</v>
      </c>
      <c r="C209" s="187" t="str">
        <f ca="1">OFFSET('CNPD-Art35-5&amp;6'!$D$2,0,ROW($A209)-198)</f>
        <v>AutoFilled</v>
      </c>
      <c r="D209" s="184">
        <f t="shared" si="0"/>
        <v>15</v>
      </c>
      <c r="E209" s="187" t="s">
        <v>974</v>
      </c>
      <c r="F209" s="189" t="s">
        <v>1398</v>
      </c>
    </row>
    <row r="210" spans="1:6" ht="15" customHeight="1" x14ac:dyDescent="0.2">
      <c r="A210" s="187" t="str">
        <f ca="1">OFFSET('CNPD-Art35-5&amp;6'!$D$3,0,ROW($A210)-198)</f>
        <v>RESULT</v>
      </c>
      <c r="B210" s="185" t="str">
        <f>'CNPD-Art35-5&amp;6'!$D$1</f>
        <v>DPIA Criteria relative to potential High Risk Processing (Art. 35-5&amp;6)-CNPD</v>
      </c>
      <c r="C210" s="187" t="str">
        <f ca="1">OFFSET('CNPD-Art35-5&amp;6'!$D$2,0,ROW($A210)-198)</f>
        <v>AutoFilled</v>
      </c>
      <c r="D210" s="184">
        <f t="shared" si="0"/>
        <v>16</v>
      </c>
      <c r="E210" s="187" t="s">
        <v>973</v>
      </c>
      <c r="F210" s="189" t="s">
        <v>1399</v>
      </c>
    </row>
    <row r="213" spans="1:6" x14ac:dyDescent="0.2">
      <c r="A213" s="213" t="s">
        <v>317</v>
      </c>
      <c r="B213" s="213" t="s">
        <v>24</v>
      </c>
      <c r="C213" s="213" t="s">
        <v>324</v>
      </c>
      <c r="D213" s="213" t="s">
        <v>325</v>
      </c>
      <c r="E213" s="213" t="s">
        <v>3</v>
      </c>
      <c r="F213" s="213" t="s">
        <v>961</v>
      </c>
    </row>
    <row r="214" spans="1:6" ht="15" customHeight="1" x14ac:dyDescent="0.2">
      <c r="A214" s="213" t="str">
        <f ca="1">OFFSET('Tsf-Ext-UE'!$D$3,0,ROW($A214)-214)</f>
        <v>PR Info</v>
      </c>
      <c r="B214" s="213" t="str">
        <f>'Tsf-Ext-UE'!$E$1</f>
        <v>Transfer OUTSIDE UE 1</v>
      </c>
      <c r="C214" s="213" t="str">
        <f ca="1">OFFSET('Tsf-Ext-UE'!$D$2,0,ROW($A214)-214)</f>
        <v>AutoFilled</v>
      </c>
      <c r="D214" s="213">
        <f>ROW(A214)-210</f>
        <v>4</v>
      </c>
      <c r="E214" s="213" t="s">
        <v>1259</v>
      </c>
      <c r="F214" s="255" t="s">
        <v>1265</v>
      </c>
    </row>
    <row r="215" spans="1:6" ht="15" customHeight="1" x14ac:dyDescent="0.2">
      <c r="A215" s="213" t="str">
        <f ca="1">OFFSET('Tsf-Ext-UE'!$D$3,0,ROW($A215)-214)</f>
        <v>TSF 1</v>
      </c>
      <c r="B215" s="213" t="str">
        <f>'Tsf-Ext-UE'!$E$1</f>
        <v>Transfer OUTSIDE UE 1</v>
      </c>
      <c r="C215" s="213" t="str">
        <f ca="1">OFFSET('Tsf-Ext-UE'!$D$2,0,ROW($A215)-214)</f>
        <v>AutoFilled</v>
      </c>
      <c r="D215" s="214">
        <f t="shared" ref="D215:D232" si="1">ROW(A215)-210</f>
        <v>5</v>
      </c>
      <c r="E215" s="214" t="s">
        <v>979</v>
      </c>
      <c r="F215" s="256" t="s">
        <v>988</v>
      </c>
    </row>
    <row r="216" spans="1:6" ht="15" customHeight="1" x14ac:dyDescent="0.2">
      <c r="A216" s="213" t="str">
        <f ca="1">OFFSET('Tsf-Ext-UE'!$D$3,0,ROW($A216)-214)</f>
        <v>Description TSF 1</v>
      </c>
      <c r="B216" s="213" t="str">
        <f>'Tsf-Ext-UE'!$E$1</f>
        <v>Transfer OUTSIDE UE 1</v>
      </c>
      <c r="C216" s="213" t="str">
        <f ca="1">OFFSET('Tsf-Ext-UE'!$D$2,0,ROW($A216)-214)</f>
        <v>AutoFilled</v>
      </c>
      <c r="D216" s="213">
        <f t="shared" si="1"/>
        <v>6</v>
      </c>
      <c r="E216" s="213" t="s">
        <v>979</v>
      </c>
      <c r="F216" s="255" t="s">
        <v>989</v>
      </c>
    </row>
    <row r="217" spans="1:6" ht="15" customHeight="1" x14ac:dyDescent="0.2">
      <c r="A217" s="213" t="str">
        <f ca="1">OFFSET('Tsf-Ext-UE'!$D$3,0,ROW($A217)-214)</f>
        <v>Transfer basis TSF1</v>
      </c>
      <c r="B217" s="213" t="str">
        <f>'Tsf-Ext-UE'!$E$1</f>
        <v>Transfer OUTSIDE UE 1</v>
      </c>
      <c r="C217" s="213" t="str">
        <f ca="1">OFFSET('Tsf-Ext-UE'!$D$2,0,ROW($A217)-214)</f>
        <v>Drop-Down List</v>
      </c>
      <c r="D217" s="213">
        <f t="shared" si="1"/>
        <v>7</v>
      </c>
      <c r="E217" s="213" t="s">
        <v>980</v>
      </c>
      <c r="F217" s="257"/>
    </row>
    <row r="218" spans="1:6" ht="15" customHeight="1" x14ac:dyDescent="0.2">
      <c r="A218" s="213" t="str">
        <f ca="1">OFFSET('Tsf-Ext-UE'!$D$3,0,ROW($A218)-214)</f>
        <v xml:space="preserve"> Application Art 48 TSF1</v>
      </c>
      <c r="B218" s="213" t="str">
        <f>'Tsf-Ext-UE'!$E$1</f>
        <v>Transfer OUTSIDE UE 1</v>
      </c>
      <c r="C218" s="213" t="str">
        <f ca="1">OFFSET('Tsf-Ext-UE'!$D$2,0,ROW($A218)-214)</f>
        <v>Drop-Down list</v>
      </c>
      <c r="D218" s="213">
        <f t="shared" si="1"/>
        <v>8</v>
      </c>
      <c r="E218" s="213" t="s">
        <v>981</v>
      </c>
      <c r="F218" s="257"/>
    </row>
    <row r="219" spans="1:6" ht="15" customHeight="1" x14ac:dyDescent="0.2">
      <c r="A219" s="213" t="str">
        <f ca="1">OFFSET('Tsf-Ext-UE'!$D$3,0,ROW($A219)-214)</f>
        <v xml:space="preserve"> Derogation TSF1</v>
      </c>
      <c r="B219" s="213" t="str">
        <f>'Tsf-Ext-UE'!$E$1</f>
        <v>Transfer OUTSIDE UE 1</v>
      </c>
      <c r="C219" s="213" t="str">
        <f ca="1">OFFSET('Tsf-Ext-UE'!$D$2,0,ROW($A219)-214)</f>
        <v>Drop-Down list</v>
      </c>
      <c r="D219" s="213">
        <f t="shared" si="1"/>
        <v>9</v>
      </c>
      <c r="E219" s="213" t="s">
        <v>982</v>
      </c>
      <c r="F219" s="257"/>
    </row>
    <row r="220" spans="1:6" ht="15" customHeight="1" x14ac:dyDescent="0.2">
      <c r="A220" s="213" t="str">
        <f ca="1">OFFSET('Tsf-Ext-UE'!$D$3,0,ROW($A220)-214)</f>
        <v>Lawfulness of the TSF1</v>
      </c>
      <c r="B220" s="213" t="str">
        <f>'Tsf-Ext-UE'!$E$1</f>
        <v>Transfer OUTSIDE UE 1</v>
      </c>
      <c r="C220" s="213" t="str">
        <f ca="1">OFFSET('Tsf-Ext-UE'!$D$2,0,ROW($A220)-214)</f>
        <v>AutoFilled</v>
      </c>
      <c r="D220" s="213">
        <f t="shared" si="1"/>
        <v>10</v>
      </c>
      <c r="E220" s="213" t="s">
        <v>983</v>
      </c>
      <c r="F220" s="255" t="s">
        <v>1400</v>
      </c>
    </row>
    <row r="221" spans="1:6" ht="15" customHeight="1" x14ac:dyDescent="0.2">
      <c r="A221" s="213" t="str">
        <f ca="1">OFFSET('Tsf-Ext-UE'!$D$3,0,ROW($A221)-214)</f>
        <v>TSF 2</v>
      </c>
      <c r="B221" s="213" t="str">
        <f>'Tsf-Ext-UE'!$E$1</f>
        <v>Transfer OUTSIDE UE 1</v>
      </c>
      <c r="C221" s="213" t="str">
        <f ca="1">OFFSET('Tsf-Ext-UE'!$D$2,0,ROW($A221)-214)</f>
        <v>AutoFilled</v>
      </c>
      <c r="D221" s="213">
        <f t="shared" si="1"/>
        <v>11</v>
      </c>
      <c r="E221" s="213" t="s">
        <v>979</v>
      </c>
      <c r="F221" s="255" t="s">
        <v>990</v>
      </c>
    </row>
    <row r="222" spans="1:6" ht="15" customHeight="1" x14ac:dyDescent="0.2">
      <c r="A222" s="213" t="str">
        <f ca="1">OFFSET('Tsf-Ext-UE'!$D$3,0,ROW($A222)-214)</f>
        <v>Description TSF 2</v>
      </c>
      <c r="B222" s="213" t="str">
        <f>'Tsf-Ext-UE'!$E$1</f>
        <v>Transfer OUTSIDE UE 1</v>
      </c>
      <c r="C222" s="213" t="str">
        <f ca="1">OFFSET('Tsf-Ext-UE'!$D$2,0,ROW($A222)-214)</f>
        <v>AutoFilled</v>
      </c>
      <c r="D222" s="213">
        <f t="shared" si="1"/>
        <v>12</v>
      </c>
      <c r="E222" s="213" t="s">
        <v>979</v>
      </c>
      <c r="F222" s="255" t="s">
        <v>991</v>
      </c>
    </row>
    <row r="223" spans="1:6" ht="15" customHeight="1" x14ac:dyDescent="0.2">
      <c r="A223" s="213" t="str">
        <f ca="1">OFFSET('Tsf-Ext-UE'!$D$3,0,ROW($A223)-214)</f>
        <v>Transfer basis TSF2</v>
      </c>
      <c r="B223" s="213" t="str">
        <f>'Tsf-Ext-UE'!$E$1</f>
        <v>Transfer OUTSIDE UE 1</v>
      </c>
      <c r="C223" s="213" t="str">
        <f ca="1">OFFSET('Tsf-Ext-UE'!$D$2,0,ROW($A223)-214)</f>
        <v>Drop-Down List</v>
      </c>
      <c r="D223" s="213">
        <f t="shared" si="1"/>
        <v>13</v>
      </c>
      <c r="E223" s="213" t="s">
        <v>984</v>
      </c>
      <c r="F223" s="257"/>
    </row>
    <row r="224" spans="1:6" ht="15" customHeight="1" x14ac:dyDescent="0.2">
      <c r="A224" s="213" t="str">
        <f ca="1">OFFSET('Tsf-Ext-UE'!$D$3,0,ROW($A224)-214)</f>
        <v xml:space="preserve"> Application Art 48 TSF2</v>
      </c>
      <c r="B224" s="213" t="str">
        <f>'Tsf-Ext-UE'!$E$1</f>
        <v>Transfer OUTSIDE UE 1</v>
      </c>
      <c r="C224" s="213" t="str">
        <f ca="1">OFFSET('Tsf-Ext-UE'!$D$2,0,ROW($A224)-214)</f>
        <v>Drop-Down list</v>
      </c>
      <c r="D224" s="213">
        <f t="shared" si="1"/>
        <v>14</v>
      </c>
      <c r="E224" s="213" t="s">
        <v>981</v>
      </c>
      <c r="F224" s="257"/>
    </row>
    <row r="225" spans="1:6" ht="15" customHeight="1" x14ac:dyDescent="0.2">
      <c r="A225" s="213" t="str">
        <f ca="1">OFFSET('Tsf-Ext-UE'!$D$3,0,ROW($A225)-214)</f>
        <v xml:space="preserve"> Derogation TSF2</v>
      </c>
      <c r="B225" s="213" t="str">
        <f>'Tsf-Ext-UE'!$E$1</f>
        <v>Transfer OUTSIDE UE 1</v>
      </c>
      <c r="C225" s="213" t="str">
        <f ca="1">OFFSET('Tsf-Ext-UE'!$D$2,0,ROW($A225)-214)</f>
        <v>Drop-Down list</v>
      </c>
      <c r="D225" s="213">
        <f t="shared" si="1"/>
        <v>15</v>
      </c>
      <c r="E225" s="213" t="s">
        <v>982</v>
      </c>
      <c r="F225" s="257"/>
    </row>
    <row r="226" spans="1:6" ht="15" customHeight="1" x14ac:dyDescent="0.2">
      <c r="A226" s="213" t="str">
        <f ca="1">OFFSET('Tsf-Ext-UE'!$D$3,0,ROW($A226)-214)</f>
        <v>Lawfulness of the TSF2</v>
      </c>
      <c r="B226" s="213" t="str">
        <f>'Tsf-Ext-UE'!$E$1</f>
        <v>Transfer OUTSIDE UE 1</v>
      </c>
      <c r="C226" s="213" t="str">
        <f ca="1">OFFSET('Tsf-Ext-UE'!$D$2,0,ROW($A226)-214)</f>
        <v>AutoFilled</v>
      </c>
      <c r="D226" s="213">
        <f t="shared" si="1"/>
        <v>16</v>
      </c>
      <c r="E226" s="213" t="s">
        <v>983</v>
      </c>
      <c r="F226" s="255" t="s">
        <v>1401</v>
      </c>
    </row>
    <row r="227" spans="1:6" ht="15" customHeight="1" x14ac:dyDescent="0.2">
      <c r="A227" s="213" t="str">
        <f ca="1">OFFSET('Tsf-Ext-UE'!$D$3,0,ROW($A227)-214)</f>
        <v>TSF 3</v>
      </c>
      <c r="B227" s="213" t="str">
        <f>'Tsf-Ext-UE'!$E$1</f>
        <v>Transfer OUTSIDE UE 1</v>
      </c>
      <c r="C227" s="213" t="str">
        <f ca="1">OFFSET('Tsf-Ext-UE'!$D$2,0,ROW($A227)-214)</f>
        <v>AutoFilled</v>
      </c>
      <c r="D227" s="213">
        <f t="shared" si="1"/>
        <v>17</v>
      </c>
      <c r="E227" s="213" t="s">
        <v>979</v>
      </c>
      <c r="F227" s="255" t="s">
        <v>992</v>
      </c>
    </row>
    <row r="228" spans="1:6" ht="15" customHeight="1" x14ac:dyDescent="0.2">
      <c r="A228" s="213" t="str">
        <f ca="1">OFFSET('Tsf-Ext-UE'!$D$3,0,ROW($A228)-214)</f>
        <v>Description TSF 3</v>
      </c>
      <c r="B228" s="213" t="str">
        <f>'Tsf-Ext-UE'!$E$1</f>
        <v>Transfer OUTSIDE UE 1</v>
      </c>
      <c r="C228" s="213" t="str">
        <f ca="1">OFFSET('Tsf-Ext-UE'!$D$2,0,ROW($A228)-214)</f>
        <v>AutoFilled</v>
      </c>
      <c r="D228" s="213">
        <f t="shared" si="1"/>
        <v>18</v>
      </c>
      <c r="E228" s="213" t="s">
        <v>979</v>
      </c>
      <c r="F228" s="255" t="s">
        <v>993</v>
      </c>
    </row>
    <row r="229" spans="1:6" ht="15" customHeight="1" x14ac:dyDescent="0.2">
      <c r="A229" s="213" t="str">
        <f ca="1">OFFSET('Tsf-Ext-UE'!$D$3,0,ROW($A229)-214)</f>
        <v>Transfer basis TSF3</v>
      </c>
      <c r="B229" s="213" t="str">
        <f>'Tsf-Ext-UE'!$E$1</f>
        <v>Transfer OUTSIDE UE 1</v>
      </c>
      <c r="C229" s="213" t="str">
        <f ca="1">OFFSET('Tsf-Ext-UE'!$D$2,0,ROW($A229)-214)</f>
        <v>Drop-Down List</v>
      </c>
      <c r="D229" s="213">
        <f t="shared" si="1"/>
        <v>19</v>
      </c>
      <c r="E229" s="213" t="s">
        <v>984</v>
      </c>
      <c r="F229" s="257"/>
    </row>
    <row r="230" spans="1:6" ht="15" customHeight="1" x14ac:dyDescent="0.2">
      <c r="A230" s="213" t="str">
        <f ca="1">OFFSET('Tsf-Ext-UE'!$D$3,0,ROW($A230)-214)</f>
        <v xml:space="preserve"> Application Art 48 TSF3</v>
      </c>
      <c r="B230" s="213" t="str">
        <f>'Tsf-Ext-UE'!$E$1</f>
        <v>Transfer OUTSIDE UE 1</v>
      </c>
      <c r="C230" s="213" t="str">
        <f ca="1">OFFSET('Tsf-Ext-UE'!$D$2,0,ROW($A230)-214)</f>
        <v>Drop-Down list</v>
      </c>
      <c r="D230" s="213">
        <f t="shared" si="1"/>
        <v>20</v>
      </c>
      <c r="E230" s="213" t="s">
        <v>981</v>
      </c>
      <c r="F230" s="257"/>
    </row>
    <row r="231" spans="1:6" ht="15" customHeight="1" x14ac:dyDescent="0.2">
      <c r="A231" s="213" t="str">
        <f ca="1">OFFSET('Tsf-Ext-UE'!$D$3,0,ROW($A231)-214)</f>
        <v xml:space="preserve"> Derogation TSF3</v>
      </c>
      <c r="B231" s="213" t="str">
        <f>'Tsf-Ext-UE'!$E$1</f>
        <v>Transfer OUTSIDE UE 1</v>
      </c>
      <c r="C231" s="213" t="str">
        <f ca="1">OFFSET('Tsf-Ext-UE'!$D$2,0,ROW($A231)-214)</f>
        <v>Drop-Down list</v>
      </c>
      <c r="D231" s="213">
        <f t="shared" si="1"/>
        <v>21</v>
      </c>
      <c r="E231" s="213" t="s">
        <v>982</v>
      </c>
      <c r="F231" s="257"/>
    </row>
    <row r="232" spans="1:6" ht="15" customHeight="1" x14ac:dyDescent="0.2">
      <c r="A232" s="213" t="str">
        <f ca="1">OFFSET('Tsf-Ext-UE'!$D$3,0,ROW($A232)-214)</f>
        <v>Lawfulness of the TSF3</v>
      </c>
      <c r="B232" s="213" t="str">
        <f>'Tsf-Ext-UE'!$E$1</f>
        <v>Transfer OUTSIDE UE 1</v>
      </c>
      <c r="C232" s="213" t="str">
        <f ca="1">OFFSET('Tsf-Ext-UE'!$D$2,0,ROW($A232)-214)</f>
        <v>AutoFilled</v>
      </c>
      <c r="D232" s="213">
        <f t="shared" si="1"/>
        <v>22</v>
      </c>
      <c r="E232" s="213" t="s">
        <v>985</v>
      </c>
      <c r="F232" s="255" t="s">
        <v>1402</v>
      </c>
    </row>
  </sheetData>
  <phoneticPr fontId="20" type="noConversion"/>
  <printOptions horizontalCentered="1"/>
  <pageMargins left="0.19685039370078741" right="0.19685039370078741" top="0.98425196850393704" bottom="0.78740157480314965" header="0" footer="0.19685039370078741"/>
  <pageSetup paperSize="9" scale="73" fitToHeight="0"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7" id="{E256E790-DCB6-4E19-A7E6-A965ECE6B482}">
            <xm:f>$C2=Parameter!$A$5</xm:f>
            <x14:dxf>
              <fill>
                <patternFill>
                  <bgColor rgb="FF00B0F0"/>
                </patternFill>
              </fill>
            </x14:dxf>
          </x14:cfRule>
          <x14:cfRule type="expression" priority="8" id="{37DDAAC6-34AF-495C-9820-0DD277FF7C3B}">
            <xm:f>$C2=Parameter!$A$6</xm:f>
            <x14:dxf>
              <fill>
                <patternFill>
                  <bgColor theme="6" tint="0.79998168889431442"/>
                </patternFill>
              </fill>
            </x14:dxf>
          </x14:cfRule>
          <x14:cfRule type="expression" priority="9" id="{26A093E1-8B10-49DF-9833-225B46A6C013}">
            <xm:f>$C2=Parameter!$A$7</xm:f>
            <x14:dxf>
              <fill>
                <patternFill>
                  <bgColor theme="5" tint="0.79998168889431442"/>
                </patternFill>
              </fill>
            </x14:dxf>
          </x14:cfRule>
          <xm:sqref>A2:F171 A172:E172 A173:F193 A198:F210</xm:sqref>
        </x14:conditionalFormatting>
        <x14:conditionalFormatting xmlns:xm="http://schemas.microsoft.com/office/excel/2006/main">
          <x14:cfRule type="expression" priority="4" id="{24CFE886-B07F-4BC3-80B8-460AF6D5314D}">
            <xm:f>$C214=Parameter!$A$5</xm:f>
            <x14:dxf>
              <fill>
                <patternFill>
                  <bgColor rgb="FF00B0F0"/>
                </patternFill>
              </fill>
            </x14:dxf>
          </x14:cfRule>
          <x14:cfRule type="expression" priority="5" id="{5A2B5CD4-F19B-4243-BE31-B1D76C449F4F}">
            <xm:f>$C214=Parameter!$A$6</xm:f>
            <x14:dxf>
              <fill>
                <patternFill>
                  <bgColor theme="6" tint="0.79998168889431442"/>
                </patternFill>
              </fill>
            </x14:dxf>
          </x14:cfRule>
          <x14:cfRule type="expression" priority="6" id="{AA0677E7-1576-4D03-A95C-B8F5B1159B07}">
            <xm:f>$C214=Parameter!$A$7</xm:f>
            <x14:dxf>
              <fill>
                <patternFill>
                  <bgColor theme="5" tint="0.79998168889431442"/>
                </patternFill>
              </fill>
            </x14:dxf>
          </x14:cfRule>
          <xm:sqref>A214:F232</xm:sqref>
        </x14:conditionalFormatting>
        <x14:conditionalFormatting xmlns:xm="http://schemas.microsoft.com/office/excel/2006/main">
          <x14:cfRule type="expression" priority="3286" id="{3F68A3A8-8268-40BA-ABE1-93EC93BA5FCA}">
            <xm:f>$C179=Parameter!$A$5</xm:f>
            <x14:dxf>
              <fill>
                <patternFill>
                  <bgColor rgb="FF00B0F0"/>
                </patternFill>
              </fill>
            </x14:dxf>
          </x14:cfRule>
          <x14:cfRule type="expression" priority="3287" id="{9C73865C-D7AE-49DD-BCDC-94A2BA62F518}">
            <xm:f>$C179=Parameter!$A$6</xm:f>
            <x14:dxf>
              <fill>
                <patternFill>
                  <bgColor theme="6" tint="0.79998168889431442"/>
                </patternFill>
              </fill>
            </x14:dxf>
          </x14:cfRule>
          <x14:cfRule type="expression" priority="3288" id="{290DC398-E55E-4108-816A-D4B5470990C9}">
            <xm:f>$C179=Parameter!$A$7</xm:f>
            <x14:dxf>
              <fill>
                <patternFill>
                  <bgColor theme="5" tint="0.79998168889431442"/>
                </patternFill>
              </fill>
            </x14:dxf>
          </x14:cfRule>
          <xm:sqref>F172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E0A5-74B9-496F-AFE0-E887E3E703FC}">
  <sheetPr codeName="Sheet5">
    <pageSetUpPr fitToPage="1"/>
  </sheetPr>
  <dimension ref="A1:J35"/>
  <sheetViews>
    <sheetView zoomScale="112" zoomScaleNormal="112" zoomScaleSheetLayoutView="115" workbookViewId="0">
      <selection activeCell="D39" sqref="D38:D39"/>
    </sheetView>
  </sheetViews>
  <sheetFormatPr defaultColWidth="8.1640625" defaultRowHeight="12.75" x14ac:dyDescent="0.2"/>
  <cols>
    <col min="1" max="1" width="55" style="144" customWidth="1"/>
    <col min="2" max="9" width="20.6640625" style="144" customWidth="1"/>
    <col min="10" max="16384" width="8.1640625" style="144"/>
  </cols>
  <sheetData>
    <row r="1" spans="1:10" ht="22.5" x14ac:dyDescent="0.2">
      <c r="A1" s="218"/>
      <c r="B1" s="287" t="s">
        <v>813</v>
      </c>
      <c r="C1" s="288"/>
      <c r="D1" s="288"/>
      <c r="E1" s="288"/>
      <c r="F1" s="288"/>
      <c r="G1" s="288"/>
      <c r="H1" s="288"/>
      <c r="I1" s="289"/>
    </row>
    <row r="2" spans="1:10" ht="28.5" x14ac:dyDescent="0.2">
      <c r="A2" s="216" t="s">
        <v>814</v>
      </c>
      <c r="B2" s="217" t="s">
        <v>815</v>
      </c>
      <c r="C2" s="285" t="s">
        <v>1291</v>
      </c>
      <c r="D2" s="285"/>
      <c r="E2" s="286" t="s">
        <v>1289</v>
      </c>
      <c r="F2" s="286"/>
      <c r="G2" s="286"/>
      <c r="H2" s="286"/>
      <c r="I2" s="286"/>
    </row>
    <row r="3" spans="1:10" s="145" customFormat="1" ht="15.75" x14ac:dyDescent="0.2">
      <c r="A3" s="10" t="s">
        <v>697</v>
      </c>
      <c r="B3" s="10" t="s">
        <v>1018</v>
      </c>
      <c r="C3" s="10" t="s">
        <v>1284</v>
      </c>
      <c r="D3" s="10" t="s">
        <v>1285</v>
      </c>
      <c r="E3" s="10" t="s">
        <v>1202</v>
      </c>
      <c r="F3" s="10" t="s">
        <v>1206</v>
      </c>
      <c r="G3" s="10" t="s">
        <v>1286</v>
      </c>
      <c r="H3" s="10" t="s">
        <v>1287</v>
      </c>
      <c r="I3" s="10" t="s">
        <v>1288</v>
      </c>
      <c r="J3" s="145" t="s">
        <v>1379</v>
      </c>
    </row>
    <row r="4" spans="1:10" s="145" customFormat="1" ht="14.25" x14ac:dyDescent="0.2">
      <c r="A4" s="9" t="s">
        <v>816</v>
      </c>
      <c r="B4" s="219"/>
      <c r="C4" s="219"/>
      <c r="D4" s="219"/>
      <c r="E4" s="219"/>
      <c r="F4" s="219"/>
      <c r="G4" s="219"/>
      <c r="H4" s="219"/>
      <c r="I4" s="219"/>
    </row>
    <row r="5" spans="1:10" s="145" customFormat="1" ht="14.25" x14ac:dyDescent="0.2">
      <c r="A5" s="9" t="s">
        <v>817</v>
      </c>
      <c r="B5" s="219"/>
      <c r="C5" s="219"/>
      <c r="D5" s="219"/>
      <c r="E5" s="219"/>
      <c r="F5" s="219"/>
      <c r="G5" s="219"/>
      <c r="H5" s="219"/>
      <c r="I5" s="219"/>
    </row>
    <row r="6" spans="1:10" s="145" customFormat="1" ht="14.25" x14ac:dyDescent="0.2">
      <c r="A6" s="9" t="s">
        <v>1019</v>
      </c>
      <c r="B6" s="219"/>
      <c r="C6" s="219"/>
      <c r="D6" s="219"/>
      <c r="E6" s="219"/>
      <c r="F6" s="219"/>
      <c r="G6" s="219"/>
      <c r="H6" s="219"/>
      <c r="I6" s="219"/>
    </row>
    <row r="7" spans="1:10" s="145" customFormat="1" ht="14.25" x14ac:dyDescent="0.2">
      <c r="A7" s="9" t="s">
        <v>818</v>
      </c>
      <c r="B7" s="219"/>
      <c r="C7" s="219"/>
      <c r="D7" s="219"/>
      <c r="E7" s="219"/>
      <c r="F7" s="219"/>
      <c r="G7" s="219"/>
      <c r="H7" s="219"/>
      <c r="I7" s="219"/>
    </row>
    <row r="8" spans="1:10" s="145" customFormat="1" ht="14.25" x14ac:dyDescent="0.2">
      <c r="A8" s="9" t="s">
        <v>5</v>
      </c>
      <c r="B8" s="219"/>
      <c r="C8" s="219"/>
      <c r="D8" s="219"/>
      <c r="E8" s="219"/>
      <c r="F8" s="219"/>
      <c r="G8" s="219"/>
      <c r="H8" s="219"/>
      <c r="I8" s="219"/>
    </row>
    <row r="9" spans="1:10" s="145" customFormat="1" ht="14.25" x14ac:dyDescent="0.2">
      <c r="A9" s="9" t="s">
        <v>819</v>
      </c>
      <c r="B9" s="219"/>
      <c r="C9" s="219"/>
      <c r="D9" s="219"/>
      <c r="E9" s="219"/>
      <c r="F9" s="219"/>
      <c r="G9" s="219"/>
      <c r="H9" s="219"/>
      <c r="I9" s="219"/>
    </row>
    <row r="10" spans="1:10" s="145" customFormat="1" ht="14.25" x14ac:dyDescent="0.2">
      <c r="A10" s="9" t="s">
        <v>820</v>
      </c>
      <c r="B10" s="219"/>
      <c r="C10" s="219"/>
      <c r="D10" s="219"/>
      <c r="E10" s="219"/>
      <c r="F10" s="219"/>
      <c r="G10" s="219"/>
      <c r="H10" s="219"/>
      <c r="I10" s="219"/>
    </row>
    <row r="11" spans="1:10" s="145" customFormat="1" ht="14.25" x14ac:dyDescent="0.2">
      <c r="A11" s="9" t="s">
        <v>821</v>
      </c>
      <c r="B11" s="219"/>
      <c r="C11" s="219"/>
      <c r="D11" s="219"/>
      <c r="E11" s="219"/>
      <c r="F11" s="219"/>
      <c r="G11" s="219"/>
      <c r="H11" s="219"/>
      <c r="I11" s="219"/>
    </row>
    <row r="12" spans="1:10" s="145" customFormat="1" ht="14.25" x14ac:dyDescent="0.2">
      <c r="A12" s="9" t="s">
        <v>4</v>
      </c>
      <c r="B12" s="219"/>
      <c r="C12" s="219"/>
      <c r="D12" s="219"/>
      <c r="E12" s="219"/>
      <c r="F12" s="219"/>
      <c r="G12" s="219"/>
      <c r="H12" s="219"/>
      <c r="I12" s="219"/>
    </row>
    <row r="13" spans="1:10" s="145" customFormat="1" ht="14.25" x14ac:dyDescent="0.2">
      <c r="A13" s="9" t="s">
        <v>1283</v>
      </c>
      <c r="B13" s="220" t="s">
        <v>755</v>
      </c>
      <c r="C13" s="220" t="s">
        <v>756</v>
      </c>
      <c r="D13" s="220" t="s">
        <v>756</v>
      </c>
      <c r="E13" s="220" t="s">
        <v>756</v>
      </c>
      <c r="F13" s="220" t="s">
        <v>756</v>
      </c>
      <c r="G13" s="220" t="s">
        <v>756</v>
      </c>
      <c r="H13" s="220" t="s">
        <v>756</v>
      </c>
      <c r="I13" s="220" t="s">
        <v>756</v>
      </c>
    </row>
    <row r="14" spans="1:10" s="145" customFormat="1" ht="14.25" customHeight="1" x14ac:dyDescent="0.2">
      <c r="A14" s="9" t="s">
        <v>822</v>
      </c>
      <c r="B14" s="221"/>
      <c r="C14" s="221"/>
      <c r="D14" s="221"/>
      <c r="E14" s="221"/>
      <c r="F14" s="221"/>
      <c r="G14" s="221"/>
      <c r="H14" s="221"/>
      <c r="I14" s="221"/>
    </row>
    <row r="15" spans="1:10" s="145" customFormat="1" ht="14.25" x14ac:dyDescent="0.2">
      <c r="A15" s="9" t="s">
        <v>823</v>
      </c>
      <c r="B15" s="219"/>
      <c r="C15" s="219"/>
      <c r="D15" s="219"/>
      <c r="E15" s="219"/>
      <c r="F15" s="219"/>
      <c r="G15" s="219"/>
      <c r="H15" s="219"/>
      <c r="I15" s="219"/>
    </row>
    <row r="16" spans="1:10" s="145" customFormat="1" ht="14.25" x14ac:dyDescent="0.2">
      <c r="A16" s="9" t="s">
        <v>817</v>
      </c>
      <c r="B16" s="219"/>
      <c r="C16" s="219"/>
      <c r="D16" s="219"/>
      <c r="E16" s="219"/>
      <c r="F16" s="219"/>
      <c r="G16" s="219"/>
      <c r="H16" s="219"/>
      <c r="I16" s="219"/>
    </row>
    <row r="17" spans="1:9" s="145" customFormat="1" ht="14.25" x14ac:dyDescent="0.2">
      <c r="A17" s="9" t="s">
        <v>818</v>
      </c>
      <c r="B17" s="219"/>
      <c r="C17" s="219"/>
      <c r="D17" s="219"/>
      <c r="E17" s="219"/>
      <c r="F17" s="219"/>
      <c r="G17" s="219"/>
      <c r="H17" s="219"/>
      <c r="I17" s="219"/>
    </row>
    <row r="18" spans="1:9" s="145" customFormat="1" ht="14.25" x14ac:dyDescent="0.2">
      <c r="A18" s="9" t="s">
        <v>5</v>
      </c>
      <c r="B18" s="219"/>
      <c r="C18" s="219"/>
      <c r="D18" s="219"/>
      <c r="E18" s="219"/>
      <c r="F18" s="219"/>
      <c r="G18" s="219"/>
      <c r="H18" s="219"/>
      <c r="I18" s="219"/>
    </row>
    <row r="19" spans="1:9" s="145" customFormat="1" ht="14.25" x14ac:dyDescent="0.2">
      <c r="A19" s="9" t="s">
        <v>819</v>
      </c>
      <c r="B19" s="219"/>
      <c r="C19" s="219"/>
      <c r="D19" s="219"/>
      <c r="E19" s="219"/>
      <c r="F19" s="219"/>
      <c r="G19" s="219"/>
      <c r="H19" s="219"/>
      <c r="I19" s="219"/>
    </row>
    <row r="20" spans="1:9" s="145" customFormat="1" ht="14.25" x14ac:dyDescent="0.2">
      <c r="A20" s="9" t="s">
        <v>820</v>
      </c>
      <c r="B20" s="219"/>
      <c r="C20" s="219"/>
      <c r="D20" s="219"/>
      <c r="E20" s="219"/>
      <c r="F20" s="219"/>
      <c r="G20" s="219"/>
      <c r="H20" s="219"/>
      <c r="I20" s="219"/>
    </row>
    <row r="21" spans="1:9" s="145" customFormat="1" ht="14.25" x14ac:dyDescent="0.2">
      <c r="A21" s="9" t="s">
        <v>821</v>
      </c>
      <c r="B21" s="219"/>
      <c r="C21" s="219"/>
      <c r="D21" s="219"/>
      <c r="E21" s="219"/>
      <c r="F21" s="219"/>
      <c r="G21" s="219"/>
      <c r="H21" s="219"/>
      <c r="I21" s="219"/>
    </row>
    <row r="22" spans="1:9" s="145" customFormat="1" ht="14.25" x14ac:dyDescent="0.2">
      <c r="A22" s="9" t="s">
        <v>4</v>
      </c>
      <c r="B22" s="219"/>
      <c r="C22" s="219"/>
      <c r="D22" s="219"/>
      <c r="E22" s="219"/>
      <c r="F22" s="219"/>
      <c r="G22" s="219"/>
      <c r="H22" s="219"/>
      <c r="I22" s="219"/>
    </row>
    <row r="24" spans="1:9" x14ac:dyDescent="0.2">
      <c r="A24" s="144" t="s">
        <v>824</v>
      </c>
    </row>
    <row r="25" spans="1:9" x14ac:dyDescent="0.2">
      <c r="A25" s="146" t="s">
        <v>825</v>
      </c>
    </row>
    <row r="26" spans="1:9" x14ac:dyDescent="0.2">
      <c r="A26" s="146" t="s">
        <v>826</v>
      </c>
      <c r="B26" s="139"/>
    </row>
    <row r="27" spans="1:9" x14ac:dyDescent="0.2">
      <c r="A27" s="146" t="s">
        <v>1290</v>
      </c>
      <c r="B27" s="139"/>
    </row>
    <row r="33" spans="5:5" x14ac:dyDescent="0.2">
      <c r="E33"/>
    </row>
    <row r="34" spans="5:5" x14ac:dyDescent="0.2">
      <c r="E34"/>
    </row>
    <row r="35" spans="5:5" x14ac:dyDescent="0.2">
      <c r="E35"/>
    </row>
  </sheetData>
  <mergeCells count="3">
    <mergeCell ref="C2:D2"/>
    <mergeCell ref="E2:I2"/>
    <mergeCell ref="B1:I1"/>
  </mergeCells>
  <pageMargins left="0.19685039370078741" right="0.19685039370078741" top="0.98425196850393704" bottom="0.78740157480314965" header="0" footer="0.19685039370078741"/>
  <pageSetup paperSize="9" scale="70" orientation="landscape"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9FCF774-4D3E-4177-AEC2-1F80FE8A89CF}">
          <x14:formula1>
            <xm:f>Parameter!$B$17:$B$18</xm:f>
          </x14:formula1>
          <xm:sqref>B13:I13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GJ103"/>
  <sheetViews>
    <sheetView zoomScaleNormal="100" zoomScaleSheetLayoutView="106" zoomScalePageLayoutView="98" workbookViewId="0">
      <pane xSplit="8" ySplit="5" topLeftCell="I6" activePane="bottomRight" state="frozen"/>
      <selection activeCell="A2" sqref="A2:D2"/>
      <selection pane="topRight" activeCell="A2" sqref="A2:D2"/>
      <selection pane="bottomLeft" activeCell="A2" sqref="A2:D2"/>
      <selection pane="bottomRight" activeCell="A4" sqref="A4"/>
    </sheetView>
  </sheetViews>
  <sheetFormatPr defaultColWidth="9.6640625" defaultRowHeight="15.75" outlineLevelRow="2" outlineLevelCol="4" x14ac:dyDescent="0.25"/>
  <cols>
    <col min="1" max="1" width="8.1640625" customWidth="1" collapsed="1"/>
    <col min="2" max="2" width="5.5" hidden="1" customWidth="1" outlineLevel="1"/>
    <col min="3" max="3" width="11.33203125" style="13" customWidth="1"/>
    <col min="4" max="4" width="4.83203125" style="13" customWidth="1"/>
    <col min="5" max="5" width="5.1640625" style="13" customWidth="1"/>
    <col min="6" max="6" width="6.1640625" style="13" customWidth="1"/>
    <col min="7" max="7" width="15.6640625" style="12" customWidth="1"/>
    <col min="8" max="8" width="31.83203125" style="12" customWidth="1"/>
    <col min="9" max="13" width="12.6640625" style="15" customWidth="1"/>
    <col min="14" max="15" width="12.6640625" style="7" customWidth="1" outlineLevel="2"/>
    <col min="16" max="16" width="8.6640625" style="7" customWidth="1" outlineLevel="1"/>
    <col min="17" max="17" width="24.6640625" style="14" customWidth="1" outlineLevel="2"/>
    <col min="18" max="19" width="24.6640625" style="7" customWidth="1" outlineLevel="2"/>
    <col min="20" max="20" width="15.6640625" style="7" customWidth="1" outlineLevel="1"/>
    <col min="21" max="21" width="8.6640625" style="7" customWidth="1" outlineLevel="2"/>
    <col min="22" max="27" width="8.6640625" style="7" customWidth="1" outlineLevel="3"/>
    <col min="28" max="28" width="8.6640625" style="7" customWidth="1" outlineLevel="2" collapsed="1"/>
    <col min="29" max="36" width="8.6640625" style="7" hidden="1" customWidth="1" outlineLevel="3"/>
    <col min="37" max="37" width="8.6640625" style="7" customWidth="1" outlineLevel="2" collapsed="1"/>
    <col min="38" max="39" width="8.6640625" style="7" hidden="1" customWidth="1" outlineLevel="3"/>
    <col min="40" max="40" width="8.6640625" style="7" customWidth="1" outlineLevel="2" collapsed="1"/>
    <col min="41" max="45" width="8.6640625" style="7" hidden="1" customWidth="1" outlineLevel="3"/>
    <col min="46" max="46" width="10.6640625" style="7" customWidth="1" outlineLevel="1" collapsed="1"/>
    <col min="47" max="53" width="12.6640625" style="7" hidden="1" customWidth="1" outlineLevel="2"/>
    <col min="54" max="54" width="12.6640625" style="7" customWidth="1"/>
    <col min="55" max="55" width="12.6640625" style="7" customWidth="1" outlineLevel="1"/>
    <col min="56" max="56" width="12.6640625" style="7" customWidth="1" outlineLevel="1" collapsed="1"/>
    <col min="57" max="65" width="12.6640625" style="7" hidden="1" customWidth="1" outlineLevel="2"/>
    <col min="66" max="66" width="12.6640625" style="7" customWidth="1" outlineLevel="1" collapsed="1"/>
    <col min="67" max="75" width="12.6640625" style="7" hidden="1" customWidth="1" outlineLevel="3"/>
    <col min="76" max="76" width="8.6640625" style="7" customWidth="1" outlineLevel="1" collapsed="1"/>
    <col min="77" max="84" width="8.6640625" style="7" hidden="1" customWidth="1" outlineLevel="2"/>
    <col min="85" max="85" width="8.6640625" style="7" hidden="1" customWidth="1" outlineLevel="2" collapsed="1"/>
    <col min="86" max="90" width="8.6640625" style="7" hidden="1" customWidth="1" outlineLevel="3"/>
    <col min="91" max="91" width="8.6640625" style="7" customWidth="1" outlineLevel="1"/>
    <col min="92" max="92" width="12.6640625" style="7" customWidth="1" outlineLevel="2" collapsed="1"/>
    <col min="93" max="101" width="12.6640625" style="7" hidden="1" customWidth="1" outlineLevel="3"/>
    <col min="102" max="102" width="8.6640625" style="7" customWidth="1" outlineLevel="2" collapsed="1"/>
    <col min="103" max="103" width="8.6640625" style="7" hidden="1" customWidth="1" outlineLevel="4"/>
    <col min="104" max="107" width="12.6640625" style="7" hidden="1" customWidth="1" outlineLevel="4"/>
    <col min="108" max="108" width="8.6640625" style="7" hidden="1" customWidth="1" outlineLevel="3" collapsed="1"/>
    <col min="109" max="118" width="8.6640625" style="7" hidden="1" customWidth="1" outlineLevel="4"/>
    <col min="119" max="119" width="8.6640625" style="7" hidden="1" customWidth="1" outlineLevel="3"/>
    <col min="120" max="121" width="12.6640625" style="7" hidden="1" customWidth="1" outlineLevel="3"/>
    <col min="122" max="122" width="8.6640625" style="7" hidden="1" customWidth="1" outlineLevel="3"/>
    <col min="123" max="125" width="12.6640625" style="7" hidden="1" customWidth="1" outlineLevel="3"/>
    <col min="126" max="126" width="8.6640625" style="7" customWidth="1" outlineLevel="2"/>
    <col min="127" max="127" width="10.6640625" style="7" customWidth="1" outlineLevel="2" collapsed="1"/>
    <col min="128" max="132" width="10.6640625" style="7" hidden="1" customWidth="1" outlineLevel="3"/>
    <col min="133" max="133" width="8.6640625" style="7" customWidth="1" outlineLevel="2" collapsed="1"/>
    <col min="134" max="141" width="8.6640625" style="7" hidden="1" customWidth="1" outlineLevel="3"/>
    <col min="142" max="142" width="8.6640625" style="7" customWidth="1" outlineLevel="2"/>
    <col min="143" max="143" width="10.6640625" style="7" customWidth="1" outlineLevel="2" collapsed="1"/>
    <col min="144" max="144" width="10.6640625" style="7" hidden="1" customWidth="1" outlineLevel="3"/>
    <col min="145" max="161" width="10.6640625" hidden="1" customWidth="1" outlineLevel="3"/>
    <col min="162" max="162" width="8.6640625" customWidth="1" outlineLevel="1"/>
    <col min="163" max="163" width="10.6640625" customWidth="1"/>
    <col min="164" max="167" width="8.6640625" customWidth="1"/>
    <col min="168" max="168" width="8.6640625" customWidth="1" collapsed="1"/>
    <col min="169" max="186" width="8.6640625" hidden="1" customWidth="1" outlineLevel="1"/>
    <col min="187" max="187" width="12.6640625" customWidth="1"/>
    <col min="188" max="192" width="12.6640625" customWidth="1" outlineLevel="1"/>
  </cols>
  <sheetData>
    <row r="1" spans="1:192" s="239" customFormat="1" ht="68.45" customHeight="1" outlineLevel="1" x14ac:dyDescent="0.25">
      <c r="A1" s="241" t="s">
        <v>30</v>
      </c>
      <c r="B1" s="242" t="s">
        <v>551</v>
      </c>
      <c r="C1" s="242" t="s">
        <v>6</v>
      </c>
      <c r="D1" s="242" t="s">
        <v>113</v>
      </c>
      <c r="E1" s="242" t="s">
        <v>363</v>
      </c>
      <c r="F1" s="242" t="s">
        <v>420</v>
      </c>
      <c r="G1" s="242" t="s">
        <v>552</v>
      </c>
      <c r="H1" s="242" t="s">
        <v>3</v>
      </c>
      <c r="I1" s="237" t="s">
        <v>549</v>
      </c>
      <c r="J1" s="237" t="s">
        <v>550</v>
      </c>
      <c r="K1" s="238" t="s">
        <v>422</v>
      </c>
      <c r="L1" s="238" t="s">
        <v>526</v>
      </c>
      <c r="M1" s="238" t="s">
        <v>364</v>
      </c>
      <c r="N1" s="238" t="s">
        <v>1062</v>
      </c>
      <c r="O1" s="238" t="s">
        <v>1064</v>
      </c>
      <c r="P1" s="238" t="s">
        <v>365</v>
      </c>
      <c r="Q1" s="238" t="s">
        <v>423</v>
      </c>
      <c r="R1" s="238" t="s">
        <v>424</v>
      </c>
      <c r="S1" s="238" t="s">
        <v>425</v>
      </c>
      <c r="T1" s="238" t="s">
        <v>1074</v>
      </c>
      <c r="U1" s="238" t="s">
        <v>426</v>
      </c>
      <c r="V1" s="238" t="s">
        <v>427</v>
      </c>
      <c r="W1" s="238" t="s">
        <v>428</v>
      </c>
      <c r="X1" s="238" t="s">
        <v>429</v>
      </c>
      <c r="Y1" s="238" t="s">
        <v>430</v>
      </c>
      <c r="Z1" s="238" t="s">
        <v>431</v>
      </c>
      <c r="AA1" s="238" t="s">
        <v>432</v>
      </c>
      <c r="AB1" s="238" t="s">
        <v>548</v>
      </c>
      <c r="AC1" s="238" t="s">
        <v>366</v>
      </c>
      <c r="AD1" s="238" t="s">
        <v>433</v>
      </c>
      <c r="AE1" s="238" t="s">
        <v>434</v>
      </c>
      <c r="AF1" s="238" t="s">
        <v>367</v>
      </c>
      <c r="AG1" s="238" t="s">
        <v>435</v>
      </c>
      <c r="AH1" s="238" t="s">
        <v>436</v>
      </c>
      <c r="AI1" s="238" t="s">
        <v>437</v>
      </c>
      <c r="AJ1" s="238" t="s">
        <v>438</v>
      </c>
      <c r="AK1" s="238" t="s">
        <v>439</v>
      </c>
      <c r="AL1" s="238" t="s">
        <v>440</v>
      </c>
      <c r="AM1" s="238" t="s">
        <v>368</v>
      </c>
      <c r="AN1" s="238" t="s">
        <v>441</v>
      </c>
      <c r="AO1" s="238" t="s">
        <v>442</v>
      </c>
      <c r="AP1" s="238" t="s">
        <v>360</v>
      </c>
      <c r="AQ1" s="238" t="s">
        <v>374</v>
      </c>
      <c r="AR1" s="238" t="s">
        <v>443</v>
      </c>
      <c r="AS1" s="238" t="s">
        <v>369</v>
      </c>
      <c r="AT1" s="238" t="s">
        <v>444</v>
      </c>
      <c r="AU1" s="238" t="s">
        <v>445</v>
      </c>
      <c r="AV1" s="238" t="s">
        <v>446</v>
      </c>
      <c r="AW1" s="238" t="s">
        <v>447</v>
      </c>
      <c r="AX1" s="238" t="s">
        <v>448</v>
      </c>
      <c r="AY1" s="238" t="s">
        <v>449</v>
      </c>
      <c r="AZ1" s="238" t="s">
        <v>450</v>
      </c>
      <c r="BA1" s="238" t="s">
        <v>451</v>
      </c>
      <c r="BB1" s="238" t="s">
        <v>452</v>
      </c>
      <c r="BC1" s="238" t="s">
        <v>453</v>
      </c>
      <c r="BD1" s="238" t="s">
        <v>454</v>
      </c>
      <c r="BE1" s="238" t="s">
        <v>455</v>
      </c>
      <c r="BF1" s="238" t="s">
        <v>375</v>
      </c>
      <c r="BG1" s="238" t="s">
        <v>456</v>
      </c>
      <c r="BH1" s="238" t="s">
        <v>457</v>
      </c>
      <c r="BI1" s="238" t="s">
        <v>376</v>
      </c>
      <c r="BJ1" s="238" t="s">
        <v>458</v>
      </c>
      <c r="BK1" s="238" t="s">
        <v>459</v>
      </c>
      <c r="BL1" s="238" t="s">
        <v>377</v>
      </c>
      <c r="BM1" s="238" t="s">
        <v>460</v>
      </c>
      <c r="BN1" s="238" t="s">
        <v>1242</v>
      </c>
      <c r="BO1" s="238" t="s">
        <v>527</v>
      </c>
      <c r="BP1" s="238" t="s">
        <v>461</v>
      </c>
      <c r="BQ1" s="238" t="s">
        <v>462</v>
      </c>
      <c r="BR1" s="238" t="s">
        <v>528</v>
      </c>
      <c r="BS1" s="238" t="s">
        <v>463</v>
      </c>
      <c r="BT1" s="238" t="s">
        <v>464</v>
      </c>
      <c r="BU1" s="238" t="s">
        <v>529</v>
      </c>
      <c r="BV1" s="238" t="s">
        <v>465</v>
      </c>
      <c r="BW1" s="238" t="s">
        <v>466</v>
      </c>
      <c r="BX1" s="238" t="s">
        <v>467</v>
      </c>
      <c r="BY1" s="238" t="s">
        <v>370</v>
      </c>
      <c r="BZ1" s="238" t="s">
        <v>468</v>
      </c>
      <c r="CA1" s="238" t="s">
        <v>1243</v>
      </c>
      <c r="CB1" s="238" t="s">
        <v>469</v>
      </c>
      <c r="CC1" s="238" t="s">
        <v>470</v>
      </c>
      <c r="CD1" s="238" t="s">
        <v>1244</v>
      </c>
      <c r="CE1" s="238" t="s">
        <v>471</v>
      </c>
      <c r="CF1" s="238" t="s">
        <v>472</v>
      </c>
      <c r="CG1" s="238" t="s">
        <v>1245</v>
      </c>
      <c r="CH1" s="238" t="s">
        <v>473</v>
      </c>
      <c r="CI1" s="238" t="s">
        <v>474</v>
      </c>
      <c r="CJ1" s="238" t="s">
        <v>475</v>
      </c>
      <c r="CK1" s="238" t="s">
        <v>476</v>
      </c>
      <c r="CL1" s="238" t="s">
        <v>477</v>
      </c>
      <c r="CM1" s="238" t="s">
        <v>478</v>
      </c>
      <c r="CN1" s="238" t="s">
        <v>479</v>
      </c>
      <c r="CO1" s="238" t="s">
        <v>480</v>
      </c>
      <c r="CP1" s="238" t="s">
        <v>481</v>
      </c>
      <c r="CQ1" s="238" t="s">
        <v>482</v>
      </c>
      <c r="CR1" s="238" t="s">
        <v>483</v>
      </c>
      <c r="CS1" s="238" t="s">
        <v>484</v>
      </c>
      <c r="CT1" s="238" t="s">
        <v>485</v>
      </c>
      <c r="CU1" s="238" t="s">
        <v>486</v>
      </c>
      <c r="CV1" s="238" t="s">
        <v>487</v>
      </c>
      <c r="CW1" s="238" t="s">
        <v>488</v>
      </c>
      <c r="CX1" s="238" t="s">
        <v>1246</v>
      </c>
      <c r="CY1" s="238" t="s">
        <v>489</v>
      </c>
      <c r="CZ1" s="238" t="s">
        <v>490</v>
      </c>
      <c r="DA1" s="238" t="s">
        <v>491</v>
      </c>
      <c r="DB1" s="238" t="s">
        <v>492</v>
      </c>
      <c r="DC1" s="238" t="s">
        <v>493</v>
      </c>
      <c r="DD1" s="238" t="s">
        <v>494</v>
      </c>
      <c r="DE1" s="238" t="s">
        <v>495</v>
      </c>
      <c r="DF1" s="238" t="s">
        <v>496</v>
      </c>
      <c r="DG1" s="238" t="s">
        <v>497</v>
      </c>
      <c r="DH1" s="238" t="s">
        <v>498</v>
      </c>
      <c r="DI1" s="238" t="s">
        <v>499</v>
      </c>
      <c r="DJ1" s="238" t="s">
        <v>500</v>
      </c>
      <c r="DK1" s="238" t="s">
        <v>501</v>
      </c>
      <c r="DL1" s="238" t="s">
        <v>502</v>
      </c>
      <c r="DM1" s="238" t="s">
        <v>1020</v>
      </c>
      <c r="DN1" s="238" t="s">
        <v>503</v>
      </c>
      <c r="DO1" s="238" t="s">
        <v>1021</v>
      </c>
      <c r="DP1" s="238" t="s">
        <v>1022</v>
      </c>
      <c r="DQ1" s="238" t="s">
        <v>1023</v>
      </c>
      <c r="DR1" s="238" t="s">
        <v>504</v>
      </c>
      <c r="DS1" s="238" t="s">
        <v>1024</v>
      </c>
      <c r="DT1" s="238" t="s">
        <v>505</v>
      </c>
      <c r="DU1" s="238" t="s">
        <v>506</v>
      </c>
      <c r="DV1" s="238" t="s">
        <v>507</v>
      </c>
      <c r="DW1" s="238" t="s">
        <v>508</v>
      </c>
      <c r="DX1" s="238" t="s">
        <v>509</v>
      </c>
      <c r="DY1" s="238" t="s">
        <v>510</v>
      </c>
      <c r="DZ1" s="238" t="s">
        <v>511</v>
      </c>
      <c r="EA1" s="238" t="s">
        <v>512</v>
      </c>
      <c r="EB1" s="238" t="s">
        <v>513</v>
      </c>
      <c r="EC1" s="238" t="s">
        <v>514</v>
      </c>
      <c r="ED1" s="238" t="s">
        <v>515</v>
      </c>
      <c r="EE1" s="238" t="s">
        <v>371</v>
      </c>
      <c r="EF1" s="238" t="s">
        <v>516</v>
      </c>
      <c r="EG1" s="238" t="s">
        <v>517</v>
      </c>
      <c r="EH1" s="238" t="s">
        <v>1025</v>
      </c>
      <c r="EI1" s="238" t="s">
        <v>1247</v>
      </c>
      <c r="EJ1" s="238" t="s">
        <v>372</v>
      </c>
      <c r="EK1" s="238" t="s">
        <v>518</v>
      </c>
      <c r="EL1" s="238" t="s">
        <v>373</v>
      </c>
      <c r="EM1" s="238" t="s">
        <v>530</v>
      </c>
      <c r="EN1" s="238" t="s">
        <v>531</v>
      </c>
      <c r="EO1" s="238" t="s">
        <v>532</v>
      </c>
      <c r="EP1" s="238" t="s">
        <v>533</v>
      </c>
      <c r="EQ1" s="238" t="s">
        <v>534</v>
      </c>
      <c r="ER1" s="238" t="s">
        <v>535</v>
      </c>
      <c r="ES1" s="238" t="s">
        <v>536</v>
      </c>
      <c r="ET1" s="238" t="s">
        <v>537</v>
      </c>
      <c r="EU1" s="238" t="s">
        <v>538</v>
      </c>
      <c r="EV1" s="238" t="s">
        <v>539</v>
      </c>
      <c r="EW1" s="238" t="s">
        <v>540</v>
      </c>
      <c r="EX1" s="238" t="s">
        <v>541</v>
      </c>
      <c r="EY1" s="238" t="s">
        <v>542</v>
      </c>
      <c r="EZ1" s="238" t="s">
        <v>543</v>
      </c>
      <c r="FA1" s="238" t="s">
        <v>544</v>
      </c>
      <c r="FB1" s="238" t="s">
        <v>545</v>
      </c>
      <c r="FC1" s="238" t="s">
        <v>546</v>
      </c>
      <c r="FD1" s="238" t="s">
        <v>547</v>
      </c>
      <c r="FE1" s="238" t="s">
        <v>519</v>
      </c>
      <c r="FF1" s="238" t="s">
        <v>1270</v>
      </c>
      <c r="FG1" s="238" t="s">
        <v>885</v>
      </c>
      <c r="FH1" s="238" t="s">
        <v>886</v>
      </c>
      <c r="FI1" s="238" t="s">
        <v>887</v>
      </c>
      <c r="FJ1" s="238" t="s">
        <v>888</v>
      </c>
      <c r="FK1" s="238" t="s">
        <v>913</v>
      </c>
      <c r="FL1" s="238" t="s">
        <v>889</v>
      </c>
      <c r="FM1" s="238" t="s">
        <v>1271</v>
      </c>
      <c r="FN1" s="238" t="s">
        <v>1272</v>
      </c>
      <c r="FO1" s="238" t="s">
        <v>1273</v>
      </c>
      <c r="FP1" s="238" t="s">
        <v>1274</v>
      </c>
      <c r="FQ1" s="238" t="s">
        <v>1275</v>
      </c>
      <c r="FR1" s="238" t="s">
        <v>404</v>
      </c>
      <c r="FS1" s="238" t="s">
        <v>405</v>
      </c>
      <c r="FT1" s="238" t="s">
        <v>406</v>
      </c>
      <c r="FU1" s="238" t="s">
        <v>407</v>
      </c>
      <c r="FV1" s="238" t="s">
        <v>403</v>
      </c>
      <c r="FW1" s="238" t="s">
        <v>408</v>
      </c>
      <c r="FX1" s="238" t="s">
        <v>409</v>
      </c>
      <c r="FY1" s="238" t="s">
        <v>410</v>
      </c>
      <c r="FZ1" s="238" t="s">
        <v>411</v>
      </c>
      <c r="GA1" s="238" t="s">
        <v>415</v>
      </c>
      <c r="GB1" s="238" t="s">
        <v>416</v>
      </c>
      <c r="GC1" s="238" t="s">
        <v>417</v>
      </c>
      <c r="GD1" s="238" t="s">
        <v>418</v>
      </c>
      <c r="GE1" s="238" t="s">
        <v>520</v>
      </c>
      <c r="GF1" s="238" t="s">
        <v>521</v>
      </c>
      <c r="GG1" s="238" t="s">
        <v>522</v>
      </c>
      <c r="GH1" s="238" t="s">
        <v>523</v>
      </c>
      <c r="GI1" s="238" t="s">
        <v>524</v>
      </c>
      <c r="GJ1" s="238" t="s">
        <v>525</v>
      </c>
    </row>
    <row r="2" spans="1:192" s="181" customFormat="1" ht="18.600000000000001" customHeight="1" outlineLevel="2" x14ac:dyDescent="0.2">
      <c r="A2" s="92" t="s">
        <v>7</v>
      </c>
      <c r="B2" s="178" t="s">
        <v>289</v>
      </c>
      <c r="C2" s="178" t="s">
        <v>31</v>
      </c>
      <c r="D2" s="178" t="s">
        <v>290</v>
      </c>
      <c r="E2" s="178" t="s">
        <v>291</v>
      </c>
      <c r="F2" s="178" t="s">
        <v>32</v>
      </c>
      <c r="G2" s="178"/>
      <c r="H2" s="178"/>
      <c r="I2" s="178"/>
      <c r="J2" s="178"/>
      <c r="K2" s="178"/>
      <c r="L2" s="178"/>
      <c r="M2" s="178"/>
      <c r="N2" s="178"/>
      <c r="O2" s="178"/>
      <c r="P2" s="178" t="s">
        <v>28</v>
      </c>
      <c r="Q2" s="178"/>
      <c r="R2" s="178"/>
      <c r="S2" s="178"/>
      <c r="T2" s="178" t="s">
        <v>9</v>
      </c>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t="s">
        <v>13</v>
      </c>
      <c r="AU2" s="178"/>
      <c r="AV2" s="178"/>
      <c r="AW2" s="178"/>
      <c r="AX2" s="178"/>
      <c r="AY2" s="178"/>
      <c r="AZ2" s="178"/>
      <c r="BA2" s="178"/>
      <c r="BB2" s="178"/>
      <c r="BC2" s="178"/>
      <c r="BD2" s="178" t="s">
        <v>14</v>
      </c>
      <c r="BE2" s="178"/>
      <c r="BF2" s="178"/>
      <c r="BG2" s="178"/>
      <c r="BH2" s="178"/>
      <c r="BI2" s="178"/>
      <c r="BJ2" s="178"/>
      <c r="BK2" s="178"/>
      <c r="BL2" s="178"/>
      <c r="BM2" s="178"/>
      <c r="BN2" s="178" t="s">
        <v>15</v>
      </c>
      <c r="BO2" s="178"/>
      <c r="BP2" s="178"/>
      <c r="BQ2" s="178"/>
      <c r="BR2" s="178"/>
      <c r="BS2" s="178"/>
      <c r="BT2" s="178"/>
      <c r="BU2" s="178"/>
      <c r="BV2" s="178"/>
      <c r="BW2" s="178"/>
      <c r="BX2" s="178" t="s">
        <v>16</v>
      </c>
      <c r="BY2" s="178"/>
      <c r="BZ2" s="178"/>
      <c r="CA2" s="178"/>
      <c r="CB2" s="178"/>
      <c r="CC2" s="178"/>
      <c r="CD2" s="178"/>
      <c r="CE2" s="178"/>
      <c r="CF2" s="178"/>
      <c r="CG2" s="178"/>
      <c r="CH2" s="178"/>
      <c r="CI2" s="178"/>
      <c r="CJ2" s="178"/>
      <c r="CK2" s="178"/>
      <c r="CL2" s="178"/>
      <c r="CM2" s="178" t="s">
        <v>17</v>
      </c>
      <c r="CN2" s="178"/>
      <c r="CO2" s="178"/>
      <c r="CP2" s="178"/>
      <c r="CQ2" s="178"/>
      <c r="CR2" s="178"/>
      <c r="CS2" s="178"/>
      <c r="CT2" s="178"/>
      <c r="CU2" s="178"/>
      <c r="CV2" s="178"/>
      <c r="CW2" s="178"/>
      <c r="CX2" s="178"/>
      <c r="CY2" s="178"/>
      <c r="CZ2" s="178"/>
      <c r="DA2" s="178"/>
      <c r="DB2" s="178"/>
      <c r="DC2" s="179"/>
      <c r="DD2" s="178"/>
      <c r="DE2" s="178"/>
      <c r="DF2" s="178"/>
      <c r="DG2" s="178"/>
      <c r="DH2" s="178"/>
      <c r="DI2" s="178"/>
      <c r="DJ2" s="178"/>
      <c r="DK2" s="178"/>
      <c r="DL2" s="178"/>
      <c r="DM2" s="178"/>
      <c r="DN2" s="178"/>
      <c r="DO2" s="178"/>
      <c r="DP2" s="178"/>
      <c r="DQ2" s="178"/>
      <c r="DR2" s="178"/>
      <c r="DS2" s="178"/>
      <c r="DT2" s="178"/>
      <c r="DU2" s="178"/>
      <c r="DV2" s="178"/>
      <c r="DW2" s="178"/>
      <c r="DX2" s="178"/>
      <c r="DY2" s="178"/>
      <c r="DZ2" s="178"/>
      <c r="EA2" s="178"/>
      <c r="EB2" s="178"/>
      <c r="EC2" s="178"/>
      <c r="ED2" s="178"/>
      <c r="EE2" s="178"/>
      <c r="EF2" s="178"/>
      <c r="EG2" s="178"/>
      <c r="EH2" s="178"/>
      <c r="EI2" s="178"/>
      <c r="EJ2" s="178"/>
      <c r="EK2" s="178"/>
      <c r="EL2" s="178"/>
      <c r="EM2" s="178"/>
      <c r="EN2" s="178"/>
      <c r="EO2" s="178"/>
      <c r="EP2" s="178"/>
      <c r="EQ2" s="178"/>
      <c r="ER2" s="178"/>
      <c r="ES2" s="178"/>
      <c r="ET2" s="178"/>
      <c r="EU2" s="178"/>
      <c r="EV2" s="178"/>
      <c r="EW2" s="178"/>
      <c r="EX2" s="178"/>
      <c r="EY2" s="178"/>
      <c r="EZ2" s="178"/>
      <c r="FA2" s="178"/>
      <c r="FB2" s="178"/>
      <c r="FC2" s="178"/>
      <c r="FD2" s="178"/>
      <c r="FE2" s="178"/>
      <c r="FF2" s="178" t="s">
        <v>343</v>
      </c>
      <c r="FG2" s="178"/>
      <c r="FH2" s="178"/>
      <c r="FI2" s="178"/>
      <c r="FJ2" s="178"/>
      <c r="FK2" s="178"/>
      <c r="FL2" s="178"/>
      <c r="FM2" s="178"/>
      <c r="FN2" s="178"/>
      <c r="FO2" s="178"/>
      <c r="FP2" s="178"/>
      <c r="FQ2" s="178"/>
      <c r="FR2" s="178"/>
      <c r="FS2" s="178"/>
      <c r="FT2" s="178"/>
      <c r="FU2" s="178"/>
      <c r="FV2" s="178"/>
      <c r="FW2" s="178"/>
      <c r="FX2" s="178"/>
      <c r="FY2" s="178"/>
      <c r="FZ2" s="178"/>
      <c r="GA2" s="178"/>
      <c r="GB2" s="178"/>
      <c r="GC2" s="178"/>
      <c r="GD2" s="178"/>
      <c r="GE2" s="178" t="s">
        <v>114</v>
      </c>
      <c r="GF2" s="180"/>
      <c r="GG2" s="180"/>
      <c r="GH2" s="178"/>
      <c r="GI2" s="178"/>
      <c r="GJ2" s="178"/>
    </row>
    <row r="3" spans="1:192" ht="15" customHeight="1" outlineLevel="1" x14ac:dyDescent="0.2">
      <c r="A3" s="92"/>
      <c r="B3" s="178"/>
      <c r="C3" s="178"/>
      <c r="D3" s="178"/>
      <c r="E3" s="178"/>
      <c r="F3" s="178"/>
      <c r="G3" s="178" t="s">
        <v>294</v>
      </c>
      <c r="H3" s="178" t="s">
        <v>33</v>
      </c>
      <c r="I3" s="178" t="s">
        <v>34</v>
      </c>
      <c r="J3" s="178" t="s">
        <v>295</v>
      </c>
      <c r="K3" s="178" t="s">
        <v>296</v>
      </c>
      <c r="L3" s="178" t="s">
        <v>297</v>
      </c>
      <c r="M3" s="178" t="s">
        <v>298</v>
      </c>
      <c r="N3" s="178" t="s">
        <v>299</v>
      </c>
      <c r="O3" s="178" t="s">
        <v>300</v>
      </c>
      <c r="P3" s="178"/>
      <c r="Q3" s="178" t="s">
        <v>35</v>
      </c>
      <c r="R3" s="178" t="s">
        <v>36</v>
      </c>
      <c r="S3" s="178" t="s">
        <v>37</v>
      </c>
      <c r="T3" s="178"/>
      <c r="U3" s="178" t="s">
        <v>301</v>
      </c>
      <c r="V3" s="178" t="s">
        <v>38</v>
      </c>
      <c r="W3" s="178" t="s">
        <v>39</v>
      </c>
      <c r="X3" s="178" t="s">
        <v>40</v>
      </c>
      <c r="Y3" s="178" t="s">
        <v>41</v>
      </c>
      <c r="Z3" s="178" t="s">
        <v>42</v>
      </c>
      <c r="AA3" s="178" t="s">
        <v>43</v>
      </c>
      <c r="AB3" s="178" t="s">
        <v>44</v>
      </c>
      <c r="AC3" s="178" t="s">
        <v>45</v>
      </c>
      <c r="AD3" s="178" t="s">
        <v>46</v>
      </c>
      <c r="AE3" s="178" t="s">
        <v>47</v>
      </c>
      <c r="AF3" s="178" t="s">
        <v>48</v>
      </c>
      <c r="AG3" s="178" t="s">
        <v>49</v>
      </c>
      <c r="AH3" s="178" t="s">
        <v>50</v>
      </c>
      <c r="AI3" s="178" t="s">
        <v>51</v>
      </c>
      <c r="AJ3" s="178" t="s">
        <v>52</v>
      </c>
      <c r="AK3" s="178" t="s">
        <v>53</v>
      </c>
      <c r="AL3" s="178" t="s">
        <v>54</v>
      </c>
      <c r="AM3" s="178" t="s">
        <v>55</v>
      </c>
      <c r="AN3" s="178" t="s">
        <v>302</v>
      </c>
      <c r="AO3" s="178" t="s">
        <v>303</v>
      </c>
      <c r="AP3" s="178" t="s">
        <v>304</v>
      </c>
      <c r="AQ3" s="178" t="s">
        <v>305</v>
      </c>
      <c r="AR3" s="178" t="s">
        <v>306</v>
      </c>
      <c r="AS3" s="178" t="s">
        <v>307</v>
      </c>
      <c r="AT3" s="178"/>
      <c r="AU3" s="178" t="s">
        <v>56</v>
      </c>
      <c r="AV3" s="178" t="s">
        <v>57</v>
      </c>
      <c r="AW3" s="178" t="s">
        <v>308</v>
      </c>
      <c r="AX3" s="178" t="s">
        <v>58</v>
      </c>
      <c r="AY3" s="178" t="s">
        <v>59</v>
      </c>
      <c r="AZ3" s="178" t="s">
        <v>309</v>
      </c>
      <c r="BA3" s="178" t="s">
        <v>60</v>
      </c>
      <c r="BB3" s="178" t="s">
        <v>61</v>
      </c>
      <c r="BC3" s="178" t="s">
        <v>310</v>
      </c>
      <c r="BD3" s="178"/>
      <c r="BE3" s="178" t="s">
        <v>62</v>
      </c>
      <c r="BF3" s="178" t="s">
        <v>311</v>
      </c>
      <c r="BG3" s="178" t="s">
        <v>312</v>
      </c>
      <c r="BH3" s="178" t="s">
        <v>63</v>
      </c>
      <c r="BI3" s="178" t="s">
        <v>313</v>
      </c>
      <c r="BJ3" s="178" t="s">
        <v>314</v>
      </c>
      <c r="BK3" s="178" t="s">
        <v>124</v>
      </c>
      <c r="BL3" s="178" t="s">
        <v>315</v>
      </c>
      <c r="BM3" s="178" t="s">
        <v>316</v>
      </c>
      <c r="BN3" s="178"/>
      <c r="BO3" s="178" t="s">
        <v>64</v>
      </c>
      <c r="BP3" s="178" t="s">
        <v>65</v>
      </c>
      <c r="BQ3" s="178" t="s">
        <v>66</v>
      </c>
      <c r="BR3" s="178" t="s">
        <v>67</v>
      </c>
      <c r="BS3" s="178" t="s">
        <v>68</v>
      </c>
      <c r="BT3" s="178" t="s">
        <v>69</v>
      </c>
      <c r="BU3" s="178" t="s">
        <v>70</v>
      </c>
      <c r="BV3" s="178" t="s">
        <v>71</v>
      </c>
      <c r="BW3" s="178" t="s">
        <v>72</v>
      </c>
      <c r="BX3" s="178"/>
      <c r="BY3" s="178" t="s">
        <v>329</v>
      </c>
      <c r="BZ3" s="178" t="s">
        <v>330</v>
      </c>
      <c r="CA3" s="178" t="s">
        <v>331</v>
      </c>
      <c r="CB3" s="178" t="s">
        <v>332</v>
      </c>
      <c r="CC3" s="178" t="s">
        <v>333</v>
      </c>
      <c r="CD3" s="178" t="s">
        <v>336</v>
      </c>
      <c r="CE3" s="178" t="s">
        <v>334</v>
      </c>
      <c r="CF3" s="178" t="s">
        <v>335</v>
      </c>
      <c r="CG3" s="178" t="s">
        <v>318</v>
      </c>
      <c r="CH3" s="178" t="s">
        <v>73</v>
      </c>
      <c r="CI3" s="178" t="s">
        <v>74</v>
      </c>
      <c r="CJ3" s="178" t="s">
        <v>75</v>
      </c>
      <c r="CK3" s="178" t="s">
        <v>76</v>
      </c>
      <c r="CL3" s="178" t="s">
        <v>77</v>
      </c>
      <c r="CM3" s="178"/>
      <c r="CN3" s="178" t="s">
        <v>78</v>
      </c>
      <c r="CO3" s="178" t="s">
        <v>79</v>
      </c>
      <c r="CP3" s="178" t="s">
        <v>80</v>
      </c>
      <c r="CQ3" s="178" t="s">
        <v>81</v>
      </c>
      <c r="CR3" s="178" t="s">
        <v>319</v>
      </c>
      <c r="CS3" s="178" t="s">
        <v>82</v>
      </c>
      <c r="CT3" s="178" t="s">
        <v>83</v>
      </c>
      <c r="CU3" s="178" t="s">
        <v>84</v>
      </c>
      <c r="CV3" s="178" t="s">
        <v>85</v>
      </c>
      <c r="CW3" s="178" t="s">
        <v>86</v>
      </c>
      <c r="CX3" s="178" t="s">
        <v>87</v>
      </c>
      <c r="CY3" s="178" t="s">
        <v>88</v>
      </c>
      <c r="CZ3" s="178" t="s">
        <v>263</v>
      </c>
      <c r="DA3" s="178" t="s">
        <v>264</v>
      </c>
      <c r="DB3" s="178" t="s">
        <v>265</v>
      </c>
      <c r="DC3" s="179" t="s">
        <v>266</v>
      </c>
      <c r="DD3" s="178" t="s">
        <v>89</v>
      </c>
      <c r="DE3" s="178" t="s">
        <v>267</v>
      </c>
      <c r="DF3" s="178" t="s">
        <v>268</v>
      </c>
      <c r="DG3" s="178" t="s">
        <v>269</v>
      </c>
      <c r="DH3" s="178" t="s">
        <v>270</v>
      </c>
      <c r="DI3" s="178" t="s">
        <v>271</v>
      </c>
      <c r="DJ3" s="178" t="s">
        <v>272</v>
      </c>
      <c r="DK3" s="178" t="s">
        <v>273</v>
      </c>
      <c r="DL3" s="178" t="s">
        <v>274</v>
      </c>
      <c r="DM3" s="178" t="s">
        <v>275</v>
      </c>
      <c r="DN3" s="178" t="s">
        <v>276</v>
      </c>
      <c r="DO3" s="178" t="s">
        <v>90</v>
      </c>
      <c r="DP3" s="178" t="s">
        <v>277</v>
      </c>
      <c r="DQ3" s="178" t="s">
        <v>278</v>
      </c>
      <c r="DR3" s="178" t="s">
        <v>91</v>
      </c>
      <c r="DS3" s="178" t="s">
        <v>121</v>
      </c>
      <c r="DT3" s="178" t="s">
        <v>122</v>
      </c>
      <c r="DU3" s="178" t="s">
        <v>123</v>
      </c>
      <c r="DV3" s="178" t="s">
        <v>92</v>
      </c>
      <c r="DW3" s="178" t="s">
        <v>93</v>
      </c>
      <c r="DX3" s="178" t="s">
        <v>931</v>
      </c>
      <c r="DY3" s="178" t="s">
        <v>94</v>
      </c>
      <c r="DZ3" s="178" t="s">
        <v>95</v>
      </c>
      <c r="EA3" s="178" t="s">
        <v>96</v>
      </c>
      <c r="EB3" s="178" t="s">
        <v>97</v>
      </c>
      <c r="EC3" s="178" t="s">
        <v>98</v>
      </c>
      <c r="ED3" s="178" t="s">
        <v>99</v>
      </c>
      <c r="EE3" s="178" t="s">
        <v>100</v>
      </c>
      <c r="EF3" s="178" t="s">
        <v>101</v>
      </c>
      <c r="EG3" s="178" t="s">
        <v>102</v>
      </c>
      <c r="EH3" s="178" t="s">
        <v>103</v>
      </c>
      <c r="EI3" s="178" t="s">
        <v>104</v>
      </c>
      <c r="EJ3" s="178" t="s">
        <v>105</v>
      </c>
      <c r="EK3" s="178" t="s">
        <v>106</v>
      </c>
      <c r="EL3" s="178" t="s">
        <v>107</v>
      </c>
      <c r="EM3" s="178" t="s">
        <v>108</v>
      </c>
      <c r="EN3" s="178" t="s">
        <v>387</v>
      </c>
      <c r="EO3" s="178" t="s">
        <v>388</v>
      </c>
      <c r="EP3" s="178" t="s">
        <v>389</v>
      </c>
      <c r="EQ3" s="178" t="s">
        <v>392</v>
      </c>
      <c r="ER3" s="178" t="s">
        <v>390</v>
      </c>
      <c r="ES3" s="178" t="s">
        <v>109</v>
      </c>
      <c r="ET3" s="178" t="s">
        <v>393</v>
      </c>
      <c r="EU3" s="178" t="s">
        <v>394</v>
      </c>
      <c r="EV3" s="178" t="s">
        <v>395</v>
      </c>
      <c r="EW3" s="178" t="s">
        <v>400</v>
      </c>
      <c r="EX3" s="178" t="s">
        <v>401</v>
      </c>
      <c r="EY3" s="178" t="s">
        <v>110</v>
      </c>
      <c r="EZ3" s="178" t="s">
        <v>396</v>
      </c>
      <c r="FA3" s="178" t="s">
        <v>397</v>
      </c>
      <c r="FB3" s="178" t="s">
        <v>398</v>
      </c>
      <c r="FC3" s="178" t="s">
        <v>402</v>
      </c>
      <c r="FD3" s="178" t="s">
        <v>399</v>
      </c>
      <c r="FE3" s="178" t="s">
        <v>391</v>
      </c>
      <c r="FF3" s="178"/>
      <c r="FG3" s="178" t="s">
        <v>111</v>
      </c>
      <c r="FH3" s="178" t="s">
        <v>112</v>
      </c>
      <c r="FI3" s="178" t="s">
        <v>120</v>
      </c>
      <c r="FJ3" s="178" t="s">
        <v>412</v>
      </c>
      <c r="FK3" s="178" t="s">
        <v>413</v>
      </c>
      <c r="FL3" s="178" t="s">
        <v>414</v>
      </c>
      <c r="FM3" s="178" t="s">
        <v>890</v>
      </c>
      <c r="FN3" s="178" t="s">
        <v>891</v>
      </c>
      <c r="FO3" s="178" t="s">
        <v>892</v>
      </c>
      <c r="FP3" s="178" t="s">
        <v>893</v>
      </c>
      <c r="FQ3" s="178" t="s">
        <v>894</v>
      </c>
      <c r="FR3" s="178" t="s">
        <v>895</v>
      </c>
      <c r="FS3" s="178" t="s">
        <v>896</v>
      </c>
      <c r="FT3" s="178" t="s">
        <v>897</v>
      </c>
      <c r="FU3" s="178" t="s">
        <v>898</v>
      </c>
      <c r="FV3" s="178" t="s">
        <v>899</v>
      </c>
      <c r="FW3" s="178" t="s">
        <v>901</v>
      </c>
      <c r="FX3" s="178" t="s">
        <v>900</v>
      </c>
      <c r="FY3" s="178" t="s">
        <v>902</v>
      </c>
      <c r="FZ3" s="178" t="s">
        <v>903</v>
      </c>
      <c r="GA3" s="178" t="s">
        <v>904</v>
      </c>
      <c r="GB3" s="178" t="s">
        <v>905</v>
      </c>
      <c r="GC3" s="178" t="s">
        <v>906</v>
      </c>
      <c r="GD3" s="178" t="s">
        <v>907</v>
      </c>
      <c r="GE3" s="178"/>
      <c r="GF3" s="180" t="s">
        <v>115</v>
      </c>
      <c r="GG3" s="180" t="s">
        <v>116</v>
      </c>
      <c r="GH3" s="180" t="s">
        <v>117</v>
      </c>
      <c r="GI3" s="180" t="s">
        <v>118</v>
      </c>
      <c r="GJ3" s="180" t="s">
        <v>119</v>
      </c>
    </row>
    <row r="4" spans="1:192" s="177" customFormat="1" ht="15" customHeight="1" outlineLevel="2" x14ac:dyDescent="0.2">
      <c r="A4" s="201" t="s">
        <v>292</v>
      </c>
      <c r="B4" s="202" t="s">
        <v>292</v>
      </c>
      <c r="C4" s="203" t="s">
        <v>292</v>
      </c>
      <c r="D4" s="204" t="s">
        <v>292</v>
      </c>
      <c r="E4" s="204" t="s">
        <v>292</v>
      </c>
      <c r="F4" s="204" t="s">
        <v>293</v>
      </c>
      <c r="G4" s="204" t="s">
        <v>292</v>
      </c>
      <c r="H4" s="205" t="s">
        <v>292</v>
      </c>
      <c r="I4" s="205" t="s">
        <v>292</v>
      </c>
      <c r="J4" s="206" t="s">
        <v>292</v>
      </c>
      <c r="K4" s="206" t="s">
        <v>321</v>
      </c>
      <c r="L4" s="206" t="s">
        <v>286</v>
      </c>
      <c r="M4" s="206" t="s">
        <v>321</v>
      </c>
      <c r="N4" s="206" t="s">
        <v>292</v>
      </c>
      <c r="O4" s="206" t="s">
        <v>292</v>
      </c>
      <c r="P4" s="206" t="s">
        <v>293</v>
      </c>
      <c r="Q4" s="206" t="s">
        <v>292</v>
      </c>
      <c r="R4" s="206" t="s">
        <v>292</v>
      </c>
      <c r="S4" s="206" t="s">
        <v>292</v>
      </c>
      <c r="T4" s="206" t="s">
        <v>293</v>
      </c>
      <c r="U4" s="206" t="s">
        <v>286</v>
      </c>
      <c r="V4" s="206" t="s">
        <v>292</v>
      </c>
      <c r="W4" s="206" t="s">
        <v>292</v>
      </c>
      <c r="X4" s="206" t="s">
        <v>292</v>
      </c>
      <c r="Y4" s="206" t="s">
        <v>292</v>
      </c>
      <c r="Z4" s="206" t="s">
        <v>292</v>
      </c>
      <c r="AA4" s="206" t="s">
        <v>292</v>
      </c>
      <c r="AB4" s="206" t="s">
        <v>286</v>
      </c>
      <c r="AC4" s="206" t="s">
        <v>292</v>
      </c>
      <c r="AD4" s="206" t="s">
        <v>292</v>
      </c>
      <c r="AE4" s="206" t="s">
        <v>292</v>
      </c>
      <c r="AF4" s="206" t="s">
        <v>292</v>
      </c>
      <c r="AG4" s="206" t="s">
        <v>292</v>
      </c>
      <c r="AH4" s="206" t="s">
        <v>292</v>
      </c>
      <c r="AI4" s="206" t="s">
        <v>292</v>
      </c>
      <c r="AJ4" s="206" t="s">
        <v>292</v>
      </c>
      <c r="AK4" s="207" t="s">
        <v>286</v>
      </c>
      <c r="AL4" s="208" t="s">
        <v>292</v>
      </c>
      <c r="AM4" s="208" t="s">
        <v>292</v>
      </c>
      <c r="AN4" s="208" t="s">
        <v>286</v>
      </c>
      <c r="AO4" s="208" t="s">
        <v>292</v>
      </c>
      <c r="AP4" s="208" t="s">
        <v>292</v>
      </c>
      <c r="AQ4" s="208" t="s">
        <v>292</v>
      </c>
      <c r="AR4" s="208" t="s">
        <v>292</v>
      </c>
      <c r="AS4" s="208" t="s">
        <v>292</v>
      </c>
      <c r="AT4" s="208" t="s">
        <v>293</v>
      </c>
      <c r="AU4" s="208" t="s">
        <v>293</v>
      </c>
      <c r="AV4" s="208" t="s">
        <v>292</v>
      </c>
      <c r="AW4" s="208" t="s">
        <v>292</v>
      </c>
      <c r="AX4" s="208" t="s">
        <v>292</v>
      </c>
      <c r="AY4" s="208" t="s">
        <v>292</v>
      </c>
      <c r="AZ4" s="208" t="s">
        <v>292</v>
      </c>
      <c r="BA4" s="208" t="s">
        <v>292</v>
      </c>
      <c r="BB4" s="208" t="s">
        <v>292</v>
      </c>
      <c r="BC4" s="208" t="s">
        <v>292</v>
      </c>
      <c r="BD4" s="208" t="s">
        <v>293</v>
      </c>
      <c r="BE4" s="208" t="s">
        <v>292</v>
      </c>
      <c r="BF4" s="208" t="s">
        <v>292</v>
      </c>
      <c r="BG4" s="208" t="s">
        <v>286</v>
      </c>
      <c r="BH4" s="208" t="s">
        <v>292</v>
      </c>
      <c r="BI4" s="208" t="s">
        <v>292</v>
      </c>
      <c r="BJ4" s="208" t="s">
        <v>286</v>
      </c>
      <c r="BK4" s="208" t="s">
        <v>292</v>
      </c>
      <c r="BL4" s="208" t="s">
        <v>292</v>
      </c>
      <c r="BM4" s="208" t="s">
        <v>286</v>
      </c>
      <c r="BN4" s="204" t="s">
        <v>293</v>
      </c>
      <c r="BO4" s="204" t="s">
        <v>292</v>
      </c>
      <c r="BP4" s="204" t="s">
        <v>292</v>
      </c>
      <c r="BQ4" s="204" t="s">
        <v>292</v>
      </c>
      <c r="BR4" s="204" t="s">
        <v>292</v>
      </c>
      <c r="BS4" s="204" t="s">
        <v>292</v>
      </c>
      <c r="BT4" s="204" t="s">
        <v>292</v>
      </c>
      <c r="BU4" s="204" t="s">
        <v>292</v>
      </c>
      <c r="BV4" s="204" t="s">
        <v>292</v>
      </c>
      <c r="BW4" s="204" t="s">
        <v>292</v>
      </c>
      <c r="BX4" s="204" t="s">
        <v>293</v>
      </c>
      <c r="BY4" s="204" t="s">
        <v>292</v>
      </c>
      <c r="BZ4" s="204" t="s">
        <v>292</v>
      </c>
      <c r="CA4" s="206" t="s">
        <v>292</v>
      </c>
      <c r="CB4" s="206" t="s">
        <v>292</v>
      </c>
      <c r="CC4" s="206" t="s">
        <v>292</v>
      </c>
      <c r="CD4" s="206" t="s">
        <v>292</v>
      </c>
      <c r="CE4" s="206" t="s">
        <v>292</v>
      </c>
      <c r="CF4" s="206" t="s">
        <v>292</v>
      </c>
      <c r="CG4" s="206" t="s">
        <v>292</v>
      </c>
      <c r="CH4" s="206" t="s">
        <v>293</v>
      </c>
      <c r="CI4" s="206" t="s">
        <v>292</v>
      </c>
      <c r="CJ4" s="206" t="s">
        <v>292</v>
      </c>
      <c r="CK4" s="206" t="s">
        <v>292</v>
      </c>
      <c r="CL4" s="206" t="s">
        <v>292</v>
      </c>
      <c r="CM4" s="206" t="s">
        <v>293</v>
      </c>
      <c r="CN4" s="206" t="s">
        <v>293</v>
      </c>
      <c r="CO4" s="206" t="s">
        <v>286</v>
      </c>
      <c r="CP4" s="206" t="s">
        <v>292</v>
      </c>
      <c r="CQ4" s="206" t="s">
        <v>292</v>
      </c>
      <c r="CR4" s="206" t="s">
        <v>286</v>
      </c>
      <c r="CS4" s="206" t="s">
        <v>292</v>
      </c>
      <c r="CT4" s="204" t="s">
        <v>292</v>
      </c>
      <c r="CU4" s="204" t="s">
        <v>286</v>
      </c>
      <c r="CV4" s="204" t="s">
        <v>292</v>
      </c>
      <c r="CW4" s="204" t="s">
        <v>292</v>
      </c>
      <c r="CX4" s="204" t="s">
        <v>286</v>
      </c>
      <c r="CY4" s="204" t="s">
        <v>321</v>
      </c>
      <c r="CZ4" s="204" t="s">
        <v>292</v>
      </c>
      <c r="DA4" s="206" t="s">
        <v>321</v>
      </c>
      <c r="DB4" s="206" t="s">
        <v>292</v>
      </c>
      <c r="DC4" s="209" t="s">
        <v>321</v>
      </c>
      <c r="DD4" s="204" t="s">
        <v>286</v>
      </c>
      <c r="DE4" s="204" t="s">
        <v>321</v>
      </c>
      <c r="DF4" s="204" t="s">
        <v>321</v>
      </c>
      <c r="DG4" s="204" t="s">
        <v>321</v>
      </c>
      <c r="DH4" s="204" t="s">
        <v>321</v>
      </c>
      <c r="DI4" s="204" t="s">
        <v>321</v>
      </c>
      <c r="DJ4" s="204" t="s">
        <v>321</v>
      </c>
      <c r="DK4" s="204" t="s">
        <v>321</v>
      </c>
      <c r="DL4" s="204" t="s">
        <v>321</v>
      </c>
      <c r="DM4" s="204" t="s">
        <v>321</v>
      </c>
      <c r="DN4" s="204" t="s">
        <v>286</v>
      </c>
      <c r="DO4" s="204" t="s">
        <v>286</v>
      </c>
      <c r="DP4" s="204" t="s">
        <v>321</v>
      </c>
      <c r="DQ4" s="204" t="s">
        <v>292</v>
      </c>
      <c r="DR4" s="206" t="s">
        <v>292</v>
      </c>
      <c r="DS4" s="204" t="s">
        <v>292</v>
      </c>
      <c r="DT4" s="206" t="s">
        <v>292</v>
      </c>
      <c r="DU4" s="206" t="s">
        <v>292</v>
      </c>
      <c r="DV4" s="206" t="s">
        <v>293</v>
      </c>
      <c r="DW4" s="206" t="s">
        <v>292</v>
      </c>
      <c r="DX4" s="206" t="s">
        <v>292</v>
      </c>
      <c r="DY4" s="206" t="s">
        <v>292</v>
      </c>
      <c r="DZ4" s="206" t="s">
        <v>292</v>
      </c>
      <c r="EA4" s="206" t="s">
        <v>292</v>
      </c>
      <c r="EB4" s="206" t="s">
        <v>292</v>
      </c>
      <c r="EC4" s="206" t="s">
        <v>293</v>
      </c>
      <c r="ED4" s="206" t="s">
        <v>292</v>
      </c>
      <c r="EE4" s="206" t="s">
        <v>292</v>
      </c>
      <c r="EF4" s="206" t="s">
        <v>292</v>
      </c>
      <c r="EG4" s="206" t="s">
        <v>292</v>
      </c>
      <c r="EH4" s="206" t="s">
        <v>292</v>
      </c>
      <c r="EI4" s="206" t="s">
        <v>292</v>
      </c>
      <c r="EJ4" s="206" t="s">
        <v>292</v>
      </c>
      <c r="EK4" s="206" t="s">
        <v>292</v>
      </c>
      <c r="EL4" s="206" t="s">
        <v>286</v>
      </c>
      <c r="EM4" s="206" t="s">
        <v>286</v>
      </c>
      <c r="EN4" s="206" t="s">
        <v>321</v>
      </c>
      <c r="EO4" s="206" t="s">
        <v>321</v>
      </c>
      <c r="EP4" s="206" t="s">
        <v>321</v>
      </c>
      <c r="EQ4" s="206" t="s">
        <v>286</v>
      </c>
      <c r="ER4" s="206" t="s">
        <v>286</v>
      </c>
      <c r="ES4" s="206" t="s">
        <v>286</v>
      </c>
      <c r="ET4" s="206" t="s">
        <v>321</v>
      </c>
      <c r="EU4" s="206" t="s">
        <v>321</v>
      </c>
      <c r="EV4" s="206" t="s">
        <v>321</v>
      </c>
      <c r="EW4" s="206" t="s">
        <v>286</v>
      </c>
      <c r="EX4" s="206" t="s">
        <v>286</v>
      </c>
      <c r="EY4" s="206" t="s">
        <v>286</v>
      </c>
      <c r="EZ4" s="206" t="s">
        <v>321</v>
      </c>
      <c r="FA4" s="206" t="s">
        <v>321</v>
      </c>
      <c r="FB4" s="206" t="s">
        <v>321</v>
      </c>
      <c r="FC4" s="206" t="s">
        <v>286</v>
      </c>
      <c r="FD4" s="206" t="s">
        <v>286</v>
      </c>
      <c r="FE4" s="206" t="s">
        <v>292</v>
      </c>
      <c r="FF4" s="206" t="s">
        <v>293</v>
      </c>
      <c r="FG4" s="206" t="s">
        <v>292</v>
      </c>
      <c r="FH4" s="206" t="s">
        <v>293</v>
      </c>
      <c r="FI4" s="206" t="s">
        <v>292</v>
      </c>
      <c r="FJ4" s="206" t="s">
        <v>292</v>
      </c>
      <c r="FK4" s="206" t="s">
        <v>292</v>
      </c>
      <c r="FL4" s="206" t="s">
        <v>292</v>
      </c>
      <c r="FM4" s="206" t="s">
        <v>293</v>
      </c>
      <c r="FN4" s="206" t="s">
        <v>292</v>
      </c>
      <c r="FO4" s="206" t="s">
        <v>292</v>
      </c>
      <c r="FP4" s="206" t="s">
        <v>292</v>
      </c>
      <c r="FQ4" s="206" t="s">
        <v>292</v>
      </c>
      <c r="FR4" s="206" t="s">
        <v>292</v>
      </c>
      <c r="FS4" s="206" t="s">
        <v>292</v>
      </c>
      <c r="FT4" s="206" t="s">
        <v>292</v>
      </c>
      <c r="FU4" s="206" t="s">
        <v>292</v>
      </c>
      <c r="FV4" s="206" t="s">
        <v>292</v>
      </c>
      <c r="FW4" s="206" t="s">
        <v>292</v>
      </c>
      <c r="FX4" s="206" t="s">
        <v>292</v>
      </c>
      <c r="FY4" s="206" t="s">
        <v>292</v>
      </c>
      <c r="FZ4" s="206" t="s">
        <v>292</v>
      </c>
      <c r="GA4" s="206" t="s">
        <v>292</v>
      </c>
      <c r="GB4" s="206" t="s">
        <v>292</v>
      </c>
      <c r="GC4" s="206" t="s">
        <v>292</v>
      </c>
      <c r="GD4" s="206" t="s">
        <v>292</v>
      </c>
      <c r="GE4" s="206" t="s">
        <v>293</v>
      </c>
      <c r="GF4" s="206" t="s">
        <v>292</v>
      </c>
      <c r="GG4" s="206" t="s">
        <v>292</v>
      </c>
      <c r="GH4" s="206" t="s">
        <v>292</v>
      </c>
      <c r="GI4" s="206" t="s">
        <v>292</v>
      </c>
      <c r="GJ4" s="206" t="s">
        <v>292</v>
      </c>
    </row>
    <row r="5" spans="1:192" ht="15" customHeight="1" x14ac:dyDescent="0.2">
      <c r="A5" s="210" t="str">
        <f ca="1">OFFSET(Methodology!$B$2,COLUMN(A$1)-1,3)</f>
        <v>A unique identification of the processing in the processing record</v>
      </c>
      <c r="B5" s="210" t="str">
        <f ca="1">OFFSET(Methodology!$B$2,COLUMN(B$1)-1,3)</f>
        <v>A historical identification, useful in case of changes in the structure</v>
      </c>
      <c r="C5" s="210" t="str">
        <f ca="1">OFFSET(Methodology!$B$2,COLUMN(C$1)-1,3)</f>
        <v>An acronym (without spaces) for the treatment</v>
      </c>
      <c r="D5" s="210" t="str">
        <f ca="1">OFFSET(Methodology!$B$2,COLUMN(D$1)-1,3)</f>
        <v>An identifier of a processing group allowing to group all the processings of an entity.</v>
      </c>
      <c r="E5" s="210" t="str">
        <f ca="1">OFFSET(Methodology!$B$2,COLUMN(E$1)-1,3)</f>
        <v>The name of this group</v>
      </c>
      <c r="F5" s="210" t="str">
        <f ca="1">OFFSET(Methodology!$B$2,COLUMN(F$1)-1,3)</f>
        <v>Empty column allowing to group the general information of the processing</v>
      </c>
      <c r="G5" s="210" t="str">
        <f ca="1">OFFSET(Methodology!$B$2,COLUMN(G$1)-1,3)</f>
        <v>Name of the treatment</v>
      </c>
      <c r="H5" s="210" t="str">
        <f ca="1">OFFSET(Methodology!$B$2,COLUMN(H$1)-1,3)</f>
        <v>An understandable description of a few lines of the treatment (not to be confused with the purpose)</v>
      </c>
      <c r="I5" s="210" t="str">
        <f ca="1">OFFSET(Methodology!$B$2,COLUMN(I$1)-1,3)</f>
        <v>Choose the role of the entity (controller, joint controller, subcontractor)</v>
      </c>
      <c r="J5" s="210" t="str">
        <f ca="1">OFFSET(Methodology!$B$2,COLUMN(J$1)-1,3)</f>
        <v>Legal entity: entity, organization (see EDPB Guidance)</v>
      </c>
      <c r="K5" s="210" t="str">
        <f ca="1">OFFSET(Methodology!$B$2,COLUMN(K$1)-1,3)</f>
        <v>Indicate "No" or describe the entity/country/purpose for a transfer outside the EU and countries with an appropriate agreement with the EU such as CH, GB...</v>
      </c>
      <c r="L5" s="210" t="str">
        <f ca="1">OFFSET(Methodology!$B$2,COLUMN(L$1)-1,3)</f>
        <v>Calculation</v>
      </c>
      <c r="M5" s="210" t="str">
        <f ca="1">OFFSET(Methodology!$B$2,COLUMN(M$1)-1,3)</f>
        <v>Indicate "Yes" if it exists, "No" if it is not required, "To be done", if it is required, but has not yet been approved by the processing decision maker.</v>
      </c>
      <c r="N5" s="210" t="str">
        <f ca="1">OFFSET(Methodology!$B$2,COLUMN(N$1)-1,3)</f>
        <v>Indicate the names of the most significant joint controller or "n.a." if there is no such controller.</v>
      </c>
      <c r="O5" s="210" t="str">
        <f ca="1">OFFSET(Methodology!$B$2,COLUMN(O$1)-1,3)</f>
        <v>Enter the names of the other joint controllers or "n.a." if there are less than 2 joint controllers.</v>
      </c>
      <c r="P5" s="210" t="str">
        <f ca="1">OFFSET(Methodology!$B$2,COLUMN(P$1)-1,3)</f>
        <v>Blank column for purpose(s)</v>
      </c>
      <c r="Q5" s="210" t="str">
        <f ca="1">OFFSET(Methodology!$B$2,COLUMN(Q$1)-1,3)</f>
        <v>Describe the purpose (the most important one) with an infinitive verb to complete "The purpose of this processing is...". Attention: do not indicate a description (how), nor a lawfulness ("to respect a law" is not a purpose), but only the purpose (why this law imposes this processing).</v>
      </c>
      <c r="R5" s="210" t="str">
        <f ca="1">OFFSET(Methodology!$B$2,COLUMN(R$1)-1,3)</f>
        <v>Describe the other purposes (list of verbs separated by ;).</v>
      </c>
      <c r="S5" s="210" t="str">
        <f ca="1">OFFSET(Methodology!$B$2,COLUMN(S$1)-1,3)</f>
        <v>Describe secondary purposes in the same style (a secondary purpose is a purpose that is not documented at the beginning of the processing, but was added later (e.g. archival purposes, scientific analyses, more detailed interpretations of a primary purpose.</v>
      </c>
      <c r="T5" s="210" t="str">
        <f ca="1">OFFSET(Methodology!$B$2,COLUMN(T$1)-1,3)</f>
        <v>Empty column to describe categories of PIIs and data subjects</v>
      </c>
      <c r="U5" s="210" t="str">
        <f ca="1">OFFSET(Methodology!$B$2,COLUMN(U$1)-1,3)</f>
        <v>Calculation</v>
      </c>
      <c r="V5" s="210" t="str">
        <f ca="1">OFFSET(Methodology!$B$2,COLUMN(V$1)-1,3)</f>
        <v>Put either "Yes" if the category is present in the processing or an acronym/description that specifies the data processed from that category</v>
      </c>
      <c r="W5" s="210" t="str">
        <f ca="1">OFFSET(Methodology!$B$2,COLUMN(W$1)-1,3)</f>
        <v>Idem for habits, family situation</v>
      </c>
      <c r="X5" s="210" t="str">
        <f ca="1">OFFSET(Methodology!$B$2,COLUMN(X$1)-1,3)</f>
        <v>Idem for  income, financial status, tax status, etc.</v>
      </c>
      <c r="Y5" s="210" t="str">
        <f ca="1">OFFSET(Methodology!$B$2,COLUMN(Y$1)-1,3)</f>
        <v>Idem for IP addresses, logs, etc.</v>
      </c>
      <c r="Z5" s="210" t="str">
        <f ca="1">OFFSET(Methodology!$B$2,COLUMN(Z$1)-1,3)</f>
        <v>Idem for location data, GPS data, GSM, Wi-Fi correlated with unique Mac address, etc.</v>
      </c>
      <c r="AA5" s="210" t="str">
        <f ca="1">OFFSET(Methodology!$B$2,COLUMN(AA$1)-1,3)</f>
        <v>Idem for National ID such as  Social Security ID,  Passeport ID</v>
      </c>
      <c r="AB5" s="210" t="str">
        <f ca="1">OFFSET(Methodology!$B$2,COLUMN(AB$1)-1,3)</f>
        <v>Calculation</v>
      </c>
      <c r="AC5" s="210" t="str">
        <f ca="1">OFFSET(Methodology!$B$2,COLUMN(AC$1)-1,3)</f>
        <v>Put either "Yes" if the category is present in the processing, or an acronym/description that specifies the processed data of that category</v>
      </c>
      <c r="AD5" s="210" t="str">
        <f ca="1">OFFSET(Methodology!$B$2,COLUMN(AD$1)-1,3)</f>
        <v>Idem</v>
      </c>
      <c r="AE5" s="210" t="str">
        <f ca="1">OFFSET(Methodology!$B$2,COLUMN(AE$1)-1,3)</f>
        <v>Idem</v>
      </c>
      <c r="AF5" s="210" t="str">
        <f ca="1">OFFSET(Methodology!$B$2,COLUMN(AF$1)-1,3)</f>
        <v>Idem.</v>
      </c>
      <c r="AG5" s="210" t="str">
        <f ca="1">OFFSET(Methodology!$B$2,COLUMN(AG$1)-1,3)</f>
        <v>Idem.</v>
      </c>
      <c r="AH5" s="210" t="str">
        <f ca="1">OFFSET(Methodology!$B$2,COLUMN(AH$1)-1,3)</f>
        <v>Idem for biometric data used to uniquely identify a natural person.</v>
      </c>
      <c r="AI5" s="210" t="str">
        <f ca="1">OFFSET(Methodology!$B$2,COLUMN(AI$1)-1,3)</f>
        <v>Idem for information on health data</v>
      </c>
      <c r="AJ5" s="210" t="str">
        <f ca="1">OFFSET(Methodology!$B$2,COLUMN(AJ$1)-1,3)</f>
        <v>Idem for information about sex life or sexual orientation</v>
      </c>
      <c r="AK5" s="210" t="str">
        <f ca="1">OFFSET(Methodology!$B$2,COLUMN(AK$1)-1,3)</f>
        <v>Calculation</v>
      </c>
      <c r="AL5" s="210" t="str">
        <f ca="1">OFFSET(Methodology!$B$2,COLUMN(AL$1)-1,3)</f>
        <v>Id.</v>
      </c>
      <c r="AM5" s="210" t="str">
        <f ca="1">OFFSET(Methodology!$B$2,COLUMN(AM$1)-1,3)</f>
        <v>Idem.</v>
      </c>
      <c r="AN5" s="210" t="str">
        <f ca="1">OFFSET(Methodology!$B$2,COLUMN(AN$1)-1,3)</f>
        <v>Concatenation of data subject category information</v>
      </c>
      <c r="AO5" s="210" t="str">
        <f ca="1">OFFSET(Methodology!$B$2,COLUMN(AO$1)-1,3)</f>
        <v>Put either "Yes" if the category is present in the processing or an acronym/description that specifies the data processed from that category</v>
      </c>
      <c r="AP5" s="210" t="str">
        <f ca="1">OFFSET(Methodology!$B$2,COLUMN(AP$1)-1,3)</f>
        <v>Idem.</v>
      </c>
      <c r="AQ5" s="210" t="str">
        <f ca="1">OFFSET(Methodology!$B$2,COLUMN(AQ$1)-1,3)</f>
        <v>Idem.</v>
      </c>
      <c r="AR5" s="210" t="str">
        <f ca="1">OFFSET(Methodology!$B$2,COLUMN(AR$1)-1,3)</f>
        <v>Idem.</v>
      </c>
      <c r="AS5" s="210" t="str">
        <f ca="1">OFFSET(Methodology!$B$2,COLUMN(AS$1)-1,3)</f>
        <v>Idem.</v>
      </c>
      <c r="AT5" s="210" t="str">
        <f ca="1">OFFSET(Methodology!$B$2,COLUMN(AT$1)-1,3)</f>
        <v>Blank column to indicate recipients</v>
      </c>
      <c r="AU5" s="210" t="str">
        <f ca="1">OFFSET(Methodology!$B$2,COLUMN(AU$1)-1,3)</f>
        <v>Known name or acronym of external recipient 1. NB: A recipient is never an entity or person internal to the processing operation, nor a processor, nor a joint controller.</v>
      </c>
      <c r="AV5" s="210" t="str">
        <f ca="1">OFFSET(Methodology!$B$2,COLUMN(AV$1)-1,3)</f>
        <v>Its country to determine if the rules for transfer outside the EU apply.</v>
      </c>
      <c r="AW5" s="210" t="str">
        <f ca="1">OFFSET(Methodology!$B$2,COLUMN(AW$1)-1,3)</f>
        <v>Description of the set of PIIs transmitted</v>
      </c>
      <c r="AX5" s="210" t="str">
        <f ca="1">OFFSET(Methodology!$B$2,COLUMN(AX$1)-1,3)</f>
        <v>Natural or legal person, public authority, department receiving the communication of the PADs _x000D_
Exception: Public authority in case of investigation).</v>
      </c>
      <c r="AY5" s="210" t="str">
        <f ca="1">OFFSET(Methodology!$B$2,COLUMN(AY$1)-1,3)</f>
        <v>Indicate the country for each recipient (those outside the EU should be described in e.)</v>
      </c>
      <c r="AZ5" s="210" t="str">
        <f ca="1">OFFSET(Methodology!$B$2,COLUMN(AZ$1)-1,3)</f>
        <v>Description of all the transmitted PII</v>
      </c>
      <c r="BA5" s="210" t="str">
        <f ca="1">OFFSET(Methodology!$B$2,COLUMN(BA$1)-1,3)</f>
        <v>Natural or legal person, public authority, department receiving the communication of the PII _x000D_
Exception: Public authority in case of investigation).</v>
      </c>
      <c r="BB5" s="210" t="str">
        <f ca="1">OFFSET(Methodology!$B$2,COLUMN(BB$1)-1,3)</f>
        <v>Indicate the country for each recipient (those outside the EU must be described in e.)</v>
      </c>
      <c r="BC5" s="210" t="str">
        <f ca="1">OFFSET(Methodology!$B$2,COLUMN(BC$1)-1,3)</f>
        <v>Description of all the transmitted PIIs</v>
      </c>
      <c r="BD5" s="210" t="str">
        <f ca="1">OFFSET(Methodology!$B$2,COLUMN(BD$1)-1,3)</f>
        <v>Empty column allowing to present the transfers to third countries</v>
      </c>
      <c r="BE5" s="210" t="str">
        <f ca="1">OFFSET(Methodology!$B$2,COLUMN(BE$1)-1,3)</f>
        <v xml:space="preserve">Transfer of PIIs to a country outside the EU which is subject to processing after this transfer </v>
      </c>
      <c r="BF5" s="210" t="str">
        <f ca="1">OFFSET(Methodology!$B$2,COLUMN(BF$1)-1,3)</f>
        <v>Description: in particular name and list of PIIs transferred</v>
      </c>
      <c r="BG5" s="210" t="str">
        <f ca="1">OFFSET(Methodology!$B$2,COLUMN(BG$1)-1,3)</f>
        <v>Justification for the authorization of the transfer</v>
      </c>
      <c r="BH5" s="210" t="str">
        <f ca="1">OFFSET(Methodology!$B$2,COLUMN(BH$1)-1,3)</f>
        <v xml:space="preserve">Transfer of PIIs to a non-EU country for processing after this transfer </v>
      </c>
      <c r="BI5" s="210" t="str">
        <f ca="1">OFFSET(Methodology!$B$2,COLUMN(BI$1)-1,3)</f>
        <v>Description: including name and list of PIIs transferred</v>
      </c>
      <c r="BJ5" s="210" t="str">
        <f ca="1">OFFSET(Methodology!$B$2,COLUMN(BJ$1)-1,3)</f>
        <v>Justification of the authorization of the transfer</v>
      </c>
      <c r="BK5" s="210" t="str">
        <f ca="1">OFFSET(Methodology!$B$2,COLUMN(BK$1)-1,3)</f>
        <v xml:space="preserve">Transfer of PIIs to a non-EU country for processing after this transfer </v>
      </c>
      <c r="BL5" s="210" t="str">
        <f ca="1">OFFSET(Methodology!$B$2,COLUMN(BL$1)-1,3)</f>
        <v>Description: including name and list of PIIs transferred</v>
      </c>
      <c r="BM5" s="210" t="str">
        <f ca="1">OFFSET(Methodology!$B$2,COLUMN(BM$1)-1,3)</f>
        <v>Justification of the authorization of the transfer</v>
      </c>
      <c r="BN5" s="210" t="str">
        <f ca="1">OFFSET(Methodology!$B$2,COLUMN(BN$1)-1,3)</f>
        <v>Empty column to describe the conservation and destruction of PIIs</v>
      </c>
      <c r="BO5" s="210" t="str">
        <f ca="1">OFFSET(Methodology!$B$2,COLUMN(BO$1)-1,3)</f>
        <v>Category of PIIs (List) with the longest retention time</v>
      </c>
      <c r="BP5" s="210" t="str">
        <f ca="1">OFFSET(Methodology!$B$2,COLUMN(BP$1)-1,3)</f>
        <v>Retention time (it cannot be indefinite) and the justification. It can also mention the exceptional retention time in case of a lawsuit.</v>
      </c>
      <c r="BQ5" s="210" t="str">
        <f ca="1">OFFSET(Methodology!$B$2,COLUMN(BQ$1)-1,3)</f>
        <v>Time of the process after receiving a request (a precision can be made concerning the backups)._x000D_
If illegitimate, specify the reason.</v>
      </c>
      <c r="BR5" s="210" t="str">
        <f ca="1">OFFSET(Methodology!$B$2,COLUMN(BR$1)-1,3)</f>
        <v>Category PII (List) for which the risks are the most important for the data subject</v>
      </c>
      <c r="BS5" s="210" t="str">
        <f ca="1">OFFSET(Methodology!$B$2,COLUMN(BS$1)-1,3)</f>
        <v>Retention time (it cannot be indefinite) and the justification. It can also mention the exceptional retention time in case of legal proceedings.</v>
      </c>
      <c r="BT5" s="210" t="str">
        <f ca="1">OFFSET(Methodology!$B$2,COLUMN(BT$1)-1,3)</f>
        <v>Time of the process after receiving the request (a precision can be made concerning the backups)._x000D_
If illegitimate, specify the reason.</v>
      </c>
      <c r="BU5" s="210" t="str">
        <f ca="1">OFFSET(Methodology!$B$2,COLUMN(BU$1)-1,3)</f>
        <v>All other remaining PII categories (List) included in the processing</v>
      </c>
      <c r="BV5" s="210" t="str">
        <f ca="1">OFFSET(Methodology!$B$2,COLUMN(BV$1)-1,3)</f>
        <v>Retention time (it cannot be indefinite) as well as the justification. It can also mention the exceptional retention time in case of a lawsuit.</v>
      </c>
      <c r="BW5" s="210" t="str">
        <f ca="1">OFFSET(Methodology!$B$2,COLUMN(BW$1)-1,3)</f>
        <v>Time of the process after receiving the request (a precision can be made concerning the backups)._x000D_
If illegitimate, specify the reason.</v>
      </c>
      <c r="BX5" s="210" t="str">
        <f ca="1">OFFSET(Methodology!$B$2,COLUMN(BX$1)-1,3)</f>
        <v>Empty column to indicate the technical and organizational measures used</v>
      </c>
      <c r="BY5" s="210" t="str">
        <f ca="1">OFFSET(Methodology!$B$2,COLUMN(BY$1)-1,3)</f>
        <v>Indicate if the PII are encrypted in the DB and in the communications)</v>
      </c>
      <c r="BZ5" s="210" t="str">
        <f ca="1">OFFSET(Methodology!$B$2,COLUMN(BZ$1)-1,3)</f>
        <v>Indicate if the PII are pseudoanonymized and the method (if possible)</v>
      </c>
      <c r="CA5" s="210" t="str">
        <f ca="1">OFFSET(Methodology!$B$2,COLUMN(CA$1)-1,3)</f>
        <v>Indicate the means implemented to ensure the safeguarding of the security qualities of the PII (Confidentiality, Integrity and Availability)</v>
      </c>
      <c r="CB5" s="210" t="str">
        <f ca="1">OFFSET(Methodology!$B$2,COLUMN(CB$1)-1,3)</f>
        <v>Indicate the technical means of backup in case of disaster</v>
      </c>
      <c r="CC5" s="210" t="str">
        <f ca="1">OFFSET(Methodology!$B$2,COLUMN(CC$1)-1,3)</f>
        <v>Indicate whether tests have been carried out to validate the security controls, particularly the restoration tests</v>
      </c>
      <c r="CD5" s="210" t="str">
        <f ca="1">OFFSET(Methodology!$B$2,COLUMN(CD$1)-1,3)</f>
        <v>Indicate if a risk analysis has been done</v>
      </c>
      <c r="CE5" s="210" t="str">
        <f ca="1">OFFSET(Methodology!$B$2,COLUMN(CE$1)-1,3)</f>
        <v>Indicate the codes of conduct</v>
      </c>
      <c r="CF5" s="210" t="str">
        <f ca="1">OFFSET(Methodology!$B$2,COLUMN(CF$1)-1,3)</f>
        <v>Indicate the security certifications</v>
      </c>
      <c r="CG5" s="210" t="str">
        <f ca="1">OFFSET(Methodology!$B$2,COLUMN(CG$1)-1,3)</f>
        <v xml:space="preserve">Indicate the texts or procedures used to prove that the employees are </v>
      </c>
      <c r="CH5" s="210" t="str">
        <f ca="1">OFFSET(Methodology!$B$2,COLUMN(CH$1)-1,3)</f>
        <v>Empty column with other measures</v>
      </c>
      <c r="CI5" s="210" t="str">
        <f ca="1">OFFSET(Methodology!$B$2,COLUMN(CI$1)-1,3)</f>
        <v>Indicate here all measures implemented to comply with ePD (2002/2006), in particular to receive consent (cookie, opt-in/opt-out)</v>
      </c>
      <c r="CJ5" s="210" t="str">
        <f ca="1">OFFSET(Methodology!$B$2,COLUMN(CJ$1)-1,3)</f>
        <v>Measures to ensure the transparency of automatic decisions</v>
      </c>
      <c r="CK5" s="210" t="str">
        <f ca="1">OFFSET(Methodology!$B$2,COLUMN(CK$1)-1,3)</f>
        <v>Indicate here the measures related to the minimization of PIIs in the design and development of the processing processes</v>
      </c>
      <c r="CL5" s="210" t="str">
        <f ca="1">OFFSET(Methodology!$B$2,COLUMN(CL$1)-1,3)</f>
        <v>Additional measures to limit a specific risk</v>
      </c>
      <c r="CM5" s="210" t="str">
        <f ca="1">OFFSET(Methodology!$B$2,COLUMN(CM$1)-1,3)</f>
        <v>Empty column for additional information</v>
      </c>
      <c r="CN5" s="210" t="str">
        <f ca="1">OFFSET(Methodology!$B$2,COLUMN(CN$1)-1,3)</f>
        <v>Empty column to describe the lawfulness of the processing</v>
      </c>
      <c r="CO5" s="210" t="str">
        <f ca="1">OFFSET(Methodology!$B$2,COLUMN(CO$1)-1,3)</f>
        <v>Calculation</v>
      </c>
      <c r="CP5" s="210" t="str">
        <f ca="1">OFFSET(Methodology!$B$2,COLUMN(CP$1)-1,3)</f>
        <v>Put the reason for lawfulness</v>
      </c>
      <c r="CQ5" s="210" t="str">
        <f ca="1">OFFSET(Methodology!$B$2,COLUMN(CQ$1)-1,3)</f>
        <v>Briefly justify the use of the reason for lawfulness</v>
      </c>
      <c r="CR5" s="210">
        <f ca="1">OFFSET(Methodology!$B$2,COLUMN(CR$1)-1,3)</f>
        <v>0</v>
      </c>
      <c r="CS5" s="210" t="str">
        <f ca="1">OFFSET(Methodology!$B$2,COLUMN(CS$1)-1,3)</f>
        <v>Insert the reason for lawfulness</v>
      </c>
      <c r="CT5" s="210" t="str">
        <f ca="1">OFFSET(Methodology!$B$2,COLUMN(CT$1)-1,3)</f>
        <v>Briefly justify the use of the reason for lawfulness</v>
      </c>
      <c r="CU5" s="210" t="str">
        <f ca="1">OFFSET(Methodology!$B$2,COLUMN(CU$1)-1,3)</f>
        <v>Description 98</v>
      </c>
      <c r="CV5" s="210" t="str">
        <f ca="1">OFFSET(Methodology!$B$2,COLUMN(CV$1)-1,3)</f>
        <v>Putting on the ground of lawfulness</v>
      </c>
      <c r="CW5" s="210" t="str">
        <f ca="1">OFFSET(Methodology!$B$2,COLUMN(CW$1)-1,3)</f>
        <v>Briefly justify the use of the reason for lawfulness</v>
      </c>
      <c r="CX5" s="210" t="str">
        <f ca="1">OFFSET(Methodology!$B$2,COLUMN(CX$1)-1,3)</f>
        <v>Calculation</v>
      </c>
      <c r="CY5" s="210" t="str">
        <f ca="1">OFFSET(Methodology!$B$2,COLUMN(CY$1)-1,3)</f>
        <v>Yes/No</v>
      </c>
      <c r="CZ5" s="210" t="str">
        <f ca="1">OFFSET(Methodology!$B$2,COLUMN(CZ$1)-1,3)</f>
        <v>Describe the category of PII most at risk for the person concerned</v>
      </c>
      <c r="DA5" s="210" t="str">
        <f ca="1">OFFSET(Methodology!$B$2,COLUMN(DA$1)-1,3)</f>
        <v>Choose one of the 3 corresponding risk scale proposals</v>
      </c>
      <c r="DB5" s="210" t="str">
        <f ca="1">OFFSET(Methodology!$B$2,COLUMN(DB$1)-1,3)</f>
        <v>Describe the approximate number</v>
      </c>
      <c r="DC5" s="210" t="str">
        <f ca="1">OFFSET(Methodology!$B$2,COLUMN(DC$1)-1,3)</f>
        <v>Choose one of the proposals</v>
      </c>
      <c r="DD5" s="210" t="str">
        <f ca="1">OFFSET(Methodology!$B$2,COLUMN(DD$1)-1,3)</f>
        <v>Calculation (strict)</v>
      </c>
      <c r="DE5" s="210" t="str">
        <f ca="1">OFFSET(Methodology!$B$2,COLUMN(DE$1)-1,3)</f>
        <v>Assessment or scoring, including profiling and prediction activities, including "aspects of the individual's job performance, economic status, health, personal preferences or interests, trustworthiness or behavior, or location and movement"</v>
      </c>
      <c r="DF5" s="210" t="str">
        <f ca="1">OFFSET(Methodology!$B$2,COLUMN(DF$1)-1,3)</f>
        <v>Making decisions about data subjects that have "legal effects" or similar significant effects</v>
      </c>
      <c r="DG5" s="210" t="str">
        <f ca="1">OFFSET(Methodology!$B$2,COLUMN(DG$1)-1,3)</f>
        <v>Processing used to observe, monitor or control data subjects: data subjects may not know who is collecting their data and how it will be used</v>
      </c>
      <c r="DH5" s="210" t="str">
        <f ca="1">OFFSET(Methodology!$B$2,COLUMN(DH$1)-1,3)</f>
        <v>Sensitive or highly personal data</v>
      </c>
      <c r="DI5" s="210" t="str">
        <f ca="1">OFFSET(Methodology!$B$2,COLUMN(DI$1)-1,3)</f>
        <v xml:space="preserve">Data processed on a large scale </v>
      </c>
      <c r="DJ5" s="210" t="str">
        <f ca="1">OFFSET(Methodology!$B$2,COLUMN(DJ$1)-1,3)</f>
        <v>Mapping or combination e.g. from two or more data processing operations for different purposes and/or by different controllers</v>
      </c>
      <c r="DK5" s="210" t="str">
        <f ca="1">OFFSET(Methodology!$B$2,COLUMN(DK$1)-1,3)</f>
        <v>Data concerning vulnerable persons (Recital 75) (unbalanced relationship between the data subject and the controller)</v>
      </c>
      <c r="DL5" s="210" t="str">
        <f ca="1">OFFSET(Methodology!$B$2,COLUMN(DL$1)-1,3)</f>
        <v>Innovative use or application of new technological or organizational solutions</v>
      </c>
      <c r="DM5" s="210" t="str">
        <f ca="1">OFFSET(Methodology!$B$2,COLUMN(DM$1)-1,3)</f>
        <v xml:space="preserve">Processing that prevents the exercise of a right, service or contract </v>
      </c>
      <c r="DN5" s="210" t="str">
        <f ca="1">OFFSET(Methodology!$B$2,COLUMN(DN$1)-1,3)</f>
        <v>Calculation</v>
      </c>
      <c r="DO5" s="210" t="str">
        <f ca="1">OFFSET(Methodology!$B$2,COLUMN(DO$1)-1,3)</f>
        <v>Calculation</v>
      </c>
      <c r="DP5" s="210" t="str">
        <f ca="1">OFFSET(Methodology!$B$2,COLUMN(DP$1)-1,3)</f>
        <v>Choose one of the grounds</v>
      </c>
      <c r="DQ5" s="210" t="str">
        <f ca="1">OFFSET(Methodology!$B$2,COLUMN(DQ$1)-1,3)</f>
        <v>Briefly justify the use of the non-obligation reason</v>
      </c>
      <c r="DR5" s="210" t="str">
        <f ca="1">OFFSET(Methodology!$B$2,COLUMN(DR$1)-1,3)</f>
        <v>Describe the scope of the DPIA if it is not in line with the scope of the treatment</v>
      </c>
      <c r="DS5" s="210" t="str">
        <f ca="1">OFFSET(Methodology!$B$2,COLUMN(DS$1)-1,3)</f>
        <v>Name of the report sent to the authority and date sent</v>
      </c>
      <c r="DT5" s="210" t="str">
        <f ca="1">OFFSET(Methodology!$B$2,COLUMN(DT$1)-1,3)</f>
        <v>Place of publication and date</v>
      </c>
      <c r="DU5" s="210" t="str">
        <f ca="1">OFFSET(Methodology!$B$2,COLUMN(DU$1)-1,3)</f>
        <v>Summary of notice and reference (with date)</v>
      </c>
      <c r="DV5" s="210" t="str">
        <f ca="1">OFFSET(Methodology!$B$2,COLUMN(DV$1)-1,3)</f>
        <v>Empty column to indicate subcontracting agreements</v>
      </c>
      <c r="DW5" s="210" t="str">
        <f ca="1">OFFSET(Methodology!$B$2,COLUMN(DW$1)-1,3)</f>
        <v>Name of one or more subcontractors of a category of data belonging to the global processing</v>
      </c>
      <c r="DX5" s="210" t="str">
        <f ca="1">OFFSET(Methodology!$B$2,COLUMN(DX$1)-1,3)</f>
        <v>Contract reference</v>
      </c>
      <c r="DY5" s="210" t="str">
        <f ca="1">OFFSET(Methodology!$B$2,COLUMN(DY$1)-1,3)</f>
        <v>List of measures mentioned in the contract (or reference if too long)</v>
      </c>
      <c r="DZ5" s="210" t="str">
        <f ca="1">OFFSET(Methodology!$B$2,COLUMN(DZ$1)-1,3)</f>
        <v>Name of one or more subcontractors of a category of data belonging to the global processing</v>
      </c>
      <c r="EA5" s="210" t="str">
        <f ca="1">OFFSET(Methodology!$B$2,COLUMN(EA$1)-1,3)</f>
        <v>Contract reference</v>
      </c>
      <c r="EB5" s="210" t="str">
        <f ca="1">OFFSET(Methodology!$B$2,COLUMN(EB$1)-1,3)</f>
        <v>List of measures mentioned in the contract (or reference if too long)</v>
      </c>
      <c r="EC5" s="210" t="str">
        <f ca="1">OFFSET(Methodology!$B$2,COLUMN(EC$1)-1,3)</f>
        <v>Empty column to describe the rights of the data subjects</v>
      </c>
      <c r="ED5" s="210" t="str">
        <f ca="1">OFFSET(Methodology!$B$2,COLUMN(ED$1)-1,3)</f>
        <v>List of specific rights related to the processing</v>
      </c>
      <c r="EE5" s="210" t="str">
        <f ca="1">OFFSET(Methodology!$B$2,COLUMN(EE$1)-1,3)</f>
        <v>Reference to the information provided as well as to the communication medium</v>
      </c>
      <c r="EF5" s="210" t="str">
        <f ca="1">OFFSET(Methodology!$B$2,COLUMN(EF$1)-1,3)</f>
        <v>Brief description and reference</v>
      </c>
      <c r="EG5" s="210" t="str">
        <f ca="1">OFFSET(Methodology!$B$2,COLUMN(EG$1)-1,3)</f>
        <v>Description of the grounds for objection and their fields/categories of data</v>
      </c>
      <c r="EH5" s="210" t="str">
        <f ca="1">OFFSET(Methodology!$B$2,COLUMN(EH$1)-1,3)</f>
        <v>Description in list form/data category</v>
      </c>
      <c r="EI5" s="210" t="str">
        <f ca="1">OFFSET(Methodology!$B$2,COLUMN(EI$1)-1,3)</f>
        <v>Description in the form of a list/data category</v>
      </c>
      <c r="EJ5" s="210" t="str">
        <f ca="1">OFFSET(Methodology!$B$2,COLUMN(EJ$1)-1,3)</f>
        <v>Description in list form/data category</v>
      </c>
      <c r="EK5" s="210" t="str">
        <f ca="1">OFFSET(Methodology!$B$2,COLUMN(EK$1)-1,3)</f>
        <v>Free</v>
      </c>
      <c r="EL5" s="210" t="str">
        <f ca="1">OFFSET(Methodology!$B$2,COLUMN(EL$1)-1,3)</f>
        <v>Calculation</v>
      </c>
      <c r="EM5" s="210" t="str">
        <f ca="1">OFFSET(Methodology!$B$2,COLUMN(EM$1)-1,3)</f>
        <v>Reference to long retention data types</v>
      </c>
      <c r="EN5" s="210" t="str">
        <f ca="1">OFFSET(Methodology!$B$2,COLUMN(EN$1)-1,3)</f>
        <v xml:space="preserve">Digital, paper or both </v>
      </c>
      <c r="EO5" s="210" t="str">
        <f ca="1">OFFSET(Methodology!$B$2,COLUMN(EO$1)-1,3)</f>
        <v>Choice of a level of likelihood (Max)</v>
      </c>
      <c r="EP5" s="210" t="str">
        <f ca="1">OFFSET(Methodology!$B$2,COLUMN(EP$1)-1,3)</f>
        <v>Choice of an impact level (Max)</v>
      </c>
      <c r="EQ5" s="210" t="str">
        <f ca="1">OFFSET(Methodology!$B$2,COLUMN(EQ$1)-1,3)</f>
        <v>Intermediate calculation</v>
      </c>
      <c r="ER5" s="210" t="str">
        <f ca="1">OFFSET(Methodology!$B$2,COLUMN(ER$1)-1,3)</f>
        <v>If existing reference to document otherwise N/A</v>
      </c>
      <c r="ES5" s="210" t="str">
        <f ca="1">OFFSET(Methodology!$B$2,COLUMN(ES$1)-1,3)</f>
        <v>Reference to long retention data types</v>
      </c>
      <c r="ET5" s="210" t="str">
        <f ca="1">OFFSET(Methodology!$B$2,COLUMN(ET$1)-1,3)</f>
        <v xml:space="preserve">Digital, paper or both </v>
      </c>
      <c r="EU5" s="210" t="str">
        <f ca="1">OFFSET(Methodology!$B$2,COLUMN(EU$1)-1,3)</f>
        <v>Choice of a level of likelihood (Max)</v>
      </c>
      <c r="EV5" s="210" t="str">
        <f ca="1">OFFSET(Methodology!$B$2,COLUMN(EV$1)-1,3)</f>
        <v>Choice of an impact level (Max)</v>
      </c>
      <c r="EW5" s="210" t="str">
        <f ca="1">OFFSET(Methodology!$B$2,COLUMN(EW$1)-1,3)</f>
        <v>Intermediate calculation</v>
      </c>
      <c r="EX5" s="210" t="str">
        <f ca="1">OFFSET(Methodology!$B$2,COLUMN(EX$1)-1,3)</f>
        <v>If existing reference to document otherwise N/A</v>
      </c>
      <c r="EY5" s="210" t="str">
        <f ca="1">OFFSET(Methodology!$B$2,COLUMN(EY$1)-1,3)</f>
        <v>Reference to long retention data types</v>
      </c>
      <c r="EZ5" s="210" t="str">
        <f ca="1">OFFSET(Methodology!$B$2,COLUMN(EZ$1)-1,3)</f>
        <v xml:space="preserve">Digital, paper or both </v>
      </c>
      <c r="FA5" s="210" t="str">
        <f ca="1">OFFSET(Methodology!$B$2,COLUMN(FA$1)-1,3)</f>
        <v>Choice of a level of likelihood (Max)</v>
      </c>
      <c r="FB5" s="210" t="str">
        <f ca="1">OFFSET(Methodology!$B$2,COLUMN(FB$1)-1,3)</f>
        <v>Choice of an impact level (Max)</v>
      </c>
      <c r="FC5" s="210" t="str">
        <f ca="1">OFFSET(Methodology!$B$2,COLUMN(FC$1)-1,3)</f>
        <v>Intermediate calculation</v>
      </c>
      <c r="FD5" s="210" t="str">
        <f ca="1">OFFSET(Methodology!$B$2,COLUMN(FD$1)-1,3)</f>
        <v>If existing reference to the document otherwise N/A</v>
      </c>
      <c r="FE5" s="210" t="str">
        <f ca="1">OFFSET(Methodology!$B$2,COLUMN(FE$1)-1,3)</f>
        <v>Indicate if a risk analysis has been done (with reference)</v>
      </c>
      <c r="FF5" s="210" t="str">
        <f ca="1">OFFSET(Methodology!$B$2,COLUMN(FF$1)-1,3)</f>
        <v>Title</v>
      </c>
      <c r="FG5" s="210" t="str">
        <f ca="1">OFFSET(Methodology!$B$2,COLUMN(FG$1)-1,3)</f>
        <v>Indicate if the data is collected directly</v>
      </c>
      <c r="FH5" s="210" t="str">
        <f ca="1">OFFSET(Methodology!$B$2,COLUMN(FH$1)-1,3)</f>
        <v>Title</v>
      </c>
      <c r="FI5" s="210" t="str">
        <f ca="1">OFFSET(Methodology!$B$2,COLUMN(FI$1)-1,3)</f>
        <v>Chief Information Officer</v>
      </c>
      <c r="FJ5" s="210" t="str">
        <f ca="1">OFFSET(Methodology!$B$2,COLUMN(FJ$1)-1,3)</f>
        <v>Chief Information Security Officer</v>
      </c>
      <c r="FK5" s="210" t="str">
        <f ca="1">OFFSET(Methodology!$B$2,COLUMN(FK$1)-1,3)</f>
        <v>Responsible for notification to CNPD</v>
      </c>
      <c r="FL5" s="210" t="str">
        <f ca="1">OFFSET(Methodology!$B$2,COLUMN(FL$1)-1,3)</f>
        <v>Responsible for external communication to the subject</v>
      </c>
      <c r="FM5" s="210" t="str">
        <f ca="1">OFFSET(Methodology!$B$2,COLUMN(FM$1)-1,3)</f>
        <v>List of contact</v>
      </c>
      <c r="FN5" s="210" t="str">
        <f ca="1">OFFSET(Methodology!$B$2,COLUMN(FN$1)-1,3)</f>
        <v>Description to be provided by the  Processig record owner</v>
      </c>
      <c r="FO5" s="210" t="str">
        <f ca="1">OFFSET(Methodology!$B$2,COLUMN(FO$1)-1,3)</f>
        <v>Description to be provided by the  Processig record owner</v>
      </c>
      <c r="FP5" s="210" t="str">
        <f ca="1">OFFSET(Methodology!$B$2,COLUMN(FP$1)-1,3)</f>
        <v>Idem</v>
      </c>
      <c r="FQ5" s="210" t="str">
        <f ca="1">OFFSET(Methodology!$B$2,COLUMN(FQ$1)-1,3)</f>
        <v>Idem</v>
      </c>
      <c r="FR5" s="210" t="str">
        <f ca="1">OFFSET(Methodology!$B$2,COLUMN(FR$1)-1,3)</f>
        <v>Idem</v>
      </c>
      <c r="FS5" s="210" t="str">
        <f ca="1">OFFSET(Methodology!$B$2,COLUMN(FS$1)-1,3)</f>
        <v>Idem</v>
      </c>
      <c r="FT5" s="210" t="str">
        <f ca="1">OFFSET(Methodology!$B$2,COLUMN(FT$1)-1,3)</f>
        <v>Idem</v>
      </c>
      <c r="FU5" s="210" t="str">
        <f ca="1">OFFSET(Methodology!$B$2,COLUMN(FU$1)-1,3)</f>
        <v>Idem</v>
      </c>
      <c r="FV5" s="210" t="str">
        <f ca="1">OFFSET(Methodology!$B$2,COLUMN(FV$1)-1,3)</f>
        <v>Idem</v>
      </c>
      <c r="FW5" s="210" t="str">
        <f ca="1">OFFSET(Methodology!$B$2,COLUMN(FW$1)-1,3)</f>
        <v>Idem</v>
      </c>
      <c r="FX5" s="210" t="str">
        <f ca="1">OFFSET(Methodology!$B$2,COLUMN(FX$1)-1,3)</f>
        <v>Idem</v>
      </c>
      <c r="FY5" s="210" t="str">
        <f ca="1">OFFSET(Methodology!$B$2,COLUMN(FY$1)-1,3)</f>
        <v>Idem</v>
      </c>
      <c r="FZ5" s="210" t="str">
        <f ca="1">OFFSET(Methodology!$B$2,COLUMN(FZ$1)-1,3)</f>
        <v>Idem</v>
      </c>
      <c r="GA5" s="210" t="str">
        <f ca="1">OFFSET(Methodology!$B$2,COLUMN(GA$1)-1,3)</f>
        <v>Idem</v>
      </c>
      <c r="GB5" s="210" t="str">
        <f ca="1">OFFSET(Methodology!$B$2,COLUMN(GB$1)-1,3)</f>
        <v>Idem</v>
      </c>
      <c r="GC5" s="210" t="str">
        <f ca="1">OFFSET(Methodology!$B$2,COLUMN(GC$1)-1,3)</f>
        <v>Idem</v>
      </c>
      <c r="GD5" s="210" t="str">
        <f ca="1">OFFSET(Methodology!$B$2,COLUMN(GD$1)-1,3)</f>
        <v>Idem</v>
      </c>
      <c r="GE5" s="210" t="str">
        <f ca="1">OFFSET(Methodology!$B$2,COLUMN(GE$1)-1,3)</f>
        <v>Empty column with management information</v>
      </c>
      <c r="GF5" s="210" t="str">
        <f ca="1">OFFSET(Methodology!$B$2,COLUMN(GF$1)-1,3)</f>
        <v>Date of creation of the treatment</v>
      </c>
      <c r="GG5" s="210" t="str">
        <f ca="1">OFFSET(Methodology!$B$2,COLUMN(GG$1)-1,3)</f>
        <v>Date of modification of the data of the processing record line</v>
      </c>
      <c r="GH5" s="210" t="str">
        <f ca="1">OFFSET(Methodology!$B$2,COLUMN(GH$1)-1,3)</f>
        <v>Name of the person who modified this record</v>
      </c>
      <c r="GI5" s="210" t="str">
        <f ca="1">OFFSET(Methodology!$B$2,COLUMN(GI$1)-1,3)</f>
        <v>Name of the person who approved the information given to complete this document</v>
      </c>
      <c r="GJ5" s="210" t="str">
        <f ca="1">OFFSET(Methodology!$B$2,COLUMN(GJ$1)-1,3)</f>
        <v>Fields for electronic signature or reference to an approved extract</v>
      </c>
    </row>
    <row r="6" spans="1:192" s="11" customFormat="1" ht="15" customHeight="1" x14ac:dyDescent="0.2">
      <c r="A6" s="212" t="str">
        <f>CONCATENATE("[COL",COLUMN(A6), "]")</f>
        <v>[COL1]</v>
      </c>
      <c r="B6" s="212" t="str">
        <f t="shared" ref="B6:BM6" si="0">CONCATENATE("[COL",COLUMN(B6), "]")</f>
        <v>[COL2]</v>
      </c>
      <c r="C6" s="212" t="str">
        <f t="shared" si="0"/>
        <v>[COL3]</v>
      </c>
      <c r="D6" s="212" t="str">
        <f t="shared" si="0"/>
        <v>[COL4]</v>
      </c>
      <c r="E6" s="212" t="str">
        <f t="shared" si="0"/>
        <v>[COL5]</v>
      </c>
      <c r="F6" s="212" t="str">
        <f t="shared" si="0"/>
        <v>[COL6]</v>
      </c>
      <c r="G6" s="212" t="str">
        <f t="shared" si="0"/>
        <v>[COL7]</v>
      </c>
      <c r="H6" s="212" t="str">
        <f t="shared" si="0"/>
        <v>[COL8]</v>
      </c>
      <c r="I6" s="212" t="str">
        <f t="shared" si="0"/>
        <v>[COL9]</v>
      </c>
      <c r="J6" s="212" t="str">
        <f t="shared" si="0"/>
        <v>[COL10]</v>
      </c>
      <c r="K6" s="212" t="str">
        <f t="shared" si="0"/>
        <v>[COL11]</v>
      </c>
      <c r="L6" s="212" t="str">
        <f t="shared" si="0"/>
        <v>[COL12]</v>
      </c>
      <c r="M6" s="212" t="str">
        <f t="shared" si="0"/>
        <v>[COL13]</v>
      </c>
      <c r="N6" s="212" t="str">
        <f t="shared" si="0"/>
        <v>[COL14]</v>
      </c>
      <c r="O6" s="212" t="str">
        <f t="shared" si="0"/>
        <v>[COL15]</v>
      </c>
      <c r="P6" s="212" t="str">
        <f t="shared" si="0"/>
        <v>[COL16]</v>
      </c>
      <c r="Q6" s="212" t="str">
        <f t="shared" si="0"/>
        <v>[COL17]</v>
      </c>
      <c r="R6" s="212" t="str">
        <f t="shared" si="0"/>
        <v>[COL18]</v>
      </c>
      <c r="S6" s="212" t="str">
        <f t="shared" si="0"/>
        <v>[COL19]</v>
      </c>
      <c r="T6" s="212" t="str">
        <f t="shared" si="0"/>
        <v>[COL20]</v>
      </c>
      <c r="U6" s="212" t="str">
        <f t="shared" si="0"/>
        <v>[COL21]</v>
      </c>
      <c r="V6" s="212" t="str">
        <f t="shared" si="0"/>
        <v>[COL22]</v>
      </c>
      <c r="W6" s="212" t="str">
        <f t="shared" si="0"/>
        <v>[COL23]</v>
      </c>
      <c r="X6" s="212" t="str">
        <f t="shared" si="0"/>
        <v>[COL24]</v>
      </c>
      <c r="Y6" s="212" t="str">
        <f t="shared" si="0"/>
        <v>[COL25]</v>
      </c>
      <c r="Z6" s="212" t="str">
        <f t="shared" si="0"/>
        <v>[COL26]</v>
      </c>
      <c r="AA6" s="212" t="str">
        <f t="shared" si="0"/>
        <v>[COL27]</v>
      </c>
      <c r="AB6" s="212" t="str">
        <f t="shared" si="0"/>
        <v>[COL28]</v>
      </c>
      <c r="AC6" s="212" t="str">
        <f t="shared" si="0"/>
        <v>[COL29]</v>
      </c>
      <c r="AD6" s="212" t="str">
        <f t="shared" si="0"/>
        <v>[COL30]</v>
      </c>
      <c r="AE6" s="212" t="str">
        <f t="shared" si="0"/>
        <v>[COL31]</v>
      </c>
      <c r="AF6" s="212" t="str">
        <f t="shared" si="0"/>
        <v>[COL32]</v>
      </c>
      <c r="AG6" s="212" t="str">
        <f t="shared" si="0"/>
        <v>[COL33]</v>
      </c>
      <c r="AH6" s="212" t="str">
        <f t="shared" si="0"/>
        <v>[COL34]</v>
      </c>
      <c r="AI6" s="212" t="str">
        <f t="shared" si="0"/>
        <v>[COL35]</v>
      </c>
      <c r="AJ6" s="212" t="str">
        <f t="shared" si="0"/>
        <v>[COL36]</v>
      </c>
      <c r="AK6" s="212" t="str">
        <f t="shared" si="0"/>
        <v>[COL37]</v>
      </c>
      <c r="AL6" s="212" t="str">
        <f t="shared" si="0"/>
        <v>[COL38]</v>
      </c>
      <c r="AM6" s="212" t="str">
        <f t="shared" si="0"/>
        <v>[COL39]</v>
      </c>
      <c r="AN6" s="212" t="str">
        <f t="shared" si="0"/>
        <v>[COL40]</v>
      </c>
      <c r="AO6" s="212" t="str">
        <f t="shared" si="0"/>
        <v>[COL41]</v>
      </c>
      <c r="AP6" s="212" t="str">
        <f t="shared" si="0"/>
        <v>[COL42]</v>
      </c>
      <c r="AQ6" s="212" t="str">
        <f t="shared" si="0"/>
        <v>[COL43]</v>
      </c>
      <c r="AR6" s="212" t="str">
        <f t="shared" si="0"/>
        <v>[COL44]</v>
      </c>
      <c r="AS6" s="212" t="str">
        <f t="shared" si="0"/>
        <v>[COL45]</v>
      </c>
      <c r="AT6" s="212" t="str">
        <f t="shared" si="0"/>
        <v>[COL46]</v>
      </c>
      <c r="AU6" s="212" t="str">
        <f t="shared" si="0"/>
        <v>[COL47]</v>
      </c>
      <c r="AV6" s="212" t="str">
        <f t="shared" si="0"/>
        <v>[COL48]</v>
      </c>
      <c r="AW6" s="212" t="str">
        <f t="shared" si="0"/>
        <v>[COL49]</v>
      </c>
      <c r="AX6" s="212" t="str">
        <f t="shared" si="0"/>
        <v>[COL50]</v>
      </c>
      <c r="AY6" s="212" t="str">
        <f t="shared" si="0"/>
        <v>[COL51]</v>
      </c>
      <c r="AZ6" s="212" t="str">
        <f t="shared" si="0"/>
        <v>[COL52]</v>
      </c>
      <c r="BA6" s="212" t="str">
        <f t="shared" si="0"/>
        <v>[COL53]</v>
      </c>
      <c r="BB6" s="212" t="str">
        <f t="shared" si="0"/>
        <v>[COL54]</v>
      </c>
      <c r="BC6" s="212" t="str">
        <f t="shared" si="0"/>
        <v>[COL55]</v>
      </c>
      <c r="BD6" s="212" t="str">
        <f t="shared" si="0"/>
        <v>[COL56]</v>
      </c>
      <c r="BE6" s="212" t="str">
        <f t="shared" si="0"/>
        <v>[COL57]</v>
      </c>
      <c r="BF6" s="212" t="str">
        <f t="shared" si="0"/>
        <v>[COL58]</v>
      </c>
      <c r="BG6" s="212" t="str">
        <f t="shared" si="0"/>
        <v>[COL59]</v>
      </c>
      <c r="BH6" s="212" t="str">
        <f t="shared" si="0"/>
        <v>[COL60]</v>
      </c>
      <c r="BI6" s="212" t="str">
        <f t="shared" si="0"/>
        <v>[COL61]</v>
      </c>
      <c r="BJ6" s="212" t="str">
        <f t="shared" si="0"/>
        <v>[COL62]</v>
      </c>
      <c r="BK6" s="212" t="str">
        <f t="shared" si="0"/>
        <v>[COL63]</v>
      </c>
      <c r="BL6" s="212" t="str">
        <f t="shared" si="0"/>
        <v>[COL64]</v>
      </c>
      <c r="BM6" s="212" t="str">
        <f t="shared" si="0"/>
        <v>[COL65]</v>
      </c>
      <c r="BN6" s="212" t="str">
        <f t="shared" ref="BN6:DY6" si="1">CONCATENATE("[COL",COLUMN(BN6), "]")</f>
        <v>[COL66]</v>
      </c>
      <c r="BO6" s="212" t="str">
        <f t="shared" si="1"/>
        <v>[COL67]</v>
      </c>
      <c r="BP6" s="212" t="str">
        <f t="shared" si="1"/>
        <v>[COL68]</v>
      </c>
      <c r="BQ6" s="212" t="str">
        <f t="shared" si="1"/>
        <v>[COL69]</v>
      </c>
      <c r="BR6" s="212" t="str">
        <f t="shared" si="1"/>
        <v>[COL70]</v>
      </c>
      <c r="BS6" s="212" t="str">
        <f t="shared" si="1"/>
        <v>[COL71]</v>
      </c>
      <c r="BT6" s="212" t="str">
        <f t="shared" si="1"/>
        <v>[COL72]</v>
      </c>
      <c r="BU6" s="212" t="str">
        <f t="shared" si="1"/>
        <v>[COL73]</v>
      </c>
      <c r="BV6" s="212" t="str">
        <f t="shared" si="1"/>
        <v>[COL74]</v>
      </c>
      <c r="BW6" s="212" t="str">
        <f t="shared" si="1"/>
        <v>[COL75]</v>
      </c>
      <c r="BX6" s="212" t="str">
        <f t="shared" si="1"/>
        <v>[COL76]</v>
      </c>
      <c r="BY6" s="212" t="str">
        <f t="shared" si="1"/>
        <v>[COL77]</v>
      </c>
      <c r="BZ6" s="212" t="str">
        <f t="shared" si="1"/>
        <v>[COL78]</v>
      </c>
      <c r="CA6" s="212" t="str">
        <f t="shared" si="1"/>
        <v>[COL79]</v>
      </c>
      <c r="CB6" s="212" t="str">
        <f t="shared" si="1"/>
        <v>[COL80]</v>
      </c>
      <c r="CC6" s="212" t="str">
        <f t="shared" si="1"/>
        <v>[COL81]</v>
      </c>
      <c r="CD6" s="212" t="str">
        <f t="shared" si="1"/>
        <v>[COL82]</v>
      </c>
      <c r="CE6" s="212" t="str">
        <f t="shared" si="1"/>
        <v>[COL83]</v>
      </c>
      <c r="CF6" s="212" t="str">
        <f t="shared" si="1"/>
        <v>[COL84]</v>
      </c>
      <c r="CG6" s="212" t="str">
        <f t="shared" si="1"/>
        <v>[COL85]</v>
      </c>
      <c r="CH6" s="212" t="str">
        <f t="shared" si="1"/>
        <v>[COL86]</v>
      </c>
      <c r="CI6" s="212" t="str">
        <f t="shared" si="1"/>
        <v>[COL87]</v>
      </c>
      <c r="CJ6" s="212" t="str">
        <f t="shared" si="1"/>
        <v>[COL88]</v>
      </c>
      <c r="CK6" s="212" t="str">
        <f t="shared" si="1"/>
        <v>[COL89]</v>
      </c>
      <c r="CL6" s="212" t="str">
        <f t="shared" si="1"/>
        <v>[COL90]</v>
      </c>
      <c r="CM6" s="212" t="str">
        <f t="shared" si="1"/>
        <v>[COL91]</v>
      </c>
      <c r="CN6" s="212" t="str">
        <f t="shared" si="1"/>
        <v>[COL92]</v>
      </c>
      <c r="CO6" s="212" t="str">
        <f t="shared" si="1"/>
        <v>[COL93]</v>
      </c>
      <c r="CP6" s="212" t="str">
        <f t="shared" si="1"/>
        <v>[COL94]</v>
      </c>
      <c r="CQ6" s="212" t="str">
        <f t="shared" si="1"/>
        <v>[COL95]</v>
      </c>
      <c r="CR6" s="212" t="str">
        <f t="shared" si="1"/>
        <v>[COL96]</v>
      </c>
      <c r="CS6" s="212" t="str">
        <f t="shared" si="1"/>
        <v>[COL97]</v>
      </c>
      <c r="CT6" s="212" t="str">
        <f t="shared" si="1"/>
        <v>[COL98]</v>
      </c>
      <c r="CU6" s="212" t="str">
        <f t="shared" si="1"/>
        <v>[COL99]</v>
      </c>
      <c r="CV6" s="212" t="str">
        <f t="shared" si="1"/>
        <v>[COL100]</v>
      </c>
      <c r="CW6" s="212" t="str">
        <f t="shared" si="1"/>
        <v>[COL101]</v>
      </c>
      <c r="CX6" s="212" t="str">
        <f t="shared" si="1"/>
        <v>[COL102]</v>
      </c>
      <c r="CY6" s="212" t="str">
        <f t="shared" si="1"/>
        <v>[COL103]</v>
      </c>
      <c r="CZ6" s="212" t="str">
        <f t="shared" si="1"/>
        <v>[COL104]</v>
      </c>
      <c r="DA6" s="212" t="str">
        <f t="shared" si="1"/>
        <v>[COL105]</v>
      </c>
      <c r="DB6" s="212" t="str">
        <f t="shared" si="1"/>
        <v>[COL106]</v>
      </c>
      <c r="DC6" s="212" t="str">
        <f t="shared" si="1"/>
        <v>[COL107]</v>
      </c>
      <c r="DD6" s="212" t="str">
        <f t="shared" si="1"/>
        <v>[COL108]</v>
      </c>
      <c r="DE6" s="212" t="str">
        <f t="shared" si="1"/>
        <v>[COL109]</v>
      </c>
      <c r="DF6" s="212" t="str">
        <f t="shared" si="1"/>
        <v>[COL110]</v>
      </c>
      <c r="DG6" s="212" t="str">
        <f t="shared" si="1"/>
        <v>[COL111]</v>
      </c>
      <c r="DH6" s="212" t="str">
        <f t="shared" si="1"/>
        <v>[COL112]</v>
      </c>
      <c r="DI6" s="212" t="str">
        <f t="shared" si="1"/>
        <v>[COL113]</v>
      </c>
      <c r="DJ6" s="212" t="str">
        <f t="shared" si="1"/>
        <v>[COL114]</v>
      </c>
      <c r="DK6" s="212" t="str">
        <f t="shared" si="1"/>
        <v>[COL115]</v>
      </c>
      <c r="DL6" s="212" t="str">
        <f t="shared" si="1"/>
        <v>[COL116]</v>
      </c>
      <c r="DM6" s="212" t="str">
        <f t="shared" si="1"/>
        <v>[COL117]</v>
      </c>
      <c r="DN6" s="212" t="str">
        <f t="shared" si="1"/>
        <v>[COL118]</v>
      </c>
      <c r="DO6" s="212" t="str">
        <f t="shared" si="1"/>
        <v>[COL119]</v>
      </c>
      <c r="DP6" s="212" t="str">
        <f t="shared" si="1"/>
        <v>[COL120]</v>
      </c>
      <c r="DQ6" s="212" t="str">
        <f t="shared" si="1"/>
        <v>[COL121]</v>
      </c>
      <c r="DR6" s="212" t="str">
        <f t="shared" si="1"/>
        <v>[COL122]</v>
      </c>
      <c r="DS6" s="212" t="str">
        <f t="shared" si="1"/>
        <v>[COL123]</v>
      </c>
      <c r="DT6" s="212" t="str">
        <f t="shared" si="1"/>
        <v>[COL124]</v>
      </c>
      <c r="DU6" s="212" t="str">
        <f t="shared" si="1"/>
        <v>[COL125]</v>
      </c>
      <c r="DV6" s="212" t="str">
        <f t="shared" si="1"/>
        <v>[COL126]</v>
      </c>
      <c r="DW6" s="212" t="str">
        <f t="shared" si="1"/>
        <v>[COL127]</v>
      </c>
      <c r="DX6" s="212" t="str">
        <f t="shared" si="1"/>
        <v>[COL128]</v>
      </c>
      <c r="DY6" s="212" t="str">
        <f t="shared" si="1"/>
        <v>[COL129]</v>
      </c>
      <c r="DZ6" s="212" t="str">
        <f t="shared" ref="DZ6:GJ6" si="2">CONCATENATE("[COL",COLUMN(DZ6), "]")</f>
        <v>[COL130]</v>
      </c>
      <c r="EA6" s="212" t="str">
        <f t="shared" si="2"/>
        <v>[COL131]</v>
      </c>
      <c r="EB6" s="212" t="str">
        <f t="shared" si="2"/>
        <v>[COL132]</v>
      </c>
      <c r="EC6" s="212" t="str">
        <f t="shared" si="2"/>
        <v>[COL133]</v>
      </c>
      <c r="ED6" s="212" t="str">
        <f t="shared" si="2"/>
        <v>[COL134]</v>
      </c>
      <c r="EE6" s="212" t="str">
        <f t="shared" si="2"/>
        <v>[COL135]</v>
      </c>
      <c r="EF6" s="212" t="str">
        <f t="shared" si="2"/>
        <v>[COL136]</v>
      </c>
      <c r="EG6" s="212" t="str">
        <f t="shared" si="2"/>
        <v>[COL137]</v>
      </c>
      <c r="EH6" s="212" t="str">
        <f t="shared" si="2"/>
        <v>[COL138]</v>
      </c>
      <c r="EI6" s="212" t="str">
        <f t="shared" si="2"/>
        <v>[COL139]</v>
      </c>
      <c r="EJ6" s="212" t="str">
        <f t="shared" si="2"/>
        <v>[COL140]</v>
      </c>
      <c r="EK6" s="212" t="str">
        <f t="shared" si="2"/>
        <v>[COL141]</v>
      </c>
      <c r="EL6" s="212" t="str">
        <f t="shared" si="2"/>
        <v>[COL142]</v>
      </c>
      <c r="EM6" s="212" t="str">
        <f t="shared" si="2"/>
        <v>[COL143]</v>
      </c>
      <c r="EN6" s="212" t="str">
        <f t="shared" si="2"/>
        <v>[COL144]</v>
      </c>
      <c r="EO6" s="212" t="str">
        <f t="shared" si="2"/>
        <v>[COL145]</v>
      </c>
      <c r="EP6" s="212" t="str">
        <f t="shared" si="2"/>
        <v>[COL146]</v>
      </c>
      <c r="EQ6" s="212" t="str">
        <f t="shared" si="2"/>
        <v>[COL147]</v>
      </c>
      <c r="ER6" s="212" t="str">
        <f t="shared" si="2"/>
        <v>[COL148]</v>
      </c>
      <c r="ES6" s="212" t="str">
        <f t="shared" si="2"/>
        <v>[COL149]</v>
      </c>
      <c r="ET6" s="212" t="str">
        <f t="shared" si="2"/>
        <v>[COL150]</v>
      </c>
      <c r="EU6" s="212" t="str">
        <f t="shared" si="2"/>
        <v>[COL151]</v>
      </c>
      <c r="EV6" s="212" t="str">
        <f t="shared" si="2"/>
        <v>[COL152]</v>
      </c>
      <c r="EW6" s="212" t="str">
        <f t="shared" si="2"/>
        <v>[COL153]</v>
      </c>
      <c r="EX6" s="212" t="str">
        <f t="shared" si="2"/>
        <v>[COL154]</v>
      </c>
      <c r="EY6" s="212" t="str">
        <f t="shared" si="2"/>
        <v>[COL155]</v>
      </c>
      <c r="EZ6" s="212" t="str">
        <f t="shared" si="2"/>
        <v>[COL156]</v>
      </c>
      <c r="FA6" s="212" t="str">
        <f t="shared" si="2"/>
        <v>[COL157]</v>
      </c>
      <c r="FB6" s="212" t="str">
        <f t="shared" si="2"/>
        <v>[COL158]</v>
      </c>
      <c r="FC6" s="212" t="str">
        <f t="shared" si="2"/>
        <v>[COL159]</v>
      </c>
      <c r="FD6" s="212" t="str">
        <f t="shared" si="2"/>
        <v>[COL160]</v>
      </c>
      <c r="FE6" s="212" t="str">
        <f t="shared" si="2"/>
        <v>[COL161]</v>
      </c>
      <c r="FF6" s="212" t="str">
        <f t="shared" si="2"/>
        <v>[COL162]</v>
      </c>
      <c r="FG6" s="212" t="str">
        <f t="shared" si="2"/>
        <v>[COL163]</v>
      </c>
      <c r="FH6" s="212" t="str">
        <f t="shared" si="2"/>
        <v>[COL164]</v>
      </c>
      <c r="FI6" s="212" t="str">
        <f t="shared" si="2"/>
        <v>[COL165]</v>
      </c>
      <c r="FJ6" s="212" t="str">
        <f t="shared" si="2"/>
        <v>[COL166]</v>
      </c>
      <c r="FK6" s="212" t="str">
        <f t="shared" si="2"/>
        <v>[COL167]</v>
      </c>
      <c r="FL6" s="212" t="str">
        <f t="shared" si="2"/>
        <v>[COL168]</v>
      </c>
      <c r="FM6" s="212" t="str">
        <f t="shared" si="2"/>
        <v>[COL169]</v>
      </c>
      <c r="FN6" s="212" t="str">
        <f t="shared" si="2"/>
        <v>[COL170]</v>
      </c>
      <c r="FO6" s="212" t="str">
        <f t="shared" si="2"/>
        <v>[COL171]</v>
      </c>
      <c r="FP6" s="212" t="str">
        <f t="shared" si="2"/>
        <v>[COL172]</v>
      </c>
      <c r="FQ6" s="212" t="str">
        <f t="shared" si="2"/>
        <v>[COL173]</v>
      </c>
      <c r="FR6" s="212" t="str">
        <f t="shared" si="2"/>
        <v>[COL174]</v>
      </c>
      <c r="FS6" s="212" t="str">
        <f t="shared" si="2"/>
        <v>[COL175]</v>
      </c>
      <c r="FT6" s="212" t="str">
        <f t="shared" si="2"/>
        <v>[COL176]</v>
      </c>
      <c r="FU6" s="212" t="str">
        <f t="shared" si="2"/>
        <v>[COL177]</v>
      </c>
      <c r="FV6" s="212" t="str">
        <f t="shared" si="2"/>
        <v>[COL178]</v>
      </c>
      <c r="FW6" s="212" t="str">
        <f t="shared" si="2"/>
        <v>[COL179]</v>
      </c>
      <c r="FX6" s="212" t="str">
        <f t="shared" si="2"/>
        <v>[COL180]</v>
      </c>
      <c r="FY6" s="212" t="str">
        <f t="shared" si="2"/>
        <v>[COL181]</v>
      </c>
      <c r="FZ6" s="212" t="str">
        <f t="shared" si="2"/>
        <v>[COL182]</v>
      </c>
      <c r="GA6" s="212" t="str">
        <f t="shared" si="2"/>
        <v>[COL183]</v>
      </c>
      <c r="GB6" s="212" t="str">
        <f t="shared" si="2"/>
        <v>[COL184]</v>
      </c>
      <c r="GC6" s="212" t="str">
        <f t="shared" si="2"/>
        <v>[COL185]</v>
      </c>
      <c r="GD6" s="212" t="str">
        <f t="shared" si="2"/>
        <v>[COL186]</v>
      </c>
      <c r="GE6" s="212" t="str">
        <f t="shared" si="2"/>
        <v>[COL187]</v>
      </c>
      <c r="GF6" s="212" t="str">
        <f t="shared" si="2"/>
        <v>[COL188]</v>
      </c>
      <c r="GG6" s="212" t="str">
        <f t="shared" si="2"/>
        <v>[COL189]</v>
      </c>
      <c r="GH6" s="212" t="str">
        <f t="shared" si="2"/>
        <v>[COL190]</v>
      </c>
      <c r="GI6" s="212" t="str">
        <f t="shared" si="2"/>
        <v>[COL191]</v>
      </c>
      <c r="GJ6" s="212" t="str">
        <f t="shared" si="2"/>
        <v>[COL192]</v>
      </c>
    </row>
    <row r="7" spans="1:192" s="97" customFormat="1" ht="15" customHeight="1" x14ac:dyDescent="0.2">
      <c r="A7" s="244" t="s">
        <v>1390</v>
      </c>
      <c r="B7" s="182"/>
      <c r="C7" s="182"/>
      <c r="D7" s="182"/>
      <c r="E7" s="182"/>
      <c r="F7" s="182"/>
      <c r="G7" s="182"/>
      <c r="H7" s="182"/>
      <c r="I7" s="182"/>
      <c r="J7" s="182"/>
      <c r="K7" s="182"/>
      <c r="L7" s="182" t="str">
        <f>IF(ISBLANK(AB7)=TRUE,"",AB7)</f>
        <v>No</v>
      </c>
      <c r="M7" s="182"/>
      <c r="N7" s="182"/>
      <c r="O7" s="182"/>
      <c r="P7" s="182"/>
      <c r="Q7" s="182"/>
      <c r="R7" s="182"/>
      <c r="S7" s="182"/>
      <c r="T7" s="182"/>
      <c r="U7" s="182" t="str">
        <f>IF(COUNTIF(V7:AA7,"="&amp;Parameter!$B$18)+COUNTBLANK(V7:AA7)&lt;6,Parameter!$B$17,Parameter!$B$18)</f>
        <v>No</v>
      </c>
      <c r="V7" s="182"/>
      <c r="W7" s="182"/>
      <c r="X7" s="182"/>
      <c r="Y7" s="182"/>
      <c r="Z7" s="182"/>
      <c r="AA7" s="182"/>
      <c r="AB7" s="182" t="str">
        <f>IF(COUNTIF(AC7:AJ7,"="&amp;Parameter!$B$18)+COUNTBLANK(AC7:AJ7)&lt;8,Parameter!$B$17,Parameter!$B$18)</f>
        <v>No</v>
      </c>
      <c r="AC7" s="182"/>
      <c r="AD7" s="182"/>
      <c r="AE7" s="182"/>
      <c r="AF7" s="182"/>
      <c r="AG7" s="182"/>
      <c r="AH7" s="182"/>
      <c r="AI7" s="182"/>
      <c r="AJ7" s="182"/>
      <c r="AK7" s="182" t="str">
        <f>IF(COUNTIF(AL7:AM7,"="&amp;Parameter!$B$18)+COUNTBLANK(AL7:AM7)&lt;2,Parameter!$B$17,Parameter!$B$18)</f>
        <v>No</v>
      </c>
      <c r="AL7" s="182"/>
      <c r="AM7" s="245"/>
      <c r="AN7" s="246" t="str">
        <f>CONCATENATE($AO$1,": ",IF(ISBLANK(AO7)=TRUE,Parameter!$B$18,AO7),CHAR(10),$AP$1,": ",IF(ISBLANK(AP7)=TRUE,Parameter!$B$18,AP7),CHAR(10),$AQ$1,": ",IF(ISBLANK(AQ7)=TRUE,Parameter!$B$18,AQ7),CHAR(10),$AR$1,": ",IF(ISBLANK(AR7)=TRUE,Parameter!$B$18,AR7),CHAR(10),$AS$1,": ",IF(ISBLANK(AS7)=TRUE,Parameter!$B$18,AS7))</f>
        <v>Staff of the organization: No
Clients: No
Prospects : No
Citizens : No
Suppliers: No</v>
      </c>
      <c r="AO7" s="244"/>
      <c r="AP7" s="182"/>
      <c r="AQ7" s="182"/>
      <c r="AR7" s="182"/>
      <c r="AS7" s="182"/>
      <c r="AT7" s="182"/>
      <c r="AU7" s="182"/>
      <c r="AV7" s="182"/>
      <c r="AW7" s="182"/>
      <c r="AX7" s="182"/>
      <c r="AY7" s="182"/>
      <c r="AZ7" s="182"/>
      <c r="BA7" s="182"/>
      <c r="BB7" s="182"/>
      <c r="BC7" s="182"/>
      <c r="BD7" s="182"/>
      <c r="BE7" s="182"/>
      <c r="BF7" s="182"/>
      <c r="BG7" s="182" t="str">
        <f>IF(ISBLANK('Tsf-Ext-UE'!J7)=TRUE,"",'Tsf-Ext-UE'!J7)</f>
        <v/>
      </c>
      <c r="BH7" s="182"/>
      <c r="BI7" s="182"/>
      <c r="BJ7" s="182" t="str">
        <f>IF(ISBLANK('Tsf-Ext-UE'!P7)=TRUE,"",'Tsf-Ext-UE'!P7)</f>
        <v/>
      </c>
      <c r="BK7" s="182"/>
      <c r="BL7" s="182"/>
      <c r="BM7" s="182" t="str">
        <f>IF(ISBLANK('Tsf-Ext-UE'!V7)=TRUE,"",'Tsf-Ext-UE'!V7)</f>
        <v/>
      </c>
      <c r="BN7" s="182"/>
      <c r="BO7" s="182"/>
      <c r="BP7" s="182"/>
      <c r="BQ7" s="182"/>
      <c r="BR7" s="182"/>
      <c r="BS7" s="182"/>
      <c r="BT7" s="182"/>
      <c r="BU7" s="182"/>
      <c r="BV7" s="182"/>
      <c r="BW7" s="182"/>
      <c r="BX7" s="182"/>
      <c r="BY7" s="182"/>
      <c r="BZ7" s="182"/>
      <c r="CA7" s="182"/>
      <c r="CB7" s="182"/>
      <c r="CC7" s="182"/>
      <c r="CD7" s="182"/>
      <c r="CE7" s="182"/>
      <c r="CF7" s="182"/>
      <c r="CG7" s="182"/>
      <c r="CH7" s="182"/>
      <c r="CI7" s="182"/>
      <c r="CJ7" s="182"/>
      <c r="CK7" s="182"/>
      <c r="CL7" s="182"/>
      <c r="CM7" s="182"/>
      <c r="CN7" s="182"/>
      <c r="CO7" s="182" t="str">
        <f>IF(ISBLANK(Q7)=TRUE,"",Q7)</f>
        <v/>
      </c>
      <c r="CP7" s="182"/>
      <c r="CQ7" s="182"/>
      <c r="CR7" s="182" t="str">
        <f>IF(ISBLANK(R7)=TRUE,"",R7)</f>
        <v/>
      </c>
      <c r="CS7" s="182"/>
      <c r="CT7" s="182"/>
      <c r="CU7" s="182" t="str">
        <f>IF(ISBLANK(S7)=TRUE,"",S7)</f>
        <v/>
      </c>
      <c r="CV7" s="182"/>
      <c r="CW7" s="182"/>
      <c r="CX7" s="182" t="str">
        <f>IF(ISBLANK(M7)=TRUE,"",M7)</f>
        <v/>
      </c>
      <c r="CY7" s="182"/>
      <c r="CZ7" s="182"/>
      <c r="DA7" s="182"/>
      <c r="DB7" s="182"/>
      <c r="DC7" s="247"/>
      <c r="DD7" s="244" t="str">
        <f>IF(OR(COUNTIF(DE7:DM7,Parameter!$B$17)&gt;=Parameter!$B$28,LEFT(DN7,3)&lt;&gt;Parameter!$B$18),Parameter!$B$26,Parameter!$B$27)</f>
        <v>Full filled</v>
      </c>
      <c r="DE7" s="182"/>
      <c r="DF7" s="182"/>
      <c r="DG7" s="182"/>
      <c r="DH7" s="182"/>
      <c r="DI7" s="182"/>
      <c r="DJ7" s="182"/>
      <c r="DK7" s="182"/>
      <c r="DL7" s="182"/>
      <c r="DM7" s="182"/>
      <c r="DN7" s="182" t="str">
        <f>IF(ISBLANK('CNPD-Art35-5&amp;6'!P7)=TRUE,"",'CNPD-Art35-5&amp;6'!P7)</f>
        <v/>
      </c>
      <c r="DO7" s="182" t="str">
        <f>IFERROR(IF(FIND(Parameter!$B$17,DP7,1)&gt;0,Parameter!$B$26),IF(ISBLANK(DP7)=TRUE,"",Parameter!$B$27))</f>
        <v/>
      </c>
      <c r="DP7" s="182"/>
      <c r="DQ7" s="182"/>
      <c r="DR7" s="182"/>
      <c r="DS7" s="182"/>
      <c r="DT7" s="182"/>
      <c r="DU7" s="182"/>
      <c r="DV7" s="182"/>
      <c r="DW7" s="182"/>
      <c r="DX7" s="182"/>
      <c r="DY7" s="182"/>
      <c r="DZ7" s="182"/>
      <c r="EA7" s="182"/>
      <c r="EB7" s="182"/>
      <c r="EC7" s="182"/>
      <c r="ED7" s="182"/>
      <c r="EE7" s="182"/>
      <c r="EF7" s="182"/>
      <c r="EG7" s="182"/>
      <c r="EH7" s="182"/>
      <c r="EI7" s="182"/>
      <c r="EJ7" s="182"/>
      <c r="EK7" s="182"/>
      <c r="EL7" s="182" t="str">
        <f>IF(MAX(EQ7,EW7,FC7)=0,Parameter!$B$19,IF(MAX(EQ7,EW7,FC7)&lt;='Risk Scale'!$L$3,'Risk Scale'!$J$3,IF(MAX(EQ7,EW7,FC7)&gt;='Risk Scale'!$L$5,'Risk Scale'!$J$5,'Risk Scale'!$J$4)))</f>
        <v>N/A</v>
      </c>
      <c r="EM7" s="248" t="str">
        <f>IF(BO7=0,"",BO7)</f>
        <v/>
      </c>
      <c r="EN7" s="182"/>
      <c r="EO7" s="182"/>
      <c r="EP7" s="182"/>
      <c r="EQ7" s="182" t="str">
        <f>IFERROR(VLOOKUP(EO7,'Risk Scale'!$H$3:$I$7,2,FALSE)*VALUE(RIGHT(LEFT(EP7,FIND("-",EP7,1)-1),2)),Parameter!$B$19)</f>
        <v>N/A</v>
      </c>
      <c r="ER7" s="182" t="str">
        <f>IF(EQ7=Parameter!$B$19,Parameter!$B$19,IF(EQ7&lt;='Risk Scale'!$L$3,'Risk Scale'!$J$3,IF(EQ7&gt;='Risk Scale'!$L$5,'Risk Scale'!$J$5,'Risk Scale'!$J$4)))</f>
        <v>N/A</v>
      </c>
      <c r="ES7" s="182" t="str">
        <f>IF(BR7=0,"",BR7)</f>
        <v/>
      </c>
      <c r="ET7" s="182"/>
      <c r="EU7" s="182"/>
      <c r="EV7" s="182"/>
      <c r="EW7" s="182" t="str">
        <f>IFERROR(VLOOKUP(EU7,'Risk Scale'!$H$3:$I$7,2,FALSE)*VALUE(RIGHT(LEFT(EV7,FIND("-",EV7,1)-1),2)),Parameter!$B$19)</f>
        <v>N/A</v>
      </c>
      <c r="EX7" s="182" t="str">
        <f>IF(EW7=Parameter!$B$19,Parameter!$B$19,IF(EW7&lt;='Risk Scale'!$L$3,'Risk Scale'!$J$3,IF(EW7&gt;='Risk Scale'!$L$5,'Risk Scale'!$J$5,'Risk Scale'!$J$4)))</f>
        <v>N/A</v>
      </c>
      <c r="EY7" s="182" t="str">
        <f>IF(BU7=0,"",BU7)</f>
        <v/>
      </c>
      <c r="EZ7" s="182"/>
      <c r="FA7" s="182"/>
      <c r="FB7" s="182"/>
      <c r="FC7" s="182" t="str">
        <f>IFERROR(VLOOKUP(FA7,'Risk Scale'!$H$3:$I$7,2,FALSE)*VALUE(RIGHT(LEFT(FB7,FIND("-",FB7,1)-1),2)),Parameter!$B$19)</f>
        <v>N/A</v>
      </c>
      <c r="FD7" s="182" t="str">
        <f>IF(FC7=Parameter!$B$19,Parameter!$B$19,IF(FC7&lt;='Risk Scale'!$L$3,'Risk Scale'!$J$3,IF(FC7&gt;='Risk Scale'!$L$5,'Risk Scale'!$J$5,'Risk Scale'!$J$4)))</f>
        <v>N/A</v>
      </c>
      <c r="FE7" s="182"/>
      <c r="FF7" s="182"/>
      <c r="FG7" s="182"/>
      <c r="FH7" s="212"/>
      <c r="FI7" s="212"/>
      <c r="FJ7" s="212"/>
      <c r="FK7" s="212"/>
      <c r="FL7" s="212"/>
      <c r="FM7" s="212"/>
      <c r="FN7" s="212"/>
      <c r="FO7" s="212"/>
      <c r="FP7" s="212"/>
      <c r="FQ7" s="212"/>
      <c r="FR7" s="212"/>
      <c r="FS7" s="212"/>
      <c r="FT7" s="212"/>
      <c r="FU7" s="212"/>
      <c r="FV7" s="212"/>
      <c r="FW7" s="212"/>
      <c r="FX7" s="212"/>
      <c r="FY7" s="212"/>
      <c r="FZ7" s="212"/>
      <c r="GA7" s="212"/>
      <c r="GB7" s="212"/>
      <c r="GC7" s="212"/>
      <c r="GD7" s="212"/>
      <c r="GE7" s="182"/>
      <c r="GF7" s="182"/>
      <c r="GG7" s="182"/>
      <c r="GH7" s="182"/>
      <c r="GI7" s="182"/>
      <c r="GJ7" s="182"/>
    </row>
    <row r="8" spans="1:192" ht="15" customHeight="1" x14ac:dyDescent="0.2">
      <c r="A8" t="s">
        <v>1282</v>
      </c>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row>
    <row r="9" spans="1:192" ht="15" customHeight="1" x14ac:dyDescent="0.2">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row>
    <row r="10" spans="1:192" ht="15" customHeight="1" x14ac:dyDescent="0.2">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row>
    <row r="11" spans="1:192" ht="15" customHeight="1" x14ac:dyDescent="0.2">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row>
    <row r="12" spans="1:192" ht="11.25" x14ac:dyDescent="0.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row>
    <row r="13" spans="1:192" ht="11.25" x14ac:dyDescent="0.2">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row>
    <row r="14" spans="1:192" x14ac:dyDescent="0.2">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FZ14" s="222" t="s">
        <v>1292</v>
      </c>
    </row>
    <row r="15" spans="1:192" ht="11.25" x14ac:dyDescent="0.2">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row>
    <row r="16" spans="1:192" ht="11.25" x14ac:dyDescent="0.2">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row>
    <row r="17" spans="3:144" ht="11.25" x14ac:dyDescent="0.2">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row>
    <row r="18" spans="3:144" ht="11.25" x14ac:dyDescent="0.2">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row>
    <row r="19" spans="3:144" x14ac:dyDescent="0.25">
      <c r="C19"/>
      <c r="D19"/>
      <c r="E19"/>
      <c r="F19"/>
      <c r="G19"/>
    </row>
    <row r="20" spans="3:144" x14ac:dyDescent="0.25">
      <c r="C20"/>
      <c r="D20"/>
      <c r="E20"/>
      <c r="F20"/>
      <c r="G20"/>
    </row>
    <row r="21" spans="3:144" x14ac:dyDescent="0.25">
      <c r="C21"/>
      <c r="D21"/>
      <c r="E21"/>
      <c r="F21"/>
      <c r="G21"/>
    </row>
    <row r="103" spans="40:40" ht="409.5" x14ac:dyDescent="0.25">
      <c r="AN103" s="111" t="s">
        <v>361</v>
      </c>
    </row>
  </sheetData>
  <dataConsolidate/>
  <phoneticPr fontId="20" type="noConversion"/>
  <conditionalFormatting sqref="A7">
    <cfRule type="notContainsBlanks" dxfId="72" priority="4256" stopIfTrue="1">
      <formula>LEN(TRIM(A7))&gt;0</formula>
    </cfRule>
  </conditionalFormatting>
  <conditionalFormatting sqref="A1:GJ3">
    <cfRule type="expression" dxfId="66" priority="4240" stopIfTrue="1">
      <formula>AND(ISBLANK(A$2)=TRUE,ISBLANK(A$3)=TRUE)</formula>
    </cfRule>
  </conditionalFormatting>
  <conditionalFormatting sqref="A4:GJ4">
    <cfRule type="expression" dxfId="65" priority="4241" stopIfTrue="1">
      <formula>ROW(A4)=4</formula>
    </cfRule>
  </conditionalFormatting>
  <conditionalFormatting sqref="A5:GJ5">
    <cfRule type="expression" dxfId="64" priority="4242" stopIfTrue="1">
      <formula>ROW(A4)=4</formula>
    </cfRule>
  </conditionalFormatting>
  <conditionalFormatting sqref="A6:GJ6">
    <cfRule type="expression" dxfId="63" priority="4243" stopIfTrue="1">
      <formula>ROW(A4)=4</formula>
    </cfRule>
  </conditionalFormatting>
  <conditionalFormatting sqref="B7:CZ7 DB7:EQ7 ES7:EW7 EY7:FC7 FE7:GJ7">
    <cfRule type="expression" dxfId="62" priority="4244" stopIfTrue="1">
      <formula>FIND("A§D",C7,1)&gt;0</formula>
    </cfRule>
    <cfRule type="expression" dxfId="61" priority="4245" stopIfTrue="1">
      <formula>FIND("A§C",C7,1)&gt;0</formula>
    </cfRule>
    <cfRule type="expression" dxfId="60" priority="4246" stopIfTrue="1">
      <formula>FIND("A§V",C7,1)&gt;0</formula>
    </cfRule>
    <cfRule type="expression" dxfId="59" priority="4247" stopIfTrue="1">
      <formula>AND(B$4="Empty",SUM(LEN(B$3)-LEN(SUBSTITUTE(B$3,".",""))/LEN("."))=1,ISBLANK(B$2)=TRUE)</formula>
    </cfRule>
    <cfRule type="expression" dxfId="58" priority="4248" stopIfTrue="1">
      <formula>AND(B$4="Empty",SUM(LEN(B$3)-LEN(SUBSTITUTE(B$3,".",""))/LEN("."))=0,ISBLANK(B$2)=TRUE)</formula>
    </cfRule>
    <cfRule type="expression" dxfId="57" priority="4249" stopIfTrue="1">
      <formula>AND(B$4="Empty",LEN(B$2)&gt;0,ISBLANK(B7)=TRUE,ISBLANK(B$3)=TRUE)</formula>
    </cfRule>
    <cfRule type="expression" dxfId="56" priority="4250" stopIfTrue="1">
      <formula>AND(ISBLANK(B7)=TRUE,B$4="Free")</formula>
    </cfRule>
    <cfRule type="expression" dxfId="55" priority="4251" stopIfTrue="1">
      <formula>B$4="AutoFilled"</formula>
    </cfRule>
    <cfRule type="expression" dxfId="54" priority="4252" stopIfTrue="1">
      <formula>B$4="Drop-Down List"</formula>
    </cfRule>
  </conditionalFormatting>
  <printOptions horizontalCentered="1"/>
  <pageMargins left="0.19685039370078741" right="0.19685039370078741" top="0.98425196850393704" bottom="0.78740157480314965" header="0" footer="0.19685039370078741"/>
  <pageSetup paperSize="9" fitToWidth="0" orientation="landscape"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ignoredErrors>
    <ignoredError sqref="CY3:CY6 BG3:BG6 BJ3:BJ6 BM3:BM6" calculatedColumn="1"/>
  </ignoredErrors>
  <legacyDrawingHF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235" stopIfTrue="1" id="{3A910B4E-B800-41E8-8F42-39FD9F12888A}">
            <xm:f>AND(Parameter!$B$10=Parameter!$B$21,ISBLANK(A$2)=FALSE)</xm:f>
            <x14:dxf>
              <font>
                <b/>
                <i val="0"/>
              </font>
              <fill>
                <patternFill>
                  <bgColor theme="3" tint="0.39997558519241921"/>
                </patternFill>
              </fill>
            </x14:dxf>
          </x14:cfRule>
          <x14:cfRule type="expression" priority="4236" stopIfTrue="1" id="{44F1AB3B-0935-4382-8510-AB1332EDE030}">
            <xm:f>AND(Parameter!$B$11=Parameter!$B$21,ISBLANK(A$2)=TRUE,SUM(LEN(A$3)-LEN(SUBSTITUTE(A$3,".",""))/LEN("."))=1)</xm:f>
            <x14:dxf>
              <font>
                <b/>
                <i val="0"/>
              </font>
              <fill>
                <patternFill>
                  <bgColor theme="3" tint="0.59999389629810485"/>
                </patternFill>
              </fill>
            </x14:dxf>
          </x14:cfRule>
          <x14:cfRule type="expression" priority="4237" stopIfTrue="1" id="{7B43A253-A534-486A-855A-6E4D8B94D47B}">
            <xm:f>AND(Parameter!$B$11=Parameter!$B$21,ISBLANK(A$2)=TRUE,SUM(LEN(A$3)-LEN(SUBSTITUTE(A$3,".",""))/LEN("."))=2)</xm:f>
            <x14:dxf>
              <font>
                <b/>
                <i val="0"/>
              </font>
              <fill>
                <patternFill>
                  <bgColor theme="3" tint="0.79998168889431442"/>
                </patternFill>
              </fill>
            </x14:dxf>
          </x14:cfRule>
          <x14:cfRule type="expression" priority="4238" stopIfTrue="1" id="{E88167CE-4355-4846-A840-A4E8D74E626B}">
            <xm:f>AND(Parameter!$B$11=Parameter!$B$21,ISBLANK(A$2)=TRUE,SUM(LEN(A$3)-LEN(SUBSTITUTE(A$3,".",""))/LEN("."))=3)</xm:f>
            <x14:dxf>
              <font>
                <b val="0"/>
                <i val="0"/>
              </font>
              <fill>
                <patternFill>
                  <bgColor theme="2"/>
                </patternFill>
              </fill>
            </x14:dxf>
          </x14:cfRule>
          <x14:cfRule type="expression" priority="4239" stopIfTrue="1" id="{7FCCC64D-FF22-42AF-A2D4-1024F4DF71E7}">
            <xm:f>AND(Parameter!$B$11=Parameter!$B$21,ISBLANK(A$2)=TRUE,SUM(LEN(A$3)-LEN(SUBSTITUTE(A$3,".",""))/LEN("."))=4)</xm:f>
            <x14:dxf>
              <font>
                <b val="0"/>
                <i val="0"/>
              </font>
              <fill>
                <patternFill>
                  <bgColor theme="0" tint="-4.9989318521683403E-2"/>
                </patternFill>
              </fill>
            </x14:dxf>
          </x14:cfRule>
          <xm:sqref>A1:GJ3</xm:sqref>
        </x14:conditionalFormatting>
        <x14:conditionalFormatting xmlns:xm="http://schemas.microsoft.com/office/excel/2006/main">
          <x14:cfRule type="cellIs" priority="4253" stopIfTrue="1" operator="equal" id="{A6E74EEE-F1E7-4FB5-98F1-45A0C3C514AF}">
            <xm:f>'Risk Scale'!$J$3</xm:f>
            <x14:dxf>
              <fill>
                <patternFill>
                  <bgColor rgb="FF92D050"/>
                </patternFill>
              </fill>
            </x14:dxf>
          </x14:cfRule>
          <x14:cfRule type="cellIs" priority="4254" stopIfTrue="1" operator="equal" id="{71205877-311F-4E18-B21D-4B48E0CF6AD7}">
            <xm:f>'Risk Scale'!$J$4</xm:f>
            <x14:dxf>
              <fill>
                <patternFill>
                  <bgColor rgb="FFFFFF00"/>
                </patternFill>
              </fill>
            </x14:dxf>
          </x14:cfRule>
          <x14:cfRule type="cellIs" priority="4255" stopIfTrue="1" operator="equal" id="{D03D0608-7306-4D87-8246-B2296204996C}">
            <xm:f>'Risk Scale'!$J$5</xm:f>
            <x14:dxf>
              <fill>
                <patternFill>
                  <bgColor rgb="FFFF0505"/>
                </patternFill>
              </fill>
            </x14:dxf>
          </x14:cfRule>
          <xm:sqref>DA7 ER7 EX7 FD7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236754E-4436-490A-AFE1-ED70D7516BCB}">
          <x14:formula1>
            <xm:f>Parameter!$A$4:$A$7</xm:f>
          </x14:formula1>
          <xm:sqref>A4:GJ4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B5D62-CD65-4B79-96BC-DBE71A1F6A22}">
  <sheetPr codeName="Sheet12">
    <pageSetUpPr fitToPage="1"/>
  </sheetPr>
  <dimension ref="A1:Z37"/>
  <sheetViews>
    <sheetView topLeftCell="A13" zoomScaleNormal="100" workbookViewId="0">
      <selection activeCell="F39" sqref="F39"/>
    </sheetView>
  </sheetViews>
  <sheetFormatPr defaultColWidth="14.5" defaultRowHeight="12.75" x14ac:dyDescent="0.2"/>
  <cols>
    <col min="1" max="1" width="7" style="141" customWidth="1"/>
    <col min="2" max="2" width="8.6640625" style="141" customWidth="1"/>
    <col min="3" max="3" width="5.83203125" style="141" customWidth="1"/>
    <col min="4" max="4" width="21.83203125" style="142" customWidth="1"/>
    <col min="5" max="5" width="67" style="143" customWidth="1"/>
    <col min="6" max="6" width="44.83203125" style="139" customWidth="1"/>
    <col min="7" max="7" width="22" style="139" customWidth="1"/>
    <col min="8" max="16384" width="14.5" style="139"/>
  </cols>
  <sheetData>
    <row r="1" spans="1:26" s="138" customFormat="1" ht="22.5" x14ac:dyDescent="0.2">
      <c r="A1" s="271" t="s">
        <v>776</v>
      </c>
      <c r="B1" s="271"/>
      <c r="C1" s="271"/>
      <c r="D1" s="271"/>
      <c r="E1" s="271"/>
      <c r="F1" s="137"/>
    </row>
    <row r="2" spans="1:26" s="138" customFormat="1" ht="15.75" x14ac:dyDescent="0.2">
      <c r="A2" s="10" t="s">
        <v>1295</v>
      </c>
      <c r="B2" s="10" t="s">
        <v>20</v>
      </c>
      <c r="C2" s="10" t="s">
        <v>30</v>
      </c>
      <c r="D2" s="10" t="s">
        <v>125</v>
      </c>
      <c r="E2" s="10" t="s">
        <v>777</v>
      </c>
      <c r="F2" s="10" t="s">
        <v>1338</v>
      </c>
    </row>
    <row r="3" spans="1:26" s="138" customFormat="1" ht="15.75" x14ac:dyDescent="0.2">
      <c r="A3" s="10" t="s">
        <v>11</v>
      </c>
      <c r="B3" s="225"/>
      <c r="C3" s="225" t="str">
        <f>_xlfn.CONCAT(A3,".",B3,)</f>
        <v>N.</v>
      </c>
      <c r="D3" s="215"/>
      <c r="E3" s="226" t="s">
        <v>1293</v>
      </c>
      <c r="F3" s="5"/>
    </row>
    <row r="4" spans="1:26" ht="14.25" x14ac:dyDescent="0.2">
      <c r="A4" s="9" t="s">
        <v>11</v>
      </c>
      <c r="B4" s="5">
        <v>1</v>
      </c>
      <c r="C4" s="5" t="str">
        <f>_xlfn.CONCAT(A4,".",B4,)</f>
        <v>N.1</v>
      </c>
      <c r="D4" s="214" t="s">
        <v>744</v>
      </c>
      <c r="E4" s="5" t="s">
        <v>778</v>
      </c>
      <c r="F4" s="5" t="s">
        <v>1312</v>
      </c>
    </row>
    <row r="5" spans="1:26" ht="14.25" x14ac:dyDescent="0.2">
      <c r="A5" s="9" t="s">
        <v>11</v>
      </c>
      <c r="B5" s="5">
        <v>2</v>
      </c>
      <c r="C5" s="5" t="str">
        <f t="shared" ref="C5:C30" si="0">_xlfn.CONCAT(A5,".",B5,)</f>
        <v>N.2</v>
      </c>
      <c r="D5" s="214" t="s">
        <v>1296</v>
      </c>
      <c r="E5" s="5" t="s">
        <v>779</v>
      </c>
      <c r="F5" s="5" t="s">
        <v>1313</v>
      </c>
    </row>
    <row r="6" spans="1:26" ht="14.25" x14ac:dyDescent="0.2">
      <c r="A6" s="9" t="s">
        <v>11</v>
      </c>
      <c r="B6" s="5">
        <v>3</v>
      </c>
      <c r="C6" s="5" t="str">
        <f t="shared" si="0"/>
        <v>N.3</v>
      </c>
      <c r="D6" s="214" t="s">
        <v>1297</v>
      </c>
      <c r="E6" s="5" t="s">
        <v>780</v>
      </c>
      <c r="F6" s="5" t="s">
        <v>1314</v>
      </c>
    </row>
    <row r="7" spans="1:26" ht="14.25" x14ac:dyDescent="0.2">
      <c r="A7" s="9" t="s">
        <v>11</v>
      </c>
      <c r="B7" s="5">
        <v>4</v>
      </c>
      <c r="C7" s="5" t="str">
        <f t="shared" si="0"/>
        <v>N.4</v>
      </c>
      <c r="D7" s="214" t="s">
        <v>1298</v>
      </c>
      <c r="E7" s="5" t="s">
        <v>781</v>
      </c>
      <c r="F7" s="5" t="s">
        <v>1315</v>
      </c>
      <c r="J7" s="140"/>
      <c r="K7" s="140"/>
      <c r="L7" s="140"/>
      <c r="M7" s="140"/>
      <c r="N7" s="140"/>
      <c r="O7" s="140"/>
      <c r="P7" s="140"/>
      <c r="Q7" s="140"/>
      <c r="R7" s="140"/>
      <c r="S7" s="140"/>
      <c r="T7" s="140"/>
      <c r="U7" s="140"/>
      <c r="V7" s="140"/>
      <c r="W7" s="140"/>
      <c r="X7" s="140"/>
      <c r="Y7" s="140"/>
      <c r="Z7" s="140"/>
    </row>
    <row r="8" spans="1:26" ht="14.25" x14ac:dyDescent="0.2">
      <c r="A8" s="9" t="s">
        <v>11</v>
      </c>
      <c r="B8" s="5">
        <v>5</v>
      </c>
      <c r="C8" s="5" t="str">
        <f t="shared" si="0"/>
        <v>N.5</v>
      </c>
      <c r="D8" s="214" t="s">
        <v>1299</v>
      </c>
      <c r="E8" s="5" t="s">
        <v>782</v>
      </c>
      <c r="F8" s="5" t="s">
        <v>1316</v>
      </c>
      <c r="J8" s="140"/>
      <c r="K8" s="140"/>
      <c r="L8" s="140"/>
      <c r="M8" s="140"/>
      <c r="N8" s="140"/>
      <c r="O8" s="140"/>
      <c r="P8" s="140"/>
      <c r="Q8" s="140"/>
      <c r="R8" s="140"/>
      <c r="S8" s="140"/>
      <c r="T8" s="140"/>
      <c r="U8" s="140"/>
      <c r="V8" s="140"/>
      <c r="W8" s="140"/>
      <c r="X8" s="140"/>
      <c r="Y8" s="140"/>
      <c r="Z8" s="140"/>
    </row>
    <row r="9" spans="1:26" ht="14.25" x14ac:dyDescent="0.2">
      <c r="A9" s="9" t="s">
        <v>11</v>
      </c>
      <c r="B9" s="5">
        <v>6</v>
      </c>
      <c r="C9" s="5" t="str">
        <f t="shared" si="0"/>
        <v>N.6</v>
      </c>
      <c r="D9" s="214" t="s">
        <v>1300</v>
      </c>
      <c r="E9" s="5" t="s">
        <v>783</v>
      </c>
      <c r="F9" s="5" t="s">
        <v>1317</v>
      </c>
      <c r="J9" s="140"/>
      <c r="K9" s="140"/>
      <c r="L9" s="140"/>
      <c r="M9" s="140"/>
      <c r="N9" s="140"/>
      <c r="O9" s="140"/>
      <c r="P9" s="140"/>
      <c r="Q9" s="140"/>
      <c r="R9" s="140"/>
      <c r="S9" s="140"/>
      <c r="T9" s="140"/>
      <c r="U9" s="140"/>
      <c r="V9" s="140"/>
      <c r="W9" s="140"/>
      <c r="X9" s="140"/>
      <c r="Y9" s="140"/>
      <c r="Z9" s="140"/>
    </row>
    <row r="10" spans="1:26" ht="15.75" x14ac:dyDescent="0.2">
      <c r="A10" s="10" t="s">
        <v>21</v>
      </c>
      <c r="B10" s="225"/>
      <c r="C10" s="225" t="str">
        <f>_xlfn.CONCAT(A10,".",B10,)</f>
        <v>S.</v>
      </c>
      <c r="D10" s="215"/>
      <c r="E10" s="226" t="s">
        <v>1294</v>
      </c>
      <c r="F10" s="5"/>
      <c r="J10" s="140"/>
      <c r="K10" s="140"/>
      <c r="L10" s="140"/>
      <c r="M10" s="140"/>
      <c r="N10" s="140"/>
      <c r="O10" s="140"/>
      <c r="P10" s="140"/>
      <c r="Q10" s="140"/>
      <c r="R10" s="140"/>
      <c r="S10" s="140"/>
      <c r="T10" s="140"/>
      <c r="U10" s="140"/>
      <c r="V10" s="140"/>
      <c r="W10" s="140"/>
      <c r="X10" s="140"/>
      <c r="Y10" s="140"/>
      <c r="Z10" s="140"/>
    </row>
    <row r="11" spans="1:26" ht="14.25" x14ac:dyDescent="0.2">
      <c r="A11" s="9" t="s">
        <v>21</v>
      </c>
      <c r="B11" s="5">
        <v>1</v>
      </c>
      <c r="C11" s="5" t="str">
        <f t="shared" si="0"/>
        <v>S.1</v>
      </c>
      <c r="D11" s="214" t="s">
        <v>1301</v>
      </c>
      <c r="E11" s="5" t="s">
        <v>784</v>
      </c>
      <c r="F11" s="5" t="s">
        <v>1318</v>
      </c>
      <c r="J11" s="140"/>
      <c r="K11" s="140"/>
      <c r="L11" s="140"/>
      <c r="M11" s="140"/>
      <c r="N11" s="140"/>
      <c r="O11" s="140"/>
      <c r="P11" s="140"/>
      <c r="Q11" s="140"/>
      <c r="R11" s="140"/>
      <c r="S11" s="140"/>
      <c r="T11" s="140"/>
      <c r="U11" s="140"/>
      <c r="V11" s="140"/>
      <c r="W11" s="140"/>
      <c r="X11" s="140"/>
      <c r="Y11" s="140"/>
      <c r="Z11" s="140"/>
    </row>
    <row r="12" spans="1:26" ht="25.5" x14ac:dyDescent="0.2">
      <c r="A12" s="9" t="s">
        <v>21</v>
      </c>
      <c r="B12" s="5">
        <v>2</v>
      </c>
      <c r="C12" s="5" t="str">
        <f t="shared" si="0"/>
        <v>S.2</v>
      </c>
      <c r="D12" s="214" t="s">
        <v>1302</v>
      </c>
      <c r="E12" s="5" t="s">
        <v>785</v>
      </c>
      <c r="F12" s="5" t="s">
        <v>1323</v>
      </c>
      <c r="J12" s="140"/>
      <c r="K12" s="140"/>
      <c r="L12" s="140"/>
      <c r="M12" s="140"/>
      <c r="N12" s="140"/>
      <c r="O12" s="140"/>
      <c r="P12" s="140"/>
      <c r="Q12" s="140"/>
      <c r="R12" s="140"/>
      <c r="S12" s="140"/>
      <c r="T12" s="140"/>
      <c r="U12" s="140"/>
      <c r="V12" s="140"/>
      <c r="W12" s="140"/>
      <c r="X12" s="140"/>
      <c r="Y12" s="140"/>
      <c r="Z12" s="140"/>
    </row>
    <row r="13" spans="1:26" ht="14.25" x14ac:dyDescent="0.2">
      <c r="A13" s="9" t="s">
        <v>21</v>
      </c>
      <c r="B13" s="5">
        <v>3</v>
      </c>
      <c r="C13" s="5" t="str">
        <f t="shared" si="0"/>
        <v>S.3</v>
      </c>
      <c r="D13" s="214" t="s">
        <v>1298</v>
      </c>
      <c r="E13" s="5" t="s">
        <v>786</v>
      </c>
      <c r="F13" s="5" t="s">
        <v>1324</v>
      </c>
      <c r="J13" s="140"/>
      <c r="K13" s="140"/>
      <c r="L13" s="140"/>
      <c r="M13" s="140"/>
      <c r="N13" s="140"/>
      <c r="O13" s="140"/>
      <c r="P13" s="140"/>
      <c r="Q13" s="140"/>
      <c r="R13" s="140"/>
      <c r="S13" s="140"/>
      <c r="T13" s="140"/>
      <c r="U13" s="140"/>
      <c r="V13" s="140"/>
      <c r="W13" s="140"/>
      <c r="X13" s="140"/>
      <c r="Y13" s="140"/>
      <c r="Z13" s="140"/>
    </row>
    <row r="14" spans="1:26" ht="14.25" x14ac:dyDescent="0.2">
      <c r="A14" s="9" t="s">
        <v>21</v>
      </c>
      <c r="B14" s="5">
        <v>4</v>
      </c>
      <c r="C14" s="5" t="str">
        <f t="shared" si="0"/>
        <v>S.4</v>
      </c>
      <c r="D14" s="214" t="s">
        <v>1303</v>
      </c>
      <c r="E14" s="5" t="s">
        <v>787</v>
      </c>
      <c r="F14" s="5" t="s">
        <v>1321</v>
      </c>
      <c r="J14" s="140"/>
      <c r="K14" s="140"/>
      <c r="L14" s="140"/>
      <c r="M14" s="140"/>
      <c r="N14" s="140"/>
      <c r="O14" s="140"/>
      <c r="P14" s="140"/>
      <c r="Q14" s="140"/>
      <c r="R14" s="140"/>
      <c r="S14" s="140"/>
      <c r="T14" s="140"/>
      <c r="U14" s="140"/>
      <c r="V14" s="140"/>
      <c r="W14" s="140"/>
      <c r="X14" s="140"/>
      <c r="Y14" s="140"/>
      <c r="Z14" s="140"/>
    </row>
    <row r="15" spans="1:26" ht="14.25" x14ac:dyDescent="0.2">
      <c r="A15" s="9" t="s">
        <v>21</v>
      </c>
      <c r="B15" s="5">
        <v>5</v>
      </c>
      <c r="C15" s="5" t="str">
        <f>_xlfn.CONCAT(A15,".",B15,)</f>
        <v>S.5</v>
      </c>
      <c r="D15" s="214" t="s">
        <v>1304</v>
      </c>
      <c r="E15" s="5" t="s">
        <v>788</v>
      </c>
      <c r="F15" s="5" t="s">
        <v>1319</v>
      </c>
      <c r="J15" s="140"/>
      <c r="K15" s="140"/>
      <c r="L15" s="140"/>
      <c r="M15" s="140"/>
      <c r="N15" s="140"/>
      <c r="O15" s="140"/>
      <c r="P15" s="140"/>
      <c r="Q15" s="140"/>
      <c r="R15" s="140"/>
      <c r="S15" s="140"/>
      <c r="T15" s="140"/>
      <c r="U15" s="140"/>
      <c r="V15" s="140"/>
      <c r="W15" s="140"/>
      <c r="X15" s="140"/>
      <c r="Y15" s="140"/>
      <c r="Z15" s="140"/>
    </row>
    <row r="16" spans="1:26" ht="14.25" x14ac:dyDescent="0.2">
      <c r="A16" s="9" t="s">
        <v>21</v>
      </c>
      <c r="B16" s="5">
        <v>6</v>
      </c>
      <c r="C16" s="5" t="str">
        <f t="shared" si="0"/>
        <v>S.6</v>
      </c>
      <c r="D16" s="214" t="s">
        <v>1305</v>
      </c>
      <c r="E16" s="5" t="s">
        <v>1026</v>
      </c>
      <c r="F16" s="5" t="s">
        <v>1320</v>
      </c>
      <c r="J16" s="140"/>
      <c r="K16" s="140"/>
      <c r="L16" s="140"/>
      <c r="M16" s="140"/>
      <c r="N16" s="140"/>
      <c r="O16" s="140"/>
      <c r="P16" s="140"/>
      <c r="Q16" s="140"/>
      <c r="R16" s="140"/>
      <c r="S16" s="140"/>
      <c r="T16" s="140"/>
      <c r="U16" s="140"/>
      <c r="V16" s="140"/>
      <c r="W16" s="140"/>
      <c r="X16" s="140"/>
      <c r="Y16" s="140"/>
      <c r="Z16" s="140"/>
    </row>
    <row r="17" spans="1:26" ht="14.25" x14ac:dyDescent="0.2">
      <c r="A17" s="9" t="s">
        <v>21</v>
      </c>
      <c r="B17" s="5">
        <v>7</v>
      </c>
      <c r="C17" s="5" t="str">
        <f>_xlfn.CONCAT(A17,".",B17,)</f>
        <v>S.7</v>
      </c>
      <c r="D17" s="214" t="s">
        <v>1306</v>
      </c>
      <c r="E17" s="5" t="s">
        <v>789</v>
      </c>
      <c r="F17" s="5" t="s">
        <v>1325</v>
      </c>
      <c r="J17" s="140"/>
      <c r="K17" s="140"/>
      <c r="L17" s="140"/>
      <c r="M17" s="140"/>
      <c r="N17" s="140"/>
      <c r="O17" s="140"/>
      <c r="P17" s="140"/>
      <c r="Q17" s="140"/>
      <c r="R17" s="140"/>
      <c r="S17" s="140"/>
      <c r="T17" s="140"/>
      <c r="U17" s="140"/>
      <c r="V17" s="140"/>
      <c r="W17" s="140"/>
      <c r="X17" s="140"/>
      <c r="Y17" s="140"/>
      <c r="Z17" s="140"/>
    </row>
    <row r="18" spans="1:26" ht="14.25" x14ac:dyDescent="0.2">
      <c r="A18" s="9" t="s">
        <v>21</v>
      </c>
      <c r="B18" s="5">
        <v>8</v>
      </c>
      <c r="C18" s="5" t="str">
        <f t="shared" si="0"/>
        <v>S.8</v>
      </c>
      <c r="D18" s="214" t="s">
        <v>1307</v>
      </c>
      <c r="E18" s="5" t="s">
        <v>790</v>
      </c>
      <c r="F18" s="5" t="s">
        <v>1326</v>
      </c>
      <c r="J18" s="140"/>
      <c r="K18" s="140"/>
      <c r="L18" s="140"/>
      <c r="M18" s="140"/>
      <c r="N18" s="140"/>
      <c r="O18" s="140"/>
      <c r="P18" s="140"/>
      <c r="Q18" s="140"/>
      <c r="R18" s="140"/>
      <c r="S18" s="140"/>
      <c r="T18" s="140"/>
      <c r="U18" s="140"/>
      <c r="V18" s="140"/>
      <c r="W18" s="140"/>
      <c r="X18" s="140"/>
      <c r="Y18" s="140"/>
      <c r="Z18" s="140"/>
    </row>
    <row r="19" spans="1:26" ht="14.25" x14ac:dyDescent="0.2">
      <c r="A19" s="9" t="s">
        <v>21</v>
      </c>
      <c r="B19" s="5">
        <v>9</v>
      </c>
      <c r="C19" s="5" t="str">
        <f t="shared" si="0"/>
        <v>S.9</v>
      </c>
      <c r="D19" s="214" t="s">
        <v>1308</v>
      </c>
      <c r="E19" s="5" t="s">
        <v>791</v>
      </c>
      <c r="F19" s="5" t="s">
        <v>1322</v>
      </c>
      <c r="J19" s="140"/>
      <c r="K19" s="140"/>
      <c r="L19" s="140"/>
      <c r="M19" s="140"/>
      <c r="N19" s="140"/>
      <c r="O19" s="140"/>
      <c r="P19" s="140"/>
      <c r="Q19" s="140"/>
      <c r="R19" s="140"/>
      <c r="S19" s="140"/>
      <c r="T19" s="140"/>
      <c r="U19" s="140"/>
      <c r="V19" s="140"/>
      <c r="W19" s="140"/>
      <c r="X19" s="140"/>
      <c r="Y19" s="140"/>
      <c r="Z19" s="140"/>
    </row>
    <row r="20" spans="1:26" ht="34.15" customHeight="1" x14ac:dyDescent="0.2">
      <c r="A20" s="9" t="s">
        <v>21</v>
      </c>
      <c r="B20" s="5">
        <v>10</v>
      </c>
      <c r="C20" s="5" t="str">
        <f t="shared" si="0"/>
        <v>S.10</v>
      </c>
      <c r="D20" s="240" t="s">
        <v>1309</v>
      </c>
      <c r="E20" s="5" t="s">
        <v>792</v>
      </c>
      <c r="F20" s="5" t="s">
        <v>1327</v>
      </c>
      <c r="J20" s="140"/>
      <c r="K20" s="140"/>
      <c r="L20" s="140"/>
      <c r="M20" s="140"/>
      <c r="N20" s="140"/>
      <c r="O20" s="140"/>
      <c r="P20" s="140"/>
      <c r="Q20" s="140"/>
      <c r="R20" s="140"/>
      <c r="S20" s="140"/>
      <c r="T20" s="140"/>
      <c r="U20" s="140"/>
      <c r="V20" s="140"/>
      <c r="W20" s="140"/>
      <c r="X20" s="140"/>
      <c r="Y20" s="140"/>
      <c r="Z20" s="140"/>
    </row>
    <row r="21" spans="1:26" ht="25.5" x14ac:dyDescent="0.2">
      <c r="A21" s="9" t="s">
        <v>21</v>
      </c>
      <c r="B21" s="5">
        <v>10</v>
      </c>
      <c r="C21" s="5" t="str">
        <f t="shared" si="0"/>
        <v>S.10</v>
      </c>
      <c r="D21" s="214" t="s">
        <v>1310</v>
      </c>
      <c r="E21" s="5" t="s">
        <v>793</v>
      </c>
      <c r="F21" s="5" t="s">
        <v>1329</v>
      </c>
    </row>
    <row r="22" spans="1:26" ht="14.25" x14ac:dyDescent="0.2">
      <c r="A22" s="9" t="s">
        <v>21</v>
      </c>
      <c r="B22" s="5">
        <v>11</v>
      </c>
      <c r="C22" s="5" t="str">
        <f>_xlfn.CONCAT(A22,".",B22,)</f>
        <v>S.11</v>
      </c>
      <c r="D22" s="214" t="s">
        <v>1311</v>
      </c>
      <c r="E22" s="5" t="s">
        <v>1027</v>
      </c>
      <c r="F22" s="5" t="s">
        <v>1328</v>
      </c>
    </row>
    <row r="23" spans="1:26" ht="15.75" x14ac:dyDescent="0.2">
      <c r="A23" s="10" t="s">
        <v>10</v>
      </c>
      <c r="B23" s="225"/>
      <c r="C23" s="225" t="str">
        <f>_xlfn.CONCAT(A23,".",B23,)</f>
        <v>C.</v>
      </c>
      <c r="D23" s="215"/>
      <c r="E23" s="226" t="s">
        <v>1380</v>
      </c>
      <c r="F23" s="5"/>
    </row>
    <row r="24" spans="1:26" ht="14.25" x14ac:dyDescent="0.2">
      <c r="A24" s="9" t="s">
        <v>10</v>
      </c>
      <c r="B24" s="5">
        <v>1</v>
      </c>
      <c r="C24" s="5" t="str">
        <f t="shared" si="0"/>
        <v>C.1</v>
      </c>
      <c r="D24" s="214" t="s">
        <v>794</v>
      </c>
      <c r="E24" s="5" t="s">
        <v>795</v>
      </c>
      <c r="F24" s="5" t="s">
        <v>1330</v>
      </c>
    </row>
    <row r="25" spans="1:26" ht="14.25" x14ac:dyDescent="0.2">
      <c r="A25" s="9" t="s">
        <v>10</v>
      </c>
      <c r="B25" s="5">
        <v>2</v>
      </c>
      <c r="C25" s="5" t="str">
        <f t="shared" si="0"/>
        <v>C.2</v>
      </c>
      <c r="D25" s="214" t="s">
        <v>794</v>
      </c>
      <c r="E25" s="5" t="s">
        <v>1331</v>
      </c>
      <c r="F25" s="5" t="s">
        <v>1332</v>
      </c>
    </row>
    <row r="26" spans="1:26" ht="14.25" x14ac:dyDescent="0.2">
      <c r="A26" s="9" t="s">
        <v>10</v>
      </c>
      <c r="B26" s="5">
        <v>3</v>
      </c>
      <c r="C26" s="5" t="str">
        <f>_xlfn.CONCAT(A26,".",B26,)</f>
        <v>C.3</v>
      </c>
      <c r="D26" s="214" t="s">
        <v>794</v>
      </c>
      <c r="E26" s="5" t="s">
        <v>796</v>
      </c>
      <c r="F26" s="5" t="s">
        <v>1333</v>
      </c>
    </row>
    <row r="27" spans="1:26" ht="14.25" x14ac:dyDescent="0.2">
      <c r="A27" s="9" t="s">
        <v>10</v>
      </c>
      <c r="B27" s="5">
        <v>4</v>
      </c>
      <c r="C27" s="5" t="str">
        <f>_xlfn.CONCAT(A27,".",B27,)</f>
        <v>C.4</v>
      </c>
      <c r="D27" s="214" t="s">
        <v>794</v>
      </c>
      <c r="E27" s="5" t="s">
        <v>797</v>
      </c>
      <c r="F27" s="5" t="s">
        <v>1334</v>
      </c>
    </row>
    <row r="28" spans="1:26" ht="25.5" x14ac:dyDescent="0.2">
      <c r="A28" s="9" t="s">
        <v>10</v>
      </c>
      <c r="B28" s="5">
        <v>5</v>
      </c>
      <c r="C28" s="5" t="str">
        <f t="shared" si="0"/>
        <v>C.5</v>
      </c>
      <c r="D28" s="214" t="s">
        <v>794</v>
      </c>
      <c r="E28" s="5" t="s">
        <v>798</v>
      </c>
      <c r="F28" s="5" t="s">
        <v>1335</v>
      </c>
    </row>
    <row r="29" spans="1:26" ht="76.5" x14ac:dyDescent="0.2">
      <c r="A29" s="9" t="s">
        <v>10</v>
      </c>
      <c r="B29" s="5">
        <v>6</v>
      </c>
      <c r="C29" s="5" t="str">
        <f t="shared" si="0"/>
        <v>C.6</v>
      </c>
      <c r="D29" s="214" t="s">
        <v>794</v>
      </c>
      <c r="E29" s="5" t="s">
        <v>799</v>
      </c>
      <c r="F29" s="5" t="s">
        <v>1336</v>
      </c>
    </row>
    <row r="30" spans="1:26" ht="14.25" x14ac:dyDescent="0.2">
      <c r="A30" s="9" t="s">
        <v>10</v>
      </c>
      <c r="B30" s="5">
        <v>7</v>
      </c>
      <c r="C30" s="5" t="str">
        <f t="shared" si="0"/>
        <v>C.7</v>
      </c>
      <c r="D30" s="214" t="s">
        <v>794</v>
      </c>
      <c r="E30" s="5" t="s">
        <v>800</v>
      </c>
      <c r="F30" s="227" t="s">
        <v>1337</v>
      </c>
    </row>
    <row r="31" spans="1:26" ht="14.25" x14ac:dyDescent="0.2">
      <c r="A31" s="9"/>
    </row>
    <row r="32" spans="1:26" ht="22.5" x14ac:dyDescent="0.2">
      <c r="A32" s="271" t="s">
        <v>801</v>
      </c>
      <c r="B32" s="271"/>
      <c r="C32" s="271"/>
      <c r="D32" s="271"/>
      <c r="E32" s="271"/>
      <c r="F32" s="271"/>
      <c r="G32" s="271"/>
    </row>
    <row r="33" spans="1:7" ht="15.75" x14ac:dyDescent="0.2">
      <c r="A33" s="10" t="s">
        <v>19</v>
      </c>
      <c r="B33" s="10" t="s">
        <v>20</v>
      </c>
      <c r="C33" s="10" t="s">
        <v>7</v>
      </c>
      <c r="D33" s="10" t="s">
        <v>125</v>
      </c>
      <c r="E33" s="10" t="s">
        <v>27</v>
      </c>
      <c r="F33" s="10" t="s">
        <v>802</v>
      </c>
      <c r="G33" s="10" t="s">
        <v>803</v>
      </c>
    </row>
    <row r="34" spans="1:7" ht="38.25" x14ac:dyDescent="0.2">
      <c r="A34" t="s">
        <v>10</v>
      </c>
      <c r="B34" s="5">
        <v>1</v>
      </c>
      <c r="C34" s="5" t="str">
        <f>_xlfn.CONCAT(A34,".",B34)</f>
        <v>C.1</v>
      </c>
      <c r="D34" s="5" t="s">
        <v>804</v>
      </c>
      <c r="E34" s="5" t="s">
        <v>805</v>
      </c>
      <c r="F34" s="5" t="s">
        <v>1358</v>
      </c>
      <c r="G34" s="5" t="s">
        <v>806</v>
      </c>
    </row>
    <row r="35" spans="1:7" ht="25.5" x14ac:dyDescent="0.2">
      <c r="A35" t="s">
        <v>10</v>
      </c>
      <c r="B35" s="5">
        <v>2</v>
      </c>
      <c r="C35" s="5" t="str">
        <f>_xlfn.CONCAT(A35,".",B35)</f>
        <v>C.2</v>
      </c>
      <c r="D35" s="5" t="s">
        <v>744</v>
      </c>
      <c r="E35" s="5" t="s">
        <v>807</v>
      </c>
      <c r="F35" s="5" t="s">
        <v>1359</v>
      </c>
      <c r="G35" s="5" t="s">
        <v>806</v>
      </c>
    </row>
    <row r="36" spans="1:7" ht="102" x14ac:dyDescent="0.2">
      <c r="A36" t="s">
        <v>10</v>
      </c>
      <c r="B36" s="5">
        <v>3</v>
      </c>
      <c r="C36" s="5" t="str">
        <f>_xlfn.CONCAT(A36,".",B36)</f>
        <v>C.3</v>
      </c>
      <c r="D36" s="5" t="s">
        <v>808</v>
      </c>
      <c r="E36" s="5" t="s">
        <v>1357</v>
      </c>
      <c r="F36" s="5" t="s">
        <v>809</v>
      </c>
      <c r="G36" s="5" t="s">
        <v>806</v>
      </c>
    </row>
    <row r="37" spans="1:7" ht="102" x14ac:dyDescent="0.2">
      <c r="A37" t="s">
        <v>12</v>
      </c>
      <c r="B37" s="5">
        <v>1</v>
      </c>
      <c r="C37" s="5" t="str">
        <f>_xlfn.CONCAT(A37,".",B37)</f>
        <v>P.1</v>
      </c>
      <c r="D37" s="5" t="s">
        <v>810</v>
      </c>
      <c r="E37" s="5" t="s">
        <v>1028</v>
      </c>
      <c r="F37" s="5" t="s">
        <v>811</v>
      </c>
      <c r="G37" s="5" t="s">
        <v>812</v>
      </c>
    </row>
  </sheetData>
  <mergeCells count="2">
    <mergeCell ref="A1:E1"/>
    <mergeCell ref="A32:G32"/>
  </mergeCells>
  <printOptions horizontalCentered="1"/>
  <pageMargins left="0.19685039370078741" right="0.19685039370078741" top="0.98425196850393704" bottom="0.78740157480314965" header="0" footer="0.19685039370078741"/>
  <pageSetup paperSize="9" scale="76"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34"/>
  <sheetViews>
    <sheetView zoomScale="106" zoomScaleNormal="106" zoomScaleSheetLayoutView="106" zoomScalePageLayoutView="50" workbookViewId="0">
      <selection activeCell="C33" sqref="C33"/>
    </sheetView>
  </sheetViews>
  <sheetFormatPr defaultColWidth="9.6640625" defaultRowHeight="8.25" x14ac:dyDescent="0.15"/>
  <cols>
    <col min="1" max="1" width="17.1640625" style="2" customWidth="1"/>
    <col min="2" max="2" width="28.83203125" style="2" customWidth="1"/>
    <col min="3" max="3" width="78.33203125" style="2" customWidth="1"/>
    <col min="4" max="4" width="240.5" style="2" hidden="1" customWidth="1"/>
    <col min="5" max="5" width="12.1640625" style="2" bestFit="1" customWidth="1"/>
    <col min="6" max="6" width="6.1640625" style="2" customWidth="1"/>
    <col min="7" max="7" width="16.33203125" style="2" bestFit="1" customWidth="1"/>
    <col min="8" max="8" width="79" style="2" customWidth="1"/>
    <col min="9" max="9" width="9.6640625" style="2"/>
    <col min="10" max="10" width="18.33203125" style="2" customWidth="1"/>
    <col min="11" max="11" width="26.33203125" style="2" customWidth="1"/>
    <col min="12" max="12" width="19" style="2" customWidth="1"/>
    <col min="13" max="16384" width="9.6640625" style="2"/>
  </cols>
  <sheetData>
    <row r="1" spans="1:12" s="1" customFormat="1" ht="51" customHeight="1" x14ac:dyDescent="0.2">
      <c r="A1" s="290" t="s">
        <v>717</v>
      </c>
      <c r="B1" s="291"/>
      <c r="C1" s="291"/>
      <c r="D1" s="291"/>
      <c r="E1" s="291"/>
      <c r="F1" s="4"/>
      <c r="G1" s="272" t="s">
        <v>718</v>
      </c>
      <c r="H1" s="272"/>
      <c r="I1" s="272"/>
      <c r="J1" s="273" t="s">
        <v>719</v>
      </c>
      <c r="K1" s="273"/>
      <c r="L1" s="273"/>
    </row>
    <row r="2" spans="1:12" s="1" customFormat="1" ht="15.75" x14ac:dyDescent="0.2">
      <c r="A2" s="112" t="s">
        <v>8</v>
      </c>
      <c r="B2" s="112" t="s">
        <v>715</v>
      </c>
      <c r="C2" s="112" t="s">
        <v>716</v>
      </c>
      <c r="D2" s="112" t="s">
        <v>386</v>
      </c>
      <c r="E2" s="112" t="s">
        <v>26</v>
      </c>
      <c r="G2" s="10" t="s">
        <v>7</v>
      </c>
      <c r="H2" s="129" t="s">
        <v>3</v>
      </c>
      <c r="I2" s="119" t="s">
        <v>1360</v>
      </c>
      <c r="J2" s="10" t="s">
        <v>1360</v>
      </c>
      <c r="K2" s="10" t="s">
        <v>1361</v>
      </c>
      <c r="L2" s="10" t="s">
        <v>1349</v>
      </c>
    </row>
    <row r="3" spans="1:12" ht="28.5" x14ac:dyDescent="0.2">
      <c r="A3" s="224" t="s">
        <v>934</v>
      </c>
      <c r="B3" s="93" t="s">
        <v>709</v>
      </c>
      <c r="C3" s="93" t="s">
        <v>711</v>
      </c>
      <c r="D3" s="223" t="str">
        <f>A3 &amp; CHAR(10) &amp; "SCOPE: " &amp; B3 &amp; CHAR(10)&amp; "CONSEQUENCE : " &amp; C3</f>
        <v>IP01-few-neg
SCOPE: 100 or 1%  of PII principals 
CONSEQUENCE : Few easy overcomeable inconveniences (time spent re-entering information, annoyances, irritations, etc.).</v>
      </c>
      <c r="E3" s="113">
        <v>1</v>
      </c>
      <c r="F3"/>
      <c r="G3" s="9" t="s">
        <v>322</v>
      </c>
      <c r="H3" s="93" t="s">
        <v>1340</v>
      </c>
      <c r="I3" s="131">
        <v>1</v>
      </c>
      <c r="J3" s="120" t="s">
        <v>720</v>
      </c>
      <c r="K3" s="121" t="s">
        <v>721</v>
      </c>
      <c r="L3" s="122">
        <v>15</v>
      </c>
    </row>
    <row r="4" spans="1:12" ht="28.5" x14ac:dyDescent="0.2">
      <c r="A4" s="224" t="s">
        <v>935</v>
      </c>
      <c r="B4" s="93" t="s">
        <v>710</v>
      </c>
      <c r="C4" s="93" t="s">
        <v>1352</v>
      </c>
      <c r="D4" s="223" t="str">
        <f t="shared" ref="D4:D12" si="0">A4 &amp; CHAR(10) &amp; "SCOPE: " &amp; B4 &amp; CHAR(10)&amp; "CONSEQUENCE : " &amp; C4</f>
        <v>IP02-imp-neg
SCOPE: &gt; 100 and 1% of PII principals
CONSEQUENCE : Few easy overcomeable inconveniences.</v>
      </c>
      <c r="E4" s="113">
        <v>2</v>
      </c>
      <c r="F4"/>
      <c r="G4" s="9" t="s">
        <v>1345</v>
      </c>
      <c r="H4" s="93" t="s">
        <v>1341</v>
      </c>
      <c r="I4" s="132">
        <v>2</v>
      </c>
      <c r="J4" s="120" t="s">
        <v>722</v>
      </c>
      <c r="K4" s="123" t="s">
        <v>723</v>
      </c>
      <c r="L4" s="124">
        <v>29</v>
      </c>
    </row>
    <row r="5" spans="1:12" ht="28.5" x14ac:dyDescent="0.2">
      <c r="A5" s="224" t="s">
        <v>936</v>
      </c>
      <c r="B5" s="93" t="s">
        <v>709</v>
      </c>
      <c r="C5" s="93" t="s">
        <v>712</v>
      </c>
      <c r="D5" s="223" t="str">
        <f t="shared" si="0"/>
        <v>IP03-few-lim
SCOPE: 100 or 1%  of PII principals 
CONSEQUENCE : Limited and easy overcomeable inconveniences (extra costs, denial of access to business services, fear, lack of understanding, stress, minor physical ailments, etc.).</v>
      </c>
      <c r="E5" s="113">
        <v>3</v>
      </c>
      <c r="F5"/>
      <c r="G5" s="9" t="s">
        <v>1346</v>
      </c>
      <c r="H5" s="93" t="s">
        <v>1342</v>
      </c>
      <c r="I5" s="133">
        <v>3</v>
      </c>
      <c r="J5" s="120" t="s">
        <v>724</v>
      </c>
      <c r="K5" s="125" t="s">
        <v>725</v>
      </c>
      <c r="L5" s="126">
        <v>30</v>
      </c>
    </row>
    <row r="6" spans="1:12" ht="28.5" x14ac:dyDescent="0.2">
      <c r="A6" s="224" t="s">
        <v>937</v>
      </c>
      <c r="B6" s="93" t="s">
        <v>1385</v>
      </c>
      <c r="C6" s="93" t="s">
        <v>1353</v>
      </c>
      <c r="D6" s="223" t="str">
        <f t="shared" si="0"/>
        <v>IP04-imp-lim
SCOPE:  &gt; 100 and 1% of PII principals
CONSEQUENCE : Limited and easy overcomeable inconveniences.</v>
      </c>
      <c r="E6" s="114">
        <v>4</v>
      </c>
      <c r="F6"/>
      <c r="G6" s="9" t="s">
        <v>1347</v>
      </c>
      <c r="H6" s="93" t="s">
        <v>1343</v>
      </c>
      <c r="I6" s="134">
        <v>4</v>
      </c>
      <c r="J6" s="273" t="s">
        <v>726</v>
      </c>
      <c r="K6" s="273"/>
      <c r="L6" s="273"/>
    </row>
    <row r="7" spans="1:12" ht="39" thickBot="1" x14ac:dyDescent="0.2">
      <c r="A7" s="224" t="s">
        <v>938</v>
      </c>
      <c r="B7" s="93" t="s">
        <v>1386</v>
      </c>
      <c r="C7" s="93" t="s">
        <v>713</v>
      </c>
      <c r="D7" s="223" t="str">
        <f t="shared" si="0"/>
        <v>IP05-few-sign
SCOPE: 100 or 1% of PII principals 
CONSEQUENCE : Significant and hardly overcomeable consequences (misappropriation of funds, blacklisting by banks, property damage, loss of employment, subpoena, worsening of state of health, etc.)</v>
      </c>
      <c r="E7" s="114">
        <v>5</v>
      </c>
      <c r="G7" s="9" t="s">
        <v>1348</v>
      </c>
      <c r="H7" s="93" t="s">
        <v>1344</v>
      </c>
      <c r="I7" s="135">
        <v>5</v>
      </c>
      <c r="J7" s="127" t="s">
        <v>727</v>
      </c>
      <c r="K7" s="228" t="s">
        <v>1339</v>
      </c>
      <c r="L7" s="128" t="s">
        <v>728</v>
      </c>
    </row>
    <row r="8" spans="1:12" ht="32.25" thickTop="1" x14ac:dyDescent="0.2">
      <c r="A8" s="224" t="s">
        <v>939</v>
      </c>
      <c r="B8" s="93" t="s">
        <v>1387</v>
      </c>
      <c r="C8" s="93" t="s">
        <v>1354</v>
      </c>
      <c r="D8" s="223" t="str">
        <f t="shared" si="0"/>
        <v>IP06-imp-sign
SCOPE: 100 or 1% &lt;PII Principals &lt;10.000 or 10%
CONSEQUENCE : Significant and hardly overcomeable consequences.</v>
      </c>
      <c r="E8" s="115">
        <v>6</v>
      </c>
      <c r="G8" s="10" t="s">
        <v>6</v>
      </c>
      <c r="H8" s="129" t="s">
        <v>1039</v>
      </c>
      <c r="I8"/>
      <c r="J8"/>
      <c r="K8"/>
      <c r="L8"/>
    </row>
    <row r="9" spans="1:12" ht="38.25" x14ac:dyDescent="0.2">
      <c r="A9" s="224" t="s">
        <v>942</v>
      </c>
      <c r="B9" s="93" t="s">
        <v>1381</v>
      </c>
      <c r="C9" s="93" t="s">
        <v>1354</v>
      </c>
      <c r="D9" s="223" t="str">
        <f t="shared" si="0"/>
        <v>IP07-large-sign
SCOPE: &gt;  10.000 or 10% of PII principals
CONSEQUENCE : Significant and hardly overcomeable consequences.</v>
      </c>
      <c r="E9" s="115">
        <v>7</v>
      </c>
      <c r="G9" s="9" t="s">
        <v>1040</v>
      </c>
      <c r="H9" s="93" t="s">
        <v>729</v>
      </c>
      <c r="I9"/>
      <c r="J9"/>
      <c r="K9"/>
      <c r="L9"/>
    </row>
    <row r="10" spans="1:12" ht="38.25" x14ac:dyDescent="0.2">
      <c r="A10" s="224" t="s">
        <v>940</v>
      </c>
      <c r="B10" s="93" t="s">
        <v>1382</v>
      </c>
      <c r="C10" s="93" t="s">
        <v>714</v>
      </c>
      <c r="D10" s="223" t="str">
        <f t="shared" si="0"/>
        <v>IP08-few-max
SCOPE: 100 or 1% of PII principals
CONSEQUENCE : Serious, or even irreversible, consequences (financial distress such as unserviceable debt or inability to work, long-term psychological or physical ailments, death, etc.).</v>
      </c>
      <c r="E10" s="115">
        <v>8</v>
      </c>
      <c r="G10" s="9" t="s">
        <v>1041</v>
      </c>
      <c r="H10" s="93" t="s">
        <v>1029</v>
      </c>
      <c r="I10"/>
      <c r="J10"/>
      <c r="K10"/>
      <c r="L10"/>
    </row>
    <row r="11" spans="1:12" ht="38.25" x14ac:dyDescent="0.2">
      <c r="A11" s="224" t="s">
        <v>941</v>
      </c>
      <c r="B11" s="93" t="s">
        <v>1384</v>
      </c>
      <c r="C11" s="93" t="s">
        <v>1355</v>
      </c>
      <c r="D11" s="223" t="str">
        <f t="shared" si="0"/>
        <v>IP09-imp-max
SCOPE: 100 or 1% &lt; PII principals &lt;10.000 ou 10%
CONSEQUENCE : Serious, or even irreversible, consequences.</v>
      </c>
      <c r="E11" s="115">
        <v>9</v>
      </c>
      <c r="G11" s="9" t="s">
        <v>1042</v>
      </c>
      <c r="H11" s="93" t="s">
        <v>730</v>
      </c>
      <c r="I11"/>
      <c r="J11"/>
      <c r="K11"/>
      <c r="L11"/>
    </row>
    <row r="12" spans="1:12" ht="28.5" x14ac:dyDescent="0.2">
      <c r="A12" s="224" t="s">
        <v>943</v>
      </c>
      <c r="B12" s="93" t="s">
        <v>1383</v>
      </c>
      <c r="C12" s="93" t="s">
        <v>1355</v>
      </c>
      <c r="D12" s="223" t="str">
        <f t="shared" si="0"/>
        <v>IP10-large-max
SCOPE: &gt; 10.000 or 10% of PII principals
CONSEQUENCE : Serious, or even irreversible, consequences.</v>
      </c>
      <c r="E12" s="115">
        <v>10</v>
      </c>
      <c r="G12" s="9" t="s">
        <v>1043</v>
      </c>
      <c r="H12" s="93" t="s">
        <v>731</v>
      </c>
      <c r="I12"/>
      <c r="J12"/>
      <c r="K12"/>
      <c r="L12"/>
    </row>
    <row r="13" spans="1:12" ht="12.75" x14ac:dyDescent="0.15">
      <c r="D13" s="5"/>
      <c r="E13" s="5"/>
    </row>
    <row r="14" spans="1:12" customFormat="1" ht="11.25" x14ac:dyDescent="0.2"/>
    <row r="15" spans="1:12" customFormat="1" ht="11.25" x14ac:dyDescent="0.2"/>
    <row r="16" spans="1:12" customFormat="1" ht="11.25" x14ac:dyDescent="0.2"/>
    <row r="17" customFormat="1" ht="11.25" x14ac:dyDescent="0.2"/>
    <row r="18" customFormat="1" ht="11.25" x14ac:dyDescent="0.2"/>
    <row r="19" customFormat="1" ht="11.25" x14ac:dyDescent="0.2"/>
    <row r="34" spans="8:8" ht="12" x14ac:dyDescent="0.2">
      <c r="H34" s="3"/>
    </row>
  </sheetData>
  <mergeCells count="4">
    <mergeCell ref="A1:E1"/>
    <mergeCell ref="J6:L6"/>
    <mergeCell ref="G1:I1"/>
    <mergeCell ref="J1:L1"/>
  </mergeCells>
  <pageMargins left="0.19685039370078741" right="0.19685039370078741" top="0.98425196850393704" bottom="0.78740157480314965" header="0" footer="0.19685039370078741"/>
  <pageSetup paperSize="9" scale="89" fitToWidth="2" orientation="landscape"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colBreaks count="1" manualBreakCount="1">
    <brk id="6" max="12" man="1"/>
  </colBreaks>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FD1C-A0F5-45A9-8E78-89E84DFA7000}">
  <sheetPr codeName="Sheet8">
    <pageSetUpPr fitToPage="1"/>
  </sheetPr>
  <dimension ref="A1:P134"/>
  <sheetViews>
    <sheetView zoomScale="89" zoomScaleNormal="89" workbookViewId="0">
      <selection activeCell="D2" sqref="D2"/>
    </sheetView>
  </sheetViews>
  <sheetFormatPr defaultRowHeight="15.75" x14ac:dyDescent="0.25"/>
  <cols>
    <col min="1" max="1" width="18.1640625" style="82" customWidth="1"/>
    <col min="2" max="2" width="89.33203125" style="11" customWidth="1"/>
    <col min="3" max="3" width="11.5" customWidth="1"/>
    <col min="4" max="4" width="15.5" style="11" customWidth="1"/>
    <col min="5" max="5" width="37.6640625" style="11" customWidth="1"/>
    <col min="6" max="6" width="11.83203125" customWidth="1"/>
    <col min="7" max="7" width="13.6640625" customWidth="1"/>
    <col min="8" max="8" width="13.5" customWidth="1"/>
    <col min="9" max="9" width="15" customWidth="1"/>
    <col min="10" max="10" width="12.5" customWidth="1"/>
    <col min="11" max="11" width="12" customWidth="1"/>
    <col min="12" max="12" width="12.6640625" customWidth="1"/>
    <col min="13" max="13" width="11.83203125" customWidth="1"/>
    <col min="14" max="14" width="6" customWidth="1"/>
    <col min="15" max="15" width="14.5" style="81" customWidth="1"/>
    <col min="16" max="16" width="40" style="94" customWidth="1"/>
  </cols>
  <sheetData>
    <row r="1" spans="1:16" ht="35.1" customHeight="1" x14ac:dyDescent="0.2">
      <c r="D1" s="287" t="s">
        <v>1260</v>
      </c>
      <c r="E1" s="288"/>
      <c r="F1" s="288"/>
      <c r="G1" s="288"/>
      <c r="H1" s="288"/>
      <c r="I1" s="288"/>
      <c r="J1" s="288"/>
      <c r="K1" s="288"/>
      <c r="L1" s="288"/>
      <c r="M1" s="288"/>
      <c r="N1" s="288"/>
      <c r="O1" s="288"/>
      <c r="P1" s="289"/>
    </row>
    <row r="2" spans="1:16" ht="14.25" customHeight="1" x14ac:dyDescent="0.2">
      <c r="D2" s="95" t="s">
        <v>286</v>
      </c>
      <c r="E2" s="95" t="s">
        <v>286</v>
      </c>
      <c r="F2" s="95" t="s">
        <v>321</v>
      </c>
      <c r="G2" s="95" t="s">
        <v>321</v>
      </c>
      <c r="H2" s="95" t="s">
        <v>321</v>
      </c>
      <c r="I2" s="95" t="s">
        <v>321</v>
      </c>
      <c r="J2" s="95" t="s">
        <v>321</v>
      </c>
      <c r="K2" s="95" t="s">
        <v>321</v>
      </c>
      <c r="L2" s="95" t="s">
        <v>321</v>
      </c>
      <c r="M2" s="95" t="s">
        <v>321</v>
      </c>
      <c r="N2" s="95" t="s">
        <v>293</v>
      </c>
      <c r="O2" s="95" t="s">
        <v>286</v>
      </c>
      <c r="P2" s="95" t="s">
        <v>286</v>
      </c>
    </row>
    <row r="3" spans="1:16" ht="35.1" customHeight="1" x14ac:dyDescent="0.2">
      <c r="A3" s="87" t="s">
        <v>284</v>
      </c>
      <c r="B3" s="198" t="s">
        <v>1035</v>
      </c>
      <c r="D3" s="170" t="s">
        <v>959</v>
      </c>
      <c r="E3" s="90" t="s">
        <v>960</v>
      </c>
      <c r="F3" s="89" t="s">
        <v>379</v>
      </c>
      <c r="G3" s="89" t="s">
        <v>378</v>
      </c>
      <c r="H3" s="89" t="s">
        <v>933</v>
      </c>
      <c r="I3" s="89" t="s">
        <v>381</v>
      </c>
      <c r="J3" s="89" t="s">
        <v>383</v>
      </c>
      <c r="K3" s="89" t="s">
        <v>382</v>
      </c>
      <c r="L3" s="89" t="s">
        <v>384</v>
      </c>
      <c r="M3" s="89" t="s">
        <v>385</v>
      </c>
      <c r="N3" s="190" t="s">
        <v>975</v>
      </c>
      <c r="O3" s="191" t="s">
        <v>285</v>
      </c>
      <c r="P3" s="171" t="s">
        <v>932</v>
      </c>
    </row>
    <row r="4" spans="1:16" ht="54.95" customHeight="1" x14ac:dyDescent="0.2">
      <c r="A4" s="88" t="s">
        <v>379</v>
      </c>
      <c r="B4" s="229" t="s">
        <v>732</v>
      </c>
      <c r="D4" s="249" t="str">
        <f>CONCATENATE('Processing Details'!A7,"-",'Processing Details'!C7)</f>
        <v>P001-</v>
      </c>
      <c r="E4" s="250">
        <f>'Processing Details'!G7</f>
        <v>0</v>
      </c>
      <c r="F4" s="251"/>
      <c r="G4" s="251"/>
      <c r="H4" s="251"/>
      <c r="I4" s="251"/>
      <c r="J4" s="251"/>
      <c r="K4" s="251"/>
      <c r="L4" s="251"/>
      <c r="M4" s="251"/>
      <c r="N4" s="252"/>
      <c r="O4" s="253" t="str">
        <f>CONCATENATE(IF(F4=Parameter!$B$17,$B$7 &amp; CHAR(10),""),IF(G4=Parameter!$B$17,$B$8 &amp; CHAR(10),""),IF(H4=Parameter!$B$17,$B$9 &amp; CHAR(10),""),IF(I4=Parameter!$B$17,$B$10 &amp; CHAR(10),""),IF(J4=Parameter!$B$17,$B$11 &amp; CHAR(10),""),IF(K4=Parameter!$B$17,$B$12 &amp; CHAR(10),""),IF(L4=Parameter!$B$17,$B$13 &amp; CHAR(10),""),IF(M4=Parameter!$B$17,$B$13 &amp; CHAR(10),""))</f>
        <v/>
      </c>
      <c r="P4" s="254" t="str">
        <f>IF(O4="",Parameter!$B$18,Parameter!$B$17&amp;CHAR(10)&amp;LEFT(O4,LEN(O4)-2))</f>
        <v>No</v>
      </c>
    </row>
    <row r="5" spans="1:16" ht="54.95" customHeight="1" x14ac:dyDescent="0.2">
      <c r="A5" s="88" t="s">
        <v>378</v>
      </c>
      <c r="B5" s="229" t="s">
        <v>1036</v>
      </c>
      <c r="D5"/>
      <c r="E5"/>
      <c r="O5"/>
      <c r="P5"/>
    </row>
    <row r="6" spans="1:16" ht="54.95" customHeight="1" x14ac:dyDescent="0.2">
      <c r="A6" s="88" t="s">
        <v>380</v>
      </c>
      <c r="B6" s="229" t="s">
        <v>1037</v>
      </c>
      <c r="D6"/>
      <c r="E6"/>
      <c r="O6"/>
      <c r="P6"/>
    </row>
    <row r="7" spans="1:16" ht="54.95" customHeight="1" x14ac:dyDescent="0.2">
      <c r="A7" s="88" t="s">
        <v>381</v>
      </c>
      <c r="B7" s="229" t="s">
        <v>733</v>
      </c>
      <c r="D7"/>
      <c r="E7"/>
      <c r="O7"/>
      <c r="P7"/>
    </row>
    <row r="8" spans="1:16" ht="54.95" customHeight="1" x14ac:dyDescent="0.2">
      <c r="A8" s="88" t="s">
        <v>383</v>
      </c>
      <c r="B8" s="229" t="s">
        <v>734</v>
      </c>
      <c r="D8"/>
      <c r="E8"/>
      <c r="O8"/>
      <c r="P8"/>
    </row>
    <row r="9" spans="1:16" ht="54.95" customHeight="1" x14ac:dyDescent="0.2">
      <c r="A9" s="88" t="s">
        <v>382</v>
      </c>
      <c r="B9" s="229" t="s">
        <v>735</v>
      </c>
      <c r="D9"/>
      <c r="E9"/>
      <c r="O9"/>
      <c r="P9"/>
    </row>
    <row r="10" spans="1:16" ht="54.95" customHeight="1" x14ac:dyDescent="0.2">
      <c r="A10" s="88" t="s">
        <v>384</v>
      </c>
      <c r="B10" s="229" t="s">
        <v>736</v>
      </c>
      <c r="D10"/>
      <c r="E10"/>
      <c r="O10"/>
      <c r="P10"/>
    </row>
    <row r="11" spans="1:16" ht="54.95" customHeight="1" x14ac:dyDescent="0.2">
      <c r="A11" s="88" t="s">
        <v>385</v>
      </c>
      <c r="B11" s="229" t="s">
        <v>737</v>
      </c>
      <c r="D11"/>
      <c r="E11"/>
      <c r="O11"/>
      <c r="P11"/>
    </row>
    <row r="12" spans="1:16" ht="11.25" x14ac:dyDescent="0.2">
      <c r="D12"/>
      <c r="E12"/>
      <c r="O12"/>
      <c r="P12"/>
    </row>
    <row r="13" spans="1:16" ht="15" x14ac:dyDescent="0.2">
      <c r="A13" s="87" t="s">
        <v>284</v>
      </c>
      <c r="B13" s="136" t="s">
        <v>738</v>
      </c>
      <c r="D13"/>
      <c r="E13"/>
      <c r="O13"/>
      <c r="P13"/>
    </row>
    <row r="14" spans="1:16" ht="15" x14ac:dyDescent="0.2">
      <c r="A14" s="86" t="s">
        <v>283</v>
      </c>
      <c r="B14" s="85" t="s">
        <v>1030</v>
      </c>
      <c r="D14"/>
      <c r="E14"/>
      <c r="O14"/>
      <c r="P14"/>
    </row>
    <row r="15" spans="1:16" ht="25.5" x14ac:dyDescent="0.2">
      <c r="A15" s="86" t="s">
        <v>282</v>
      </c>
      <c r="B15" s="85" t="s">
        <v>1031</v>
      </c>
      <c r="D15"/>
      <c r="E15"/>
      <c r="O15"/>
      <c r="P15"/>
    </row>
    <row r="16" spans="1:16" ht="15" x14ac:dyDescent="0.2">
      <c r="A16" s="86" t="s">
        <v>281</v>
      </c>
      <c r="B16" s="85" t="s">
        <v>1032</v>
      </c>
      <c r="D16"/>
      <c r="E16"/>
      <c r="O16"/>
      <c r="P16"/>
    </row>
    <row r="17" spans="1:16" ht="25.5" x14ac:dyDescent="0.2">
      <c r="A17" s="86" t="s">
        <v>280</v>
      </c>
      <c r="B17" s="85" t="s">
        <v>1033</v>
      </c>
      <c r="D17"/>
      <c r="E17"/>
      <c r="O17"/>
      <c r="P17"/>
    </row>
    <row r="18" spans="1:16" ht="25.5" x14ac:dyDescent="0.2">
      <c r="A18" s="84" t="s">
        <v>279</v>
      </c>
      <c r="B18" s="83" t="s">
        <v>1034</v>
      </c>
      <c r="D18"/>
      <c r="E18"/>
      <c r="O18"/>
      <c r="P18"/>
    </row>
    <row r="19" spans="1:16" ht="54.95" customHeight="1" x14ac:dyDescent="0.2">
      <c r="D19"/>
      <c r="E19"/>
      <c r="O19"/>
      <c r="P19"/>
    </row>
    <row r="20" spans="1:16" ht="54.95" customHeight="1" x14ac:dyDescent="0.2">
      <c r="D20"/>
      <c r="E20"/>
      <c r="O20"/>
      <c r="P20"/>
    </row>
    <row r="21" spans="1:16" ht="54.95" customHeight="1" x14ac:dyDescent="0.2">
      <c r="D21"/>
      <c r="E21"/>
      <c r="O21"/>
      <c r="P21"/>
    </row>
    <row r="22" spans="1:16" ht="54.95" customHeight="1" x14ac:dyDescent="0.2">
      <c r="D22"/>
      <c r="E22"/>
      <c r="O22"/>
      <c r="P22"/>
    </row>
    <row r="23" spans="1:16" ht="54.95" customHeight="1" x14ac:dyDescent="0.2">
      <c r="D23"/>
      <c r="E23"/>
      <c r="O23"/>
      <c r="P23"/>
    </row>
    <row r="24" spans="1:16" ht="54.95" customHeight="1" x14ac:dyDescent="0.2">
      <c r="D24"/>
      <c r="E24"/>
      <c r="O24"/>
      <c r="P24"/>
    </row>
    <row r="25" spans="1:16" ht="54.95" customHeight="1" x14ac:dyDescent="0.2">
      <c r="D25"/>
      <c r="E25"/>
      <c r="O25"/>
      <c r="P25"/>
    </row>
    <row r="26" spans="1:16" ht="54.95" customHeight="1" x14ac:dyDescent="0.2">
      <c r="D26"/>
      <c r="E26"/>
      <c r="O26"/>
      <c r="P26"/>
    </row>
    <row r="27" spans="1:16" ht="54.95" customHeight="1" x14ac:dyDescent="0.2">
      <c r="D27"/>
      <c r="E27"/>
      <c r="O27"/>
      <c r="P27"/>
    </row>
    <row r="28" spans="1:16" ht="54.95" customHeight="1" x14ac:dyDescent="0.2">
      <c r="D28"/>
      <c r="E28"/>
      <c r="O28"/>
      <c r="P28"/>
    </row>
    <row r="29" spans="1:16" ht="54.95" customHeight="1" x14ac:dyDescent="0.2">
      <c r="D29"/>
      <c r="E29"/>
      <c r="O29"/>
      <c r="P29"/>
    </row>
    <row r="30" spans="1:16" ht="54.95" customHeight="1" x14ac:dyDescent="0.2">
      <c r="D30"/>
      <c r="E30"/>
      <c r="O30"/>
      <c r="P30"/>
    </row>
    <row r="31" spans="1:16" ht="54.95" customHeight="1" x14ac:dyDescent="0.2">
      <c r="D31"/>
      <c r="E31"/>
      <c r="O31"/>
      <c r="P31"/>
    </row>
    <row r="32" spans="1:16" ht="11.25" x14ac:dyDescent="0.2">
      <c r="D32"/>
      <c r="E32"/>
      <c r="O32"/>
      <c r="P32"/>
    </row>
    <row r="33" spans="4:16" ht="11.25" x14ac:dyDescent="0.2">
      <c r="D33"/>
      <c r="E33"/>
      <c r="O33"/>
      <c r="P33"/>
    </row>
    <row r="34" spans="4:16" ht="11.25" x14ac:dyDescent="0.2">
      <c r="D34"/>
      <c r="E34"/>
      <c r="O34"/>
      <c r="P34"/>
    </row>
    <row r="35" spans="4:16" ht="11.25" x14ac:dyDescent="0.2">
      <c r="D35"/>
      <c r="E35"/>
      <c r="O35"/>
      <c r="P35"/>
    </row>
    <row r="36" spans="4:16" ht="11.25" x14ac:dyDescent="0.2">
      <c r="D36"/>
      <c r="E36"/>
      <c r="O36"/>
      <c r="P36"/>
    </row>
    <row r="37" spans="4:16" ht="11.25" x14ac:dyDescent="0.2">
      <c r="D37"/>
      <c r="E37"/>
      <c r="O37"/>
      <c r="P37"/>
    </row>
    <row r="38" spans="4:16" ht="11.25" x14ac:dyDescent="0.2">
      <c r="D38"/>
      <c r="E38"/>
      <c r="O38"/>
      <c r="P38"/>
    </row>
    <row r="39" spans="4:16" ht="11.25" x14ac:dyDescent="0.2">
      <c r="D39"/>
      <c r="E39"/>
      <c r="O39"/>
      <c r="P39"/>
    </row>
    <row r="40" spans="4:16" ht="11.25" x14ac:dyDescent="0.2">
      <c r="D40"/>
      <c r="E40"/>
      <c r="O40"/>
      <c r="P40"/>
    </row>
    <row r="41" spans="4:16" ht="11.25" x14ac:dyDescent="0.2">
      <c r="D41"/>
      <c r="E41"/>
      <c r="O41"/>
      <c r="P41"/>
    </row>
    <row r="42" spans="4:16" ht="11.25" x14ac:dyDescent="0.2">
      <c r="D42"/>
      <c r="E42"/>
      <c r="O42"/>
      <c r="P42"/>
    </row>
    <row r="43" spans="4:16" ht="11.25" x14ac:dyDescent="0.2">
      <c r="D43"/>
      <c r="E43"/>
      <c r="O43"/>
      <c r="P43"/>
    </row>
    <row r="44" spans="4:16" ht="11.25" x14ac:dyDescent="0.2">
      <c r="D44"/>
      <c r="E44"/>
      <c r="O44"/>
      <c r="P44"/>
    </row>
    <row r="45" spans="4:16" ht="11.25" x14ac:dyDescent="0.2">
      <c r="D45"/>
      <c r="E45"/>
      <c r="O45"/>
      <c r="P45"/>
    </row>
    <row r="46" spans="4:16" ht="11.25" x14ac:dyDescent="0.2">
      <c r="D46"/>
      <c r="E46"/>
      <c r="O46"/>
      <c r="P46"/>
    </row>
    <row r="47" spans="4:16" ht="11.25" x14ac:dyDescent="0.2">
      <c r="D47"/>
      <c r="E47"/>
      <c r="O47"/>
      <c r="P47"/>
    </row>
    <row r="48" spans="4:16" ht="11.25" x14ac:dyDescent="0.2">
      <c r="D48"/>
      <c r="E48"/>
      <c r="O48"/>
      <c r="P48"/>
    </row>
    <row r="49" spans="4:16" ht="11.25" x14ac:dyDescent="0.2">
      <c r="D49"/>
      <c r="E49"/>
      <c r="O49"/>
      <c r="P49"/>
    </row>
    <row r="50" spans="4:16" ht="11.25" x14ac:dyDescent="0.2">
      <c r="D50"/>
      <c r="E50"/>
      <c r="O50"/>
      <c r="P50"/>
    </row>
    <row r="51" spans="4:16" ht="11.25" x14ac:dyDescent="0.2">
      <c r="D51"/>
      <c r="E51"/>
      <c r="O51"/>
      <c r="P51"/>
    </row>
    <row r="52" spans="4:16" ht="11.25" x14ac:dyDescent="0.2">
      <c r="D52"/>
      <c r="E52"/>
      <c r="O52"/>
      <c r="P52"/>
    </row>
    <row r="53" spans="4:16" ht="11.25" x14ac:dyDescent="0.2">
      <c r="D53"/>
      <c r="E53"/>
      <c r="O53"/>
      <c r="P53"/>
    </row>
    <row r="54" spans="4:16" ht="11.25" x14ac:dyDescent="0.2">
      <c r="D54"/>
      <c r="E54"/>
      <c r="O54"/>
      <c r="P54"/>
    </row>
    <row r="55" spans="4:16" ht="11.25" x14ac:dyDescent="0.2">
      <c r="D55"/>
      <c r="E55"/>
      <c r="O55"/>
      <c r="P55"/>
    </row>
    <row r="56" spans="4:16" ht="11.25" x14ac:dyDescent="0.2">
      <c r="D56"/>
      <c r="E56"/>
      <c r="O56"/>
      <c r="P56"/>
    </row>
    <row r="57" spans="4:16" ht="11.25" x14ac:dyDescent="0.2">
      <c r="D57"/>
      <c r="E57"/>
      <c r="O57"/>
      <c r="P57"/>
    </row>
    <row r="58" spans="4:16" ht="11.25" x14ac:dyDescent="0.2">
      <c r="D58"/>
      <c r="E58"/>
      <c r="O58"/>
      <c r="P58"/>
    </row>
    <row r="59" spans="4:16" ht="11.25" x14ac:dyDescent="0.2">
      <c r="D59"/>
      <c r="E59"/>
      <c r="O59"/>
      <c r="P59"/>
    </row>
    <row r="60" spans="4:16" ht="11.25" x14ac:dyDescent="0.2">
      <c r="D60"/>
      <c r="E60"/>
      <c r="O60"/>
      <c r="P60"/>
    </row>
    <row r="61" spans="4:16" ht="11.25" x14ac:dyDescent="0.2">
      <c r="D61"/>
      <c r="E61"/>
      <c r="O61"/>
      <c r="P61"/>
    </row>
    <row r="62" spans="4:16" ht="11.25" x14ac:dyDescent="0.2">
      <c r="D62"/>
      <c r="E62"/>
      <c r="O62"/>
      <c r="P62"/>
    </row>
    <row r="63" spans="4:16" ht="11.25" x14ac:dyDescent="0.2">
      <c r="D63"/>
      <c r="E63"/>
      <c r="O63"/>
      <c r="P63"/>
    </row>
    <row r="64" spans="4:16" ht="11.25" x14ac:dyDescent="0.2">
      <c r="D64"/>
      <c r="E64"/>
      <c r="O64"/>
      <c r="P64"/>
    </row>
    <row r="65" spans="4:16" ht="11.25" x14ac:dyDescent="0.2">
      <c r="D65"/>
      <c r="E65"/>
      <c r="O65"/>
      <c r="P65"/>
    </row>
    <row r="66" spans="4:16" ht="11.25" x14ac:dyDescent="0.2">
      <c r="D66"/>
      <c r="E66"/>
      <c r="O66"/>
      <c r="P66"/>
    </row>
    <row r="67" spans="4:16" ht="11.25" x14ac:dyDescent="0.2">
      <c r="D67"/>
      <c r="E67"/>
      <c r="O67"/>
      <c r="P67"/>
    </row>
    <row r="68" spans="4:16" ht="11.25" x14ac:dyDescent="0.2">
      <c r="D68"/>
      <c r="E68"/>
      <c r="O68"/>
      <c r="P68"/>
    </row>
    <row r="69" spans="4:16" ht="11.25" x14ac:dyDescent="0.2">
      <c r="D69"/>
      <c r="E69"/>
      <c r="O69"/>
      <c r="P69"/>
    </row>
    <row r="70" spans="4:16" ht="11.25" x14ac:dyDescent="0.2">
      <c r="D70"/>
      <c r="E70"/>
      <c r="O70"/>
      <c r="P70"/>
    </row>
    <row r="71" spans="4:16" ht="11.25" x14ac:dyDescent="0.2">
      <c r="D71"/>
      <c r="E71"/>
      <c r="O71"/>
      <c r="P71"/>
    </row>
    <row r="72" spans="4:16" ht="11.25" x14ac:dyDescent="0.2">
      <c r="D72"/>
      <c r="E72"/>
      <c r="O72"/>
      <c r="P72"/>
    </row>
    <row r="73" spans="4:16" ht="11.25" x14ac:dyDescent="0.2">
      <c r="D73"/>
      <c r="E73"/>
      <c r="O73"/>
      <c r="P73"/>
    </row>
    <row r="74" spans="4:16" ht="11.25" x14ac:dyDescent="0.2">
      <c r="D74"/>
      <c r="E74"/>
      <c r="O74"/>
      <c r="P74"/>
    </row>
    <row r="75" spans="4:16" ht="11.25" x14ac:dyDescent="0.2">
      <c r="D75"/>
      <c r="E75"/>
      <c r="O75"/>
      <c r="P75"/>
    </row>
    <row r="76" spans="4:16" ht="11.25" x14ac:dyDescent="0.2">
      <c r="D76"/>
      <c r="E76"/>
      <c r="O76"/>
      <c r="P76"/>
    </row>
    <row r="77" spans="4:16" ht="11.25" x14ac:dyDescent="0.2">
      <c r="D77"/>
      <c r="E77"/>
      <c r="O77"/>
      <c r="P77"/>
    </row>
    <row r="78" spans="4:16" ht="11.25" x14ac:dyDescent="0.2">
      <c r="D78"/>
      <c r="E78"/>
      <c r="O78"/>
      <c r="P78"/>
    </row>
    <row r="79" spans="4:16" ht="11.25" x14ac:dyDescent="0.2">
      <c r="D79"/>
      <c r="E79"/>
      <c r="O79"/>
      <c r="P79"/>
    </row>
    <row r="80" spans="4:16" ht="11.25" x14ac:dyDescent="0.2">
      <c r="D80"/>
      <c r="E80"/>
      <c r="O80"/>
      <c r="P80"/>
    </row>
    <row r="81" spans="4:16" ht="11.25" x14ac:dyDescent="0.2">
      <c r="D81"/>
      <c r="E81"/>
      <c r="O81"/>
      <c r="P81"/>
    </row>
    <row r="82" spans="4:16" ht="11.25" x14ac:dyDescent="0.2">
      <c r="D82"/>
      <c r="E82"/>
      <c r="O82"/>
      <c r="P82"/>
    </row>
    <row r="83" spans="4:16" ht="11.25" x14ac:dyDescent="0.2">
      <c r="D83"/>
      <c r="E83"/>
      <c r="O83"/>
      <c r="P83"/>
    </row>
    <row r="84" spans="4:16" ht="11.25" x14ac:dyDescent="0.2">
      <c r="D84"/>
      <c r="E84"/>
      <c r="O84"/>
      <c r="P84"/>
    </row>
    <row r="85" spans="4:16" ht="11.25" x14ac:dyDescent="0.2">
      <c r="D85"/>
      <c r="E85"/>
      <c r="O85"/>
      <c r="P85"/>
    </row>
    <row r="86" spans="4:16" ht="11.25" x14ac:dyDescent="0.2">
      <c r="D86"/>
      <c r="E86"/>
      <c r="O86"/>
      <c r="P86"/>
    </row>
    <row r="87" spans="4:16" ht="11.25" x14ac:dyDescent="0.2">
      <c r="D87"/>
      <c r="E87"/>
      <c r="O87"/>
      <c r="P87"/>
    </row>
    <row r="88" spans="4:16" ht="11.25" x14ac:dyDescent="0.2">
      <c r="D88"/>
      <c r="E88"/>
      <c r="O88"/>
      <c r="P88"/>
    </row>
    <row r="89" spans="4:16" ht="11.25" x14ac:dyDescent="0.2">
      <c r="D89"/>
      <c r="E89"/>
      <c r="O89"/>
      <c r="P89"/>
    </row>
    <row r="90" spans="4:16" ht="11.25" x14ac:dyDescent="0.2">
      <c r="D90"/>
      <c r="E90"/>
      <c r="O90"/>
      <c r="P90"/>
    </row>
    <row r="91" spans="4:16" ht="11.25" x14ac:dyDescent="0.2">
      <c r="D91"/>
      <c r="E91"/>
      <c r="O91"/>
      <c r="P91"/>
    </row>
    <row r="92" spans="4:16" ht="11.25" x14ac:dyDescent="0.2">
      <c r="D92"/>
      <c r="E92"/>
      <c r="O92"/>
      <c r="P92"/>
    </row>
    <row r="93" spans="4:16" ht="11.25" x14ac:dyDescent="0.2">
      <c r="D93"/>
      <c r="E93"/>
      <c r="O93"/>
      <c r="P93"/>
    </row>
    <row r="94" spans="4:16" ht="11.25" x14ac:dyDescent="0.2">
      <c r="D94"/>
      <c r="E94"/>
      <c r="O94"/>
      <c r="P94"/>
    </row>
    <row r="95" spans="4:16" ht="11.25" x14ac:dyDescent="0.2">
      <c r="D95"/>
      <c r="E95"/>
      <c r="O95"/>
      <c r="P95"/>
    </row>
    <row r="96" spans="4:16" ht="11.25" x14ac:dyDescent="0.2">
      <c r="D96"/>
      <c r="E96"/>
      <c r="O96"/>
      <c r="P96"/>
    </row>
    <row r="97" spans="4:16" ht="11.25" x14ac:dyDescent="0.2">
      <c r="D97"/>
      <c r="E97"/>
      <c r="O97"/>
      <c r="P97"/>
    </row>
    <row r="98" spans="4:16" ht="11.25" x14ac:dyDescent="0.2">
      <c r="D98"/>
      <c r="E98"/>
      <c r="O98"/>
      <c r="P98"/>
    </row>
    <row r="99" spans="4:16" ht="11.25" x14ac:dyDescent="0.2">
      <c r="D99"/>
      <c r="E99"/>
      <c r="O99"/>
      <c r="P99"/>
    </row>
    <row r="100" spans="4:16" ht="11.25" x14ac:dyDescent="0.2">
      <c r="D100"/>
      <c r="E100"/>
      <c r="O100"/>
      <c r="P100"/>
    </row>
    <row r="101" spans="4:16" ht="11.25" x14ac:dyDescent="0.2">
      <c r="D101"/>
      <c r="E101"/>
      <c r="O101"/>
      <c r="P101"/>
    </row>
    <row r="102" spans="4:16" ht="11.25" x14ac:dyDescent="0.2">
      <c r="D102"/>
      <c r="E102"/>
      <c r="O102"/>
      <c r="P102"/>
    </row>
    <row r="103" spans="4:16" ht="11.25" x14ac:dyDescent="0.2">
      <c r="D103"/>
      <c r="E103"/>
      <c r="O103"/>
      <c r="P103"/>
    </row>
    <row r="104" spans="4:16" ht="11.25" x14ac:dyDescent="0.2">
      <c r="D104"/>
      <c r="E104"/>
      <c r="O104"/>
      <c r="P104"/>
    </row>
    <row r="105" spans="4:16" ht="11.25" x14ac:dyDescent="0.2">
      <c r="D105"/>
      <c r="E105"/>
      <c r="O105"/>
      <c r="P105"/>
    </row>
    <row r="106" spans="4:16" ht="11.25" x14ac:dyDescent="0.2">
      <c r="D106"/>
      <c r="E106"/>
      <c r="O106"/>
      <c r="P106"/>
    </row>
    <row r="107" spans="4:16" ht="11.25" x14ac:dyDescent="0.2">
      <c r="D107"/>
      <c r="E107"/>
      <c r="O107"/>
      <c r="P107"/>
    </row>
    <row r="108" spans="4:16" ht="11.25" x14ac:dyDescent="0.2">
      <c r="D108"/>
      <c r="E108"/>
      <c r="O108"/>
      <c r="P108"/>
    </row>
    <row r="109" spans="4:16" ht="11.25" x14ac:dyDescent="0.2">
      <c r="D109"/>
      <c r="E109"/>
      <c r="O109"/>
      <c r="P109"/>
    </row>
    <row r="110" spans="4:16" ht="11.25" x14ac:dyDescent="0.2">
      <c r="D110"/>
      <c r="E110"/>
      <c r="O110"/>
      <c r="P110"/>
    </row>
    <row r="111" spans="4:16" ht="11.25" x14ac:dyDescent="0.2">
      <c r="D111"/>
      <c r="E111"/>
      <c r="O111"/>
      <c r="P111"/>
    </row>
    <row r="112" spans="4:16" ht="11.25" x14ac:dyDescent="0.2">
      <c r="D112"/>
      <c r="E112"/>
      <c r="O112"/>
      <c r="P112"/>
    </row>
    <row r="113" spans="4:16" ht="11.25" x14ac:dyDescent="0.2">
      <c r="D113"/>
      <c r="E113"/>
      <c r="O113"/>
      <c r="P113"/>
    </row>
    <row r="114" spans="4:16" ht="11.25" x14ac:dyDescent="0.2">
      <c r="D114"/>
      <c r="E114"/>
      <c r="O114"/>
      <c r="P114"/>
    </row>
    <row r="115" spans="4:16" ht="11.25" x14ac:dyDescent="0.2">
      <c r="D115"/>
      <c r="E115"/>
      <c r="O115"/>
      <c r="P115"/>
    </row>
    <row r="116" spans="4:16" ht="11.25" x14ac:dyDescent="0.2">
      <c r="D116"/>
      <c r="E116"/>
      <c r="O116"/>
      <c r="P116"/>
    </row>
    <row r="117" spans="4:16" ht="11.25" x14ac:dyDescent="0.2">
      <c r="D117"/>
      <c r="E117"/>
      <c r="O117"/>
      <c r="P117"/>
    </row>
    <row r="118" spans="4:16" ht="11.25" x14ac:dyDescent="0.2">
      <c r="D118"/>
      <c r="E118"/>
      <c r="O118"/>
      <c r="P118"/>
    </row>
    <row r="119" spans="4:16" ht="11.25" x14ac:dyDescent="0.2">
      <c r="D119"/>
      <c r="E119"/>
      <c r="O119"/>
      <c r="P119"/>
    </row>
    <row r="120" spans="4:16" ht="11.25" x14ac:dyDescent="0.2">
      <c r="D120"/>
      <c r="E120"/>
      <c r="O120"/>
      <c r="P120"/>
    </row>
    <row r="121" spans="4:16" ht="11.25" x14ac:dyDescent="0.2">
      <c r="D121"/>
      <c r="E121"/>
      <c r="O121"/>
      <c r="P121"/>
    </row>
    <row r="122" spans="4:16" ht="11.25" x14ac:dyDescent="0.2">
      <c r="D122"/>
      <c r="E122"/>
      <c r="O122"/>
      <c r="P122"/>
    </row>
    <row r="123" spans="4:16" ht="11.25" x14ac:dyDescent="0.2">
      <c r="D123"/>
      <c r="E123"/>
      <c r="O123"/>
      <c r="P123"/>
    </row>
    <row r="124" spans="4:16" x14ac:dyDescent="0.25">
      <c r="D124"/>
      <c r="E124"/>
      <c r="O124"/>
    </row>
    <row r="125" spans="4:16" x14ac:dyDescent="0.25">
      <c r="D125"/>
      <c r="E125"/>
      <c r="O125"/>
    </row>
    <row r="126" spans="4:16" x14ac:dyDescent="0.25">
      <c r="D126"/>
      <c r="E126"/>
      <c r="O126"/>
    </row>
    <row r="127" spans="4:16" x14ac:dyDescent="0.25">
      <c r="D127"/>
      <c r="E127"/>
      <c r="O127"/>
    </row>
    <row r="128" spans="4:16" x14ac:dyDescent="0.25">
      <c r="D128"/>
      <c r="E128"/>
      <c r="O128"/>
    </row>
    <row r="129" spans="1:15" x14ac:dyDescent="0.25">
      <c r="D129"/>
      <c r="E129"/>
      <c r="O129"/>
    </row>
    <row r="130" spans="1:15" x14ac:dyDescent="0.25">
      <c r="D130"/>
      <c r="E130"/>
      <c r="O130"/>
    </row>
    <row r="131" spans="1:15" x14ac:dyDescent="0.25">
      <c r="A131"/>
      <c r="B131"/>
      <c r="D131"/>
      <c r="E131"/>
      <c r="O131"/>
    </row>
    <row r="132" spans="1:15" x14ac:dyDescent="0.25">
      <c r="A132"/>
      <c r="B132"/>
      <c r="D132"/>
      <c r="E132"/>
      <c r="O132"/>
    </row>
    <row r="133" spans="1:15" x14ac:dyDescent="0.25">
      <c r="A133"/>
      <c r="B133"/>
    </row>
    <row r="134" spans="1:15" x14ac:dyDescent="0.25">
      <c r="A134"/>
      <c r="B134"/>
    </row>
  </sheetData>
  <mergeCells count="1">
    <mergeCell ref="D1:P1"/>
  </mergeCells>
  <conditionalFormatting sqref="C4:C6">
    <cfRule type="expression" dxfId="50" priority="3389" stopIfTrue="1">
      <formula>C$1="Drop-Down List"</formula>
    </cfRule>
    <cfRule type="expression" dxfId="49" priority="3381" stopIfTrue="1">
      <formula>FIND("A§D",#REF!,1)&gt;0</formula>
    </cfRule>
    <cfRule type="expression" dxfId="48" priority="3382" stopIfTrue="1">
      <formula>FIND("A§C",#REF!,1)&gt;0</formula>
    </cfRule>
    <cfRule type="expression" dxfId="47" priority="3383" stopIfTrue="1">
      <formula>FIND("A§V",#REF!,1)&gt;0</formula>
    </cfRule>
    <cfRule type="expression" dxfId="46" priority="3384" stopIfTrue="1">
      <formula>AND(C$1="Empty",SUM(LEN(#REF!)-LEN(SUBSTITUTE(#REF!,".",""))/LEN("."))=1,ISBLANK(#REF!)=TRUE)</formula>
    </cfRule>
    <cfRule type="expression" dxfId="45" priority="3385" stopIfTrue="1">
      <formula>AND(C$1="Empty",SUM(LEN(#REF!)-LEN(SUBSTITUTE(#REF!,".",""))/LEN("."))=0,ISBLANK(#REF!)=TRUE)</formula>
    </cfRule>
    <cfRule type="expression" dxfId="44" priority="3386" stopIfTrue="1">
      <formula>AND(C$1="Empty",LEN(#REF!)&gt;0,ISBLANK(C4)=TRUE,ISBLANK(#REF!)=TRUE)</formula>
    </cfRule>
    <cfRule type="expression" dxfId="43" priority="3387" stopIfTrue="1">
      <formula>AND(ISBLANK(C4)=TRUE,C$1="Free")</formula>
    </cfRule>
    <cfRule type="expression" dxfId="42" priority="3388" stopIfTrue="1">
      <formula>C$1="AutoFilled"</formula>
    </cfRule>
  </conditionalFormatting>
  <conditionalFormatting sqref="D4:P4">
    <cfRule type="expression" dxfId="41" priority="4417" stopIfTrue="1">
      <formula>#REF!="AutoFilled"</formula>
    </cfRule>
    <cfRule type="expression" dxfId="38" priority="4420" stopIfTrue="1">
      <formula>#REF!="Drop-Down List"</formula>
    </cfRule>
    <cfRule type="expression" dxfId="37" priority="4416" stopIfTrue="1">
      <formula>AND(ISBLANK(#REF!)=TRUE,A$5="Free")</formula>
    </cfRule>
  </conditionalFormatting>
  <conditionalFormatting sqref="D5:P5 Q5:AZ6 BB5:CQ6 CS5:CW6 CY5:DC6 DE5:EJ6">
    <cfRule type="expression" dxfId="36" priority="3412" stopIfTrue="1">
      <formula>AND(BD$1="Empty",SUM(LEN(#REF!)-LEN(SUBSTITUTE(#REF!,".",""))/LEN("."))=0,ISBLANK(#REF!)=TRUE)</formula>
    </cfRule>
    <cfRule type="expression" dxfId="35" priority="3413" stopIfTrue="1">
      <formula>AND(BD$1="Empty",LEN(#REF!)&gt;0,ISBLANK(D5)=TRUE,ISBLANK(#REF!)=TRUE)</formula>
    </cfRule>
    <cfRule type="expression" dxfId="34" priority="3414" stopIfTrue="1">
      <formula>AND(ISBLANK(D5)=TRUE,BD$1="Free")</formula>
    </cfRule>
    <cfRule type="expression" dxfId="33" priority="3415" stopIfTrue="1">
      <formula>BD$1="AutoFilled"</formula>
    </cfRule>
    <cfRule type="expression" dxfId="32" priority="3416" stopIfTrue="1">
      <formula>BD$1="Drop-Down List"</formula>
    </cfRule>
    <cfRule type="expression" dxfId="31" priority="3408" stopIfTrue="1">
      <formula>FIND("A§D",E5,1)&gt;0</formula>
    </cfRule>
    <cfRule type="expression" dxfId="30" priority="3409" stopIfTrue="1">
      <formula>FIND("A§C",E5,1)&gt;0</formula>
    </cfRule>
    <cfRule type="expression" dxfId="29" priority="3410" stopIfTrue="1">
      <formula>FIND("A§V",E5,1)&gt;0</formula>
    </cfRule>
    <cfRule type="expression" dxfId="28" priority="3411" stopIfTrue="1">
      <formula>AND(BD$1="Empty",SUM(LEN(#REF!)-LEN(SUBSTITUTE(#REF!,".",""))/LEN("."))=1,ISBLANK(#REF!)=TRUE)</formula>
    </cfRule>
  </conditionalFormatting>
  <conditionalFormatting sqref="Q4:CZ4 DB4:EQ4 ES4:EW4 EY4:FC4 FE4:GJ4 B4:B6">
    <cfRule type="expression" dxfId="27" priority="3328" stopIfTrue="1">
      <formula>FIND("A§C",C4,1)&gt;0</formula>
    </cfRule>
    <cfRule type="expression" dxfId="26" priority="3329" stopIfTrue="1">
      <formula>FIND("A§V",C4,1)&gt;0</formula>
    </cfRule>
    <cfRule type="expression" dxfId="25" priority="3330" stopIfTrue="1">
      <formula>AND(B$1="Empty",SUM(LEN(#REF!)-LEN(SUBSTITUTE(#REF!,".",""))/LEN("."))=1,ISBLANK(#REF!)=TRUE)</formula>
    </cfRule>
    <cfRule type="expression" dxfId="24" priority="3331" stopIfTrue="1">
      <formula>AND(B$1="Empty",SUM(LEN(#REF!)-LEN(SUBSTITUTE(#REF!,".",""))/LEN("."))=0,ISBLANK(#REF!)=TRUE)</formula>
    </cfRule>
    <cfRule type="expression" dxfId="23" priority="3332" stopIfTrue="1">
      <formula>AND(B$1="Empty",LEN(#REF!)&gt;0,ISBLANK(B4)=TRUE,ISBLANK(#REF!)=TRUE)</formula>
    </cfRule>
    <cfRule type="expression" dxfId="22" priority="3333" stopIfTrue="1">
      <formula>AND(ISBLANK(B4)=TRUE,B$1="Free")</formula>
    </cfRule>
    <cfRule type="expression" dxfId="21" priority="3334" stopIfTrue="1">
      <formula>B$1="AutoFilled"</formula>
    </cfRule>
    <cfRule type="expression" dxfId="20" priority="3335" stopIfTrue="1">
      <formula>B$1="Drop-Down List"</formula>
    </cfRule>
    <cfRule type="expression" dxfId="19" priority="3327" stopIfTrue="1">
      <formula>FIND("A§D",C4,1)&gt;0</formula>
    </cfRule>
  </conditionalFormatting>
  <printOptions horizontalCentered="1"/>
  <pageMargins left="0.19685039370078741" right="0.19685039370078741" top="0.98425196850393704" bottom="0.78740157480314965" header="0" footer="0.19685039370078741"/>
  <pageSetup paperSize="9" scale="62" orientation="portrait" r:id="rId1"/>
  <headerFooter>
    <oddHeader>&amp;L&amp;G&amp;R&amp;K08+000Activity: &amp;K04+000 &amp;K000000PIMS&amp;K04+000
 &amp;K08+000Title: &amp;K04+000 &amp;K000000ARIANA-ProcessingRec&amp;K04+000
 &amp;K08+000Classification: &amp;K04+000 &amp;K000000Internal</oddHeader>
    <oddFooter>&amp;L&amp;F&amp;C&amp;D - &amp;T&amp;R&amp;A - &amp;P / &amp;N</oddFooter>
  </headerFooter>
  <legacyDrawingHF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4418" stopIfTrue="1" id="{6A4D7432-E828-4846-B3FE-599C20753D49}">
            <xm:f>AND(#REF!="Drop-Down List",#REF!=Parameter!$B$17)</xm:f>
            <x14:dxf>
              <fill>
                <patternFill>
                  <bgColor rgb="FF92D050"/>
                </patternFill>
              </fill>
            </x14:dxf>
          </x14:cfRule>
          <x14:cfRule type="expression" priority="4419" stopIfTrue="1" id="{6ED52841-D142-4175-B134-962A263C1AA3}">
            <xm:f>AND(#REF!="Drop-Down List",#REF!=Parameter!$B$18)</xm:f>
            <x14:dxf>
              <fill>
                <patternFill>
                  <bgColor rgb="FFFF3399"/>
                </patternFill>
              </fill>
            </x14:dxf>
          </x14:cfRule>
          <xm:sqref>D4:P4</xm:sqref>
        </x14:conditionalFormatting>
        <x14:conditionalFormatting xmlns:xm="http://schemas.microsoft.com/office/excel/2006/main">
          <x14:cfRule type="cellIs" priority="3483" stopIfTrue="1" operator="equal" id="{627B99EB-38EF-446A-8495-D436595F882D}">
            <xm:f>'Risk Scale'!$J$3</xm:f>
            <x14:dxf>
              <fill>
                <patternFill>
                  <bgColor rgb="FF92D050"/>
                </patternFill>
              </fill>
            </x14:dxf>
          </x14:cfRule>
          <x14:cfRule type="cellIs" priority="3484" stopIfTrue="1" operator="equal" id="{4D32D640-FC4B-4A98-AF25-87A40617A4BA}">
            <xm:f>'Risk Scale'!$J$4</xm:f>
            <x14:dxf>
              <fill>
                <patternFill>
                  <bgColor rgb="FFFFFF00"/>
                </patternFill>
              </fill>
            </x14:dxf>
          </x14:cfRule>
          <x14:cfRule type="cellIs" priority="3485" stopIfTrue="1" operator="equal" id="{5AABBB2C-CE9D-423B-9719-01851F96DF0C}">
            <xm:f>'Risk Scale'!$J$5</xm:f>
            <x14:dxf>
              <fill>
                <patternFill>
                  <bgColor rgb="FFFF0505"/>
                </patternFill>
              </fill>
            </x14:dxf>
          </x14:cfRule>
          <xm:sqref>DA4 ER4 EX4 FD4 BA5:BA6 CR5:CR6 CX5:CX6 DD5:DD6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A5D5D98-1486-4F90-8154-E247B307EB2C}">
          <x14:formula1>
            <xm:f>Parameter!$A$4:$A$7</xm:f>
          </x14:formula1>
          <xm:sqref>D2:P2</xm:sqref>
        </x14:dataValidation>
        <x14:dataValidation type="list" allowBlank="1" showInputMessage="1" showErrorMessage="1" xr:uid="{2521280C-15B4-494D-98A7-5CA5A8E0028B}">
          <x14:formula1>
            <xm:f>Parameter!$B$17:$B$18</xm:f>
          </x14:formula1>
          <xm:sqref>F4:M4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Hist</vt:lpstr>
      <vt:lpstr>Structure</vt:lpstr>
      <vt:lpstr>Parameter</vt:lpstr>
      <vt:lpstr>Methodology</vt:lpstr>
      <vt:lpstr>Legal entities</vt:lpstr>
      <vt:lpstr>Processing Details</vt:lpstr>
      <vt:lpstr>Lawfulness criteria</vt:lpstr>
      <vt:lpstr>Risk Scale</vt:lpstr>
      <vt:lpstr>CNPD-Art35-5&amp;6</vt:lpstr>
      <vt:lpstr>Tsf-Ext-UE</vt:lpstr>
      <vt:lpstr>ExportInfo</vt:lpstr>
      <vt:lpstr>Migration</vt:lpstr>
      <vt:lpstr>'CNPD-Art35-5&amp;6'!Print_Area</vt:lpstr>
      <vt:lpstr>ExportInfo!Print_Area</vt:lpstr>
      <vt:lpstr>Hist!Print_Area</vt:lpstr>
      <vt:lpstr>'Lawfulness criteria'!Print_Area</vt:lpstr>
      <vt:lpstr>'Legal entities'!Print_Area</vt:lpstr>
      <vt:lpstr>Methodology!Print_Area</vt:lpstr>
      <vt:lpstr>Migration!Print_Area</vt:lpstr>
      <vt:lpstr>Parameter!Print_Area</vt:lpstr>
      <vt:lpstr>'Processing Details'!Print_Area</vt:lpstr>
      <vt:lpstr>'Risk Scale'!Print_Area</vt:lpstr>
      <vt:lpstr>Structure!Print_Area</vt:lpstr>
      <vt:lpstr>'Tsf-Ext-UE'!Print_Area</vt:lpstr>
      <vt:lpstr>'Legal entities'!Print_Titles</vt:lpstr>
      <vt:lpstr>'Processing Details'!Print_Titles</vt:lpstr>
      <vt:lpstr>'Tsf-Ext-UE'!Print_Titles</vt:lpstr>
    </vt:vector>
  </TitlesOfParts>
  <Company>itrust consulting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PIMS</dc:title>
  <dc:subject>Processing Record PII</dc:subject>
  <dc:creator>AM2</dc:creator>
  <cp:keywords>Internal</cp:keywords>
  <dc:description/>
  <cp:lastModifiedBy>Ritika Pande</cp:lastModifiedBy>
  <cp:lastPrinted>2024-05-06T16:06:43Z</cp:lastPrinted>
  <dcterms:created xsi:type="dcterms:W3CDTF">2008-06-07T09:53:51Z</dcterms:created>
  <dcterms:modified xsi:type="dcterms:W3CDTF">2024-05-06T18:32:36Z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
    <vt:lpwstr>EN</vt:lpwstr>
  </property>
  <property fmtid="{D5CDD505-2E9C-101B-9397-08002B2CF9AE}" pid="3" name="PRFstLine">
    <vt:i4>7</vt:i4>
  </property>
  <property fmtid="{D5CDD505-2E9C-101B-9397-08002B2CF9AE}" pid="4" name="SourceFile">
    <vt:lpwstr/>
  </property>
</Properties>
</file>