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N:\RD\CyFORT\5_CS-GRAM\5A_ARIANA\5AD_Deployment\5ADP_PublicDeployment\ITR-PACKAGEv24.0\Templates\ITR_MOD\"/>
    </mc:Choice>
  </mc:AlternateContent>
  <xr:revisionPtr revIDLastSave="0" documentId="13_ncr:1_{E6432388-9A1D-47F0-9119-0045F7727432}" xr6:coauthVersionLast="47" xr6:coauthVersionMax="47" xr10:uidLastSave="{00000000-0000-0000-0000-000000000000}"/>
  <bookViews>
    <workbookView xWindow="-120" yWindow="-120" windowWidth="38640" windowHeight="21120" tabRatio="778" xr2:uid="{00000000-000D-0000-FFFF-FFFF00000000}"/>
  </bookViews>
  <sheets>
    <sheet name="Hist" sheetId="3" r:id="rId1"/>
    <sheet name="Structure" sheetId="18" r:id="rId2"/>
    <sheet name="Parameter" sheetId="42" r:id="rId3"/>
    <sheet name="Méthodologie" sheetId="39" r:id="rId4"/>
    <sheet name="Entités légales" sheetId="43" r:id="rId5"/>
    <sheet name="Registre" sheetId="13" r:id="rId6"/>
    <sheet name="Échelle licéité" sheetId="27" r:id="rId7"/>
    <sheet name="Échelle Risque" sheetId="20" r:id="rId8"/>
    <sheet name="CNPD-Art35-5&amp;6" sheetId="38" r:id="rId9"/>
    <sheet name="Tsf-Ext-UE" sheetId="40" r:id="rId10"/>
    <sheet name="ExportInfo" sheetId="36" r:id="rId11"/>
    <sheet name="Migration" sheetId="41" r:id="rId12"/>
  </sheets>
  <definedNames>
    <definedName name="Alex" localSheetId="4">#REF!</definedName>
    <definedName name="Alex">#REF!</definedName>
    <definedName name="itrust" localSheetId="4">#REF!</definedName>
    <definedName name="itrust">#REF!</definedName>
    <definedName name="itrust2" localSheetId="4">#REF!</definedName>
    <definedName name="itrust2">#REF!</definedName>
    <definedName name="_xlnm.Print_Area" localSheetId="8">'CNPD-Art35-5&amp;6'!$A$3:$P$18</definedName>
    <definedName name="_xlnm.Print_Area" localSheetId="6">'Échelle licéité'!$A$1:$G$35</definedName>
    <definedName name="_xlnm.Print_Area" localSheetId="7">'Échelle Risque'!$A$1:$L$12</definedName>
    <definedName name="_xlnm.Print_Area" localSheetId="4">'Entités légales'!$A$1:$J$27</definedName>
    <definedName name="_xlnm.Print_Area" localSheetId="10">ExportInfo!$A$1:$H$61</definedName>
    <definedName name="_xlnm.Print_Area" localSheetId="0">Hist!$A$1:$D$32</definedName>
    <definedName name="_xlnm.Print_Area" localSheetId="3">Méthodologie!$A$1:$F$193</definedName>
    <definedName name="_xlnm.Print_Area" localSheetId="2">Parameter!$A$1:$B$28</definedName>
    <definedName name="_xlnm.Print_Area" localSheetId="5">Registre!$A$1:$GJ$8</definedName>
    <definedName name="_xlnm.Print_Area" localSheetId="1">Structure!$A$1:$B$35</definedName>
    <definedName name="_xlnm.Print_Titles" localSheetId="5">Registre!$A:$A,Registre!$1:$1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38" l="1"/>
  <c r="P4" i="38"/>
  <c r="J4" i="40"/>
  <c r="I9" i="41" l="1"/>
  <c r="H9" i="41"/>
  <c r="G9" i="41"/>
  <c r="F9" i="41"/>
  <c r="E9" i="41"/>
  <c r="D9" i="41"/>
  <c r="FC7" i="13"/>
  <c r="FD7" i="13" s="1"/>
  <c r="EY7" i="13"/>
  <c r="EW7" i="13"/>
  <c r="EX7" i="13" s="1"/>
  <c r="ES7" i="13"/>
  <c r="EQ7" i="13"/>
  <c r="EM7" i="13"/>
  <c r="DO7" i="13"/>
  <c r="CX7" i="13"/>
  <c r="CU7" i="13"/>
  <c r="CR7" i="13"/>
  <c r="CO7" i="13"/>
  <c r="BM7" i="13"/>
  <c r="BJ7" i="13"/>
  <c r="BG7" i="13"/>
  <c r="BD7" i="13"/>
  <c r="AN7" i="13"/>
  <c r="AK7" i="13"/>
  <c r="AB7" i="13"/>
  <c r="L7" i="13" s="1"/>
  <c r="U7" i="13"/>
  <c r="R4" i="40"/>
  <c r="Q4" i="40"/>
  <c r="L4" i="40"/>
  <c r="K4" i="40"/>
  <c r="F4" i="40"/>
  <c r="E4" i="40"/>
  <c r="D4" i="40"/>
  <c r="E4" i="38"/>
  <c r="D4" i="38"/>
  <c r="C214" i="39"/>
  <c r="C215" i="39"/>
  <c r="C216" i="39"/>
  <c r="C217" i="39"/>
  <c r="C218" i="39"/>
  <c r="C219" i="39"/>
  <c r="C220" i="39"/>
  <c r="C221" i="39"/>
  <c r="C222" i="39"/>
  <c r="C223" i="39"/>
  <c r="C224" i="39"/>
  <c r="C225" i="39"/>
  <c r="C226" i="39"/>
  <c r="C227" i="39"/>
  <c r="C228" i="39"/>
  <c r="C229" i="39"/>
  <c r="C230" i="39"/>
  <c r="C231" i="39"/>
  <c r="C232" i="39"/>
  <c r="A214" i="39"/>
  <c r="A215" i="39"/>
  <c r="A216" i="39"/>
  <c r="A217" i="39"/>
  <c r="A218" i="39"/>
  <c r="A219" i="39"/>
  <c r="A220" i="39"/>
  <c r="A221" i="39"/>
  <c r="A222" i="39"/>
  <c r="A223" i="39"/>
  <c r="A224" i="39"/>
  <c r="A225" i="39"/>
  <c r="A226" i="39"/>
  <c r="A227" i="39"/>
  <c r="A228" i="39"/>
  <c r="A229" i="39"/>
  <c r="A230" i="39"/>
  <c r="A231" i="39"/>
  <c r="A232" i="39"/>
  <c r="B214" i="39"/>
  <c r="D214" i="39"/>
  <c r="A17" i="18"/>
  <c r="D215" i="39"/>
  <c r="B215" i="39"/>
  <c r="D198" i="39"/>
  <c r="B198" i="39"/>
  <c r="A198" i="39"/>
  <c r="C198" i="39"/>
  <c r="DN7" i="13" l="1"/>
  <c r="DD7" i="13" s="1"/>
  <c r="P4" i="40"/>
  <c r="V4" i="40" s="1"/>
  <c r="EL7" i="13"/>
  <c r="ER7" i="13"/>
  <c r="A20" i="18"/>
  <c r="D216" i="39"/>
  <c r="D217" i="39"/>
  <c r="D218" i="39"/>
  <c r="D219" i="39"/>
  <c r="D220" i="39"/>
  <c r="D221" i="39"/>
  <c r="D222" i="39"/>
  <c r="D223" i="39"/>
  <c r="D224" i="39"/>
  <c r="D225" i="39"/>
  <c r="D226" i="39"/>
  <c r="D227" i="39"/>
  <c r="D228" i="39"/>
  <c r="D229" i="39"/>
  <c r="D230" i="39"/>
  <c r="D231" i="39"/>
  <c r="D232" i="39"/>
  <c r="D199" i="39"/>
  <c r="D200" i="39"/>
  <c r="D201" i="39"/>
  <c r="D202" i="39"/>
  <c r="D203" i="39"/>
  <c r="D204" i="39"/>
  <c r="D205" i="39"/>
  <c r="D206" i="39"/>
  <c r="D207" i="39"/>
  <c r="D208" i="39"/>
  <c r="D209" i="39"/>
  <c r="D210" i="39"/>
  <c r="AL6" i="13"/>
  <c r="B216" i="39"/>
  <c r="B217" i="39"/>
  <c r="B218" i="39"/>
  <c r="B219" i="39"/>
  <c r="B220" i="39"/>
  <c r="B221" i="39"/>
  <c r="B222" i="39"/>
  <c r="B223" i="39"/>
  <c r="B224" i="39"/>
  <c r="B225" i="39"/>
  <c r="B226" i="39"/>
  <c r="B227" i="39"/>
  <c r="B228" i="39"/>
  <c r="B229" i="39"/>
  <c r="B230" i="39"/>
  <c r="B231" i="39"/>
  <c r="B232" i="39"/>
  <c r="C199" i="39"/>
  <c r="C200" i="39"/>
  <c r="C201" i="39"/>
  <c r="C202" i="39"/>
  <c r="C203" i="39"/>
  <c r="C204" i="39"/>
  <c r="C205" i="39"/>
  <c r="C206" i="39"/>
  <c r="C207" i="39"/>
  <c r="C208" i="39"/>
  <c r="C209" i="39"/>
  <c r="C210" i="39"/>
  <c r="B199" i="39"/>
  <c r="B200" i="39"/>
  <c r="B201" i="39"/>
  <c r="B202" i="39"/>
  <c r="B203" i="39"/>
  <c r="B204" i="39"/>
  <c r="B205" i="39"/>
  <c r="B206" i="39"/>
  <c r="B207" i="39"/>
  <c r="B208" i="39"/>
  <c r="B209" i="39"/>
  <c r="B210" i="39"/>
  <c r="A208" i="39"/>
  <c r="A209" i="39"/>
  <c r="A210" i="39"/>
  <c r="A201" i="39"/>
  <c r="A202" i="39"/>
  <c r="A203" i="39"/>
  <c r="A204" i="39"/>
  <c r="A205" i="39"/>
  <c r="A206" i="39"/>
  <c r="A207" i="39"/>
  <c r="A199" i="39"/>
  <c r="A200" i="39"/>
  <c r="C2" i="39"/>
  <c r="C3" i="39"/>
  <c r="C4" i="39"/>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81" i="39"/>
  <c r="C82" i="39"/>
  <c r="C83" i="39"/>
  <c r="C84" i="39"/>
  <c r="C85" i="39"/>
  <c r="C86" i="39"/>
  <c r="C87" i="39"/>
  <c r="C88" i="39"/>
  <c r="C89" i="39"/>
  <c r="C90" i="39"/>
  <c r="C91" i="39"/>
  <c r="C92" i="39"/>
  <c r="C93" i="39"/>
  <c r="C94" i="39"/>
  <c r="C95" i="39"/>
  <c r="C96" i="39"/>
  <c r="C97" i="39"/>
  <c r="C98" i="39"/>
  <c r="C99" i="39"/>
  <c r="C100" i="39"/>
  <c r="C101" i="39"/>
  <c r="C102" i="39"/>
  <c r="C103" i="39"/>
  <c r="C104" i="39"/>
  <c r="C105" i="39"/>
  <c r="C106" i="39"/>
  <c r="C107" i="39"/>
  <c r="C108" i="39"/>
  <c r="C109" i="39"/>
  <c r="C110" i="39"/>
  <c r="C111" i="39"/>
  <c r="C112" i="39"/>
  <c r="C113" i="39"/>
  <c r="C114" i="39"/>
  <c r="C115" i="39"/>
  <c r="C116" i="39"/>
  <c r="C117" i="39"/>
  <c r="C118" i="39"/>
  <c r="C119" i="39"/>
  <c r="C120" i="39"/>
  <c r="C121" i="39"/>
  <c r="C122" i="39"/>
  <c r="C123" i="39"/>
  <c r="C124" i="39"/>
  <c r="C125" i="39"/>
  <c r="C126" i="39"/>
  <c r="C127" i="39"/>
  <c r="C128" i="39"/>
  <c r="C129" i="39"/>
  <c r="C130" i="39"/>
  <c r="C131" i="39"/>
  <c r="C132" i="39"/>
  <c r="C133" i="39"/>
  <c r="C134" i="39"/>
  <c r="C135" i="39"/>
  <c r="C136" i="39"/>
  <c r="C137" i="39"/>
  <c r="C138" i="39"/>
  <c r="C139" i="39"/>
  <c r="C140" i="39"/>
  <c r="C141" i="39"/>
  <c r="C142" i="39"/>
  <c r="C143" i="39"/>
  <c r="C144" i="39"/>
  <c r="C145" i="39"/>
  <c r="C146" i="39"/>
  <c r="C147" i="39"/>
  <c r="C148" i="39"/>
  <c r="C149" i="39"/>
  <c r="C150" i="39"/>
  <c r="C151" i="39"/>
  <c r="C152" i="39"/>
  <c r="C153" i="39"/>
  <c r="C154" i="39"/>
  <c r="C155" i="39"/>
  <c r="C156" i="39"/>
  <c r="C157" i="39"/>
  <c r="C158" i="39"/>
  <c r="C159" i="39"/>
  <c r="C160" i="39"/>
  <c r="C161" i="39"/>
  <c r="C162" i="39"/>
  <c r="C163" i="39"/>
  <c r="C164" i="39"/>
  <c r="C165" i="39"/>
  <c r="C166" i="39"/>
  <c r="C167" i="39"/>
  <c r="C168" i="39"/>
  <c r="C169" i="39"/>
  <c r="C170" i="39"/>
  <c r="C171" i="39"/>
  <c r="C172" i="39"/>
  <c r="C173" i="39"/>
  <c r="C174" i="39"/>
  <c r="C175" i="39"/>
  <c r="C176" i="39"/>
  <c r="C177" i="39"/>
  <c r="C178" i="39"/>
  <c r="C179" i="39"/>
  <c r="C180" i="39"/>
  <c r="C181" i="39"/>
  <c r="C182" i="39"/>
  <c r="C183" i="39"/>
  <c r="C184" i="39"/>
  <c r="C185" i="39"/>
  <c r="C186" i="39"/>
  <c r="C187" i="39"/>
  <c r="C188" i="39"/>
  <c r="C189" i="39"/>
  <c r="C190" i="39"/>
  <c r="C191" i="39"/>
  <c r="C192" i="39"/>
  <c r="C193" i="39"/>
  <c r="A164" i="39"/>
  <c r="A165" i="39"/>
  <c r="A166" i="39"/>
  <c r="A167" i="39"/>
  <c r="A168" i="39"/>
  <c r="A169" i="39"/>
  <c r="A170" i="39"/>
  <c r="A171" i="39"/>
  <c r="A172" i="39"/>
  <c r="A173" i="39"/>
  <c r="A174" i="39"/>
  <c r="A175" i="39"/>
  <c r="A176" i="39"/>
  <c r="A177" i="39"/>
  <c r="D12" i="20" l="1"/>
  <c r="D11" i="20"/>
  <c r="D10" i="20"/>
  <c r="D8" i="20"/>
  <c r="D9" i="20"/>
  <c r="D7" i="20"/>
  <c r="D5" i="20"/>
  <c r="D6" i="20"/>
  <c r="D4" i="20"/>
  <c r="D3" i="20"/>
  <c r="FD6" i="13" l="1"/>
  <c r="FD5" i="13"/>
  <c r="FC6" i="13"/>
  <c r="FC5" i="13"/>
  <c r="EY6" i="13"/>
  <c r="EY5" i="13"/>
  <c r="EX6" i="13"/>
  <c r="EX5" i="13"/>
  <c r="EW6" i="13"/>
  <c r="EW5" i="13"/>
  <c r="ES6" i="13"/>
  <c r="ES5" i="13"/>
  <c r="ER6" i="13"/>
  <c r="ER5" i="13"/>
  <c r="EQ6" i="13"/>
  <c r="EQ5" i="13"/>
  <c r="EM6" i="13"/>
  <c r="EM5" i="13"/>
  <c r="EL6" i="13"/>
  <c r="EL5" i="13"/>
  <c r="DO6" i="13"/>
  <c r="DO5" i="13"/>
  <c r="DN6" i="13"/>
  <c r="DN5" i="13"/>
  <c r="DD6" i="13"/>
  <c r="DD5" i="13"/>
  <c r="CX6" i="13"/>
  <c r="CX5" i="13"/>
  <c r="CW5" i="13"/>
  <c r="CW6" i="13"/>
  <c r="CU6" i="13"/>
  <c r="CU5" i="13"/>
  <c r="CR6" i="13"/>
  <c r="CR5" i="13"/>
  <c r="CO6" i="13"/>
  <c r="CO5" i="13"/>
  <c r="BM6" i="13"/>
  <c r="BM5" i="13"/>
  <c r="BJ6" i="13"/>
  <c r="BJ5" i="13"/>
  <c r="BG6" i="13"/>
  <c r="BG5" i="13"/>
  <c r="BD6" i="13"/>
  <c r="BD5" i="13"/>
  <c r="AN6" i="13"/>
  <c r="AN5" i="13"/>
  <c r="AK6" i="13"/>
  <c r="AK5" i="13"/>
  <c r="AB6" i="13"/>
  <c r="AB5" i="13"/>
  <c r="U6" i="13"/>
  <c r="U5" i="13"/>
  <c r="L6" i="13"/>
  <c r="L5" i="13"/>
  <c r="B5" i="13" l="1"/>
  <c r="C5" i="13"/>
  <c r="D5" i="13"/>
  <c r="E5" i="13"/>
  <c r="F5" i="13"/>
  <c r="G5" i="13"/>
  <c r="H5" i="13"/>
  <c r="I5" i="13"/>
  <c r="J5" i="13"/>
  <c r="K5" i="13"/>
  <c r="M5" i="13"/>
  <c r="N5" i="13"/>
  <c r="O5" i="13"/>
  <c r="P5" i="13"/>
  <c r="Q5" i="13"/>
  <c r="R5" i="13"/>
  <c r="S5" i="13"/>
  <c r="T5" i="13"/>
  <c r="V5" i="13"/>
  <c r="W5" i="13"/>
  <c r="X5" i="13"/>
  <c r="Y5" i="13"/>
  <c r="Z5" i="13"/>
  <c r="AA5" i="13"/>
  <c r="AC5" i="13"/>
  <c r="AD5" i="13"/>
  <c r="AE5" i="13"/>
  <c r="AF5" i="13"/>
  <c r="AG5" i="13"/>
  <c r="AH5" i="13"/>
  <c r="AI5" i="13"/>
  <c r="AJ5" i="13"/>
  <c r="AL5" i="13"/>
  <c r="AM5" i="13"/>
  <c r="AO5" i="13"/>
  <c r="AP5" i="13"/>
  <c r="AQ5" i="13"/>
  <c r="AR5" i="13"/>
  <c r="AS5" i="13"/>
  <c r="AT5" i="13"/>
  <c r="AU5" i="13"/>
  <c r="AV5" i="13"/>
  <c r="AW5" i="13"/>
  <c r="AX5" i="13"/>
  <c r="AY5" i="13"/>
  <c r="AZ5" i="13"/>
  <c r="BA5" i="13"/>
  <c r="BB5" i="13"/>
  <c r="BC5" i="13"/>
  <c r="BE5" i="13"/>
  <c r="BF5" i="13"/>
  <c r="BH5" i="13"/>
  <c r="BI5" i="13"/>
  <c r="BK5" i="13"/>
  <c r="BL5" i="13"/>
  <c r="BN5" i="13"/>
  <c r="BO5" i="13"/>
  <c r="BP5" i="13"/>
  <c r="BQ5" i="13"/>
  <c r="BR5" i="13"/>
  <c r="BS5" i="13"/>
  <c r="BT5" i="13"/>
  <c r="BU5" i="13"/>
  <c r="BV5" i="13"/>
  <c r="BW5" i="13"/>
  <c r="BX5" i="13"/>
  <c r="BY5" i="13"/>
  <c r="BZ5" i="13"/>
  <c r="CA5" i="13"/>
  <c r="CB5" i="13"/>
  <c r="CC5" i="13"/>
  <c r="CD5" i="13"/>
  <c r="CE5" i="13"/>
  <c r="CF5" i="13"/>
  <c r="CG5" i="13"/>
  <c r="CH5" i="13"/>
  <c r="CI5" i="13"/>
  <c r="CJ5" i="13"/>
  <c r="CK5" i="13"/>
  <c r="CL5" i="13"/>
  <c r="CM5" i="13"/>
  <c r="CN5" i="13"/>
  <c r="CP5" i="13"/>
  <c r="CQ5" i="13"/>
  <c r="CS5" i="13"/>
  <c r="CT5" i="13"/>
  <c r="CV5" i="13"/>
  <c r="CY5" i="13"/>
  <c r="CZ5" i="13"/>
  <c r="DA5" i="13"/>
  <c r="DB5" i="13"/>
  <c r="DC5" i="13"/>
  <c r="DE5" i="13"/>
  <c r="DF5" i="13"/>
  <c r="DG5" i="13"/>
  <c r="DH5" i="13"/>
  <c r="DI5" i="13"/>
  <c r="DJ5" i="13"/>
  <c r="DK5" i="13"/>
  <c r="DL5" i="13"/>
  <c r="DM5" i="13"/>
  <c r="DP5" i="13"/>
  <c r="DQ5" i="13"/>
  <c r="DR5" i="13"/>
  <c r="DS5" i="13"/>
  <c r="DT5" i="13"/>
  <c r="DU5" i="13"/>
  <c r="DV5" i="13"/>
  <c r="DW5" i="13"/>
  <c r="DX5" i="13"/>
  <c r="DY5" i="13"/>
  <c r="DZ5" i="13"/>
  <c r="EA5" i="13"/>
  <c r="EB5" i="13"/>
  <c r="EC5" i="13"/>
  <c r="ED5" i="13"/>
  <c r="EE5" i="13"/>
  <c r="EF5" i="13"/>
  <c r="EG5" i="13"/>
  <c r="EH5" i="13"/>
  <c r="EI5" i="13"/>
  <c r="EJ5" i="13"/>
  <c r="EK5" i="13"/>
  <c r="EN5" i="13"/>
  <c r="EO5" i="13"/>
  <c r="EP5" i="13"/>
  <c r="ET5" i="13"/>
  <c r="EU5" i="13"/>
  <c r="EV5" i="13"/>
  <c r="EZ5" i="13"/>
  <c r="FA5" i="13"/>
  <c r="FB5" i="13"/>
  <c r="FE5" i="13"/>
  <c r="FF5" i="13"/>
  <c r="FG5" i="13"/>
  <c r="FH5" i="13"/>
  <c r="FI5" i="13"/>
  <c r="FJ5" i="13"/>
  <c r="FK5" i="13"/>
  <c r="FL5" i="13"/>
  <c r="FM5" i="13"/>
  <c r="FN5" i="13"/>
  <c r="FO5" i="13"/>
  <c r="FP5" i="13"/>
  <c r="FQ5" i="13"/>
  <c r="FR5" i="13"/>
  <c r="FS5" i="13"/>
  <c r="FT5" i="13"/>
  <c r="FU5" i="13"/>
  <c r="FV5" i="13"/>
  <c r="FW5" i="13"/>
  <c r="FX5" i="13"/>
  <c r="FY5" i="13"/>
  <c r="FZ5" i="13"/>
  <c r="GA5" i="13"/>
  <c r="GB5" i="13"/>
  <c r="GC5" i="13"/>
  <c r="GD5" i="13"/>
  <c r="GE5" i="13"/>
  <c r="GF5" i="13"/>
  <c r="GG5" i="13"/>
  <c r="GH5" i="13"/>
  <c r="GI5" i="13"/>
  <c r="GJ5" i="13"/>
  <c r="FG6" i="13" l="1"/>
  <c r="D164" i="39" s="1"/>
  <c r="FH6" i="13"/>
  <c r="FI6" i="13"/>
  <c r="FJ6" i="13"/>
  <c r="FK6" i="13"/>
  <c r="FL6" i="13"/>
  <c r="B164" i="39"/>
  <c r="B165" i="39"/>
  <c r="B166" i="39"/>
  <c r="B167" i="39"/>
  <c r="B168" i="39"/>
  <c r="B169" i="39"/>
  <c r="B12" i="36" l="1"/>
  <c r="A193" i="39"/>
  <c r="B193" i="39"/>
  <c r="B6" i="13" l="1"/>
  <c r="C6" i="13"/>
  <c r="D6" i="13"/>
  <c r="E6" i="13"/>
  <c r="F6" i="13"/>
  <c r="G6" i="13"/>
  <c r="H6" i="13"/>
  <c r="I6" i="13"/>
  <c r="J6" i="13"/>
  <c r="K6" i="13"/>
  <c r="M6" i="13"/>
  <c r="N6" i="13"/>
  <c r="O6" i="13"/>
  <c r="P6" i="13"/>
  <c r="Q6" i="13"/>
  <c r="R6" i="13"/>
  <c r="S6" i="13"/>
  <c r="T6" i="13"/>
  <c r="V6" i="13"/>
  <c r="W6" i="13"/>
  <c r="X6" i="13"/>
  <c r="Y6" i="13"/>
  <c r="Z6" i="13"/>
  <c r="AA6" i="13"/>
  <c r="AC6" i="13"/>
  <c r="AD6" i="13"/>
  <c r="AE6" i="13"/>
  <c r="AF6" i="13"/>
  <c r="AG6" i="13"/>
  <c r="AH6" i="13"/>
  <c r="AI6" i="13"/>
  <c r="AJ6" i="13"/>
  <c r="AM6" i="13"/>
  <c r="AO6" i="13"/>
  <c r="AP6" i="13"/>
  <c r="AQ6" i="13"/>
  <c r="AR6" i="13"/>
  <c r="AS6" i="13"/>
  <c r="AT6" i="13"/>
  <c r="AU6" i="13"/>
  <c r="AV6" i="13"/>
  <c r="AW6" i="13"/>
  <c r="AX6" i="13"/>
  <c r="AY6" i="13"/>
  <c r="AZ6" i="13"/>
  <c r="BA6" i="13"/>
  <c r="BB6" i="13"/>
  <c r="BC6" i="13"/>
  <c r="BE6" i="13"/>
  <c r="BF6" i="13"/>
  <c r="BH6" i="13"/>
  <c r="BI6" i="13"/>
  <c r="BK6" i="13"/>
  <c r="BL6" i="13"/>
  <c r="BN6" i="13"/>
  <c r="BO6" i="13"/>
  <c r="BP6" i="13"/>
  <c r="BQ6" i="13"/>
  <c r="BR6" i="13"/>
  <c r="BS6" i="13"/>
  <c r="BT6" i="13"/>
  <c r="BU6" i="13"/>
  <c r="BV6" i="13"/>
  <c r="BW6" i="13"/>
  <c r="BX6" i="13"/>
  <c r="BY6" i="13"/>
  <c r="BZ6" i="13"/>
  <c r="CA6" i="13"/>
  <c r="CB6" i="13"/>
  <c r="CC6" i="13"/>
  <c r="CD6" i="13"/>
  <c r="CE6" i="13"/>
  <c r="CF6" i="13"/>
  <c r="CG6" i="13"/>
  <c r="CH6" i="13"/>
  <c r="CI6" i="13"/>
  <c r="CJ6" i="13"/>
  <c r="CK6" i="13"/>
  <c r="CL6" i="13"/>
  <c r="CM6" i="13"/>
  <c r="CN6" i="13"/>
  <c r="CP6" i="13"/>
  <c r="CQ6" i="13"/>
  <c r="CS6" i="13"/>
  <c r="CT6" i="13"/>
  <c r="CV6" i="13"/>
  <c r="CY6" i="13"/>
  <c r="CZ6" i="13"/>
  <c r="DA6" i="13"/>
  <c r="DB6" i="13"/>
  <c r="DC6" i="13"/>
  <c r="DE6" i="13"/>
  <c r="DF6" i="13"/>
  <c r="DG6" i="13"/>
  <c r="DH6" i="13"/>
  <c r="DI6" i="13"/>
  <c r="DJ6" i="13"/>
  <c r="DK6" i="13"/>
  <c r="DL6" i="13"/>
  <c r="DM6" i="13"/>
  <c r="DP6" i="13"/>
  <c r="DQ6" i="13"/>
  <c r="DR6" i="13"/>
  <c r="DS6" i="13"/>
  <c r="DT6" i="13"/>
  <c r="DU6" i="13"/>
  <c r="DV6" i="13"/>
  <c r="DW6" i="13"/>
  <c r="DX6" i="13"/>
  <c r="DY6" i="13"/>
  <c r="DZ6" i="13"/>
  <c r="EA6" i="13"/>
  <c r="EB6" i="13"/>
  <c r="EC6" i="13"/>
  <c r="ED6" i="13"/>
  <c r="EE6" i="13"/>
  <c r="EF6" i="13"/>
  <c r="EG6" i="13"/>
  <c r="EH6" i="13"/>
  <c r="EI6" i="13"/>
  <c r="EJ6" i="13"/>
  <c r="EK6" i="13"/>
  <c r="EN6" i="13"/>
  <c r="EO6" i="13"/>
  <c r="EP6" i="13"/>
  <c r="ET6" i="13"/>
  <c r="EU6" i="13"/>
  <c r="EV6" i="13"/>
  <c r="D154" i="39"/>
  <c r="EZ6" i="13"/>
  <c r="FA6" i="13"/>
  <c r="FB6" i="13"/>
  <c r="FE6" i="13"/>
  <c r="D162" i="39" s="1"/>
  <c r="FF6" i="13"/>
  <c r="FM6" i="13"/>
  <c r="D165" i="39" s="1"/>
  <c r="FN6" i="13"/>
  <c r="D166" i="39" s="1"/>
  <c r="FO6" i="13"/>
  <c r="D167" i="39" s="1"/>
  <c r="FP6" i="13"/>
  <c r="D168" i="39" s="1"/>
  <c r="FQ6" i="13"/>
  <c r="D169" i="39" s="1"/>
  <c r="FR6" i="13"/>
  <c r="FS6" i="13"/>
  <c r="FT6" i="13"/>
  <c r="FU6" i="13"/>
  <c r="FV6" i="13"/>
  <c r="FW6" i="13"/>
  <c r="FX6" i="13"/>
  <c r="FY6" i="13"/>
  <c r="FZ6" i="13"/>
  <c r="GA6" i="13"/>
  <c r="GB6" i="13"/>
  <c r="GC6" i="13"/>
  <c r="GD6" i="13"/>
  <c r="GE6" i="13"/>
  <c r="GF6" i="13"/>
  <c r="GG6" i="13"/>
  <c r="GH6" i="13"/>
  <c r="GI6" i="13"/>
  <c r="GJ6" i="13"/>
  <c r="D150" i="39" l="1"/>
  <c r="D157" i="39"/>
  <c r="D149" i="39"/>
  <c r="D193" i="39"/>
  <c r="D161" i="39"/>
  <c r="D153" i="39"/>
  <c r="D152" i="39"/>
  <c r="D160" i="39"/>
  <c r="D158" i="39"/>
  <c r="D144" i="39"/>
  <c r="D155" i="39"/>
  <c r="D159" i="39"/>
  <c r="D151" i="39"/>
  <c r="D156" i="39"/>
  <c r="D7" i="39" l="1"/>
  <c r="D50" i="39"/>
  <c r="D62" i="39"/>
  <c r="D63" i="39"/>
  <c r="D65" i="39"/>
  <c r="D66" i="39"/>
  <c r="A103" i="39"/>
  <c r="B103" i="39"/>
  <c r="A5" i="13"/>
  <c r="B2" i="39"/>
  <c r="B3" i="39"/>
  <c r="B4" i="39"/>
  <c r="B5" i="39"/>
  <c r="B6" i="39"/>
  <c r="B7" i="39"/>
  <c r="B8" i="39"/>
  <c r="B9" i="39"/>
  <c r="B10" i="39"/>
  <c r="B11" i="39"/>
  <c r="B12" i="39"/>
  <c r="B13" i="39"/>
  <c r="B14" i="39"/>
  <c r="B15" i="39"/>
  <c r="B16" i="39"/>
  <c r="B17" i="39"/>
  <c r="B18" i="39"/>
  <c r="B19" i="39"/>
  <c r="B20" i="39"/>
  <c r="B21" i="39"/>
  <c r="B22" i="39"/>
  <c r="B23" i="39"/>
  <c r="B24" i="39"/>
  <c r="B25" i="39"/>
  <c r="B26" i="39"/>
  <c r="B27" i="39"/>
  <c r="B28" i="39"/>
  <c r="B29" i="39"/>
  <c r="B30" i="39"/>
  <c r="B31" i="39"/>
  <c r="B32" i="39"/>
  <c r="B33" i="39"/>
  <c r="B34" i="39"/>
  <c r="B35" i="39"/>
  <c r="B36" i="39"/>
  <c r="B37" i="39"/>
  <c r="B38" i="39"/>
  <c r="B39" i="39"/>
  <c r="B40" i="39"/>
  <c r="B41" i="39"/>
  <c r="B42" i="39"/>
  <c r="B43" i="39"/>
  <c r="B44" i="39"/>
  <c r="B45" i="39"/>
  <c r="B46" i="39"/>
  <c r="B47" i="39"/>
  <c r="B48" i="39"/>
  <c r="B49" i="39"/>
  <c r="B50" i="39"/>
  <c r="B51" i="39"/>
  <c r="B52" i="39"/>
  <c r="B53" i="39"/>
  <c r="B54" i="39"/>
  <c r="B55" i="39"/>
  <c r="B56" i="39"/>
  <c r="B57" i="39"/>
  <c r="B58" i="39"/>
  <c r="B59" i="39"/>
  <c r="B60" i="39"/>
  <c r="B61" i="39"/>
  <c r="B62" i="39"/>
  <c r="B63" i="39"/>
  <c r="B64" i="39"/>
  <c r="B65" i="39"/>
  <c r="B66" i="39"/>
  <c r="B67" i="39"/>
  <c r="B68" i="39"/>
  <c r="B69" i="39"/>
  <c r="B70" i="39"/>
  <c r="B71" i="39"/>
  <c r="B72" i="39"/>
  <c r="B73" i="39"/>
  <c r="B74" i="39"/>
  <c r="B75" i="39"/>
  <c r="B76" i="39"/>
  <c r="B77" i="39"/>
  <c r="B78" i="39"/>
  <c r="B79" i="39"/>
  <c r="B80" i="39"/>
  <c r="B81" i="39"/>
  <c r="B82" i="39"/>
  <c r="B83" i="39"/>
  <c r="B84" i="39"/>
  <c r="B85" i="39"/>
  <c r="B86" i="39"/>
  <c r="B87" i="39"/>
  <c r="B88" i="39"/>
  <c r="B89" i="39"/>
  <c r="B90" i="39"/>
  <c r="B91" i="39"/>
  <c r="B92" i="39"/>
  <c r="B93" i="39"/>
  <c r="B94" i="39"/>
  <c r="B95" i="39"/>
  <c r="B96" i="39"/>
  <c r="B97" i="39"/>
  <c r="B98" i="39"/>
  <c r="B99" i="39"/>
  <c r="B100" i="39"/>
  <c r="B101" i="39"/>
  <c r="B102" i="39"/>
  <c r="B104" i="39"/>
  <c r="B105" i="39"/>
  <c r="B106" i="39"/>
  <c r="B107" i="39"/>
  <c r="B108" i="39"/>
  <c r="B109" i="39"/>
  <c r="B110" i="39"/>
  <c r="B111" i="39"/>
  <c r="B112" i="39"/>
  <c r="B113" i="39"/>
  <c r="B114" i="39"/>
  <c r="B115" i="39"/>
  <c r="B116" i="39"/>
  <c r="B117" i="39"/>
  <c r="B118" i="39"/>
  <c r="B119" i="39"/>
  <c r="B120" i="39"/>
  <c r="B121" i="39"/>
  <c r="B122" i="39"/>
  <c r="B123" i="39"/>
  <c r="B124" i="39"/>
  <c r="B125" i="39"/>
  <c r="B126" i="39"/>
  <c r="B127" i="39"/>
  <c r="B128" i="39"/>
  <c r="B129" i="39"/>
  <c r="B130" i="39"/>
  <c r="B131" i="39"/>
  <c r="B132" i="39"/>
  <c r="B133" i="39"/>
  <c r="B134" i="39"/>
  <c r="B135" i="39"/>
  <c r="B136" i="39"/>
  <c r="B137" i="39"/>
  <c r="B138" i="39"/>
  <c r="B139" i="39"/>
  <c r="B140" i="39"/>
  <c r="B141" i="39"/>
  <c r="B142" i="39"/>
  <c r="B143" i="39"/>
  <c r="B144" i="39"/>
  <c r="B145" i="39"/>
  <c r="B146" i="39"/>
  <c r="B147" i="39"/>
  <c r="B148" i="39"/>
  <c r="B149" i="39"/>
  <c r="B150" i="39"/>
  <c r="B151" i="39"/>
  <c r="B152" i="39"/>
  <c r="B153" i="39"/>
  <c r="B154" i="39"/>
  <c r="B155" i="39"/>
  <c r="B156" i="39"/>
  <c r="B157" i="39"/>
  <c r="B158" i="39"/>
  <c r="B159" i="39"/>
  <c r="B160" i="39"/>
  <c r="B161" i="39"/>
  <c r="B162" i="39"/>
  <c r="B163" i="39"/>
  <c r="B170" i="39"/>
  <c r="B171" i="39"/>
  <c r="B172" i="39"/>
  <c r="B173" i="39"/>
  <c r="B174" i="39"/>
  <c r="B175" i="39"/>
  <c r="B176" i="39"/>
  <c r="B177" i="39"/>
  <c r="B178" i="39"/>
  <c r="B179" i="39"/>
  <c r="B180" i="39"/>
  <c r="B181" i="39"/>
  <c r="B182" i="39"/>
  <c r="B183" i="39"/>
  <c r="B184" i="39"/>
  <c r="B185" i="39"/>
  <c r="B186" i="39"/>
  <c r="B187" i="39"/>
  <c r="B188" i="39"/>
  <c r="B189" i="39"/>
  <c r="B190" i="39"/>
  <c r="B191" i="39"/>
  <c r="B192" i="39"/>
  <c r="A2" i="39"/>
  <c r="A3" i="39"/>
  <c r="A4" i="39"/>
  <c r="A5" i="39"/>
  <c r="A6" i="39"/>
  <c r="A7" i="39"/>
  <c r="A8" i="39"/>
  <c r="A9" i="39"/>
  <c r="A10" i="39"/>
  <c r="A11" i="39"/>
  <c r="A12" i="39"/>
  <c r="A13" i="39"/>
  <c r="A14" i="39"/>
  <c r="A15" i="39"/>
  <c r="A16" i="39"/>
  <c r="A17" i="39"/>
  <c r="A18" i="39"/>
  <c r="A19" i="39"/>
  <c r="A20" i="39"/>
  <c r="A21" i="39"/>
  <c r="A22" i="39"/>
  <c r="A23" i="39"/>
  <c r="A24" i="39"/>
  <c r="A25" i="39"/>
  <c r="A26" i="39"/>
  <c r="A27" i="39"/>
  <c r="A28" i="39"/>
  <c r="A29" i="39"/>
  <c r="A30" i="39"/>
  <c r="A31" i="39"/>
  <c r="A32" i="39"/>
  <c r="A33" i="39"/>
  <c r="A34" i="39"/>
  <c r="A35" i="39"/>
  <c r="A36" i="39"/>
  <c r="A37" i="39"/>
  <c r="A38" i="39"/>
  <c r="A39" i="39"/>
  <c r="A40" i="39"/>
  <c r="A41" i="39"/>
  <c r="A42" i="39"/>
  <c r="A43" i="39"/>
  <c r="A44" i="39"/>
  <c r="A45" i="39"/>
  <c r="A46" i="39"/>
  <c r="A47" i="39"/>
  <c r="A48" i="39"/>
  <c r="A49" i="39"/>
  <c r="A50" i="39"/>
  <c r="A51" i="39"/>
  <c r="A52" i="39"/>
  <c r="A53" i="39"/>
  <c r="A54" i="39"/>
  <c r="A55" i="39"/>
  <c r="A56" i="39"/>
  <c r="A57" i="39"/>
  <c r="A58" i="39"/>
  <c r="A59" i="39"/>
  <c r="A60" i="39"/>
  <c r="A61" i="39"/>
  <c r="A62" i="39"/>
  <c r="A63" i="39"/>
  <c r="A64" i="39"/>
  <c r="A65" i="39"/>
  <c r="A66" i="39"/>
  <c r="A67" i="39"/>
  <c r="A68" i="39"/>
  <c r="A69" i="39"/>
  <c r="A70" i="39"/>
  <c r="A71" i="39"/>
  <c r="A72" i="39"/>
  <c r="A73" i="39"/>
  <c r="A74" i="39"/>
  <c r="A75" i="39"/>
  <c r="A76" i="39"/>
  <c r="A77" i="39"/>
  <c r="A78" i="39"/>
  <c r="A79" i="39"/>
  <c r="A80" i="39"/>
  <c r="A81" i="39"/>
  <c r="A82" i="39"/>
  <c r="A83" i="39"/>
  <c r="A84" i="39"/>
  <c r="A85" i="39"/>
  <c r="A86" i="39"/>
  <c r="A87" i="39"/>
  <c r="A88" i="39"/>
  <c r="A89" i="39"/>
  <c r="A90" i="39"/>
  <c r="A91" i="39"/>
  <c r="A92" i="39"/>
  <c r="A93" i="39"/>
  <c r="A94" i="39"/>
  <c r="A95" i="39"/>
  <c r="A96" i="39"/>
  <c r="A97" i="39"/>
  <c r="A98" i="39"/>
  <c r="A99" i="39"/>
  <c r="A100" i="39"/>
  <c r="A101" i="39"/>
  <c r="A102" i="39"/>
  <c r="A104" i="39"/>
  <c r="A105" i="39"/>
  <c r="A106" i="39"/>
  <c r="A107" i="39"/>
  <c r="A108" i="39"/>
  <c r="A109" i="39"/>
  <c r="A110" i="39"/>
  <c r="A111" i="39"/>
  <c r="A112" i="39"/>
  <c r="A113" i="39"/>
  <c r="A114" i="39"/>
  <c r="A115" i="39"/>
  <c r="A116" i="39"/>
  <c r="A117" i="39"/>
  <c r="A118" i="39"/>
  <c r="A119" i="39"/>
  <c r="A120" i="39"/>
  <c r="A121" i="39"/>
  <c r="A122" i="39"/>
  <c r="A123" i="39"/>
  <c r="A124" i="39"/>
  <c r="A125" i="39"/>
  <c r="A126" i="39"/>
  <c r="A127" i="39"/>
  <c r="A128" i="39"/>
  <c r="A129" i="39"/>
  <c r="A130" i="39"/>
  <c r="A131" i="39"/>
  <c r="A132" i="39"/>
  <c r="A133" i="39"/>
  <c r="A134" i="39"/>
  <c r="A135" i="39"/>
  <c r="A136" i="39"/>
  <c r="A137" i="39"/>
  <c r="A138" i="39"/>
  <c r="A139" i="39"/>
  <c r="A140" i="39"/>
  <c r="A141" i="39"/>
  <c r="A142" i="39"/>
  <c r="A143" i="39"/>
  <c r="A144" i="39"/>
  <c r="A145" i="39"/>
  <c r="A146" i="39"/>
  <c r="A147" i="39"/>
  <c r="A148" i="39"/>
  <c r="A149" i="39"/>
  <c r="A150" i="39"/>
  <c r="A151" i="39"/>
  <c r="A152" i="39"/>
  <c r="A153" i="39"/>
  <c r="A154" i="39"/>
  <c r="A155" i="39"/>
  <c r="A156" i="39"/>
  <c r="A157" i="39"/>
  <c r="A158" i="39"/>
  <c r="A159" i="39"/>
  <c r="A160" i="39"/>
  <c r="A161" i="39"/>
  <c r="A162" i="39"/>
  <c r="A163" i="39"/>
  <c r="A178" i="39"/>
  <c r="A179" i="39"/>
  <c r="A180" i="39"/>
  <c r="A181" i="39"/>
  <c r="A182" i="39"/>
  <c r="A183" i="39"/>
  <c r="A184" i="39"/>
  <c r="A185" i="39"/>
  <c r="A186" i="39"/>
  <c r="A187" i="39"/>
  <c r="A188" i="39"/>
  <c r="A189" i="39"/>
  <c r="A190" i="39"/>
  <c r="A191" i="39"/>
  <c r="A192" i="39"/>
  <c r="K5" i="20"/>
  <c r="K4" i="20"/>
  <c r="K3" i="20"/>
  <c r="D55" i="39" l="1"/>
  <c r="D147" i="39"/>
  <c r="D59" i="39"/>
  <c r="D60" i="39"/>
  <c r="D148" i="39"/>
  <c r="D53" i="39"/>
  <c r="C6" i="3" l="1"/>
  <c r="P2" i="18"/>
  <c r="O2" i="18"/>
  <c r="B7" i="36" l="1"/>
  <c r="B6" i="36"/>
  <c r="B5" i="36"/>
  <c r="D127" i="39"/>
  <c r="D128" i="39"/>
  <c r="D129" i="39"/>
  <c r="D130" i="39"/>
  <c r="D131" i="39"/>
  <c r="D132" i="39"/>
  <c r="D133" i="39"/>
  <c r="D134" i="39"/>
  <c r="D135" i="39"/>
  <c r="D136" i="39"/>
  <c r="D137" i="39"/>
  <c r="D138" i="39"/>
  <c r="D139" i="39"/>
  <c r="D140" i="39"/>
  <c r="D141" i="39"/>
  <c r="D142" i="39"/>
  <c r="D143" i="39"/>
  <c r="D145" i="39"/>
  <c r="D146" i="39"/>
  <c r="D163" i="39"/>
  <c r="D170" i="39"/>
  <c r="D171" i="39"/>
  <c r="D172" i="39"/>
  <c r="D173" i="39"/>
  <c r="D174" i="39"/>
  <c r="D175" i="39"/>
  <c r="D176" i="39"/>
  <c r="D177" i="39"/>
  <c r="D178" i="39"/>
  <c r="D179" i="39"/>
  <c r="D180" i="39"/>
  <c r="D181" i="39"/>
  <c r="D182" i="39"/>
  <c r="D183" i="39"/>
  <c r="D184" i="39"/>
  <c r="D185" i="39"/>
  <c r="D186" i="39"/>
  <c r="D187" i="39"/>
  <c r="D188" i="39"/>
  <c r="D189" i="39"/>
  <c r="D190" i="39"/>
  <c r="D191" i="39"/>
  <c r="D192" i="39"/>
  <c r="D109" i="39"/>
  <c r="D110" i="39"/>
  <c r="D111" i="39"/>
  <c r="D112" i="39"/>
  <c r="D113" i="39"/>
  <c r="D114" i="39"/>
  <c r="D115" i="39"/>
  <c r="D116" i="39"/>
  <c r="D117" i="39"/>
  <c r="D118" i="39"/>
  <c r="D119" i="39"/>
  <c r="D120" i="39"/>
  <c r="D121" i="39"/>
  <c r="D122" i="39"/>
  <c r="D123" i="39"/>
  <c r="D124" i="39"/>
  <c r="D125" i="39"/>
  <c r="D126" i="39"/>
  <c r="D105" i="39"/>
  <c r="D106" i="39"/>
  <c r="B11" i="36" l="1"/>
  <c r="B10" i="36"/>
  <c r="B9" i="36"/>
  <c r="D3" i="39"/>
  <c r="D4" i="39"/>
  <c r="D5" i="39"/>
  <c r="D6" i="39"/>
  <c r="D8" i="39"/>
  <c r="D9" i="39"/>
  <c r="D10" i="39"/>
  <c r="D11" i="39"/>
  <c r="D12" i="39"/>
  <c r="D13" i="39"/>
  <c r="D14" i="39"/>
  <c r="D15" i="39"/>
  <c r="D16" i="39"/>
  <c r="D17" i="39"/>
  <c r="D18" i="39"/>
  <c r="D19" i="39"/>
  <c r="D20" i="39"/>
  <c r="D21" i="39"/>
  <c r="D22" i="39"/>
  <c r="D23" i="39"/>
  <c r="D24" i="39"/>
  <c r="D25" i="39"/>
  <c r="D26" i="39"/>
  <c r="D27" i="39"/>
  <c r="D28" i="39"/>
  <c r="D29" i="39"/>
  <c r="D30" i="39"/>
  <c r="D31" i="39"/>
  <c r="D32" i="39"/>
  <c r="D33" i="39"/>
  <c r="D34" i="39"/>
  <c r="D35" i="39"/>
  <c r="D36" i="39"/>
  <c r="D37" i="39"/>
  <c r="D38" i="39"/>
  <c r="D39" i="39"/>
  <c r="D40" i="39"/>
  <c r="D41" i="39"/>
  <c r="D42" i="39"/>
  <c r="D43" i="39"/>
  <c r="D44" i="39"/>
  <c r="D45" i="39"/>
  <c r="D46" i="39"/>
  <c r="D47" i="39"/>
  <c r="D48" i="39"/>
  <c r="D49" i="39"/>
  <c r="D51" i="39"/>
  <c r="D52" i="39"/>
  <c r="D54" i="39"/>
  <c r="D56" i="39"/>
  <c r="D57" i="39"/>
  <c r="D58" i="39"/>
  <c r="D61" i="39"/>
  <c r="D64" i="39"/>
  <c r="D67" i="39"/>
  <c r="D68" i="39"/>
  <c r="D69" i="39"/>
  <c r="D70" i="39"/>
  <c r="D71" i="39"/>
  <c r="D72" i="39"/>
  <c r="D73" i="39"/>
  <c r="D74" i="39"/>
  <c r="D75" i="39"/>
  <c r="D76" i="39"/>
  <c r="D77" i="39"/>
  <c r="D78" i="39"/>
  <c r="D79" i="39"/>
  <c r="D80" i="39"/>
  <c r="D81" i="39"/>
  <c r="D82" i="39"/>
  <c r="D83" i="39"/>
  <c r="D84" i="39"/>
  <c r="D85" i="39"/>
  <c r="D86" i="39"/>
  <c r="D87" i="39"/>
  <c r="D88" i="39"/>
  <c r="D89" i="39"/>
  <c r="D90" i="39"/>
  <c r="D91" i="39"/>
  <c r="D92" i="39"/>
  <c r="D93" i="39"/>
  <c r="D94" i="39"/>
  <c r="D95" i="39"/>
  <c r="D96" i="39"/>
  <c r="D97" i="39"/>
  <c r="D98" i="39"/>
  <c r="D99" i="39"/>
  <c r="D100" i="39"/>
  <c r="D101" i="39"/>
  <c r="D102" i="39"/>
  <c r="D103" i="39"/>
  <c r="D104" i="39"/>
  <c r="D107" i="39"/>
  <c r="D108" i="39"/>
  <c r="A6" i="13"/>
  <c r="D2" i="39" l="1"/>
  <c r="C17" i="27"/>
  <c r="C18" i="27"/>
  <c r="C19" i="27"/>
  <c r="C20" i="27"/>
  <c r="C21" i="27"/>
  <c r="C35" i="27" l="1"/>
  <c r="C34" i="27"/>
  <c r="C33" i="27"/>
  <c r="C32" i="27"/>
  <c r="C28" i="27"/>
  <c r="C27" i="27"/>
  <c r="C26" i="27"/>
  <c r="C25" i="27"/>
  <c r="C24" i="27"/>
  <c r="C23" i="27"/>
  <c r="C22" i="27"/>
  <c r="C16" i="27"/>
  <c r="C15" i="27"/>
  <c r="C14" i="27"/>
  <c r="C13" i="27"/>
  <c r="C12" i="27"/>
  <c r="C11" i="27"/>
  <c r="C10" i="27"/>
  <c r="C9" i="27"/>
  <c r="C8" i="27"/>
  <c r="C7" i="27"/>
  <c r="C6" i="27"/>
  <c r="C5" i="27"/>
  <c r="C4" i="27"/>
  <c r="C3" i="27"/>
</calcChain>
</file>

<file path=xl/sharedStrings.xml><?xml version="1.0" encoding="utf-8"?>
<sst xmlns="http://schemas.openxmlformats.org/spreadsheetml/2006/main" count="1745" uniqueCount="1175">
  <si>
    <t>Version</t>
  </si>
  <si>
    <t>Classification</t>
  </si>
  <si>
    <t>Date</t>
  </si>
  <si>
    <t>Signature</t>
  </si>
  <si>
    <t>Description</t>
  </si>
  <si>
    <t>Email</t>
  </si>
  <si>
    <t>Pays</t>
  </si>
  <si>
    <t>Ville</t>
  </si>
  <si>
    <t>CP</t>
  </si>
  <si>
    <t>Adresse</t>
  </si>
  <si>
    <t>Non</t>
  </si>
  <si>
    <t>Oui</t>
  </si>
  <si>
    <t>Nom</t>
  </si>
  <si>
    <t>Acr.</t>
  </si>
  <si>
    <t>ID</t>
  </si>
  <si>
    <t>Id.</t>
  </si>
  <si>
    <t>Responsabilité</t>
  </si>
  <si>
    <t>Finalités</t>
  </si>
  <si>
    <t>c</t>
  </si>
  <si>
    <t>C</t>
  </si>
  <si>
    <t>N</t>
  </si>
  <si>
    <t>P</t>
  </si>
  <si>
    <t>d</t>
  </si>
  <si>
    <t>e</t>
  </si>
  <si>
    <t>f</t>
  </si>
  <si>
    <t>g</t>
  </si>
  <si>
    <t>Chiffrement</t>
  </si>
  <si>
    <t>Pseudonymisation</t>
  </si>
  <si>
    <t>h</t>
  </si>
  <si>
    <t>Ref1</t>
  </si>
  <si>
    <t>Ref2</t>
  </si>
  <si>
    <t>Base légale (fondement ou condition)</t>
  </si>
  <si>
    <t>Fondé sur le consentement</t>
  </si>
  <si>
    <t>Fondé sur un contrat</t>
  </si>
  <si>
    <t>Fondé sur obligation(s) légale(s)</t>
  </si>
  <si>
    <t>Fondé sur un intérêt vital pour la personne</t>
  </si>
  <si>
    <t>Fondé sur un des intérêts légitimes (balancing of interests)</t>
  </si>
  <si>
    <t>S</t>
  </si>
  <si>
    <t>dans le cadre du droit du travail, de la sécurité sociale ou de la protection sociale</t>
  </si>
  <si>
    <t>Pour les données relatives aux enfants (&lt;16 ans)</t>
  </si>
  <si>
    <t>Feuille</t>
  </si>
  <si>
    <t>Registre</t>
  </si>
  <si>
    <t>Abréviations</t>
  </si>
  <si>
    <t>Applicable</t>
  </si>
  <si>
    <t>HS</t>
  </si>
  <si>
    <t>Non applicable</t>
  </si>
  <si>
    <t>Sujet</t>
  </si>
  <si>
    <t>Explication</t>
  </si>
  <si>
    <t>Faible</t>
  </si>
  <si>
    <t>Moyen</t>
  </si>
  <si>
    <t>Échelle de risque</t>
  </si>
  <si>
    <t>Échelle</t>
  </si>
  <si>
    <t>Élevé</t>
  </si>
  <si>
    <t>IP10-éno-max</t>
  </si>
  <si>
    <t>Rôle</t>
  </si>
  <si>
    <t>DCP sensibles</t>
  </si>
  <si>
    <t>AIPD</t>
  </si>
  <si>
    <t>Acronyme</t>
  </si>
  <si>
    <t>Téléphone</t>
  </si>
  <si>
    <t>Contact téléphonique</t>
  </si>
  <si>
    <t>Nom, prénom</t>
  </si>
  <si>
    <t>Société (si sous-traitée)</t>
  </si>
  <si>
    <t>Opinions politiques</t>
  </si>
  <si>
    <t xml:space="preserve">Appartenance syndicale </t>
  </si>
  <si>
    <t>Informations génétiques</t>
  </si>
  <si>
    <t>Casier judiciaire</t>
  </si>
  <si>
    <t>Licéité du traitement</t>
  </si>
  <si>
    <t>Appréciation des risques</t>
  </si>
  <si>
    <t>Impact</t>
  </si>
  <si>
    <t>Entités</t>
  </si>
  <si>
    <t>Échelles pour classifier des risques</t>
  </si>
  <si>
    <t>DCP</t>
  </si>
  <si>
    <t>Analyse d’impact relative à la protection des données</t>
  </si>
  <si>
    <t>Données à caractère personnel</t>
  </si>
  <si>
    <t>Informations générales</t>
  </si>
  <si>
    <t>Approbations</t>
  </si>
  <si>
    <t>Historique</t>
  </si>
  <si>
    <t>Auteur</t>
  </si>
  <si>
    <t>Modifications</t>
  </si>
  <si>
    <t>État</t>
  </si>
  <si>
    <t>Interne</t>
  </si>
  <si>
    <t>Finalité secondaire</t>
  </si>
  <si>
    <t>Fournisseurs</t>
  </si>
  <si>
    <t>Fondé sur une mission d’intérêt public</t>
  </si>
  <si>
    <t>Pour des fins d’archivage d’intérêt public ou de recherche scientifique, historique ou statistique (art. 88)</t>
  </si>
  <si>
    <t>Fondé sur un consentement explicite</t>
  </si>
  <si>
    <t>Pour la sauvegarde des intérêts vitaux de la personne</t>
  </si>
  <si>
    <t>Pour un organisme à but non lucratif</t>
  </si>
  <si>
    <t>Manifestement rendues publiques</t>
  </si>
  <si>
    <t>Dans le cadre de la défense d’un droit en justice</t>
  </si>
  <si>
    <t>Fondé sur des raisons médicales ou associées</t>
  </si>
  <si>
    <t>Pour des raisons de santé publique</t>
  </si>
  <si>
    <t>Pour archivage, recherche ou statistique</t>
  </si>
  <si>
    <t>Dans le cadre d’une législation « nationale » notamment en matière de données génétiques, biométriques, etc.</t>
  </si>
  <si>
    <t>Information générale sur les personnes physiques ou morales impliquées et leurs rôles (responsable ou sous-traitant) quant à la protection des données à caractère personnel (DCP).</t>
  </si>
  <si>
    <t>Tableau des acronymes de licéité de la CNPD</t>
  </si>
  <si>
    <t>Hors domaine d’application</t>
  </si>
  <si>
    <t>Description des conséquences négatives sur la personne concernée</t>
  </si>
  <si>
    <t>Description de la finalité dans la demande de consentement inclut le traitement secondaire y compris dans la description des droits de la personne</t>
  </si>
  <si>
    <t>Conditions</t>
  </si>
  <si>
    <t>Licéité du traitement ultérieur à la collecte (finalité secondaire)</t>
  </si>
  <si>
    <t>Licéité du traitement ayant motivé la collecte des données (finalité principale)</t>
  </si>
  <si>
    <t>Fins spécifiques</t>
  </si>
  <si>
    <t>Sécurité nationale</t>
  </si>
  <si>
    <t>Traitement pouvant être considéré comme un processus logique et/ou temporel au traitement initial eu égard à la finalité</t>
  </si>
  <si>
    <t>Finalité conséquente ou subséquente</t>
  </si>
  <si>
    <t>Consentement</t>
  </si>
  <si>
    <t>Contrat</t>
  </si>
  <si>
    <t>Obligation légale</t>
  </si>
  <si>
    <t>Intérêt vital</t>
  </si>
  <si>
    <t>Intérêt public</t>
  </si>
  <si>
    <t>Consentement explicite</t>
  </si>
  <si>
    <t>Droit du travail</t>
  </si>
  <si>
    <t>ASBL</t>
  </si>
  <si>
    <t>Publique</t>
  </si>
  <si>
    <t>Défense en justice</t>
  </si>
  <si>
    <t>Raisons médicales</t>
  </si>
  <si>
    <t>Santé publique</t>
  </si>
  <si>
    <t>Archivage, recherche ou statistique</t>
  </si>
  <si>
    <t>Législation nationale</t>
  </si>
  <si>
    <t>Documents officiels</t>
  </si>
  <si>
    <t>Identification nationale</t>
  </si>
  <si>
    <t>ePrivacy</t>
  </si>
  <si>
    <t>Condition spécifique pour mineurs</t>
  </si>
  <si>
    <t>Compatibilité</t>
  </si>
  <si>
    <t>par essence</t>
  </si>
  <si>
    <t>présumée</t>
  </si>
  <si>
    <t>Journalisme, art...</t>
  </si>
  <si>
    <t>Pour traitements sensibles</t>
  </si>
  <si>
    <t>Pour traitements normaux</t>
  </si>
  <si>
    <t>Pour traitements avec conditions particulières</t>
  </si>
  <si>
    <t>Condition spécifique pour l’archivage, recherche ou statistique</t>
  </si>
  <si>
    <t>Traitement pour garantir:
- sécurité nationale, la défense, la sécurité publique
- prévention et détection infractions pénales
- objectifs d’intérêt public
- protection de l’indépendance judiciaire
 -prévention et détection manquement à la déontologie
-protection de la personne
- exécution demandes droit civil</t>
  </si>
  <si>
    <t>si les conditions suivantes sont remplies:
- il existe un lien avec finalité(s) principale(s)
- le responsable du traitement n’oblige pas
- la nature des données est compatible au traitement
- les conséquences du traitement n’affectent pas ultérieurement la personne concernée
- des mesures de sécurit sont mises en place pour protéger les données durant le traitement</t>
  </si>
  <si>
    <t>À des fins journalistiques, ou expressions universitaires, artistiques ou littéraires (art 85)</t>
  </si>
  <si>
    <t>Pour des données incluses dans les documents officiels (art 86)</t>
  </si>
  <si>
    <t>Pour les données d’identification nationale (art 87)</t>
  </si>
  <si>
    <t>Fondé sur Directive ePD (ePrivacy Directive): DIR 2002/58/EC amendé par DIR 2009/136/EC
a) Cookies
b) Traffic Data
c) Localisation
d) Marketing direct</t>
  </si>
  <si>
    <t>Traitement éligible Art 89</t>
  </si>
  <si>
    <t>Fins d’archivage dans l’intérêt public, de recherche scientifique ou historique ou à des fins statistiques (Art 89)</t>
  </si>
  <si>
    <t>Gestionnaire</t>
  </si>
  <si>
    <t>Référence</t>
  </si>
  <si>
    <t>Négligeable</t>
  </si>
  <si>
    <t>Limité</t>
  </si>
  <si>
    <t>Significatif</t>
  </si>
  <si>
    <t>TFT hors UE</t>
  </si>
  <si>
    <t>Fondé sur le consentement initial</t>
  </si>
  <si>
    <t>Fondé sur l’article 23.1 concernant des traitements particuliers</t>
  </si>
  <si>
    <t>Échelle d’occurrence 
(vraisemblance)</t>
  </si>
  <si>
    <t>b</t>
  </si>
  <si>
    <t>Rôle détenteur registre</t>
  </si>
  <si>
    <t>Ref.</t>
  </si>
  <si>
    <t>Échelle Licéité</t>
  </si>
  <si>
    <t>Échelle Risque</t>
  </si>
  <si>
    <t>Propriété intellectuelle</t>
  </si>
  <si>
    <t>Date d'application</t>
  </si>
  <si>
    <t>Id</t>
  </si>
  <si>
    <t>intérêts légitimes</t>
  </si>
  <si>
    <t>Licéité de la finalité sec.</t>
  </si>
  <si>
    <t>NA</t>
  </si>
  <si>
    <t>Motifs d'intérêt public important, sur la base du droit de l'Union ou du droit d'un État membre</t>
  </si>
  <si>
    <t>Finalité 1</t>
  </si>
  <si>
    <t>Finalité 2</t>
  </si>
  <si>
    <t>Licéité 2</t>
  </si>
  <si>
    <t>Preuve ou référence 2</t>
  </si>
  <si>
    <t>a</t>
  </si>
  <si>
    <t>a.2</t>
  </si>
  <si>
    <t>a.3</t>
  </si>
  <si>
    <t>b.1</t>
  </si>
  <si>
    <t>b.2</t>
  </si>
  <si>
    <t>b.3</t>
  </si>
  <si>
    <t>c.1.1</t>
  </si>
  <si>
    <t>c.1.2</t>
  </si>
  <si>
    <t>c.1.3</t>
  </si>
  <si>
    <t>c.1.4</t>
  </si>
  <si>
    <t>c.1.5</t>
  </si>
  <si>
    <t>c.1.6</t>
  </si>
  <si>
    <t>c.2</t>
  </si>
  <si>
    <t>c.2.1</t>
  </si>
  <si>
    <t>c.2.2</t>
  </si>
  <si>
    <t>c.2.3</t>
  </si>
  <si>
    <t>c.2.4</t>
  </si>
  <si>
    <t>c.2.5</t>
  </si>
  <si>
    <t>c.2.6</t>
  </si>
  <si>
    <t>c.2.7</t>
  </si>
  <si>
    <t>c.2.8</t>
  </si>
  <si>
    <t>c.3</t>
  </si>
  <si>
    <t>c.3.1</t>
  </si>
  <si>
    <t>c.3.2</t>
  </si>
  <si>
    <t>d.1</t>
  </si>
  <si>
    <t>d.1.1</t>
  </si>
  <si>
    <t>d.2</t>
  </si>
  <si>
    <t>d.2.1</t>
  </si>
  <si>
    <t>d.3</t>
  </si>
  <si>
    <t>d.3.1</t>
  </si>
  <si>
    <t>e.1</t>
  </si>
  <si>
    <t>e.2</t>
  </si>
  <si>
    <t>f.1</t>
  </si>
  <si>
    <t>f.1.1</t>
  </si>
  <si>
    <t>f.1.2</t>
  </si>
  <si>
    <t>f.2</t>
  </si>
  <si>
    <t>f.2.1</t>
  </si>
  <si>
    <t>f.2.2</t>
  </si>
  <si>
    <t>f.3</t>
  </si>
  <si>
    <t>f.3.1</t>
  </si>
  <si>
    <t>f.3.2</t>
  </si>
  <si>
    <t>g.5</t>
  </si>
  <si>
    <t>g.5.1</t>
  </si>
  <si>
    <t>g.5.2</t>
  </si>
  <si>
    <t>g.5.3</t>
  </si>
  <si>
    <t>g.5.4</t>
  </si>
  <si>
    <t>h.1</t>
  </si>
  <si>
    <t>h.1.1</t>
  </si>
  <si>
    <t>h.1.1.1</t>
  </si>
  <si>
    <t>h.1.1.2</t>
  </si>
  <si>
    <t>h.1.2.1</t>
  </si>
  <si>
    <t>h.1.2.2</t>
  </si>
  <si>
    <t>h.1.3</t>
  </si>
  <si>
    <t>h.1.3.1</t>
  </si>
  <si>
    <t>h.1.3.2</t>
  </si>
  <si>
    <t>Copie: Finalité 1</t>
  </si>
  <si>
    <t>Copie: Finalité 2</t>
  </si>
  <si>
    <t>Preuve ou référence 1</t>
  </si>
  <si>
    <t>Copie: Finalité secondaire</t>
  </si>
  <si>
    <t>Preuve ou référence 3</t>
  </si>
  <si>
    <t>h.2</t>
  </si>
  <si>
    <t>h.2.1</t>
  </si>
  <si>
    <t>h.2.2</t>
  </si>
  <si>
    <t>h.2.3</t>
  </si>
  <si>
    <t>h.2.4</t>
  </si>
  <si>
    <t>h.3</t>
  </si>
  <si>
    <t>h.3.1</t>
  </si>
  <si>
    <t>h.3.1.1</t>
  </si>
  <si>
    <t>h.3.2</t>
  </si>
  <si>
    <t>h.3.2.1</t>
  </si>
  <si>
    <t>h.3.2.2</t>
  </si>
  <si>
    <t>h.4</t>
  </si>
  <si>
    <t>h.4.1</t>
  </si>
  <si>
    <t>h.4.2</t>
  </si>
  <si>
    <t>h.4.3</t>
  </si>
  <si>
    <t>h.4.4</t>
  </si>
  <si>
    <t>h.4.5</t>
  </si>
  <si>
    <t>h.4.6</t>
  </si>
  <si>
    <t>h.4.7</t>
  </si>
  <si>
    <t>h.4.8</t>
  </si>
  <si>
    <t>h.5</t>
  </si>
  <si>
    <t>h.5.1</t>
  </si>
  <si>
    <t>h.5.3</t>
  </si>
  <si>
    <t>i.1</t>
  </si>
  <si>
    <t>i.2</t>
  </si>
  <si>
    <t>i.3</t>
  </si>
  <si>
    <t>Info de gestion</t>
  </si>
  <si>
    <t>Approbation</t>
  </si>
  <si>
    <t>i.4</t>
  </si>
  <si>
    <t>Nom du traitement</t>
  </si>
  <si>
    <t>Groupe</t>
  </si>
  <si>
    <t>Exigence AIPD</t>
  </si>
  <si>
    <t>Id group</t>
  </si>
  <si>
    <t>Modifié le</t>
  </si>
  <si>
    <t>Créé le</t>
  </si>
  <si>
    <t>PRO_02-1 à établir</t>
  </si>
  <si>
    <t>Procédure/Guide d'utilisation</t>
  </si>
  <si>
    <t>Id anc.</t>
  </si>
  <si>
    <t>j</t>
  </si>
  <si>
    <t>Nom pour approbation</t>
  </si>
  <si>
    <t>j.1</t>
  </si>
  <si>
    <t>j.2</t>
  </si>
  <si>
    <t>j.3</t>
  </si>
  <si>
    <t>j.4</t>
  </si>
  <si>
    <t>j.5</t>
  </si>
  <si>
    <t>Accords de sous-traitance</t>
  </si>
  <si>
    <t>i.2.1</t>
  </si>
  <si>
    <t>Destinataires</t>
  </si>
  <si>
    <t>Proc1-Nom</t>
  </si>
  <si>
    <t>Réf.contrat 1</t>
  </si>
  <si>
    <t>Réf.contrat 2</t>
  </si>
  <si>
    <t>Proc1-Mesures</t>
  </si>
  <si>
    <t>Proc2-Noms</t>
  </si>
  <si>
    <t>Proc2-Mesures</t>
  </si>
  <si>
    <t>Commentaire</t>
  </si>
  <si>
    <t>Évaluation ou notation</t>
  </si>
  <si>
    <t>Surveillance systématique</t>
  </si>
  <si>
    <t>Données sensibles ou à caractère hautement personnel</t>
  </si>
  <si>
    <t xml:space="preserve">Données traitées à grande échelle </t>
  </si>
  <si>
    <t>Utilisation innovante ou application de nouvelles solutions technologiques ou organisationnelles</t>
  </si>
  <si>
    <t>h.2.4.1</t>
  </si>
  <si>
    <t>h.2.4.2</t>
  </si>
  <si>
    <t>h.2.4.3</t>
  </si>
  <si>
    <t>Un acronyme (sans espace) du traitement</t>
  </si>
  <si>
    <t>e.3</t>
  </si>
  <si>
    <t>Information sur les divers traitements. Utilisez les carrés à gauche pour ouvrir ou fermer les détails de chaque thème.
Un résumé des informations importantes de chaque traitement est obtenu en fermant toutes les lignes et colonnes avec les détails.</t>
  </si>
  <si>
    <t>Une identification unique du traitement dans le registre</t>
  </si>
  <si>
    <t>Une identification historique, utile en cas de changement de la structure</t>
  </si>
  <si>
    <t>Le nom de ce groupe</t>
  </si>
  <si>
    <t>Une description compréhensible de quelques lignes du traitement (à ne pas confondre avec la finalité)</t>
  </si>
  <si>
    <t>Autres mesures</t>
  </si>
  <si>
    <t>Tests et performance</t>
  </si>
  <si>
    <t>Continuité après incident</t>
  </si>
  <si>
    <t>CID et résilience</t>
  </si>
  <si>
    <t>Name</t>
  </si>
  <si>
    <t>Content</t>
  </si>
  <si>
    <t>Comment</t>
  </si>
  <si>
    <t>Decimal</t>
  </si>
  <si>
    <t>Exemple</t>
  </si>
  <si>
    <t>wdColorID</t>
  </si>
  <si>
    <t>Default Subject</t>
  </si>
  <si>
    <t>Aqua color</t>
  </si>
  <si>
    <t>wdColorAqua</t>
  </si>
  <si>
    <t>Default Category</t>
  </si>
  <si>
    <t>Automatic color; default; usually black</t>
  </si>
  <si>
    <t>wdColorAutomatic</t>
  </si>
  <si>
    <t>Default Content</t>
  </si>
  <si>
    <t>Black color</t>
  </si>
  <si>
    <t>wdColorBlack</t>
  </si>
  <si>
    <t>Risk Level Low</t>
  </si>
  <si>
    <t>Blue color</t>
  </si>
  <si>
    <t>wdColorBlue</t>
  </si>
  <si>
    <t>Risk Level Medium</t>
  </si>
  <si>
    <t>Blue-gray color</t>
  </si>
  <si>
    <t>wdColorBlueGray</t>
  </si>
  <si>
    <t>Risk Level High</t>
  </si>
  <si>
    <t>Bright green color</t>
  </si>
  <si>
    <t>wdColorBrightGreen</t>
  </si>
  <si>
    <t>Drop Dow List</t>
  </si>
  <si>
    <t>Drop-down list</t>
  </si>
  <si>
    <t>Brown color</t>
  </si>
  <si>
    <t>wdColorBrown</t>
  </si>
  <si>
    <t>Color Risk Level Low</t>
  </si>
  <si>
    <t>Light green color</t>
  </si>
  <si>
    <t>Dark blue color</t>
  </si>
  <si>
    <t>wdColorDarkBlue</t>
  </si>
  <si>
    <t>Color Risk Level Medium</t>
  </si>
  <si>
    <t>Yellow color</t>
  </si>
  <si>
    <t>Dark green color</t>
  </si>
  <si>
    <t>wdColorDarkGreen</t>
  </si>
  <si>
    <t>Color Risk Level High</t>
  </si>
  <si>
    <t>Gold color</t>
  </si>
  <si>
    <t>Dark red color</t>
  </si>
  <si>
    <t>wdColorDarkRed</t>
  </si>
  <si>
    <t>Color for Drop-down List</t>
  </si>
  <si>
    <t>Shade 05 of gray color</t>
  </si>
  <si>
    <t>Dark teal color</t>
  </si>
  <si>
    <t>wdColorDarkTeal</t>
  </si>
  <si>
    <t>Light turquoise color</t>
  </si>
  <si>
    <t>Dark yellow color</t>
  </si>
  <si>
    <t>wdColorDarkYellow</t>
  </si>
  <si>
    <t>wdColorGold</t>
  </si>
  <si>
    <t>wdColorGray05</t>
  </si>
  <si>
    <t>Shade 10 of gray color</t>
  </si>
  <si>
    <t>wdColorGray10</t>
  </si>
  <si>
    <t>Shade 125 of gray color</t>
  </si>
  <si>
    <t>wdColorGray125</t>
  </si>
  <si>
    <t>Shade 15 of gray color</t>
  </si>
  <si>
    <t>wdColorGray15</t>
  </si>
  <si>
    <t>Shade 20 of gray color</t>
  </si>
  <si>
    <t>wdColorGray20</t>
  </si>
  <si>
    <t>Shade 25 of gray color</t>
  </si>
  <si>
    <t>wdColorGray25</t>
  </si>
  <si>
    <t>Shade 30 of gray color</t>
  </si>
  <si>
    <t>wdColorGray30</t>
  </si>
  <si>
    <t>Shade 35 of gray color</t>
  </si>
  <si>
    <t>wdColorGray35</t>
  </si>
  <si>
    <t>Shade 375 of gray color</t>
  </si>
  <si>
    <t>wdColorGray375</t>
  </si>
  <si>
    <t>Shade 40 of gray color</t>
  </si>
  <si>
    <t>wdColorGray40</t>
  </si>
  <si>
    <t>Shade 45 of gray color</t>
  </si>
  <si>
    <t>wdColorGray45</t>
  </si>
  <si>
    <t>Shade 50 of gray color</t>
  </si>
  <si>
    <t>wdColorGray50</t>
  </si>
  <si>
    <t>Shade 55 of gray color</t>
  </si>
  <si>
    <t>wdColorGray55</t>
  </si>
  <si>
    <t>Shade 60 of gray color</t>
  </si>
  <si>
    <t>wdColorGray60</t>
  </si>
  <si>
    <t>Shade 625 of gray color</t>
  </si>
  <si>
    <t>wdColorGray625</t>
  </si>
  <si>
    <t>Shade 65 of gray color</t>
  </si>
  <si>
    <t>wdColorGray65</t>
  </si>
  <si>
    <t>Shade 70 of gray color</t>
  </si>
  <si>
    <t>wdColorGray70</t>
  </si>
  <si>
    <t>Shade 75 of gray color</t>
  </si>
  <si>
    <t>wdColorGray75</t>
  </si>
  <si>
    <t>Shade 80 of gray color</t>
  </si>
  <si>
    <t>wdColorGray80</t>
  </si>
  <si>
    <t>Shade 85 of gray color</t>
  </si>
  <si>
    <t>wdColorGray85</t>
  </si>
  <si>
    <t>Shade 875 of gray color</t>
  </si>
  <si>
    <t>wdColorGray875</t>
  </si>
  <si>
    <t>Shade 90 of gray color</t>
  </si>
  <si>
    <t>wdColorGray90</t>
  </si>
  <si>
    <t>Shade 95 of gray color</t>
  </si>
  <si>
    <t>wdColorGray95</t>
  </si>
  <si>
    <t>Green color</t>
  </si>
  <si>
    <t>wdColorGreen</t>
  </si>
  <si>
    <t>Indigo color</t>
  </si>
  <si>
    <t>wdColorIndigo</t>
  </si>
  <si>
    <t>Lavender color</t>
  </si>
  <si>
    <t>wdColorLavender</t>
  </si>
  <si>
    <t>Light blue color</t>
  </si>
  <si>
    <t>wdColorLightBlue</t>
  </si>
  <si>
    <t>wdColorLightGreen</t>
  </si>
  <si>
    <t>Light orange color</t>
  </si>
  <si>
    <t>wdColorLightOrange</t>
  </si>
  <si>
    <t>wdColorLightTurquoise</t>
  </si>
  <si>
    <t>Light yellow color</t>
  </si>
  <si>
    <t>wdColorLightYellow</t>
  </si>
  <si>
    <t>Lime color</t>
  </si>
  <si>
    <t>wdColorLime</t>
  </si>
  <si>
    <t>Olive green color</t>
  </si>
  <si>
    <t>wdColorOliveGreen</t>
  </si>
  <si>
    <t>Orange color</t>
  </si>
  <si>
    <t>wdColorOrange</t>
  </si>
  <si>
    <t>Pale blue color</t>
  </si>
  <si>
    <t>wdColorPaleBlue</t>
  </si>
  <si>
    <t>Pink color</t>
  </si>
  <si>
    <t>wdColorPink</t>
  </si>
  <si>
    <t>Plum color</t>
  </si>
  <si>
    <t>wdColorPlum</t>
  </si>
  <si>
    <t>Red color</t>
  </si>
  <si>
    <t>wdColorRed</t>
  </si>
  <si>
    <t>Rose color</t>
  </si>
  <si>
    <t>wdColorRose</t>
  </si>
  <si>
    <t>Sea green color</t>
  </si>
  <si>
    <t>wdColorSeaGreen</t>
  </si>
  <si>
    <t>Sky blue color</t>
  </si>
  <si>
    <t>wdColorSkyBlue</t>
  </si>
  <si>
    <t>Tan color</t>
  </si>
  <si>
    <t>wdColorTan</t>
  </si>
  <si>
    <t>Teal color</t>
  </si>
  <si>
    <t>wdColorTeal</t>
  </si>
  <si>
    <t>Turquoise color</t>
  </si>
  <si>
    <t>wdColorTurquoise</t>
  </si>
  <si>
    <t>Violet color</t>
  </si>
  <si>
    <t>wdColorViolet</t>
  </si>
  <si>
    <t>White color</t>
  </si>
  <si>
    <t>wdColorWhite</t>
  </si>
  <si>
    <t>wdColorYellow</t>
  </si>
  <si>
    <t>h.2.1.1</t>
  </si>
  <si>
    <t>h.2.1.2</t>
  </si>
  <si>
    <t>h.2.1.3</t>
  </si>
  <si>
    <t>h.2.1.4</t>
  </si>
  <si>
    <t>Niveau d'impact sur la vie privée</t>
  </si>
  <si>
    <t>h.2.2.1</t>
  </si>
  <si>
    <t>h.2.2.2</t>
  </si>
  <si>
    <t>h.2.2.3</t>
  </si>
  <si>
    <t>h.2.2.4</t>
  </si>
  <si>
    <t>h.2.2.5</t>
  </si>
  <si>
    <t>h.2.2.6</t>
  </si>
  <si>
    <t>h.2.2.7</t>
  </si>
  <si>
    <t>h.2.2.8</t>
  </si>
  <si>
    <t>h.2.2.9</t>
  </si>
  <si>
    <t>h.2.2.10</t>
  </si>
  <si>
    <t>Motif de non-obligation AIPD</t>
  </si>
  <si>
    <t>h.2.3.1</t>
  </si>
  <si>
    <t>h.2.3.2</t>
  </si>
  <si>
    <t>Motif 4</t>
  </si>
  <si>
    <t>Motif 3</t>
  </si>
  <si>
    <t>Motif 2</t>
  </si>
  <si>
    <t>Nature, portée, contexte et finalités du traitement similaires à un traitement déjà couvert par une AIPD et autorisé</t>
  </si>
  <si>
    <t>Motif 1</t>
  </si>
  <si>
    <t>Motif 0</t>
  </si>
  <si>
    <t>Motif réglementaire d'exclusion d'une AIPD</t>
  </si>
  <si>
    <t>Decision ID</t>
  </si>
  <si>
    <t xml:space="preserve">8. Les opérations de traitement reposant sur la collecte indirecte de données à caractère personnel en conjonction avec au moins un autre critère des lignes directrices du CEPD lorsqu'il n'est ni possible / ni réalisable de garantir le droit à l'information.
</t>
  </si>
  <si>
    <t xml:space="preserve">7. Les opérations de traitement qui consistent en un suivi systématique de la localisation de personnes physiques .
</t>
  </si>
  <si>
    <t xml:space="preserve">3. Les opérations de traitement impliquant la combinaison, la correspondance ou la comparaison de données à caractère personnel collectées à partir d'opérations de traitement ayant des finalités différentes (provenant du même ou de différents responsables du traitement) - à condition qu'elles produisent des effets juridiques à l'égard de la personne physique ou aient une incidence significative et similaire sur la personne physique.
</t>
  </si>
  <si>
    <t>Calculation</t>
  </si>
  <si>
    <t>Titre du traitement</t>
  </si>
  <si>
    <r>
      <t>ID Traitm</t>
    </r>
    <r>
      <rPr>
        <b/>
        <vertAlign val="superscript"/>
        <sz val="12"/>
        <color theme="1"/>
        <rFont val="Corbel"/>
        <family val="2"/>
        <scheme val="minor"/>
      </rPr>
      <t>t</t>
    </r>
  </si>
  <si>
    <t>Motif réglementaire d'obligation d'une AIPD</t>
  </si>
  <si>
    <t>AutoFilled</t>
  </si>
  <si>
    <t>Enregistrement—</t>
  </si>
  <si>
    <t xml:space="preserve">Registre des traitements de DCP – Fiche d’inventaire du traitement : </t>
  </si>
  <si>
    <t xml:space="preserve">2. Les opérations de traitement qui incluent des données biométriques telles que définies à l'article 4 (14) du RGPD aux fins d'identification des personnes concernées en combinaison avec au moins un autre critère des lignes directrices du CEPD.
</t>
  </si>
  <si>
    <t>Information non pertinente ou incomplète</t>
  </si>
  <si>
    <t>Linked to Risk Scale</t>
  </si>
  <si>
    <t>M. Aubigny</t>
  </si>
  <si>
    <t>ID-OLD</t>
  </si>
  <si>
    <t>IGP</t>
  </si>
  <si>
    <t>GP</t>
  </si>
  <si>
    <t>Free</t>
  </si>
  <si>
    <t>Empty</t>
  </si>
  <si>
    <t>a.1</t>
  </si>
  <si>
    <t>a.4</t>
  </si>
  <si>
    <t>a.5</t>
  </si>
  <si>
    <t>a.6</t>
  </si>
  <si>
    <t>a.7</t>
  </si>
  <si>
    <t>a.8</t>
  </si>
  <si>
    <t>a.9</t>
  </si>
  <si>
    <t>c.1</t>
  </si>
  <si>
    <t>Resp. du traitement</t>
  </si>
  <si>
    <t>c.4</t>
  </si>
  <si>
    <t>c.4.1</t>
  </si>
  <si>
    <t>c.4.2</t>
  </si>
  <si>
    <t>c.4.3</t>
  </si>
  <si>
    <t>c.4.4</t>
  </si>
  <si>
    <t>c.4.5</t>
  </si>
  <si>
    <t>d.1.2</t>
  </si>
  <si>
    <t>d.2.2</t>
  </si>
  <si>
    <t>d.3.2</t>
  </si>
  <si>
    <t>Licéité-Trsf-1</t>
  </si>
  <si>
    <t>e.1.1</t>
  </si>
  <si>
    <t>e.1.2</t>
  </si>
  <si>
    <t>e.2.1</t>
  </si>
  <si>
    <t>e.2.2</t>
  </si>
  <si>
    <t>e.3.1</t>
  </si>
  <si>
    <t>e.3.2</t>
  </si>
  <si>
    <t>Licéité-Trsf-2</t>
  </si>
  <si>
    <t>Licéité-Trsf-3</t>
  </si>
  <si>
    <t>REF</t>
  </si>
  <si>
    <t>A</t>
  </si>
  <si>
    <t>M</t>
  </si>
  <si>
    <t>J</t>
  </si>
  <si>
    <t>Mois</t>
  </si>
  <si>
    <t>Année(s)</t>
  </si>
  <si>
    <t>Jour(s)</t>
  </si>
  <si>
    <t>g.4</t>
  </si>
  <si>
    <t>h.1.2</t>
  </si>
  <si>
    <t>Papier</t>
  </si>
  <si>
    <t>Digital</t>
  </si>
  <si>
    <t>Drop-Down List</t>
  </si>
  <si>
    <t>Par</t>
  </si>
  <si>
    <t>Value</t>
  </si>
  <si>
    <t>Ref Analyse de risque</t>
  </si>
  <si>
    <t>Type de champ</t>
  </si>
  <si>
    <t>ID Col</t>
  </si>
  <si>
    <t>Généralement une lettre 2 ou 3 digit</t>
  </si>
  <si>
    <t>Libre</t>
  </si>
  <si>
    <t>Ne pas remplir</t>
  </si>
  <si>
    <t>Description 95</t>
  </si>
  <si>
    <t>Description 98</t>
  </si>
  <si>
    <t>Indiquer le nom complet</t>
  </si>
  <si>
    <t>Justification dans la suite du registre</t>
  </si>
  <si>
    <t>Calcul</t>
  </si>
  <si>
    <t>Faire une liste avec tiret</t>
  </si>
  <si>
    <t>Oui/Non</t>
  </si>
  <si>
    <t>Grouper les destinataires par rapport au groupe de DCP transmis sous forme d'une liste (tiret)</t>
  </si>
  <si>
    <t>Liste</t>
  </si>
  <si>
    <t>Indiquer le pays pour chaque destinataire (les hors UE devront faire l'objet description dans e.)</t>
  </si>
  <si>
    <t>Décision d'adéquation art.45</t>
  </si>
  <si>
    <t>Contrat Personne-Resp.Trait</t>
  </si>
  <si>
    <t>Contrat Resp.Trait-Tiers</t>
  </si>
  <si>
    <t>Justice</t>
  </si>
  <si>
    <t>Consultation</t>
  </si>
  <si>
    <t>g.1.a.1</t>
  </si>
  <si>
    <t>g.1.a.2</t>
  </si>
  <si>
    <t>g.1.b</t>
  </si>
  <si>
    <t>g.1.c</t>
  </si>
  <si>
    <t>g.1.d</t>
  </si>
  <si>
    <t>g.3.a</t>
  </si>
  <si>
    <t>g.3.b</t>
  </si>
  <si>
    <t>Type Situation</t>
  </si>
  <si>
    <t>Description Situation art 49</t>
  </si>
  <si>
    <t>5.a. Consentement explicite</t>
  </si>
  <si>
    <t>5.f. Intérêts vitaux de la personne si consentement impossible.</t>
  </si>
  <si>
    <t>Dérogation de transfert pour des situations particulières (art 49 )</t>
  </si>
  <si>
    <t>Règles d'entreprise contraignantes et approuvées par autorité de contrôle (art 47)</t>
  </si>
  <si>
    <t>TSF 1</t>
  </si>
  <si>
    <t>TSF 2</t>
  </si>
  <si>
    <t>Description TSF 2</t>
  </si>
  <si>
    <t>Licéité du TSF2</t>
  </si>
  <si>
    <t>Licéité du TSF1</t>
  </si>
  <si>
    <t>TSF 3</t>
  </si>
  <si>
    <t>Description TSF 3</t>
  </si>
  <si>
    <t>Licéité du TSF3</t>
  </si>
  <si>
    <t>Nom du transfert</t>
  </si>
  <si>
    <t>Mettre sous forme de Liste</t>
  </si>
  <si>
    <t>Justification de l'autorisation du transfert</t>
  </si>
  <si>
    <t>Catégorie DCP (Liste) ayant le temps de conservation la plus importante</t>
  </si>
  <si>
    <t>Faitre une liste</t>
  </si>
  <si>
    <t>Faire une liste correspondante au catégorie de données</t>
  </si>
  <si>
    <t>Indiquer si les DCP sont pseudoanonymisés et la méthode (si possible)</t>
  </si>
  <si>
    <t>Courte description ou référence à des documents</t>
  </si>
  <si>
    <t>Indiquer les certifications de sécurité</t>
  </si>
  <si>
    <t>Indiquer les moyens mis en œuvre pour assurer la sauvegarde des qualités de sécurité des DCP (Confidentialité, Intégrité et Disponibilité)</t>
  </si>
  <si>
    <t>Indiquer les codes de conduites</t>
  </si>
  <si>
    <t xml:space="preserve">Indiquer les textes ou procédures permettant de prouver que les collaborateurs sont </t>
  </si>
  <si>
    <t>Mettre le motif de licéité</t>
  </si>
  <si>
    <t>En général 3 lettres</t>
  </si>
  <si>
    <t>Description ou référence</t>
  </si>
  <si>
    <t>Décrire la catégorie de DCP la plus à risque pour la personne concernée</t>
  </si>
  <si>
    <t>Décrire le nombre approximatif</t>
  </si>
  <si>
    <t>Calcul (stricte)</t>
  </si>
  <si>
    <t>Choisir un des motifs</t>
  </si>
  <si>
    <t>Voir Feuille CNPD-Art35-5&amp;6</t>
  </si>
  <si>
    <t>Drop-Down list</t>
  </si>
  <si>
    <t>Mettre des références à des documents</t>
  </si>
  <si>
    <t>Référence du document</t>
  </si>
  <si>
    <t>Nom du rapport envoyé à l'autorité et date d'envoi</t>
  </si>
  <si>
    <t>Lieu de la publication et date</t>
  </si>
  <si>
    <t>Référence au document source</t>
  </si>
  <si>
    <t>Résumé de l'avis et référence (avec date)</t>
  </si>
  <si>
    <t>Lister les noms et indiquer le type de DCP</t>
  </si>
  <si>
    <t>Référence contrat</t>
  </si>
  <si>
    <t>Calcul intermédiaire</t>
  </si>
  <si>
    <t xml:space="preserve">Digital, papier ou les deux </t>
  </si>
  <si>
    <t>Choisir</t>
  </si>
  <si>
    <t>Voir feuille échelle de risque</t>
  </si>
  <si>
    <t>Choix d'un niveau d'impact (Max)</t>
  </si>
  <si>
    <t>Liste des droits particuliers liés au traitement</t>
  </si>
  <si>
    <t>Description brève et référence</t>
  </si>
  <si>
    <t>Liste et référence légale</t>
  </si>
  <si>
    <t>Description sous forme de liste/catégorie de données</t>
  </si>
  <si>
    <t>Si existant référence au document sinon N/A</t>
  </si>
  <si>
    <t>Date de la création du traitement</t>
  </si>
  <si>
    <t>JJ/MM/AAAA</t>
  </si>
  <si>
    <t>Date de modification des données de la ligne de traitement</t>
  </si>
  <si>
    <t>Référence ou signature</t>
  </si>
  <si>
    <t>i</t>
  </si>
  <si>
    <t>Licéité 1</t>
  </si>
  <si>
    <t>Heading_Source</t>
  </si>
  <si>
    <t>Col_Source</t>
  </si>
  <si>
    <t>Heading_Match</t>
  </si>
  <si>
    <t>Ref_Source</t>
  </si>
  <si>
    <t>Heading_Target</t>
  </si>
  <si>
    <t>Ref_Match</t>
  </si>
  <si>
    <t>Heading_Solve</t>
  </si>
  <si>
    <t>Input Cells</t>
  </si>
  <si>
    <t>Source ProcRec</t>
  </si>
  <si>
    <t>Computed Cells</t>
  </si>
  <si>
    <t>Col_Target</t>
  </si>
  <si>
    <t>Migrated Processing record</t>
  </si>
  <si>
    <t>Type_Target</t>
  </si>
  <si>
    <t>Mesures permettant d’assurer la transparence des décisions automatiques</t>
  </si>
  <si>
    <t>Mesures additionnelles pour limiter un risque spécifique</t>
  </si>
  <si>
    <t>Clients</t>
  </si>
  <si>
    <t>Ne rien mettre si non
Liste si nécessaire</t>
  </si>
  <si>
    <t>Ne rien mettre si non</t>
  </si>
  <si>
    <t>Ne rien mettre si non
Description courte</t>
  </si>
  <si>
    <t>Migration Setting Export</t>
  </si>
  <si>
    <t>[COL1]</t>
  </si>
  <si>
    <t>Info.gén</t>
  </si>
  <si>
    <t>État civil, id…</t>
  </si>
  <si>
    <t>Vie personnelle</t>
  </si>
  <si>
    <t xml:space="preserve">Connexion </t>
  </si>
  <si>
    <t xml:space="preserve">Localisation </t>
  </si>
  <si>
    <t>Croyances</t>
  </si>
  <si>
    <t xml:space="preserve">Données biométriques </t>
  </si>
  <si>
    <t>Données de santé</t>
  </si>
  <si>
    <t>Infractions</t>
  </si>
  <si>
    <t xml:space="preserve">Prospects </t>
  </si>
  <si>
    <t xml:space="preserve">Citoyens </t>
  </si>
  <si>
    <t>Nom dest. -1</t>
  </si>
  <si>
    <t>Pays -1</t>
  </si>
  <si>
    <t>Type de données -1</t>
  </si>
  <si>
    <t>Nom dest-2</t>
  </si>
  <si>
    <t>Pays -2</t>
  </si>
  <si>
    <t>Type de données -2</t>
  </si>
  <si>
    <t>Nom dest.-3</t>
  </si>
  <si>
    <t>Pays -3</t>
  </si>
  <si>
    <t>Type de données -3</t>
  </si>
  <si>
    <t>NomTrsf-1</t>
  </si>
  <si>
    <t>DescrTrsf-1</t>
  </si>
  <si>
    <t>NomTrsf-2</t>
  </si>
  <si>
    <t>DescrTrsf-2</t>
  </si>
  <si>
    <t>NomTrsf-3</t>
  </si>
  <si>
    <t>DescrTrsf-3</t>
  </si>
  <si>
    <t>Évaluation risques CID</t>
  </si>
  <si>
    <t>Données sensibles</t>
  </si>
  <si>
    <t>Biometric</t>
  </si>
  <si>
    <t>Genetic</t>
  </si>
  <si>
    <t>DataCrossing</t>
  </si>
  <si>
    <t>Monitoring</t>
  </si>
  <si>
    <t>Statistic</t>
  </si>
  <si>
    <t>National</t>
  </si>
  <si>
    <t>Location</t>
  </si>
  <si>
    <t>Indirect</t>
  </si>
  <si>
    <t>Cible</t>
  </si>
  <si>
    <t>Conséquence</t>
  </si>
  <si>
    <t xml:space="preserve">100 ou 1% des personnes concernées </t>
  </si>
  <si>
    <t xml:space="preserve"> &gt; 100 et 1% des personnes concernées</t>
  </si>
  <si>
    <t>Inconvénients limités et faciles à surmonter (coûts supplémentaires, refus d'accès aux services commerciaux, peur, incompréhension, stress, troubles physiques mineurs, etc.)</t>
  </si>
  <si>
    <t xml:space="preserve"> Conséquences importantes et difficilement surmontables  (détournement de fonds, mise sur liste noire par les banques, dommages matériels, perte d'emploi, assignation à comparaître, aggravation de l'état de santé, etc.)</t>
  </si>
  <si>
    <t>100 ou 1% &lt; personnes concernées &lt;10.000 ou 10%</t>
  </si>
  <si>
    <t>Plus de 10.000 ou 10% des personnes concernées</t>
  </si>
  <si>
    <t>100 ou 1% des personnes concernées</t>
  </si>
  <si>
    <t>Conséquences graves, voire irréversibles (détresse financière telle qu'une dette insupportable ou une incapacité de travail, affections psychologiques ou physiques de longue durée, décès...).</t>
  </si>
  <si>
    <t>Niveau d'impact (en fonction du traitement et des personnes concernées )</t>
  </si>
  <si>
    <t>AIPD
Non requis</t>
  </si>
  <si>
    <t>AIPD
Optionnelle</t>
  </si>
  <si>
    <t>AIPD
Requis</t>
  </si>
  <si>
    <t>Description (AutoFilled)</t>
  </si>
  <si>
    <t>h.5.1.1</t>
  </si>
  <si>
    <t>h.5.1.2</t>
  </si>
  <si>
    <t>h.5.1.3</t>
  </si>
  <si>
    <t>h.5.1.4</t>
  </si>
  <si>
    <t>h.5.1.5</t>
  </si>
  <si>
    <t>DCP-1
(Retention Maxi)</t>
  </si>
  <si>
    <t>Niv. Risque DCP-1</t>
  </si>
  <si>
    <t>NR-DCP1</t>
  </si>
  <si>
    <t>h.5.1.4c</t>
  </si>
  <si>
    <t>Niv. Risque DCP-2</t>
  </si>
  <si>
    <t>h.5.2.1</t>
  </si>
  <si>
    <t>h.5.2.2</t>
  </si>
  <si>
    <t>h.5.2.3</t>
  </si>
  <si>
    <t>DCP-2
(Sensible)</t>
  </si>
  <si>
    <t>Vraisemblance DCP1</t>
  </si>
  <si>
    <t>Impact DCP-1</t>
  </si>
  <si>
    <t>Type Support DCP-2</t>
  </si>
  <si>
    <t>Vraisemblance DCP-2</t>
  </si>
  <si>
    <t>Impact DCP-2</t>
  </si>
  <si>
    <t>NR-DCP-2</t>
  </si>
  <si>
    <t>DCP-3
(Autres)</t>
  </si>
  <si>
    <t>h.5.3.1</t>
  </si>
  <si>
    <t>h.5.3.2</t>
  </si>
  <si>
    <t>h.5.3.3</t>
  </si>
  <si>
    <t>h.5.3.4</t>
  </si>
  <si>
    <t>h.5.2.4c</t>
  </si>
  <si>
    <t>h.5.2.4</t>
  </si>
  <si>
    <t>h.5.3.4c</t>
  </si>
  <si>
    <t>Type Support DCP-3</t>
  </si>
  <si>
    <t>Vraisemblance DCP-3</t>
  </si>
  <si>
    <t>Impact DCP-3</t>
  </si>
  <si>
    <t>NR-DCP-3</t>
  </si>
  <si>
    <t>Niv. Risque DCP-3</t>
  </si>
  <si>
    <t>IP01-peu-nég</t>
  </si>
  <si>
    <t>IP02-bcp-nég</t>
  </si>
  <si>
    <t>IP03-peu-lim</t>
  </si>
  <si>
    <t>IP04-bcp-lim</t>
  </si>
  <si>
    <t>IP05-peu-sign</t>
  </si>
  <si>
    <t>IP06-bcp-sign</t>
  </si>
  <si>
    <t>IP07-éno-sign</t>
  </si>
  <si>
    <t>IP08-peu-max</t>
  </si>
  <si>
    <t>IP09-bcp-max</t>
  </si>
  <si>
    <t>Risque=V*I</t>
  </si>
  <si>
    <t>Info spécifique</t>
  </si>
  <si>
    <t>S1</t>
  </si>
  <si>
    <t>S1.1</t>
  </si>
  <si>
    <t>S1.1.1</t>
  </si>
  <si>
    <t>S1.1.2</t>
  </si>
  <si>
    <t>S1.1.3</t>
  </si>
  <si>
    <t>S2</t>
  </si>
  <si>
    <t>S1.2</t>
  </si>
  <si>
    <t>S1.2.1</t>
  </si>
  <si>
    <t>S1.2.2</t>
  </si>
  <si>
    <t>S1.2.3</t>
  </si>
  <si>
    <t>S2.1</t>
  </si>
  <si>
    <t>S2.1.1</t>
  </si>
  <si>
    <t>S2.1.2</t>
  </si>
  <si>
    <t>S2.1.3</t>
  </si>
  <si>
    <t>S2.2</t>
  </si>
  <si>
    <t>i.2.2</t>
  </si>
  <si>
    <t>S2.2.1</t>
  </si>
  <si>
    <t>S2.2.2</t>
  </si>
  <si>
    <t>S2.2.3</t>
  </si>
  <si>
    <t>Cellule à remplir avec un texte libre</t>
  </si>
  <si>
    <t>Cellule normalement vide (séparation de chapitre)</t>
  </si>
  <si>
    <t>Cellule avec un choix prédéterminé</t>
  </si>
  <si>
    <t>Cellule dont le contenu repose sur un calcul</t>
  </si>
  <si>
    <t>Titre</t>
  </si>
  <si>
    <t>Description à fournir par le détenteur registre</t>
  </si>
  <si>
    <t>Référence aux types de données de rétention longue</t>
  </si>
  <si>
    <t>Un identifiant d’un groupe de traitements permettant de regrouper tous les traitements d’une entité.</t>
  </si>
  <si>
    <t>Indiquer si une analyse de risque a été faite (avec référence)</t>
  </si>
  <si>
    <t>Se référer si possible à la catégorie de données déjà utlisée pour le temps de rétention</t>
  </si>
  <si>
    <t>Maximale</t>
  </si>
  <si>
    <t>Conséquences graves voire irréversibles, qu’ils ne pourront surmonter (détresse financière, insolvabilité, incapacité de travailler, dégradation à long terme de santé physique ou psychologique, décès, etc.)</t>
  </si>
  <si>
    <t>Conséquences significatives, qu’ils pourraient surmonter au prix de difficultés sérieuses (ex. réallocation inappropriée de fonds, blocage de service par des banques, dommages de bien propres, perte d’emploi, assignation en justice, dégradation de santé, etc.)</t>
  </si>
  <si>
    <t>Inconvénients limités qu’ils surmonteront malgré quelques difficultés (coûts supplémentaires, déni d’accès à certains services, peur, incompréhension, stress, dérangements physiques mineurs, etc.)</t>
  </si>
  <si>
    <t>Peu d’inconvénients qu’ils surmonteront sans difficulté (temps perdu à re-remplir des informations, agacement, irritation, etc.).</t>
  </si>
  <si>
    <t>Resp. conjoint</t>
  </si>
  <si>
    <t>Autre resp. conjoint</t>
  </si>
  <si>
    <t>Catégorie des données</t>
  </si>
  <si>
    <t>Justification non AIPD</t>
  </si>
  <si>
    <t>Réf. avis CNPD</t>
  </si>
  <si>
    <t>Colonne vide permettant de regrouper les informations générales du traitement</t>
  </si>
  <si>
    <t>Choisir le rôle  de l'entité (Responsable, responsable conjoint, sous-traitant)</t>
  </si>
  <si>
    <t>Personne morale: entité, organisation (cf. Guidance EDPB)</t>
  </si>
  <si>
    <t>Indiquez « Oui » si elle existe, « Non » si elle n’est pas nécessaire, « À faire », si elle est nécessaire, mais n’a pas encore été approuvée par le décideur du traitement.</t>
  </si>
  <si>
    <t>Indiquez les noms du responsable conjoints (le plus important de traitements ou « n.a. » s’il n’y a pas de tels responsables.</t>
  </si>
  <si>
    <t>Indiquez les noms des autres responsables conjoints ou « n.a. » s’il y' a moins que 2 responsables conjoints.</t>
  </si>
  <si>
    <t>Colonne vide permettant d'indiquer les finalités</t>
  </si>
  <si>
    <t>Décrivez la finalité (la plus importante) avec un verbe à l’infinitif pour compléter « Ce traitement a comme finalité de… » Attention: ne pas indiquer une description (comment), ni une licéité ("respecter une loi" n'est pas une finalité), mais uniquement la finalité (pourquoi cette loi impose ce traitement).</t>
  </si>
  <si>
    <t>Décrivez les autres finalités (liste de verbes séparés par ;).</t>
  </si>
  <si>
    <t>Décrivez les finalités secondaires dans le même style (une finalité secondaire et une finalité qu’il n’est pas documenté au début du traitement, mais a été ajouté par la suite (p.ex. les fins d’archivage, les analyses scientifiques, des interprétations plus détaillées d’une finalité primaire.</t>
  </si>
  <si>
    <t>Colonne vide permettant de décrire les catégories des DCP et les personnes concernées</t>
  </si>
  <si>
    <t>Idem. Habitudes, situation familiale</t>
  </si>
  <si>
    <t>Idem. Revenus, situation financière, situation fiscale, etc.</t>
  </si>
  <si>
    <t>Idem. adresses IP, logs, etc.</t>
  </si>
  <si>
    <t>Idem. déplacements, données GPS, GSM, Wi-Fi corrélé avec l’adresse Mac unique, etc.</t>
  </si>
  <si>
    <t>Idem.</t>
  </si>
  <si>
    <t>Idem. Les données biométriques sont utilisées pour identifier d’une manière unique une personne physique.</t>
  </si>
  <si>
    <t>Idem. Informations sur les données de santé</t>
  </si>
  <si>
    <t>Idem. Informations sur la vie sexuelle ou les orientations sexuelles</t>
  </si>
  <si>
    <t>Colonne vide permettant d'indiquer les destinataires</t>
  </si>
  <si>
    <t>Nom ou acronyme connu du destinataire externe 1. NB : Un destinataire n’est jamais une entité ou une personne interne au traitement, ni un sous-traitant, ni un responsable conjoint.</t>
  </si>
  <si>
    <t>Son pays pour déterminer si les règles de transfert hors EU s’applique.</t>
  </si>
  <si>
    <t>Description de l'ensemble des DCP transmis</t>
  </si>
  <si>
    <t>Personne physique ou morale, autorité publique, service qui reçoivent la communication des DCP 
Exception: Autorité publique en cas d'enquête)</t>
  </si>
  <si>
    <t xml:space="preserve">Transfert de DCP dans un pays hors UE faisant l'objet d'un traitement après ce transfert </t>
  </si>
  <si>
    <t>Description: notamment nom et liste DCP transférés</t>
  </si>
  <si>
    <t>Colonne vide permettant de décrire la conservation et la destruction des DCP</t>
  </si>
  <si>
    <t>Temps de rétention (il ne peut être indéfini) ainsi que la justification. Il peut aussi faire mention du temps de rétention exceptionnel en cas de poursuite en justice.</t>
  </si>
  <si>
    <t>Temps du processus après réception d'une requête (une précision peut être faite concernant les backups).
Si illégitime préciser le motif</t>
  </si>
  <si>
    <t>Temps du processus après réception requête (une précision peut être faite concernant les backups).
Si illégitime préciser le motif</t>
  </si>
  <si>
    <t>Toutes les autres catégories DCP (Liste) restantes incluses dans le traitement</t>
  </si>
  <si>
    <t>Colonne vide permettant d'indiquer les mesures techniques et organisationnelles utilisées</t>
  </si>
  <si>
    <t>Indiquer si les DCP sont chiffrés dans le DB et dans les communications)</t>
  </si>
  <si>
    <t>Indiquer les moyens techniques de sauvegarde en cas de désastre</t>
  </si>
  <si>
    <t>Indiquer si des tests ont été effectués pour valider les contrôles de sécurité notamment les tests de restauration</t>
  </si>
  <si>
    <t>Indiquer si une analyse de risque a été faite</t>
  </si>
  <si>
    <t>Colonne vide présentant d'autres mesures</t>
  </si>
  <si>
    <t>Indiquer ici toutes les mesures mises en œuvre pour respecter ePD (2002/2006) notamment pour recevoir consentement (cookie, opt-in/opt-out)</t>
  </si>
  <si>
    <t>Indiquer ici les mesures liées à la minimisation des DCP lors de la conception  et le développement des processus de traitement</t>
  </si>
  <si>
    <t>Colonne vide permettant de présenter des informations complémentaires</t>
  </si>
  <si>
    <t>Colonne vide permettant de décrire la licéité du traitement</t>
  </si>
  <si>
    <t>Justifier brièvement  le recours au motif de licéité</t>
  </si>
  <si>
    <t>Choisir une des 3 propositions correspondantes échelle de risque</t>
  </si>
  <si>
    <t>Choisir une des propositions</t>
  </si>
  <si>
    <t>Évaluation ou notation y compris les activités de profilage et de prédiction, portant notamment sur des « aspects concernant le rendement au travail de la personne concernée, sa situation économique, sa santé, ses préférences ou centres d’intérêt personnels, sa fiabilité ou son comportement, ou sa localisation et ses déplacements »</t>
  </si>
  <si>
    <t>Prise de décisions à l’égard des personnes concernées produisant « des effets juridiques » ou effets similaires significatifs</t>
  </si>
  <si>
    <t>Traitement utilisé pour observer, surveiller ou contrôler les personnes concernées : il se peut que les personnes concernées ne sachent pas qui collecte leurs données et de quelle façon elles seront utilisées</t>
  </si>
  <si>
    <t>Mise en correspondance ou combinaison par exemple issues de deux opérations de traitement de données, ou plus, effectuées à des fins différentes et/ou par différents responsables du traitement</t>
  </si>
  <si>
    <t>Données concernant des personnes vulnérables (considérant 75) (relation déséquilibrée entre la personne concernée et le responsable du traitement)</t>
  </si>
  <si>
    <t xml:space="preserve">Traitement empêchant de bénéficier d'un droit, d'un service ou d'un contrat </t>
  </si>
  <si>
    <t>Justifier brièvement  le recours au motif de non-obligation</t>
  </si>
  <si>
    <t>Décrire le scope de l'AIPD s'il n'est pas en en ligne avec scope du traitement</t>
  </si>
  <si>
    <t>Colonne vide permettant d'indiquer les accords de sous-traitance</t>
  </si>
  <si>
    <t>Nom d'un ou plusieurs sous-traitants d'une catégorie de données appartenant au traitement global</t>
  </si>
  <si>
    <t>Liste des mesures mentionnées dans le contrat (ou référence si trop longue)</t>
  </si>
  <si>
    <t>Colonne vide permettant de décrire les droits des personnes concernées</t>
  </si>
  <si>
    <t>Référence aux informations fournies ainsi qu'au média de communication</t>
  </si>
  <si>
    <t>Description des motifs d'opposition et de leurs champs/catégories de données</t>
  </si>
  <si>
    <t>Mettez soit « Oui » si la cat. est présente dans le traitement, soit un acronyme/description  qui précise les données traitées de cette catégorie</t>
  </si>
  <si>
    <t>Concatenation des informations des catégorie de  personnes concernées</t>
  </si>
  <si>
    <t>Mettez soit « Oui » si la catégorie est présente dans le traitement  soit un acronyme/description qui précise les données traitées de cette catégorie</t>
  </si>
  <si>
    <t>Colonne vide présentant les informations de gestion</t>
  </si>
  <si>
    <t>Nom de la personne ayant modifié ce registre</t>
  </si>
  <si>
    <t>Nom de la personne ayant approuvé les informations données pour alimenter ce registre</t>
  </si>
  <si>
    <t>Champs pour apposer une signature électronique ou donner une référence à un extrait approuvé</t>
  </si>
  <si>
    <t>Nom ou fonction</t>
  </si>
  <si>
    <t>Nouveau Template de Registre GDPR</t>
  </si>
  <si>
    <t>H1</t>
  </si>
  <si>
    <t>H2</t>
  </si>
  <si>
    <t>H3</t>
  </si>
  <si>
    <t>H4</t>
  </si>
  <si>
    <t>H5</t>
  </si>
  <si>
    <t>Param 1</t>
  </si>
  <si>
    <t>Param 2</t>
  </si>
  <si>
    <t>Param 3</t>
  </si>
  <si>
    <t>Param 4</t>
  </si>
  <si>
    <t>Param 5</t>
  </si>
  <si>
    <t>Param 6</t>
  </si>
  <si>
    <t>Type DCP</t>
  </si>
  <si>
    <t>DPIA obligation</t>
  </si>
  <si>
    <t>DPIA obligation trigger</t>
  </si>
  <si>
    <t>Papier &amp; Digital</t>
  </si>
  <si>
    <t>Remplie</t>
  </si>
  <si>
    <t>Non-Remplie</t>
  </si>
  <si>
    <t>ACTIVE</t>
  </si>
  <si>
    <t>Ligne 4 du registre</t>
  </si>
  <si>
    <t>Paramètres d'encodage (Drop-Down List/Formula)</t>
  </si>
  <si>
    <t>Custom Heading</t>
  </si>
  <si>
    <t>Cible (à contrôler)</t>
  </si>
  <si>
    <t>Heading_Cible</t>
  </si>
  <si>
    <t>Legend (Color Code)</t>
  </si>
  <si>
    <t>Computation Formula</t>
  </si>
  <si>
    <t>General</t>
  </si>
  <si>
    <t>Match between headings source and target</t>
  </si>
  <si>
    <t>Match between Ref source anbd target</t>
  </si>
  <si>
    <t>No match</t>
  </si>
  <si>
    <t>Source Collecte</t>
  </si>
  <si>
    <t>Chaîne Resp.</t>
  </si>
  <si>
    <t>RSI</t>
  </si>
  <si>
    <t>RSSI</t>
  </si>
  <si>
    <t>Resp. Not CNPD</t>
  </si>
  <si>
    <t>Resp. Com Sujet</t>
  </si>
  <si>
    <t>i.2.3</t>
  </si>
  <si>
    <t>i.2.4</t>
  </si>
  <si>
    <t>i.3.1</t>
  </si>
  <si>
    <t>i.3.1.1</t>
  </si>
  <si>
    <t>i.3.1.2</t>
  </si>
  <si>
    <t>i.3.1.3</t>
  </si>
  <si>
    <t>i.3.2</t>
  </si>
  <si>
    <t>i.3.2.1</t>
  </si>
  <si>
    <t>i.3.2.2</t>
  </si>
  <si>
    <t>i.3.2.3</t>
  </si>
  <si>
    <t>i.4.1</t>
  </si>
  <si>
    <t>i.4.1.1</t>
  </si>
  <si>
    <t>i.4.1.2</t>
  </si>
  <si>
    <t>i.4.1.3</t>
  </si>
  <si>
    <t>i.4.2</t>
  </si>
  <si>
    <t>i.4.2.1</t>
  </si>
  <si>
    <t>i.4.2.2</t>
  </si>
  <si>
    <t>i.4.2.3</t>
  </si>
  <si>
    <t>Indiquer le nom complet et/ou email</t>
  </si>
  <si>
    <t>Responsable des SI</t>
  </si>
  <si>
    <t>Responsable Sécurité des SI</t>
  </si>
  <si>
    <t>Responsable notification à la CNPD</t>
  </si>
  <si>
    <t>Indiquer si les données sont collectées directement</t>
  </si>
  <si>
    <t>DPO</t>
  </si>
  <si>
    <t>Indiquez oui ou non</t>
  </si>
  <si>
    <t>Idem</t>
  </si>
  <si>
    <t xml:space="preserve">Négligeable : Aucune violation et aucun incident sur des DCP depuis 10 ans </t>
  </si>
  <si>
    <t>C. Harpes</t>
  </si>
  <si>
    <t>Applicabilité</t>
  </si>
  <si>
    <t>Propriétaire du produit</t>
  </si>
  <si>
    <t>Gérant</t>
  </si>
  <si>
    <t xml:space="preserve">
</t>
  </si>
  <si>
    <t>Révisions editoriales</t>
  </si>
  <si>
    <t>n.a.</t>
  </si>
  <si>
    <t>app.</t>
  </si>
  <si>
    <t>Ce fichier est la propriété intellectuelle d’itrust consulting. Il ne peut être utilisé et modifié que par des organisations qui ont un contrat avec itrust consulting ou qui ont assisté à une formation payante par itrust consulting sur ce document. 
En aucun cas, le logo d’itrust consulting et cette information sur la propriété intellectuelle ne peuvent être modifiés ou enlevés.</t>
  </si>
  <si>
    <t xml:space="preserve"> Propriété intellectuelle</t>
  </si>
  <si>
    <t>XXX a le droit d'utiliser ce ficher selon le contact/… du XXX.</t>
  </si>
  <si>
    <t>Catég. DCP et p.concer.</t>
  </si>
  <si>
    <t>DCP courantes</t>
  </si>
  <si>
    <t>Infos éco&amp;fin</t>
  </si>
  <si>
    <t>Vie et ori. sexuelles</t>
  </si>
  <si>
    <t>Catégories de p. concernées</t>
  </si>
  <si>
    <t>Personnel</t>
  </si>
  <si>
    <t>Délais effacement 1</t>
  </si>
  <si>
    <t>Délais effacement 2</t>
  </si>
  <si>
    <t>Temps rétention max 2</t>
  </si>
  <si>
    <t>Temps rétention max 1</t>
  </si>
  <si>
    <t>Temps rétention max 3</t>
  </si>
  <si>
    <t>Délais effacement 3</t>
  </si>
  <si>
    <t>g.2</t>
  </si>
  <si>
    <t>Infos compl.</t>
  </si>
  <si>
    <t>Évaluation du risque élevé [35.1]</t>
  </si>
  <si>
    <t xml:space="preserve">Décision autom. avec effet juridique </t>
  </si>
  <si>
    <t>Info suppl. sur AIPD</t>
  </si>
  <si>
    <t>Réf. rapport AIPD effectué</t>
  </si>
  <si>
    <t>Réf. résumé public de l'AIPD</t>
  </si>
  <si>
    <t>Droit p. conc. [15-18]</t>
  </si>
  <si>
    <t>Droits particuliers</t>
  </si>
  <si>
    <t>Référence à l’info. fournie</t>
  </si>
  <si>
    <t>Opposition si légitime</t>
  </si>
  <si>
    <t>Mécanisme modif. consent.</t>
  </si>
  <si>
    <t>Méc. p accéder, corriger, écraser</t>
  </si>
  <si>
    <t>Méc. de portage</t>
  </si>
  <si>
    <t>Méc. p. justifier déc. autom.</t>
  </si>
  <si>
    <t>Décision AIPD (Copie)</t>
  </si>
  <si>
    <t>Nombre maxi. de p. concernées</t>
  </si>
  <si>
    <t>Niveau risque le+ critique p. une p. concernée</t>
  </si>
  <si>
    <t>Cond. d’obl. AIPD [35.3-4]</t>
  </si>
  <si>
    <t xml:space="preserve">Trait. grande échelle </t>
  </si>
  <si>
    <t xml:space="preserve">Combinaison d'ens. de DCP </t>
  </si>
  <si>
    <t>DCP personnes vulnérables</t>
  </si>
  <si>
    <t>Liste nat. [35§5]</t>
  </si>
  <si>
    <t>Conditions non-AIPD [35.5-6]</t>
  </si>
  <si>
    <t>Type support DCP1</t>
  </si>
  <si>
    <t>Nr d’id. nat. [87]</t>
  </si>
  <si>
    <t>DCP sensib. [9]</t>
  </si>
  <si>
    <t>Condamnations, infractions (art.10]</t>
  </si>
  <si>
    <t>Catég. DCP 1 (rétention maxi]</t>
  </si>
  <si>
    <t>Catég. DCP 2 (critique]</t>
  </si>
  <si>
    <t>Catég. DCP 3 (Autres]</t>
  </si>
  <si>
    <t>Mesures de sécurité techniques et org. [32]</t>
  </si>
  <si>
    <t>Certification approuvée [42]</t>
  </si>
  <si>
    <t>Code de conduite [sectoriel] [40]</t>
  </si>
  <si>
    <t>Origine ethn. /raciale</t>
  </si>
  <si>
    <t>Trft. pays tiers, org.int.</t>
  </si>
  <si>
    <t>Destruction DCP</t>
  </si>
  <si>
    <t>Directive ePD [21.5[</t>
  </si>
  <si>
    <t>Transparence décisions automatiques [21.3[</t>
  </si>
  <si>
    <t>Mesure pour risque spécifique [25]</t>
  </si>
  <si>
    <t>Protection par défaut /concept. [25]</t>
  </si>
  <si>
    <t>20.0.1</t>
  </si>
  <si>
    <t>20.0.2</t>
  </si>
  <si>
    <t>Hist</t>
  </si>
  <si>
    <t>Historique du document</t>
  </si>
  <si>
    <t>Structure</t>
  </si>
  <si>
    <t>Parameter</t>
  </si>
  <si>
    <t>CNPD-Art35-5&amp;6</t>
  </si>
  <si>
    <t>Tsf-Ext-UE</t>
  </si>
  <si>
    <t>ExportInfo</t>
  </si>
  <si>
    <t xml:space="preserve">Migration </t>
  </si>
  <si>
    <t>Feuille permettant la migration de traitement d'un registre vers un autre via outil ARIANA</t>
  </si>
  <si>
    <t>Feuille de paramètres pour export des traitements vers modèle WORD  via outil ARIANA</t>
  </si>
  <si>
    <t>Explication des colonnes du registre et de la façon dont il faut les remplir</t>
  </si>
  <si>
    <t>nom court ou acronyme</t>
  </si>
  <si>
    <t xml:space="preserve"> Peu d'inconvénients faciles à surmonter.</t>
  </si>
  <si>
    <t xml:space="preserve">Inconvénients limités et faciles à surmonter </t>
  </si>
  <si>
    <t>Conséquences importantes et difficilement surmontables.</t>
  </si>
  <si>
    <t>Conséquences graves, voire irréversibles.</t>
  </si>
  <si>
    <t>20.0.3</t>
  </si>
  <si>
    <t>Modification of formula and editorial addition (Référence, Version etc.)</t>
  </si>
  <si>
    <t>Méthodologie</t>
  </si>
  <si>
    <t>20.0.4</t>
  </si>
  <si>
    <t>14.01.22</t>
  </si>
  <si>
    <t>J. Dazine</t>
  </si>
  <si>
    <t>Revue de qualité</t>
  </si>
  <si>
    <t>Motif de licéité du transfert (art 45-49)</t>
  </si>
  <si>
    <t>Contrat limitant str. l'accès</t>
  </si>
  <si>
    <t>Nouvelles techn./org.</t>
  </si>
  <si>
    <t>Empêchement droit/service</t>
  </si>
  <si>
    <t>Explication des différentes feuilles de calculs</t>
  </si>
  <si>
    <t>Paramètres d'encodage des feuilles de calcul et des paramètres d'affichage</t>
  </si>
  <si>
    <t>Feuille de détermination de l'obligation ou non-obligation d'AIPD</t>
  </si>
  <si>
    <t>Feuille de détermination des conditions autorisant un transfert vers un pays tiers</t>
  </si>
  <si>
    <t>Nom légal de la personne morale</t>
  </si>
  <si>
    <t>Paramètres généraux d'encodage</t>
  </si>
  <si>
    <t>Activer ou désactiver le formatage auto des titres</t>
  </si>
  <si>
    <t>Comment remplir le Champ</t>
  </si>
  <si>
    <t>Généralement une lettre 2 ou 3 digits</t>
  </si>
  <si>
    <t>2 à 3 digits</t>
  </si>
  <si>
    <t>Indiquer l'unité : A (Année), M (Mois) ou J(Jour) en faisant une liste correspondante aux catégories de données</t>
  </si>
  <si>
    <t>Catégorie DCP (Liste) pour laquelle les risques sont les plus importants pour la personne concernée</t>
  </si>
  <si>
    <t>Faire une liste correspondante aux catégories de données</t>
  </si>
  <si>
    <t>Voir Feuille de Calcul Échelle de licéité</t>
  </si>
  <si>
    <t>Voir feuille Échelle de Risque</t>
  </si>
  <si>
    <t>Choix d'un niveau de vraisemblance (Max)</t>
  </si>
  <si>
    <t xml:space="preserve">Oui/non et sinon indiquer la source </t>
  </si>
  <si>
    <t>Responsable de la communication externe vers sujet concerné</t>
  </si>
  <si>
    <t xml:space="preserve">1. Les opérations de traitement portant sur des données génétiques telles que définies à l'article 4 (13) du RGPD, en combinaison avec au moins un autre critère figurant dans les lignes directrices du Comité européen de la protection des données (ci-après: CEPD»),' à l’exception des professionnels de santé qui fournissent des services de santé.
</t>
  </si>
  <si>
    <t xml:space="preserve">4. Les opérations de traitement qui consistent en ou qui comprennent un contrôle régulier et systématique des activités des employés - à condition qu'elles puissent produire des effets juridiques à regard des employés ou les affecter de manière aussi significative.
</t>
  </si>
  <si>
    <t xml:space="preserve">5.Les opérations de traitement de fichiers susceptibles de contenir des données à caractère personnel de l’ensemble de la population nationale, à condition qu’une telle DPIA n'ait pas déjà été réalisée dans le cadre d'une analyse d'impact générale dans le contexte de l'adoption de cette base juridique.
</t>
  </si>
  <si>
    <t xml:space="preserve">6. Les opérations de traitement à des fins de recherche scientifique ou historique ou à des fins statistiques au sens des articles 63 à 65 de la loi du 1er août 2018 portant organisation de la Commission nationale pour la protection des données et du régime général sur la protection des données.
</t>
  </si>
  <si>
    <t>Décision ID</t>
  </si>
  <si>
    <t xml:space="preserve">Garanties appropriées ou garanties contractuelles ou administratives autorisées (art 46) </t>
  </si>
  <si>
    <t>5.b.Nécessaire à l'exécution d'un contrat entre la personne concernée et le responsable du traitement</t>
  </si>
  <si>
    <t>5.c.  Dérogation de transfert pour des situations particulières (art 49 ): c. nécessaire à la conclusion ou exécution contrat conclu dans l'intérêt de la personne concernée entre le responsable du traitement et une autre personne physique ou morale</t>
  </si>
  <si>
    <t>5.d.  Intérêt public</t>
  </si>
  <si>
    <t>5.e. Constation, exercice ou défense en Justice</t>
  </si>
  <si>
    <t>Intérêts vitaux</t>
  </si>
  <si>
    <t>5.g. DCP ouvert à la consultation publique ou consultation légitime selon le Droit.</t>
  </si>
  <si>
    <t>Source (rempli automatiquement)</t>
  </si>
  <si>
    <t>Calcul (à ne pas modifier)</t>
  </si>
  <si>
    <t>Informations sur la migration du registre des traitements</t>
  </si>
  <si>
    <t>Quelques inconvénients faciles à surmonter (temps passé à ressaisir les informations, agacements, irritations, etc.)</t>
  </si>
  <si>
    <t>Final</t>
  </si>
  <si>
    <t>Rare</t>
  </si>
  <si>
    <t>Cons.</t>
  </si>
  <si>
    <t>Constant: une violation durant l’année en cours</t>
  </si>
  <si>
    <t>Très probable: plusieurs violations dans les cinq ans</t>
  </si>
  <si>
    <t>Prob.</t>
  </si>
  <si>
    <t>Poss.</t>
  </si>
  <si>
    <t>Probable: Une violation constatée environs dans les cinq ans</t>
  </si>
  <si>
    <t>Possible: peut arriver mais nettement moins souvent que tous les 5 ans</t>
  </si>
  <si>
    <t>Tr.Pr.</t>
  </si>
  <si>
    <t>Transfert hors UE 1</t>
  </si>
  <si>
    <t>Transfert hors UE 2</t>
  </si>
  <si>
    <t>Transfert hors UE 3</t>
  </si>
  <si>
    <t>Référence des traitements.</t>
  </si>
  <si>
    <t>Réf.</t>
  </si>
  <si>
    <t>20.0.5</t>
  </si>
  <si>
    <t>20.0.6</t>
  </si>
  <si>
    <t>Modification</t>
  </si>
  <si>
    <t>Motif de décision</t>
  </si>
  <si>
    <t>Adéquation (Art 45)</t>
  </si>
  <si>
    <t>Garanties (Art 46)</t>
  </si>
  <si>
    <t>Règles Entreprise (Art 47)</t>
  </si>
  <si>
    <t>Le transfert ou la divulgation du DCP n'est pas autorisé par le droit de l'UE mais reconnu/exécutable en vertu d'un accord international (art 48).</t>
  </si>
  <si>
    <t>Interdit (Art 48)</t>
  </si>
  <si>
    <t>Dérogation (Art 49)</t>
  </si>
  <si>
    <t>Résultat</t>
  </si>
  <si>
    <t>Base du Transfert TSF1</t>
  </si>
  <si>
    <t>Application art 48 TSF1</t>
  </si>
  <si>
    <t>Dérogation TSF1</t>
  </si>
  <si>
    <t>Base du Transfert TSF2</t>
  </si>
  <si>
    <t>Application art 48 TSF2</t>
  </si>
  <si>
    <t>Dérogation TSF2</t>
  </si>
  <si>
    <t>Base du Transfert TSF3</t>
  </si>
  <si>
    <t>Application art 48 TSF3</t>
  </si>
  <si>
    <t>Dérogation TSF3</t>
  </si>
  <si>
    <t>T001</t>
  </si>
  <si>
    <t>DÉSACTIVÉ</t>
  </si>
  <si>
    <t>Separation</t>
  </si>
  <si>
    <t>Oui ou Non</t>
  </si>
  <si>
    <t>Colonne de séparation  éditoriale</t>
  </si>
  <si>
    <t>Evaluation des motifs AIPD</t>
  </si>
  <si>
    <t>Critères de l'AIPD relatifs aux traitements potentiels à haut risque (Art. 35-5&amp;6)</t>
  </si>
  <si>
    <t>Résultats de l'obligation AIPD selon art 35</t>
  </si>
  <si>
    <t>Evaluation si traitemens de données génétiques</t>
  </si>
  <si>
    <t>Evaluation si traitemens de données biométriques</t>
  </si>
  <si>
    <t>Evaluation si croisement de données</t>
  </si>
  <si>
    <t>Evaluation si données de surveillance active</t>
  </si>
  <si>
    <t>Evaluation si traitemens de données à échelle nationale</t>
  </si>
  <si>
    <t>Evaluation si traitemens de données statistiques</t>
  </si>
  <si>
    <t>Evaluation si géolocalisation systématique</t>
  </si>
  <si>
    <t>Usage de données collectées indirectement + 1 autre critère</t>
  </si>
  <si>
    <t>Description TSF 1</t>
  </si>
  <si>
    <t>ID en lien direct avec le registre pour ID</t>
  </si>
  <si>
    <t>Titre lien direct registre</t>
  </si>
  <si>
    <t>Choisir une option</t>
  </si>
  <si>
    <t>Art 49</t>
  </si>
  <si>
    <t>Art 48</t>
  </si>
  <si>
    <t>Base du transfert hors UE</t>
  </si>
  <si>
    <t>lien ou non applicable si pas de transfert</t>
  </si>
  <si>
    <t>Fondement du transfert (concaténation des choix)</t>
  </si>
  <si>
    <t>=Registre!$A7</t>
  </si>
  <si>
    <t>=Registre!$G7</t>
  </si>
  <si>
    <t>=IF(COUNTBLANK(Registre!BE7)&gt;0,Parameter!$B$19,Registre!BE7)</t>
  </si>
  <si>
    <t>=IF(COUNTBLANK(Registre!BF7)&gt;0,Parameter!$B$19,Registre!BF7)</t>
  </si>
  <si>
    <t>=IF(COUNTBLANK(Registre!BH7)&gt;0,Parameter!$B$19,Registre!BH7)</t>
  </si>
  <si>
    <t>=IF(COUNTBLANK(Registre!BI7)&gt;0,Parameter!$B$19,Registre!BI7)</t>
  </si>
  <si>
    <t>=IF(COUNTBLANK(Registre!BK7)&gt;0,Parameter!$B$19,Registre!BK7)</t>
  </si>
  <si>
    <t>=IF(COUNTBLANK(Registre!BL7)&gt;0,Parameter!$B$19,Registre!BL7)</t>
  </si>
  <si>
    <t>Oui, traitement déjà vérifié par une autorité de contrôle avant mai 2018</t>
  </si>
  <si>
    <t>Oui, traitement exclu de l'obligation de l' AIPD selon la liste des autorités nationales (art. 35.5)</t>
  </si>
  <si>
    <t>Oui, traitement appartenant à la base juridique (UE ou État membre) des traitements autorisés ayant été l'objet d'une AIPD. (art.35.10)</t>
  </si>
  <si>
    <t>Oui, nature, portée, contexte et finalités du traitement similaires à un traitement déjà couvert par une AIPD et autorisé (art 35.1)</t>
  </si>
  <si>
    <t>Non. Absence de motif d'exclusion d'une AIPD</t>
  </si>
  <si>
    <t>=IF(ISBLANK(AB7)=TRUE,"",AB7)</t>
  </si>
  <si>
    <t>=IF(COUNTIF(V7:AA7,"="&amp; Parameter!$B$18)+COUNTBLANK(V7:AA7)&lt;6,Parameter!$B$17,Parameter!$B$18)</t>
  </si>
  <si>
    <t>=IF(COUNTIF(AC7:AJ7,"="&amp; Parameter!$B$18)+COUNTBLANK(AC7:AJ7)&lt;8,Parameter!$B$17,Parameter!$B$18)</t>
  </si>
  <si>
    <t>=IF(COUNTIF(AL7:AM7,"="&amp; Parameter!$B$18)+COUNTBLANK(AL7:AM7)&lt;2,Parameter!$B$17,Parameter!$B$18)</t>
  </si>
  <si>
    <t>=CONCATENATE($AO$1,": ",IF(ISBLANK(AO7)=TRUE,Parameter!$B$18,AO7),CHAR(10),$AP$1,": ",IF(ISBLANK(AP7)=TRUE,Parameter!$B$18,AP7),CHAR(10),$AQ$1,": ",IF(ISBLANK(AQ7)=TRUE,Parameter!$B$18,AQ7),CHAR(10),$AR$1,": ",IF(ISBLANK(AR7)=TRUE,Parameter!$B$18,AR7),CHAR(10),$AS$1,": ",IF(ISBLANK(AS7)=TRUE,Parameter!$B$18,AS7))</t>
  </si>
  <si>
    <t>=IF(COUNTA(BE7,BH7,BK7)=0,Parameter!$B$18,Parameter!$B$17 &amp; ":" &amp;COUNTA(BE7,BH7,BK7))</t>
  </si>
  <si>
    <t>=IF(ISBLANK(Q7)=TRUE,"",Q7)</t>
  </si>
  <si>
    <t>=IF(ISBLANK(R7)=TRUE,"",R7)</t>
  </si>
  <si>
    <t>=IF(ISBLANK(S7)=TRUE,"",S7)</t>
  </si>
  <si>
    <t>=IF(ISBLANK(M7),"",M7)</t>
  </si>
  <si>
    <t>=IF(OR(COUNTIF(DE7:DM7,Parameter!$B$17)&gt;=Parameter!$B$28,LEFT(DN7,3)&lt;&gt;Parameter!$B$18),Parameter!$B$26,Parameter!$B$27)</t>
  </si>
  <si>
    <t>=IF(MAX(EQ7,EW7,FC7)=0,Parameter!$B$19,IF(MAX(EQ7,EW7,FC7)&lt;='Échelle Risque'!$L$3,'Échelle Risque'!$J$3,IF(MAX(EQ7,EW7,FC7)&gt;='Échelle Risque'!$L$5,'Échelle Risque'!$J$5,'Échelle Risque'!$J$4)))</t>
  </si>
  <si>
    <t>=IF(BO7=0,"",BO7)</t>
  </si>
  <si>
    <t>=IFERROR(VLOOKUP(EO7,'Échelle Risque'!$H$3:$I$7,2,FALSE)*VALUE(RIGHT(LEFT(EP7,FIND("-",EP7,1)-1),2)),Parameter!$B$19)</t>
  </si>
  <si>
    <t>=IF(EQ7=Parameter!$B$19,Parameter!$B$19,IF(EQ7&lt;='Échelle Risque'!$L$3,'Échelle Risque'!$J$3,IF(EQ7&gt;='Échelle Risque'!$L$5,'Échelle Risque'!$J$5,'Échelle Risque'!$J$4)))</t>
  </si>
  <si>
    <t>=IF(BR7=0,"",BR7)</t>
  </si>
  <si>
    <t>=IFERROR(VLOOKUP(EU7,'Échelle Risque'!$H$3:$I$7,2,FALSE)*VALUE(RIGHT(LEFT(EV7,FIND("-",EV7,1)-1),2)),Parameter!$B$19)</t>
  </si>
  <si>
    <t>=IF(EW7=Parameter!$B$19,Parameter!$B$19,IF(EW7&lt;='Échelle Risque'!$L$3,'Échelle Risque'!$J$3,IF(EW7&gt;='Échelle Risque'!$L$5,'Échelle Risque'!$J$5,'Échelle Risque'!$J$4)))</t>
  </si>
  <si>
    <t>=IF(BU7=0,"",BU7)</t>
  </si>
  <si>
    <t>=IFERROR(VLOOKUP(FA7,'Échelle Risque'!$H$3:$I$7,2,FALSE)*VALUE(RIGHT(LEFT(FB7,FIND("-",FB7,1)-1),2)),Parameter!$B$19)</t>
  </si>
  <si>
    <t>=IF(FC7=Parameter!$B$19,Parameter!$B$19,IF(FC7&lt;='Échelle Risque'!$L$3,'Échelle Risque'!$J$3,IF(FC7&gt;='Échelle Risque'!$L$5,'Échelle Risque'!$J$5,'Échelle Risque'!$J$4)))</t>
  </si>
  <si>
    <t>Formula</t>
  </si>
  <si>
    <t>=IF(ISBLANK(XLOOKUP(A9,Registre!$1:$1,Registre!$1:$1,"No match",0))=TRUE,"No match",XLOOKUP(A9,Registre!$1:$1,Registre!$1:$1,"No match",0))</t>
  </si>
  <si>
    <t>=IF(D9="No match",IF(ISBLANK(XLOOKUP(B9,Registre!$3:$3,Registre!$3:$3,"No match",0)),"No match",XLOOKUP(B9,Registre!$3:$3,Registre!$3:$3,"No match",0)),"N/A")</t>
  </si>
  <si>
    <t>=IFS(D9&lt;&gt;"No match",D9,E9&lt;&gt;"No match",XLOOKUP(B9,Registre!$3:$3,Registre!$1:$1,"Not Resolved",0),AND(D9="No match",E9="No match")=TRUE,"")</t>
  </si>
  <si>
    <t>=IF(OR(F9="Not Defined",F9="Check"),"",F9)</t>
  </si>
  <si>
    <t>=IF(ISBLANK(G9)=TRUE,"Removed",XLOOKUP(G9,Registre!$1:$1,Registre!$6:$6,"Indetermined",0))</t>
  </si>
  <si>
    <t>=IF(ISBLANK(G9)=TRUE,"Removed",XLOOKUP(G9,Registre!$1:$1,Registre!$4:$4,"Indetermined",0))</t>
  </si>
  <si>
    <t>Template included in ITR-PACKAGE 21</t>
  </si>
  <si>
    <t>TRt</t>
  </si>
  <si>
    <t>TRt Info</t>
  </si>
  <si>
    <t xml:space="preserve">ID du traitement </t>
  </si>
  <si>
    <t>=IFERROR(IF(FIND(Parameter!$B$17,DP7,1)&gt;0,Parameter!$B$26),IF(ISBLANK(DP7)=TRUE,"",Parameter!$B$27))</t>
  </si>
  <si>
    <t>21.0</t>
  </si>
  <si>
    <t>Modification and correction template included in ITR Package 21.1</t>
  </si>
  <si>
    <t>Organisation</t>
  </si>
  <si>
    <t>Role</t>
  </si>
  <si>
    <t>PII Processors</t>
  </si>
  <si>
    <t>Reference</t>
  </si>
  <si>
    <t>Add a column for</t>
  </si>
  <si>
    <t>each legal entity in the scope,</t>
  </si>
  <si>
    <t>each legal entity for which these entities are processing PII,</t>
  </si>
  <si>
    <t>Each PII processor to which PII are outsourced.</t>
  </si>
  <si>
    <t>Courriel</t>
  </si>
  <si>
    <t>Acronyme DPD</t>
  </si>
  <si>
    <r>
      <t xml:space="preserve">Délégué à la Protection des Données </t>
    </r>
    <r>
      <rPr>
        <i/>
        <sz val="12"/>
        <rFont val="Century"/>
        <family val="1"/>
        <scheme val="major"/>
      </rPr>
      <t>(si désigné)</t>
    </r>
  </si>
  <si>
    <t>Nom du contact ou du directeur</t>
  </si>
  <si>
    <t>Entité légale dans le périmètre</t>
  </si>
  <si>
    <t xml:space="preserve">Responsable du traitement (ou responsable conjoint) </t>
  </si>
  <si>
    <t>DCP Responsable 1</t>
  </si>
  <si>
    <t>DCP Responsable 2</t>
  </si>
  <si>
    <t>DCP Sous-traitant 1</t>
  </si>
  <si>
    <t>DCP Sous-traitant 2</t>
  </si>
  <si>
    <t>DCP Sous-traitant 3</t>
  </si>
  <si>
    <t>DCP Sous-traitant 4</t>
  </si>
  <si>
    <t>DCP Sous-traitant 5</t>
  </si>
  <si>
    <t>DCP Sous-traitant 6</t>
  </si>
  <si>
    <t>DCP Sous-traitant 7</t>
  </si>
  <si>
    <t>DCP Sous-traitant 8</t>
  </si>
  <si>
    <t>Informations sur les entités légales impliquées dans les activités de traitement des données</t>
  </si>
  <si>
    <t>Color for Default Content</t>
  </si>
  <si>
    <t>21.1</t>
  </si>
  <si>
    <t>21.8</t>
  </si>
  <si>
    <t>Correction of formula and replacement of logo by itrust logo and dissemination in ITR-PACKAGE v21.8</t>
  </si>
  <si>
    <t>=CONCATENATE(IF(F4=Parameter!$B$17,$B$4 &amp; CHAR(10),""),IF(G4=Parameter!$B$17,$B$5 &amp; CHAR(10),""),IF(H4=Parameter!$B$17,$B$6 &amp; CHAR(10),""),IF(I4=Parameter!$B$17,$B$7 &amp; CHAR(10),""),IF(J4=Parameter!$B$17,$B$8 &amp; CHAR(10),""),IF(K4=Parameter!$B$17,$B$9 &amp; CHAR(10),""),IF(L4=Parameter!$B$17,$B$10 &amp; CHAR(10),""),IF(M4=Parameter!$B$17,$B$10 &amp; CHAR(10),""))</t>
  </si>
  <si>
    <t>=IF(O4="",Parameter!$B$18,Parameter!$B$17&amp;CHAR(10)&amp;LEFT(O4,LEN(O4)-2))</t>
  </si>
  <si>
    <t>=CONCATENATE(Registre!A7,"-",Registre!C7)</t>
  </si>
  <si>
    <t>=IFERROR(IF(D4=Parameter!$B$19,"",IF(F4=$B$7,$B$7 &amp; CHAR(10) &amp; H4,IFS(F4=$B$4,$B$4,F4=$B$5,$B$5,F4=$B$6,$B$6,G4=Parameter!$B$17,$B$8))),"")</t>
  </si>
  <si>
    <t>=IFERROR(IF(J4=Parameter!$B$19,"",IF(L4=$B$7,$B$7 &amp; CHAR(10) &amp; N4,IFS(L4=$B$4,$B$4,L4=$B$5,$B$5,L4=$B$6,$B$6,M4=Parameter!$B$17,$B$8))),"")</t>
  </si>
  <si>
    <t>=IFERROR(IF(P4=Parameter!$B$19,"",IF(R4=$B$7,$B$7 &amp; CHAR(10) &amp; T4,IFS(R4=$B$4,$B$4,R4=$B$5,$B$5,R4=$B$6,$B$6,S4=Parameter!$B$17,$B$8))),"")</t>
  </si>
  <si>
    <t>='Tsf-Ext-UE'!I4</t>
  </si>
  <si>
    <t>='Tsf-Ext-UE'!O4</t>
  </si>
  <si>
    <t>='Tsf-Ext-UE'!U4</t>
  </si>
  <si>
    <t>=IF(ISBLANK('CNPD-Art35-5&amp;6'!P4)=TRUE,"",'CNPD-Art35-5&amp;6'!P4)</t>
  </si>
  <si>
    <t>G. Schaff</t>
  </si>
  <si>
    <t>RegisterDCP-FR</t>
  </si>
  <si>
    <t>Assistance for Reporting on Information system Audits with Normative Assessment (ARIANA) 
Système de Management des Données à Caractère Personnel 
(SMDCP)</t>
  </si>
  <si>
    <t>#Q121 (ARIANA) + #5ADPv24RegisterDCP (CyFort)</t>
  </si>
  <si>
    <t>21.9</t>
  </si>
  <si>
    <t>R. Pande</t>
  </si>
  <si>
    <t>Updated reference and prep for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</si>
</sst>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_);_(&quot;€&quot;* \(#,##0\);_(&quot;€&quot;* &quot;-&quot;_);_(@_)"/>
    <numFmt numFmtId="165" formatCode="_(&quot;€&quot;* #,##0.00_);_(&quot;€&quot;* \(#,##0.00\);_(&quot;€&quot;* &quot;-&quot;??_);_(@_)"/>
    <numFmt numFmtId="166" formatCode="0.0"/>
    <numFmt numFmtId="167" formatCode="dd\.mm\.yy"/>
    <numFmt numFmtId="168" formatCode="&quot;[COL&quot;_##0&quot;]&quot;\ "/>
  </numFmts>
  <fonts count="64" x14ac:knownFonts="1">
    <font>
      <sz val="8"/>
      <color theme="1"/>
      <name val="Corbel"/>
      <family val="2"/>
      <scheme val="minor"/>
    </font>
    <font>
      <sz val="11"/>
      <color theme="1"/>
      <name val="Corbel"/>
      <family val="2"/>
      <scheme val="minor"/>
    </font>
    <font>
      <sz val="11"/>
      <color theme="1"/>
      <name val="Corbel"/>
      <family val="2"/>
      <scheme val="minor"/>
    </font>
    <font>
      <sz val="11"/>
      <color theme="1"/>
      <name val="Corbel"/>
      <family val="2"/>
      <scheme val="minor"/>
    </font>
    <font>
      <sz val="11"/>
      <color theme="1"/>
      <name val="Corbel"/>
      <family val="2"/>
      <scheme val="minor"/>
    </font>
    <font>
      <sz val="11"/>
      <color theme="1"/>
      <name val="Corbel"/>
      <family val="2"/>
      <scheme val="minor"/>
    </font>
    <font>
      <sz val="11"/>
      <color theme="1"/>
      <name val="Corbel"/>
      <family val="2"/>
      <scheme val="minor"/>
    </font>
    <font>
      <sz val="11"/>
      <color theme="1"/>
      <name val="Corbel"/>
      <family val="2"/>
      <scheme val="minor"/>
    </font>
    <font>
      <sz val="11"/>
      <color theme="1"/>
      <name val="Corbel"/>
      <family val="2"/>
      <scheme val="minor"/>
    </font>
    <font>
      <sz val="11"/>
      <color theme="1"/>
      <name val="Corbel"/>
      <family val="2"/>
      <scheme val="minor"/>
    </font>
    <font>
      <sz val="9"/>
      <color theme="1"/>
      <name val="Corbel"/>
      <family val="2"/>
    </font>
    <font>
      <sz val="11"/>
      <color theme="1"/>
      <name val="Corbel"/>
      <family val="2"/>
    </font>
    <font>
      <sz val="9"/>
      <color theme="1"/>
      <name val="Corbel"/>
      <family val="2"/>
    </font>
    <font>
      <sz val="11"/>
      <color theme="1"/>
      <name val="Corbel"/>
      <family val="2"/>
    </font>
    <font>
      <b/>
      <sz val="10"/>
      <color indexed="8"/>
      <name val="Corbel"/>
      <family val="2"/>
    </font>
    <font>
      <b/>
      <sz val="11"/>
      <color theme="1"/>
      <name val="Corbel"/>
      <family val="2"/>
    </font>
    <font>
      <sz val="18"/>
      <color theme="1"/>
      <name val="Corbel"/>
      <family val="2"/>
    </font>
    <font>
      <sz val="12"/>
      <color theme="1"/>
      <name val="Calibri"/>
      <family val="2"/>
    </font>
    <font>
      <b/>
      <sz val="12"/>
      <color theme="1"/>
      <name val="Corbel"/>
      <family val="2"/>
    </font>
    <font>
      <sz val="6"/>
      <color theme="1"/>
      <name val="Corbel"/>
      <family val="2"/>
    </font>
    <font>
      <sz val="12"/>
      <name val="Corbel"/>
      <family val="2"/>
    </font>
    <font>
      <b/>
      <sz val="9"/>
      <color rgb="FFFA7D00"/>
      <name val="Corbel"/>
      <family val="2"/>
    </font>
    <font>
      <b/>
      <sz val="16"/>
      <name val="Century"/>
      <family val="2"/>
      <scheme val="major"/>
    </font>
    <font>
      <b/>
      <sz val="11"/>
      <name val="Century"/>
      <family val="2"/>
      <scheme val="major"/>
    </font>
    <font>
      <sz val="9"/>
      <color rgb="FF3F3F76"/>
      <name val="Corbel"/>
      <family val="2"/>
    </font>
    <font>
      <sz val="10"/>
      <color theme="1"/>
      <name val="Corbel"/>
      <family val="2"/>
      <scheme val="minor"/>
    </font>
    <font>
      <sz val="8"/>
      <name val="Corbel"/>
      <family val="2"/>
      <scheme val="minor"/>
    </font>
    <font>
      <sz val="8"/>
      <color theme="1"/>
      <name val="Corbel"/>
      <family val="2"/>
      <scheme val="minor"/>
    </font>
    <font>
      <sz val="9"/>
      <color theme="0"/>
      <name val="Corbel"/>
      <family val="2"/>
    </font>
    <font>
      <sz val="9"/>
      <color rgb="FF9C0006"/>
      <name val="Corbel"/>
      <family val="2"/>
    </font>
    <font>
      <sz val="10"/>
      <name val="Corbel"/>
      <family val="2"/>
      <scheme val="minor"/>
    </font>
    <font>
      <b/>
      <sz val="9"/>
      <color theme="0"/>
      <name val="Corbel"/>
      <family val="2"/>
    </font>
    <font>
      <i/>
      <sz val="9"/>
      <color rgb="FF7F7F7F"/>
      <name val="Corbel"/>
      <family val="2"/>
    </font>
    <font>
      <sz val="9"/>
      <color rgb="FF006100"/>
      <name val="Corbel"/>
      <family val="2"/>
    </font>
    <font>
      <b/>
      <sz val="12"/>
      <name val="Century"/>
      <family val="2"/>
      <scheme val="major"/>
    </font>
    <font>
      <sz val="9"/>
      <color rgb="FFFA7D00"/>
      <name val="Corbel"/>
      <family val="2"/>
    </font>
    <font>
      <sz val="9"/>
      <color rgb="FF9C5700"/>
      <name val="Corbel"/>
      <family val="2"/>
    </font>
    <font>
      <b/>
      <sz val="9"/>
      <color rgb="FF3F3F3F"/>
      <name val="Corbel"/>
      <family val="2"/>
    </font>
    <font>
      <sz val="9"/>
      <color rgb="FFFF0000"/>
      <name val="Corbel"/>
      <family val="2"/>
    </font>
    <font>
      <b/>
      <sz val="10"/>
      <color theme="1"/>
      <name val="Corbel"/>
      <family val="2"/>
      <scheme val="minor"/>
    </font>
    <font>
      <sz val="9"/>
      <color theme="0" tint="-0.499984740745262"/>
      <name val="Corbel"/>
      <family val="2"/>
      <scheme val="minor"/>
    </font>
    <font>
      <b/>
      <sz val="12"/>
      <color theme="1"/>
      <name val="Century"/>
      <family val="2"/>
      <scheme val="major"/>
    </font>
    <font>
      <sz val="11"/>
      <color theme="1"/>
      <name val="Calibri Light"/>
      <family val="2"/>
    </font>
    <font>
      <b/>
      <sz val="18"/>
      <name val="Century"/>
      <family val="2"/>
      <scheme val="major"/>
    </font>
    <font>
      <u/>
      <sz val="10"/>
      <color theme="10"/>
      <name val="Arial"/>
      <family val="2"/>
    </font>
    <font>
      <b/>
      <sz val="10"/>
      <name val="Bahnschrift Condensed"/>
      <family val="2"/>
    </font>
    <font>
      <sz val="11"/>
      <color rgb="FF000000"/>
      <name val="Calibri"/>
      <family val="2"/>
    </font>
    <font>
      <sz val="12"/>
      <color theme="1"/>
      <name val="Corbel"/>
      <family val="2"/>
      <scheme val="minor"/>
    </font>
    <font>
      <b/>
      <sz val="12"/>
      <color theme="1"/>
      <name val="Corbel"/>
      <family val="2"/>
      <scheme val="minor"/>
    </font>
    <font>
      <b/>
      <vertAlign val="superscript"/>
      <sz val="12"/>
      <color theme="1"/>
      <name val="Corbel"/>
      <family val="2"/>
      <scheme val="minor"/>
    </font>
    <font>
      <sz val="11"/>
      <name val="Corbel"/>
      <family val="2"/>
      <scheme val="minor"/>
    </font>
    <font>
      <i/>
      <sz val="9"/>
      <name val="Corbel"/>
      <family val="2"/>
      <scheme val="minor"/>
    </font>
    <font>
      <b/>
      <sz val="8"/>
      <color theme="1"/>
      <name val="Corbel"/>
      <family val="2"/>
      <scheme val="minor"/>
    </font>
    <font>
      <sz val="9"/>
      <color theme="1"/>
      <name val="Corbel"/>
      <family val="2"/>
      <scheme val="minor"/>
    </font>
    <font>
      <b/>
      <sz val="10"/>
      <name val="Century"/>
      <family val="2"/>
      <scheme val="major"/>
    </font>
    <font>
      <sz val="7"/>
      <color theme="1"/>
      <name val="Consolas"/>
      <family val="3"/>
    </font>
    <font>
      <b/>
      <sz val="14"/>
      <name val="Century"/>
      <family val="2"/>
      <scheme val="major"/>
    </font>
    <font>
      <b/>
      <sz val="11"/>
      <color theme="1"/>
      <name val="Abadi"/>
      <family val="2"/>
    </font>
    <font>
      <b/>
      <sz val="9"/>
      <color rgb="FFFA7D00"/>
      <name val="Corbel"/>
      <family val="2"/>
      <scheme val="minor"/>
    </font>
    <font>
      <b/>
      <sz val="11"/>
      <name val="Corbel"/>
      <family val="2"/>
      <scheme val="minor"/>
    </font>
    <font>
      <sz val="10"/>
      <color theme="1"/>
      <name val="Calibri"/>
      <family val="2"/>
    </font>
    <font>
      <b/>
      <sz val="12"/>
      <color theme="1"/>
      <name val="Century"/>
      <family val="1"/>
      <scheme val="major"/>
    </font>
    <font>
      <b/>
      <sz val="12"/>
      <name val="Corbel"/>
      <family val="2"/>
      <scheme val="minor"/>
    </font>
    <font>
      <i/>
      <sz val="12"/>
      <name val="Century"/>
      <family val="1"/>
      <scheme val="major"/>
    </font>
  </fonts>
  <fills count="110">
    <fill>
      <patternFill patternType="none"/>
    </fill>
    <fill>
      <patternFill patternType="gray125"/>
    </fill>
    <fill>
      <patternFill patternType="solid">
        <fgColor rgb="FFF2F2F2"/>
      </patternFill>
    </fill>
    <fill>
      <patternFill patternType="solid">
        <fgColor theme="0"/>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C99"/>
      </patternFill>
    </fill>
    <fill>
      <patternFill patternType="solid">
        <fgColor rgb="FFFFFFCC"/>
      </patternFill>
    </fill>
    <fill>
      <patternFill patternType="solid">
        <fgColor rgb="FFFFFF00"/>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theme="2"/>
        <bgColor indexed="64"/>
      </patternFill>
    </fill>
    <fill>
      <patternFill patternType="solid">
        <fgColor rgb="FF92D050"/>
        <bgColor indexed="64"/>
      </patternFill>
    </fill>
    <fill>
      <patternFill patternType="solid">
        <fgColor theme="4"/>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rgb="FF33CCCC"/>
        <bgColor indexed="64"/>
      </patternFill>
    </fill>
    <fill>
      <patternFill patternType="solid">
        <fgColor rgb="FF000000"/>
        <bgColor indexed="64"/>
      </patternFill>
    </fill>
    <fill>
      <patternFill patternType="solid">
        <fgColor rgb="FF0000FF"/>
        <bgColor indexed="64"/>
      </patternFill>
    </fill>
    <fill>
      <patternFill patternType="solid">
        <fgColor rgb="FF666699"/>
        <bgColor indexed="64"/>
      </patternFill>
    </fill>
    <fill>
      <patternFill patternType="solid">
        <fgColor rgb="FF00FF00"/>
        <bgColor indexed="64"/>
      </patternFill>
    </fill>
    <fill>
      <patternFill patternType="solid">
        <fgColor rgb="FF993300"/>
        <bgColor indexed="64"/>
      </patternFill>
    </fill>
    <fill>
      <patternFill patternType="solid">
        <fgColor rgb="FF000080"/>
        <bgColor indexed="64"/>
      </patternFill>
    </fill>
    <fill>
      <patternFill patternType="solid">
        <fgColor rgb="FF003300"/>
        <bgColor indexed="64"/>
      </patternFill>
    </fill>
    <fill>
      <patternFill patternType="solid">
        <fgColor rgb="FF800000"/>
        <bgColor indexed="64"/>
      </patternFill>
    </fill>
    <fill>
      <patternFill patternType="solid">
        <fgColor rgb="FF003366"/>
        <bgColor indexed="64"/>
      </patternFill>
    </fill>
    <fill>
      <patternFill patternType="solid">
        <fgColor rgb="FF808000"/>
        <bgColor indexed="64"/>
      </patternFill>
    </fill>
    <fill>
      <patternFill patternType="solid">
        <fgColor rgb="FFFFCC00"/>
        <bgColor indexed="64"/>
      </patternFill>
    </fill>
    <fill>
      <patternFill patternType="solid">
        <fgColor rgb="FFF3F3F3"/>
        <bgColor indexed="64"/>
      </patternFill>
    </fill>
    <fill>
      <patternFill patternType="solid">
        <fgColor rgb="FFE6E6E6"/>
        <bgColor indexed="64"/>
      </patternFill>
    </fill>
    <fill>
      <patternFill patternType="solid">
        <fgColor rgb="FFE0E0E0"/>
        <bgColor indexed="64"/>
      </patternFill>
    </fill>
    <fill>
      <patternFill patternType="solid">
        <fgColor rgb="FFD9D9D9"/>
        <bgColor indexed="64"/>
      </patternFill>
    </fill>
    <fill>
      <patternFill patternType="solid">
        <fgColor rgb="FFCCCCCC"/>
        <bgColor indexed="64"/>
      </patternFill>
    </fill>
    <fill>
      <patternFill patternType="solid">
        <fgColor rgb="FFC0C0C0"/>
        <bgColor indexed="64"/>
      </patternFill>
    </fill>
    <fill>
      <patternFill patternType="solid">
        <fgColor rgb="FFB3B3B3"/>
        <bgColor indexed="64"/>
      </patternFill>
    </fill>
    <fill>
      <patternFill patternType="solid">
        <fgColor rgb="FFA6A6A6"/>
        <bgColor indexed="64"/>
      </patternFill>
    </fill>
    <fill>
      <patternFill patternType="solid">
        <fgColor rgb="FFA0A0A0"/>
        <bgColor indexed="64"/>
      </patternFill>
    </fill>
    <fill>
      <patternFill patternType="solid">
        <fgColor rgb="FF999999"/>
        <bgColor indexed="64"/>
      </patternFill>
    </fill>
    <fill>
      <patternFill patternType="solid">
        <fgColor rgb="FF8C8C8C"/>
        <bgColor indexed="64"/>
      </patternFill>
    </fill>
    <fill>
      <patternFill patternType="solid">
        <fgColor rgb="FF808080"/>
        <bgColor indexed="64"/>
      </patternFill>
    </fill>
    <fill>
      <patternFill patternType="solid">
        <fgColor rgb="FF737373"/>
        <bgColor indexed="64"/>
      </patternFill>
    </fill>
    <fill>
      <patternFill patternType="solid">
        <fgColor rgb="FF666666"/>
        <bgColor indexed="64"/>
      </patternFill>
    </fill>
    <fill>
      <patternFill patternType="solid">
        <fgColor rgb="FF606060"/>
        <bgColor indexed="64"/>
      </patternFill>
    </fill>
    <fill>
      <patternFill patternType="solid">
        <fgColor rgb="FF595959"/>
        <bgColor indexed="64"/>
      </patternFill>
    </fill>
    <fill>
      <patternFill patternType="solid">
        <fgColor rgb="FF4C4C4C"/>
        <bgColor indexed="64"/>
      </patternFill>
    </fill>
    <fill>
      <patternFill patternType="solid">
        <fgColor rgb="FF404040"/>
        <bgColor indexed="64"/>
      </patternFill>
    </fill>
    <fill>
      <patternFill patternType="solid">
        <fgColor rgb="FF333333"/>
        <bgColor indexed="64"/>
      </patternFill>
    </fill>
    <fill>
      <patternFill patternType="solid">
        <fgColor rgb="FF262626"/>
        <bgColor indexed="64"/>
      </patternFill>
    </fill>
    <fill>
      <patternFill patternType="solid">
        <fgColor rgb="FF202020"/>
        <bgColor indexed="64"/>
      </patternFill>
    </fill>
    <fill>
      <patternFill patternType="solid">
        <fgColor rgb="FF191919"/>
        <bgColor indexed="64"/>
      </patternFill>
    </fill>
    <fill>
      <patternFill patternType="solid">
        <fgColor rgb="FF0C0C0C"/>
        <bgColor indexed="64"/>
      </patternFill>
    </fill>
    <fill>
      <patternFill patternType="solid">
        <fgColor rgb="FF008000"/>
        <bgColor indexed="64"/>
      </patternFill>
    </fill>
    <fill>
      <patternFill patternType="solid">
        <fgColor rgb="FF333399"/>
        <bgColor indexed="64"/>
      </patternFill>
    </fill>
    <fill>
      <patternFill patternType="solid">
        <fgColor rgb="FFCC99FF"/>
        <bgColor indexed="64"/>
      </patternFill>
    </fill>
    <fill>
      <patternFill patternType="solid">
        <fgColor rgb="FF3366FF"/>
        <bgColor indexed="64"/>
      </patternFill>
    </fill>
    <fill>
      <patternFill patternType="solid">
        <fgColor rgb="FFCCFFCC"/>
        <bgColor indexed="64"/>
      </patternFill>
    </fill>
    <fill>
      <patternFill patternType="solid">
        <fgColor rgb="FFFF9900"/>
        <bgColor indexed="64"/>
      </patternFill>
    </fill>
    <fill>
      <patternFill patternType="solid">
        <fgColor rgb="FFCCFFFF"/>
        <bgColor indexed="64"/>
      </patternFill>
    </fill>
    <fill>
      <patternFill patternType="solid">
        <fgColor rgb="FFFFFF99"/>
        <bgColor indexed="64"/>
      </patternFill>
    </fill>
    <fill>
      <patternFill patternType="solid">
        <fgColor rgb="FF99CC00"/>
        <bgColor indexed="64"/>
      </patternFill>
    </fill>
    <fill>
      <patternFill patternType="solid">
        <fgColor rgb="FF333300"/>
        <bgColor indexed="64"/>
      </patternFill>
    </fill>
    <fill>
      <patternFill patternType="solid">
        <fgColor rgb="FFFF6600"/>
        <bgColor indexed="64"/>
      </patternFill>
    </fill>
    <fill>
      <patternFill patternType="solid">
        <fgColor rgb="FF99CCFF"/>
        <bgColor indexed="64"/>
      </patternFill>
    </fill>
    <fill>
      <patternFill patternType="solid">
        <fgColor rgb="FFFF00FF"/>
        <bgColor indexed="64"/>
      </patternFill>
    </fill>
    <fill>
      <patternFill patternType="solid">
        <fgColor rgb="FF993366"/>
        <bgColor indexed="64"/>
      </patternFill>
    </fill>
    <fill>
      <patternFill patternType="solid">
        <fgColor rgb="FFFF0000"/>
        <bgColor indexed="64"/>
      </patternFill>
    </fill>
    <fill>
      <patternFill patternType="solid">
        <fgColor rgb="FFFF99CC"/>
        <bgColor indexed="64"/>
      </patternFill>
    </fill>
    <fill>
      <patternFill patternType="solid">
        <fgColor rgb="FF339966"/>
        <bgColor indexed="64"/>
      </patternFill>
    </fill>
    <fill>
      <patternFill patternType="solid">
        <fgColor rgb="FF00CCFF"/>
        <bgColor indexed="64"/>
      </patternFill>
    </fill>
    <fill>
      <patternFill patternType="solid">
        <fgColor rgb="FFFFCC99"/>
        <bgColor indexed="64"/>
      </patternFill>
    </fill>
    <fill>
      <patternFill patternType="solid">
        <fgColor rgb="FF008080"/>
        <bgColor indexed="64"/>
      </patternFill>
    </fill>
    <fill>
      <patternFill patternType="solid">
        <fgColor rgb="FF00FFFF"/>
        <bgColor indexed="64"/>
      </patternFill>
    </fill>
    <fill>
      <patternFill patternType="solid">
        <fgColor rgb="FF800080"/>
        <bgColor indexed="64"/>
      </patternFill>
    </fill>
    <fill>
      <patternFill patternType="solid">
        <fgColor rgb="FFFFFFFF"/>
        <bgColor indexed="64"/>
      </patternFill>
    </fill>
    <fill>
      <patternFill patternType="solid">
        <fgColor rgb="FFFFCCFF"/>
        <bgColor indexed="64"/>
      </patternFill>
    </fill>
    <fill>
      <patternFill patternType="solid">
        <fgColor theme="6" tint="0.79998168889431442"/>
        <bgColor indexed="64"/>
      </patternFill>
    </fill>
    <fill>
      <patternFill patternType="solid">
        <fgColor rgb="FFFF66FF"/>
        <bgColor indexed="64"/>
      </patternFill>
    </fill>
    <fill>
      <patternFill patternType="solid">
        <fgColor theme="0" tint="-4.9989318521683403E-2"/>
        <bgColor indexed="64"/>
      </patternFill>
    </fill>
    <fill>
      <patternFill patternType="solid">
        <fgColor theme="8"/>
        <bgColor indexed="64"/>
      </patternFill>
    </fill>
    <fill>
      <patternFill patternType="solid">
        <fgColor theme="8" tint="0.59999389629810485"/>
        <bgColor indexed="64"/>
      </patternFill>
    </fill>
    <fill>
      <patternFill patternType="solid">
        <fgColor theme="7"/>
        <bgColor indexed="64"/>
      </patternFill>
    </fill>
    <fill>
      <patternFill patternType="solid">
        <fgColor theme="8"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auto="1"/>
      </left>
      <right/>
      <top/>
      <bottom style="thin">
        <color auto="1"/>
      </bottom>
      <diagonal/>
    </border>
    <border>
      <left style="thin">
        <color indexed="64"/>
      </left>
      <right/>
      <top style="thin">
        <color indexed="64"/>
      </top>
      <bottom/>
      <diagonal/>
    </border>
    <border>
      <left/>
      <right/>
      <top/>
      <bottom style="thin">
        <color indexed="64"/>
      </bottom>
      <diagonal/>
    </border>
    <border>
      <left style="thin">
        <color indexed="64"/>
      </left>
      <right/>
      <top/>
      <bottom/>
      <diagonal/>
    </border>
    <border>
      <left style="thin">
        <color indexed="64"/>
      </left>
      <right style="thin">
        <color auto="1"/>
      </right>
      <top/>
      <bottom style="thin">
        <color indexed="6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thin">
        <color theme="4"/>
      </left>
      <right style="thin">
        <color theme="4"/>
      </right>
      <top style="thin">
        <color theme="4"/>
      </top>
      <bottom style="thin">
        <color theme="4"/>
      </bottom>
      <diagonal/>
    </border>
    <border>
      <left/>
      <right style="thin">
        <color indexed="64"/>
      </right>
      <top style="thin">
        <color indexed="64"/>
      </top>
      <bottom/>
      <diagonal/>
    </border>
    <border>
      <left/>
      <right style="thin">
        <color indexed="64"/>
      </right>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diagonal/>
    </border>
    <border>
      <left style="thin">
        <color theme="2" tint="-0.499984740745262"/>
      </left>
      <right style="thin">
        <color rgb="FF00AFF2"/>
      </right>
      <top style="thin">
        <color theme="2" tint="-0.499984740745262"/>
      </top>
      <bottom style="thin">
        <color theme="2" tint="-0.499984740745262"/>
      </bottom>
      <diagonal/>
    </border>
    <border>
      <left/>
      <right/>
      <top style="thin">
        <color theme="2" tint="-0.499984740745262"/>
      </top>
      <bottom/>
      <diagonal/>
    </border>
    <border>
      <left style="thin">
        <color theme="2" tint="-0.499984740745262"/>
      </left>
      <right style="thin">
        <color rgb="FF00AFF2"/>
      </right>
      <top style="thin">
        <color theme="2" tint="-0.499984740745262"/>
      </top>
      <bottom/>
      <diagonal/>
    </border>
    <border>
      <left style="thin">
        <color rgb="FF7F7F7F"/>
      </left>
      <right/>
      <top/>
      <bottom/>
      <diagonal/>
    </border>
    <border>
      <left style="thin">
        <color rgb="FF7F7F7F"/>
      </left>
      <right style="thin">
        <color rgb="FF7F7F7F"/>
      </right>
      <top style="thin">
        <color rgb="FF7F7F7F"/>
      </top>
      <bottom/>
      <diagonal/>
    </border>
    <border>
      <left/>
      <right style="thin">
        <color theme="2" tint="-0.499984740745262"/>
      </right>
      <top style="thin">
        <color theme="2" tint="-0.499984740745262"/>
      </top>
      <bottom/>
      <diagonal/>
    </border>
    <border>
      <left/>
      <right/>
      <top style="thin">
        <color indexed="64"/>
      </top>
      <bottom/>
      <diagonal/>
    </border>
    <border>
      <left style="thin">
        <color theme="2" tint="-0.499984740745262"/>
      </left>
      <right style="thin">
        <color theme="2" tint="-0.499984740745262"/>
      </right>
      <top/>
      <bottom style="thin">
        <color theme="2" tint="-0.499984740745262"/>
      </bottom>
      <diagonal/>
    </border>
    <border>
      <left style="thin">
        <color theme="7" tint="-0.24994659260841701"/>
      </left>
      <right style="thin">
        <color theme="7" tint="-0.24994659260841701"/>
      </right>
      <top style="thin">
        <color theme="7" tint="-0.24994659260841701"/>
      </top>
      <bottom style="thin">
        <color theme="7" tint="-0.24994659260841701"/>
      </bottom>
      <diagonal/>
    </border>
  </borders>
  <cellStyleXfs count="55">
    <xf numFmtId="0" fontId="0" fillId="0" borderId="0"/>
    <xf numFmtId="0" fontId="43" fillId="39" borderId="1" applyNumberFormat="0" applyProtection="0">
      <alignment horizontal="center" vertical="center"/>
    </xf>
    <xf numFmtId="0" fontId="22" fillId="40" borderId="1" applyNumberFormat="0" applyProtection="0">
      <alignment horizontal="center" vertical="center"/>
    </xf>
    <xf numFmtId="0" fontId="34" fillId="41" borderId="1" applyNumberFormat="0" applyProtection="0">
      <alignment horizontal="left" vertical="center" indent="1"/>
    </xf>
    <xf numFmtId="0" fontId="23" fillId="36" borderId="1" applyNumberFormat="0" applyProtection="0">
      <alignment horizontal="left" vertical="center" indent="1"/>
    </xf>
    <xf numFmtId="0" fontId="24" fillId="22" borderId="5" applyNumberFormat="0" applyAlignment="0" applyProtection="0"/>
    <xf numFmtId="0" fontId="21" fillId="2" borderId="5" applyNumberFormat="0" applyAlignment="0" applyProtection="0"/>
    <xf numFmtId="0" fontId="11" fillId="23" borderId="6" applyNumberFormat="0" applyFont="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25" fillId="0" borderId="0" applyFill="0" applyBorder="0" applyProtection="0">
      <alignment horizontal="left" vertical="top" wrapText="1" indent="1"/>
    </xf>
    <xf numFmtId="167" fontId="25" fillId="0" borderId="2" applyFill="0" applyBorder="0">
      <alignment horizontal="left" vertical="top" indent="1"/>
    </xf>
    <xf numFmtId="165" fontId="27" fillId="0" borderId="0" applyFont="0" applyFill="0" applyBorder="0" applyAlignment="0" applyProtection="0"/>
    <xf numFmtId="164" fontId="27" fillId="0" borderId="0" applyFont="0" applyFill="0" applyBorder="0" applyAlignment="0" applyProtection="0"/>
    <xf numFmtId="0" fontId="33" fillId="26" borderId="0" applyNumberFormat="0" applyBorder="0" applyAlignment="0" applyProtection="0"/>
    <xf numFmtId="0" fontId="29" fillId="27" borderId="0" applyNumberFormat="0" applyBorder="0" applyAlignment="0" applyProtection="0"/>
    <xf numFmtId="0" fontId="36" fillId="28" borderId="0" applyNumberFormat="0" applyBorder="0" applyAlignment="0" applyProtection="0"/>
    <xf numFmtId="0" fontId="37" fillId="2" borderId="12" applyNumberFormat="0" applyAlignment="0" applyProtection="0"/>
    <xf numFmtId="0" fontId="35" fillId="0" borderId="13" applyNumberFormat="0" applyFill="0" applyAlignment="0" applyProtection="0"/>
    <xf numFmtId="0" fontId="31" fillId="29" borderId="14" applyNumberFormat="0" applyAlignment="0" applyProtection="0"/>
    <xf numFmtId="0" fontId="38" fillId="0" borderId="0" applyNumberFormat="0" applyFill="0" applyBorder="0" applyAlignment="0" applyProtection="0"/>
    <xf numFmtId="0" fontId="32" fillId="0" borderId="0" applyNumberFormat="0" applyFill="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8" fillId="32" borderId="0" applyNumberFormat="0" applyBorder="0" applyAlignment="0" applyProtection="0"/>
    <xf numFmtId="0" fontId="28" fillId="33" borderId="0" applyNumberFormat="0" applyBorder="0" applyAlignment="0" applyProtection="0"/>
    <xf numFmtId="0" fontId="28" fillId="34" borderId="0" applyNumberFormat="0" applyBorder="0" applyAlignment="0" applyProtection="0"/>
    <xf numFmtId="0" fontId="28" fillId="35" borderId="0" applyNumberFormat="0" applyBorder="0" applyAlignment="0" applyProtection="0"/>
    <xf numFmtId="0" fontId="25" fillId="0" borderId="2" applyFill="0">
      <alignment horizontal="left" vertical="top" indent="1"/>
    </xf>
    <xf numFmtId="4" fontId="25" fillId="0" borderId="0">
      <alignment horizontal="right" vertical="top" wrapText="1" indent="1"/>
    </xf>
    <xf numFmtId="0" fontId="40" fillId="0" borderId="1">
      <alignment horizontal="right" wrapText="1" indent="1"/>
    </xf>
    <xf numFmtId="0" fontId="44" fillId="0" borderId="0" applyNumberFormat="0" applyFill="0" applyBorder="0" applyAlignment="0" applyProtection="0"/>
    <xf numFmtId="0" fontId="41" fillId="38" borderId="18">
      <alignment horizontal="left" vertical="center" indent="1"/>
    </xf>
    <xf numFmtId="0" fontId="23" fillId="39" borderId="1">
      <alignment horizontal="center" vertical="center" textRotation="90" wrapText="1"/>
    </xf>
    <xf numFmtId="0" fontId="45" fillId="41" borderId="1" applyProtection="0">
      <alignment horizontal="center" vertical="center" textRotation="90" wrapText="1"/>
    </xf>
    <xf numFmtId="0" fontId="23" fillId="39" borderId="1" applyNumberFormat="0" applyFont="0" applyFill="0" applyBorder="0" applyProtection="0">
      <alignment horizontal="center" vertical="center" textRotation="90" wrapText="1"/>
    </xf>
    <xf numFmtId="0" fontId="46" fillId="0" borderId="0"/>
    <xf numFmtId="0" fontId="57" fillId="0" borderId="0">
      <alignment horizontal="left" vertical="top" wrapText="1"/>
    </xf>
    <xf numFmtId="0" fontId="61" fillId="108" borderId="32">
      <alignment horizontal="left" vertical="center" indent="1"/>
    </xf>
  </cellStyleXfs>
  <cellXfs count="305">
    <xf numFmtId="0" fontId="0" fillId="0" borderId="0" xfId="0"/>
    <xf numFmtId="0" fontId="0" fillId="0" borderId="0" xfId="0" applyAlignment="1">
      <alignment vertical="center"/>
    </xf>
    <xf numFmtId="0" fontId="13" fillId="0" borderId="0" xfId="0" applyFont="1" applyAlignment="1">
      <alignment vertical="center"/>
    </xf>
    <xf numFmtId="0" fontId="16" fillId="0" borderId="0" xfId="0" applyFont="1" applyAlignment="1">
      <alignment vertical="center"/>
    </xf>
    <xf numFmtId="0" fontId="19" fillId="0" borderId="0" xfId="0" applyFont="1"/>
    <xf numFmtId="0" fontId="12" fillId="0" borderId="0" xfId="0" applyFont="1"/>
    <xf numFmtId="0" fontId="15" fillId="0" borderId="0" xfId="0" applyFont="1" applyAlignment="1">
      <alignment horizontal="left" vertical="center"/>
    </xf>
    <xf numFmtId="0" fontId="25" fillId="0" borderId="0" xfId="26">
      <alignment horizontal="left" vertical="top" wrapText="1" indent="1"/>
    </xf>
    <xf numFmtId="0" fontId="25" fillId="0" borderId="0" xfId="26" applyAlignment="1">
      <alignment horizontal="left" vertical="top" indent="1"/>
    </xf>
    <xf numFmtId="0" fontId="43" fillId="39" borderId="1" xfId="1" applyAlignment="1">
      <alignment horizontal="left" vertical="center"/>
    </xf>
    <xf numFmtId="0" fontId="34" fillId="41" borderId="2" xfId="3" applyBorder="1">
      <alignment horizontal="left" vertical="center" indent="1"/>
    </xf>
    <xf numFmtId="0" fontId="23" fillId="36" borderId="10" xfId="4" applyBorder="1">
      <alignment horizontal="left" vertical="center" indent="1"/>
    </xf>
    <xf numFmtId="0" fontId="34" fillId="41" borderId="4" xfId="3" applyBorder="1">
      <alignment horizontal="left" vertical="center" indent="1"/>
    </xf>
    <xf numFmtId="0" fontId="23" fillId="36" borderId="2" xfId="4" applyBorder="1">
      <alignment horizontal="left" vertical="center" indent="1"/>
    </xf>
    <xf numFmtId="0" fontId="23" fillId="36" borderId="4" xfId="4" applyBorder="1">
      <alignment horizontal="left" vertical="center" indent="1"/>
    </xf>
    <xf numFmtId="0" fontId="25" fillId="0" borderId="2" xfId="26" applyBorder="1" applyAlignment="1">
      <alignment horizontal="left" vertical="top" indent="1"/>
    </xf>
    <xf numFmtId="0" fontId="25" fillId="0" borderId="3" xfId="26" applyBorder="1" applyAlignment="1">
      <alignment horizontal="left" vertical="top" indent="1"/>
    </xf>
    <xf numFmtId="0" fontId="25" fillId="0" borderId="4" xfId="26" applyBorder="1" applyAlignment="1">
      <alignment horizontal="left" vertical="top" indent="1"/>
    </xf>
    <xf numFmtId="0" fontId="25" fillId="0" borderId="3" xfId="26" applyBorder="1">
      <alignment horizontal="left" vertical="top" wrapText="1" indent="1"/>
    </xf>
    <xf numFmtId="0" fontId="25" fillId="0" borderId="1" xfId="26" applyFill="1" applyBorder="1">
      <alignment horizontal="left" vertical="top" wrapText="1" indent="1"/>
    </xf>
    <xf numFmtId="0" fontId="25" fillId="0" borderId="0" xfId="26" applyBorder="1">
      <alignment horizontal="left" vertical="top" wrapText="1" indent="1"/>
    </xf>
    <xf numFmtId="0" fontId="25" fillId="0" borderId="0" xfId="26" applyBorder="1" applyAlignment="1">
      <alignment horizontal="left" vertical="top" indent="1"/>
    </xf>
    <xf numFmtId="0" fontId="17" fillId="0" borderId="0" xfId="0" applyFont="1"/>
    <xf numFmtId="0" fontId="25" fillId="0" borderId="4" xfId="26" applyBorder="1">
      <alignment horizontal="left" vertical="top" wrapText="1" indent="1"/>
    </xf>
    <xf numFmtId="0" fontId="25" fillId="0" borderId="2" xfId="26" applyBorder="1">
      <alignment horizontal="left" vertical="top" wrapText="1" indent="1"/>
    </xf>
    <xf numFmtId="0" fontId="23" fillId="36" borderId="1" xfId="4">
      <alignment horizontal="left" vertical="center" indent="1"/>
    </xf>
    <xf numFmtId="0" fontId="22" fillId="40" borderId="1" xfId="2">
      <alignment horizontal="center" vertical="center"/>
    </xf>
    <xf numFmtId="0" fontId="34" fillId="41" borderId="3" xfId="3" applyBorder="1">
      <alignment horizontal="left" vertical="center" indent="1"/>
    </xf>
    <xf numFmtId="0" fontId="23" fillId="36" borderId="3" xfId="4" applyBorder="1">
      <alignment horizontal="left" vertical="center" indent="1"/>
    </xf>
    <xf numFmtId="0" fontId="34" fillId="41" borderId="1" xfId="3">
      <alignment horizontal="left" vertical="center" indent="1"/>
    </xf>
    <xf numFmtId="0" fontId="25" fillId="0" borderId="10" xfId="26" applyBorder="1" applyAlignment="1">
      <alignment horizontal="left" vertical="top" indent="1"/>
    </xf>
    <xf numFmtId="0" fontId="25" fillId="0" borderId="10" xfId="26" applyBorder="1">
      <alignment horizontal="left" vertical="top" wrapText="1" indent="1"/>
    </xf>
    <xf numFmtId="0" fontId="25" fillId="0" borderId="7" xfId="26" applyBorder="1">
      <alignment horizontal="left" vertical="top" wrapText="1" indent="1"/>
    </xf>
    <xf numFmtId="0" fontId="25" fillId="0" borderId="9" xfId="26" applyBorder="1">
      <alignment horizontal="left" vertical="top" wrapText="1" indent="1"/>
    </xf>
    <xf numFmtId="0" fontId="25" fillId="0" borderId="2" xfId="26" applyFill="1" applyBorder="1">
      <alignment horizontal="left" vertical="top" wrapText="1" indent="1"/>
    </xf>
    <xf numFmtId="0" fontId="25" fillId="24" borderId="1" xfId="26" applyFill="1" applyBorder="1">
      <alignment horizontal="left" vertical="top" wrapText="1" indent="1"/>
    </xf>
    <xf numFmtId="0" fontId="0" fillId="0" borderId="0" xfId="0" applyAlignment="1">
      <alignment wrapText="1"/>
    </xf>
    <xf numFmtId="0" fontId="25" fillId="0" borderId="0" xfId="26" applyFill="1" applyBorder="1" applyAlignment="1">
      <alignment horizontal="left" vertical="top"/>
    </xf>
    <xf numFmtId="0" fontId="23" fillId="0" borderId="0" xfId="4" applyFill="1" applyBorder="1" applyAlignment="1">
      <alignment horizontal="left" vertical="center"/>
    </xf>
    <xf numFmtId="0" fontId="25" fillId="0" borderId="0" xfId="26" applyFill="1" applyAlignment="1">
      <alignment horizontal="left" vertical="top"/>
    </xf>
    <xf numFmtId="0" fontId="14" fillId="0" borderId="0" xfId="0" applyFont="1" applyAlignment="1">
      <alignment horizontal="center" vertical="center"/>
    </xf>
    <xf numFmtId="0" fontId="13" fillId="0" borderId="0" xfId="0" applyFont="1" applyAlignment="1">
      <alignment horizontal="center" vertical="center"/>
    </xf>
    <xf numFmtId="0" fontId="40" fillId="0" borderId="1" xfId="46">
      <alignment horizontal="right" wrapText="1" indent="1"/>
    </xf>
    <xf numFmtId="167" fontId="25" fillId="0" borderId="2" xfId="27" applyFill="1" applyBorder="1">
      <alignment horizontal="left" vertical="top" indent="1"/>
    </xf>
    <xf numFmtId="0" fontId="11" fillId="0" borderId="0" xfId="0" applyFont="1" applyAlignment="1">
      <alignment vertical="center"/>
    </xf>
    <xf numFmtId="0" fontId="23" fillId="36" borderId="1" xfId="4" applyAlignment="1">
      <alignment vertical="center"/>
    </xf>
    <xf numFmtId="0" fontId="25" fillId="0" borderId="15" xfId="26" applyFill="1" applyBorder="1">
      <alignment horizontal="left" vertical="top" wrapText="1" indent="1"/>
    </xf>
    <xf numFmtId="0" fontId="13" fillId="0" borderId="1" xfId="0" applyFont="1" applyBorder="1" applyAlignment="1">
      <alignment vertical="top"/>
    </xf>
    <xf numFmtId="0" fontId="42" fillId="0" borderId="1" xfId="26" applyFont="1" applyFill="1" applyBorder="1">
      <alignment horizontal="left" vertical="top" wrapText="1" indent="1"/>
    </xf>
    <xf numFmtId="0" fontId="23" fillId="36" borderId="1" xfId="4" applyAlignment="1">
      <alignment horizontal="left" vertical="center" wrapText="1" indent="1"/>
    </xf>
    <xf numFmtId="0" fontId="25" fillId="0" borderId="0" xfId="44" applyFill="1" applyBorder="1" applyAlignment="1">
      <alignment horizontal="left" vertical="top"/>
    </xf>
    <xf numFmtId="0" fontId="9" fillId="0" borderId="0" xfId="0" applyFont="1" applyAlignment="1">
      <alignment vertical="top"/>
    </xf>
    <xf numFmtId="0" fontId="9" fillId="0" borderId="9" xfId="0" applyFont="1" applyBorder="1" applyAlignment="1">
      <alignment vertical="top"/>
    </xf>
    <xf numFmtId="0" fontId="9" fillId="0" borderId="11" xfId="0" applyFont="1" applyBorder="1" applyAlignment="1">
      <alignment horizontal="right" vertical="top"/>
    </xf>
    <xf numFmtId="0" fontId="9" fillId="0" borderId="2" xfId="0" applyFont="1" applyBorder="1" applyAlignment="1">
      <alignment vertical="top"/>
    </xf>
    <xf numFmtId="0" fontId="9" fillId="0" borderId="1" xfId="0" applyFont="1" applyBorder="1" applyAlignment="1">
      <alignment horizontal="right" vertical="top"/>
    </xf>
    <xf numFmtId="0" fontId="0" fillId="44" borderId="0" xfId="0" applyFill="1"/>
    <xf numFmtId="0" fontId="9" fillId="0" borderId="4" xfId="0" applyFont="1" applyBorder="1" applyAlignment="1">
      <alignment vertical="top"/>
    </xf>
    <xf numFmtId="0" fontId="0" fillId="45" borderId="0" xfId="0" applyFill="1"/>
    <xf numFmtId="0" fontId="0" fillId="46" borderId="0" xfId="0" applyFill="1"/>
    <xf numFmtId="0" fontId="0" fillId="47" borderId="0" xfId="0" applyFill="1"/>
    <xf numFmtId="0" fontId="0" fillId="48" borderId="0" xfId="0" applyFill="1"/>
    <xf numFmtId="0" fontId="0" fillId="49" borderId="0" xfId="0" applyFill="1"/>
    <xf numFmtId="1" fontId="9" fillId="0" borderId="0" xfId="0" applyNumberFormat="1" applyFont="1" applyAlignment="1">
      <alignment horizontal="center" vertical="top"/>
    </xf>
    <xf numFmtId="0" fontId="0" fillId="50" borderId="0" xfId="0" applyFill="1"/>
    <xf numFmtId="0" fontId="0" fillId="51" borderId="0" xfId="0" applyFill="1"/>
    <xf numFmtId="0" fontId="0" fillId="52" borderId="0" xfId="0" applyFill="1"/>
    <xf numFmtId="0" fontId="0" fillId="53" borderId="0" xfId="0" applyFill="1"/>
    <xf numFmtId="0" fontId="0" fillId="54" borderId="0" xfId="0" applyFill="1"/>
    <xf numFmtId="0" fontId="0" fillId="55" borderId="0" xfId="0" applyFill="1"/>
    <xf numFmtId="0" fontId="0" fillId="56" borderId="0" xfId="0" applyFill="1"/>
    <xf numFmtId="0" fontId="0" fillId="57" borderId="0" xfId="0" applyFill="1"/>
    <xf numFmtId="0" fontId="0" fillId="58" borderId="0" xfId="0" applyFill="1"/>
    <xf numFmtId="0" fontId="0" fillId="59" borderId="0" xfId="0" applyFill="1"/>
    <xf numFmtId="0" fontId="0" fillId="60" borderId="0" xfId="0" applyFill="1"/>
    <xf numFmtId="0" fontId="0" fillId="61" borderId="0" xfId="0" applyFill="1"/>
    <xf numFmtId="0" fontId="0" fillId="62" borderId="0" xfId="0" applyFill="1"/>
    <xf numFmtId="0" fontId="0" fillId="63" borderId="0" xfId="0" applyFill="1"/>
    <xf numFmtId="0" fontId="0" fillId="64" borderId="0" xfId="0" applyFill="1"/>
    <xf numFmtId="0" fontId="0" fillId="65"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71" borderId="0" xfId="0" applyFill="1"/>
    <xf numFmtId="0" fontId="0" fillId="72" borderId="0" xfId="0" applyFill="1"/>
    <xf numFmtId="0" fontId="0" fillId="73" borderId="0" xfId="0" applyFill="1"/>
    <xf numFmtId="0" fontId="0" fillId="74" borderId="0" xfId="0" applyFill="1"/>
    <xf numFmtId="0" fontId="0" fillId="75" borderId="0" xfId="0" applyFill="1"/>
    <xf numFmtId="0" fontId="0" fillId="76" borderId="0" xfId="0" applyFill="1"/>
    <xf numFmtId="0" fontId="0" fillId="77" borderId="0" xfId="0" applyFill="1"/>
    <xf numFmtId="0" fontId="0" fillId="78" borderId="0" xfId="0" applyFill="1"/>
    <xf numFmtId="0" fontId="0" fillId="79" borderId="0" xfId="0" applyFill="1"/>
    <xf numFmtId="0" fontId="0" fillId="80" borderId="0" xfId="0" applyFill="1"/>
    <xf numFmtId="0" fontId="0" fillId="81" borderId="0" xfId="0" applyFill="1"/>
    <xf numFmtId="0" fontId="0" fillId="82" borderId="0" xfId="0" applyFill="1"/>
    <xf numFmtId="0" fontId="0" fillId="83" borderId="0" xfId="0" applyFill="1"/>
    <xf numFmtId="0" fontId="0" fillId="84" borderId="0" xfId="0" applyFill="1"/>
    <xf numFmtId="0" fontId="0" fillId="85" borderId="0" xfId="0" applyFill="1"/>
    <xf numFmtId="0" fontId="0" fillId="86" borderId="0" xfId="0" applyFill="1"/>
    <xf numFmtId="0" fontId="0" fillId="87" borderId="0" xfId="0" applyFill="1"/>
    <xf numFmtId="0" fontId="0" fillId="88" borderId="0" xfId="0" applyFill="1"/>
    <xf numFmtId="0" fontId="0" fillId="89" borderId="0" xfId="0" applyFill="1"/>
    <xf numFmtId="0" fontId="0" fillId="90" borderId="0" xfId="0" applyFill="1"/>
    <xf numFmtId="0" fontId="0" fillId="91" borderId="0" xfId="0" applyFill="1"/>
    <xf numFmtId="0" fontId="0" fillId="92" borderId="0" xfId="0" applyFill="1"/>
    <xf numFmtId="0" fontId="0" fillId="93" borderId="0" xfId="0" applyFill="1"/>
    <xf numFmtId="0" fontId="0" fillId="94" borderId="0" xfId="0" applyFill="1"/>
    <xf numFmtId="0" fontId="0" fillId="95" borderId="0" xfId="0" applyFill="1"/>
    <xf numFmtId="0" fontId="0" fillId="96" borderId="0" xfId="0" applyFill="1"/>
    <xf numFmtId="0" fontId="0" fillId="97" borderId="0" xfId="0" applyFill="1"/>
    <xf numFmtId="0" fontId="0" fillId="98" borderId="0" xfId="0" applyFill="1"/>
    <xf numFmtId="0" fontId="0" fillId="99" borderId="0" xfId="0" applyFill="1"/>
    <xf numFmtId="0" fontId="0" fillId="100" borderId="0" xfId="0" applyFill="1"/>
    <xf numFmtId="0" fontId="0" fillId="101" borderId="0" xfId="0" applyFill="1"/>
    <xf numFmtId="0" fontId="9" fillId="0" borderId="8" xfId="0" applyFont="1" applyBorder="1" applyAlignment="1">
      <alignment vertical="top"/>
    </xf>
    <xf numFmtId="0" fontId="9" fillId="0" borderId="15" xfId="0" applyFont="1" applyBorder="1" applyAlignment="1">
      <alignment horizontal="right" vertical="top"/>
    </xf>
    <xf numFmtId="0" fontId="0" fillId="24" borderId="0" xfId="0" applyFill="1"/>
    <xf numFmtId="0" fontId="9" fillId="0" borderId="19" xfId="0" applyFont="1" applyBorder="1" applyAlignment="1">
      <alignment vertical="top"/>
    </xf>
    <xf numFmtId="0" fontId="0" fillId="0" borderId="0" xfId="0" applyAlignment="1">
      <alignment horizontal="right"/>
    </xf>
    <xf numFmtId="0" fontId="0" fillId="0" borderId="0" xfId="0" applyAlignment="1">
      <alignment vertical="top"/>
    </xf>
    <xf numFmtId="0" fontId="0" fillId="0" borderId="0" xfId="0" applyAlignment="1">
      <alignment horizontal="center" wrapText="1"/>
    </xf>
    <xf numFmtId="0" fontId="25" fillId="0" borderId="21" xfId="0" applyFont="1" applyBorder="1" applyAlignment="1">
      <alignment horizontal="left" vertical="top" wrapText="1"/>
    </xf>
    <xf numFmtId="0" fontId="25" fillId="0" borderId="22" xfId="0" applyFont="1" applyBorder="1" applyAlignment="1">
      <alignment horizontal="left" vertical="top" wrapText="1"/>
    </xf>
    <xf numFmtId="0" fontId="8" fillId="0" borderId="0" xfId="0" applyFont="1" applyAlignment="1">
      <alignment horizontal="center" vertical="top" wrapText="1"/>
    </xf>
    <xf numFmtId="0" fontId="7" fillId="0" borderId="0" xfId="0" applyFont="1" applyAlignment="1">
      <alignment vertical="top"/>
    </xf>
    <xf numFmtId="0" fontId="6" fillId="0" borderId="0" xfId="0" applyFont="1" applyAlignment="1">
      <alignment vertical="top"/>
    </xf>
    <xf numFmtId="0" fontId="5" fillId="0" borderId="0" xfId="0" applyFont="1" applyAlignment="1">
      <alignment vertical="top"/>
    </xf>
    <xf numFmtId="0" fontId="4" fillId="0" borderId="0" xfId="0" applyFont="1" applyAlignment="1">
      <alignment vertical="top"/>
    </xf>
    <xf numFmtId="0" fontId="25" fillId="0" borderId="4" xfId="26" applyFill="1" applyBorder="1">
      <alignment horizontal="left" vertical="top" wrapText="1" indent="1"/>
    </xf>
    <xf numFmtId="0" fontId="23" fillId="36" borderId="17" xfId="4" applyBorder="1">
      <alignment horizontal="left" vertical="center" indent="1"/>
    </xf>
    <xf numFmtId="0" fontId="23" fillId="36" borderId="11" xfId="4" applyBorder="1">
      <alignment horizontal="left" vertical="center" indent="1"/>
    </xf>
    <xf numFmtId="0" fontId="50" fillId="0" borderId="8" xfId="4" applyFont="1" applyFill="1" applyBorder="1" applyAlignment="1">
      <alignment horizontal="left" vertical="top" wrapText="1"/>
    </xf>
    <xf numFmtId="0" fontId="23" fillId="36" borderId="15" xfId="4" applyBorder="1">
      <alignment horizontal="left" vertical="center" indent="1"/>
    </xf>
    <xf numFmtId="0" fontId="25" fillId="0" borderId="1" xfId="26" applyBorder="1">
      <alignment horizontal="left" vertical="top" wrapText="1" indent="1"/>
    </xf>
    <xf numFmtId="0" fontId="47" fillId="0" borderId="0" xfId="0" applyFont="1"/>
    <xf numFmtId="0" fontId="51" fillId="102" borderId="8" xfId="26" applyFont="1" applyFill="1" applyBorder="1" applyAlignment="1">
      <alignment horizontal="left" vertical="top" wrapText="1"/>
    </xf>
    <xf numFmtId="0" fontId="0" fillId="102" borderId="27" xfId="0" applyFill="1" applyBorder="1" applyAlignment="1">
      <alignment vertical="top"/>
    </xf>
    <xf numFmtId="0" fontId="0" fillId="102" borderId="0" xfId="0" applyFill="1" applyAlignment="1">
      <alignment vertical="top"/>
    </xf>
    <xf numFmtId="0" fontId="24" fillId="103" borderId="28" xfId="5" applyFill="1" applyBorder="1" applyAlignment="1">
      <alignment vertical="top"/>
    </xf>
    <xf numFmtId="0" fontId="24" fillId="103" borderId="28" xfId="5" applyFill="1" applyBorder="1" applyAlignment="1">
      <alignment horizontal="center" vertical="top"/>
    </xf>
    <xf numFmtId="0" fontId="0" fillId="0" borderId="11" xfId="0" applyBorder="1" applyAlignment="1">
      <alignment vertical="top"/>
    </xf>
    <xf numFmtId="0" fontId="0" fillId="0" borderId="7" xfId="0" applyBorder="1" applyAlignment="1">
      <alignment vertical="top"/>
    </xf>
    <xf numFmtId="0" fontId="0" fillId="0" borderId="17" xfId="0" applyBorder="1" applyAlignment="1">
      <alignment vertical="top"/>
    </xf>
    <xf numFmtId="0" fontId="0" fillId="0" borderId="2" xfId="0" applyBorder="1" applyAlignment="1">
      <alignment horizontal="center" vertical="top"/>
    </xf>
    <xf numFmtId="0" fontId="0" fillId="0" borderId="4" xfId="0" applyBorder="1" applyAlignment="1">
      <alignment vertical="top"/>
    </xf>
    <xf numFmtId="22" fontId="0" fillId="0" borderId="2" xfId="0" applyNumberFormat="1" applyBorder="1" applyAlignment="1">
      <alignment horizontal="center" vertical="top"/>
    </xf>
    <xf numFmtId="0" fontId="0" fillId="0" borderId="19" xfId="0" applyBorder="1" applyAlignment="1">
      <alignment vertical="top"/>
    </xf>
    <xf numFmtId="0" fontId="0" fillId="0" borderId="8" xfId="0" applyBorder="1" applyAlignment="1">
      <alignment vertical="top" wrapText="1"/>
    </xf>
    <xf numFmtId="0" fontId="0" fillId="25" borderId="1" xfId="0" applyFill="1" applyBorder="1"/>
    <xf numFmtId="0" fontId="0" fillId="102" borderId="0" xfId="0" applyFill="1" applyAlignment="1">
      <alignment horizontal="center" vertical="top"/>
    </xf>
    <xf numFmtId="0" fontId="34" fillId="41" borderId="1" xfId="3" applyAlignment="1">
      <alignment horizontal="left" vertical="top" indent="1"/>
    </xf>
    <xf numFmtId="0" fontId="11" fillId="37" borderId="1" xfId="0" applyFont="1" applyFill="1" applyBorder="1" applyAlignment="1">
      <alignment horizontal="center" vertical="center"/>
    </xf>
    <xf numFmtId="0" fontId="11" fillId="24" borderId="1" xfId="0" applyFont="1" applyFill="1" applyBorder="1" applyAlignment="1">
      <alignment horizontal="center" vertical="center"/>
    </xf>
    <xf numFmtId="0" fontId="11" fillId="25" borderId="1" xfId="0" applyFont="1" applyFill="1" applyBorder="1" applyAlignment="1">
      <alignment horizontal="center" vertical="center"/>
    </xf>
    <xf numFmtId="0" fontId="25" fillId="0" borderId="0" xfId="26" applyFill="1">
      <alignment horizontal="left" vertical="top" wrapText="1" indent="1"/>
    </xf>
    <xf numFmtId="0" fontId="23" fillId="36" borderId="15" xfId="4" applyBorder="1" applyAlignment="1">
      <alignment horizontal="left" vertical="center" wrapText="1" indent="1"/>
    </xf>
    <xf numFmtId="0" fontId="23" fillId="36" borderId="1" xfId="4" applyNumberFormat="1">
      <alignment horizontal="left" vertical="center" indent="1"/>
    </xf>
    <xf numFmtId="0" fontId="11" fillId="0" borderId="1" xfId="0" applyFont="1" applyBorder="1" applyAlignment="1">
      <alignment vertical="center"/>
    </xf>
    <xf numFmtId="0" fontId="18" fillId="0" borderId="1" xfId="0" applyFont="1" applyBorder="1" applyAlignment="1">
      <alignment horizontal="center" vertical="center"/>
    </xf>
    <xf numFmtId="0" fontId="15" fillId="36" borderId="1" xfId="0" applyFont="1" applyFill="1" applyBorder="1" applyAlignment="1">
      <alignment horizontal="center" vertical="center"/>
    </xf>
    <xf numFmtId="0" fontId="20" fillId="37" borderId="1" xfId="0" applyFont="1" applyFill="1" applyBorder="1" applyAlignment="1">
      <alignment horizontal="center" vertical="center"/>
    </xf>
    <xf numFmtId="0" fontId="18" fillId="37" borderId="1" xfId="0" applyFont="1" applyFill="1" applyBorder="1" applyAlignment="1">
      <alignment horizontal="center" vertical="center"/>
    </xf>
    <xf numFmtId="0" fontId="20" fillId="24" borderId="1" xfId="0" applyFont="1" applyFill="1" applyBorder="1" applyAlignment="1">
      <alignment horizontal="center" vertical="center"/>
    </xf>
    <xf numFmtId="0" fontId="18" fillId="24" borderId="1" xfId="0" applyFont="1" applyFill="1" applyBorder="1" applyAlignment="1">
      <alignment horizontal="center" vertical="center"/>
    </xf>
    <xf numFmtId="0" fontId="20" fillId="25" borderId="1" xfId="0" applyFont="1" applyFill="1" applyBorder="1" applyAlignment="1">
      <alignment horizontal="center" vertical="center"/>
    </xf>
    <xf numFmtId="0" fontId="18" fillId="25" borderId="1" xfId="0" applyFont="1" applyFill="1" applyBorder="1" applyAlignment="1">
      <alignment horizontal="center" vertical="center"/>
    </xf>
    <xf numFmtId="0" fontId="50" fillId="37" borderId="1" xfId="4" applyFont="1" applyFill="1" applyAlignment="1">
      <alignment horizontal="left" vertical="center" wrapText="1" indent="1"/>
    </xf>
    <xf numFmtId="0" fontId="50" fillId="24" borderId="1" xfId="4" applyFont="1" applyFill="1" applyAlignment="1">
      <alignment horizontal="left" vertical="center" wrapText="1" indent="1"/>
    </xf>
    <xf numFmtId="0" fontId="50" fillId="25" borderId="1" xfId="4" applyFont="1" applyFill="1" applyAlignment="1">
      <alignment horizontal="left" vertical="center" wrapText="1" indent="1"/>
    </xf>
    <xf numFmtId="0" fontId="34" fillId="41" borderId="1" xfId="3" applyAlignment="1">
      <alignment vertical="center" wrapText="1"/>
    </xf>
    <xf numFmtId="0" fontId="23" fillId="36" borderId="1" xfId="4" applyAlignment="1">
      <alignment horizontal="left" vertical="top" wrapText="1" indent="1"/>
    </xf>
    <xf numFmtId="0" fontId="25" fillId="0" borderId="1" xfId="0" applyFont="1" applyBorder="1" applyAlignment="1">
      <alignment horizontal="center"/>
    </xf>
    <xf numFmtId="0" fontId="54" fillId="36" borderId="1" xfId="4" applyFont="1" applyAlignment="1">
      <alignment horizontal="left" vertical="top" wrapText="1" indent="1"/>
    </xf>
    <xf numFmtId="0" fontId="24" fillId="103" borderId="1" xfId="5" applyFill="1" applyBorder="1" applyAlignment="1">
      <alignment horizontal="center" vertical="top"/>
    </xf>
    <xf numFmtId="0" fontId="0" fillId="102" borderId="1" xfId="0" applyFill="1" applyBorder="1"/>
    <xf numFmtId="0" fontId="0" fillId="24" borderId="1" xfId="0" applyFill="1" applyBorder="1"/>
    <xf numFmtId="0" fontId="0" fillId="37" borderId="1" xfId="0" applyFill="1" applyBorder="1"/>
    <xf numFmtId="0" fontId="48" fillId="40" borderId="29" xfId="0" applyFont="1" applyFill="1" applyBorder="1" applyAlignment="1">
      <alignment horizontal="left" vertical="top" wrapText="1"/>
    </xf>
    <xf numFmtId="0" fontId="48" fillId="40" borderId="21" xfId="0" applyFont="1" applyFill="1" applyBorder="1" applyAlignment="1">
      <alignment horizontal="left" vertical="top" wrapText="1"/>
    </xf>
    <xf numFmtId="0" fontId="39" fillId="40" borderId="21" xfId="0" applyFont="1" applyFill="1" applyBorder="1" applyAlignment="1">
      <alignment horizontal="center" vertical="top" wrapText="1"/>
    </xf>
    <xf numFmtId="0" fontId="48" fillId="40" borderId="23" xfId="0" applyFont="1" applyFill="1" applyBorder="1" applyAlignment="1">
      <alignment horizontal="center" vertical="top" wrapText="1"/>
    </xf>
    <xf numFmtId="0" fontId="47" fillId="0" borderId="1" xfId="0" applyFont="1" applyBorder="1" applyAlignment="1">
      <alignment horizontal="left" vertical="top" wrapText="1"/>
    </xf>
    <xf numFmtId="0" fontId="47" fillId="0" borderId="1" xfId="0" applyFont="1" applyBorder="1" applyAlignment="1">
      <alignment horizontal="center" vertical="top"/>
    </xf>
    <xf numFmtId="0" fontId="47" fillId="0" borderId="1" xfId="0" applyFont="1" applyBorder="1" applyAlignment="1">
      <alignment vertical="top" wrapText="1"/>
    </xf>
    <xf numFmtId="0" fontId="25" fillId="0" borderId="0" xfId="26" applyFill="1" applyBorder="1">
      <alignment horizontal="left" vertical="top" wrapText="1" indent="1"/>
    </xf>
    <xf numFmtId="167" fontId="25" fillId="0" borderId="0" xfId="27" applyFill="1" applyBorder="1">
      <alignment horizontal="left" vertical="top" indent="1"/>
    </xf>
    <xf numFmtId="0" fontId="25" fillId="24" borderId="15" xfId="26" applyFill="1" applyBorder="1">
      <alignment horizontal="left" vertical="top" wrapText="1" indent="1"/>
    </xf>
    <xf numFmtId="0" fontId="25" fillId="0" borderId="2" xfId="44" applyFill="1">
      <alignment horizontal="left" vertical="top" indent="1"/>
    </xf>
    <xf numFmtId="167" fontId="25" fillId="0" borderId="2" xfId="27" applyFill="1">
      <alignment horizontal="left" vertical="top" indent="1"/>
    </xf>
    <xf numFmtId="0" fontId="25" fillId="0" borderId="30" xfId="26" applyFill="1" applyBorder="1">
      <alignment horizontal="left" vertical="top" wrapText="1" indent="1"/>
    </xf>
    <xf numFmtId="0" fontId="25" fillId="0" borderId="1" xfId="44" applyBorder="1">
      <alignment horizontal="left" vertical="top" indent="1"/>
    </xf>
    <xf numFmtId="0" fontId="25" fillId="0" borderId="8" xfId="26" applyFill="1" applyBorder="1">
      <alignment horizontal="left" vertical="top" wrapText="1" indent="1"/>
    </xf>
    <xf numFmtId="0" fontId="25" fillId="0" borderId="7" xfId="44" applyFill="1" applyBorder="1">
      <alignment horizontal="left" vertical="top" indent="1"/>
    </xf>
    <xf numFmtId="0" fontId="25" fillId="0" borderId="11" xfId="44" applyBorder="1">
      <alignment horizontal="left" vertical="top" indent="1"/>
    </xf>
    <xf numFmtId="167" fontId="25" fillId="0" borderId="7" xfId="27" applyFill="1" applyBorder="1">
      <alignment horizontal="left" vertical="top" indent="1"/>
    </xf>
    <xf numFmtId="0" fontId="23" fillId="0" borderId="0" xfId="49" applyFill="1" applyBorder="1">
      <alignment horizontal="center" vertical="center" textRotation="90" wrapText="1"/>
    </xf>
    <xf numFmtId="0" fontId="25" fillId="0" borderId="8" xfId="44" applyFill="1" applyBorder="1">
      <alignment horizontal="left" vertical="top" indent="1"/>
    </xf>
    <xf numFmtId="0" fontId="25" fillId="0" borderId="15" xfId="44" applyBorder="1">
      <alignment horizontal="left" vertical="top" indent="1"/>
    </xf>
    <xf numFmtId="167" fontId="25" fillId="0" borderId="8" xfId="27" applyFill="1" applyBorder="1">
      <alignment horizontal="left" vertical="top" indent="1"/>
    </xf>
    <xf numFmtId="0" fontId="25" fillId="0" borderId="19" xfId="26" applyFill="1" applyBorder="1">
      <alignment horizontal="left" vertical="top" wrapText="1" indent="1"/>
    </xf>
    <xf numFmtId="0" fontId="2" fillId="0" borderId="0" xfId="0" applyFont="1" applyAlignment="1">
      <alignment horizontal="center" vertical="top" wrapText="1"/>
    </xf>
    <xf numFmtId="0" fontId="34" fillId="41" borderId="1" xfId="3" applyAlignment="1">
      <alignment horizontal="left" vertical="top" wrapText="1"/>
    </xf>
    <xf numFmtId="0" fontId="23" fillId="36" borderId="1" xfId="4" applyAlignment="1">
      <alignment horizontal="left" vertical="top" wrapText="1"/>
    </xf>
    <xf numFmtId="0" fontId="19" fillId="0" borderId="0" xfId="0" applyFont="1" applyAlignment="1">
      <alignment wrapText="1"/>
    </xf>
    <xf numFmtId="0" fontId="34" fillId="41" borderId="1" xfId="3" applyAlignment="1">
      <alignment horizontal="left" vertical="top"/>
    </xf>
    <xf numFmtId="0" fontId="25" fillId="105" borderId="1" xfId="26" applyFill="1" applyBorder="1" applyAlignment="1">
      <alignment horizontal="left" vertical="top"/>
    </xf>
    <xf numFmtId="0" fontId="25" fillId="0" borderId="0" xfId="26" applyAlignment="1">
      <alignment horizontal="left" vertical="top"/>
    </xf>
    <xf numFmtId="0" fontId="57" fillId="0" borderId="0" xfId="53">
      <alignment horizontal="left" vertical="top" wrapText="1"/>
    </xf>
    <xf numFmtId="0" fontId="57" fillId="0" borderId="0" xfId="53" applyAlignment="1">
      <alignment horizontal="left" vertical="top"/>
    </xf>
    <xf numFmtId="0" fontId="25" fillId="0" borderId="23" xfId="0" applyFont="1" applyBorder="1" applyAlignment="1">
      <alignment horizontal="left" vertical="top" wrapText="1"/>
    </xf>
    <xf numFmtId="0" fontId="25" fillId="0" borderId="24" xfId="26" applyFill="1" applyBorder="1">
      <alignment horizontal="left" vertical="top" wrapText="1" indent="1"/>
    </xf>
    <xf numFmtId="0" fontId="25" fillId="0" borderId="26" xfId="26" applyFill="1" applyBorder="1">
      <alignment horizontal="left" vertical="top" wrapText="1" indent="1"/>
    </xf>
    <xf numFmtId="0" fontId="34" fillId="41" borderId="1" xfId="3" applyAlignment="1">
      <alignment horizontal="left" vertical="center" wrapText="1" indent="1"/>
    </xf>
    <xf numFmtId="0" fontId="23" fillId="36" borderId="1" xfId="4" applyAlignment="1">
      <alignment horizontal="left" vertical="top" indent="1"/>
    </xf>
    <xf numFmtId="0" fontId="25" fillId="0" borderId="23" xfId="26" applyBorder="1">
      <alignment horizontal="left" vertical="top" wrapText="1" indent="1"/>
    </xf>
    <xf numFmtId="0" fontId="25" fillId="0" borderId="25" xfId="26" applyBorder="1">
      <alignment horizontal="left" vertical="top" wrapText="1" indent="1"/>
    </xf>
    <xf numFmtId="0" fontId="23" fillId="36" borderId="15" xfId="4" applyBorder="1" applyAlignment="1">
      <alignment horizontal="left" vertical="top" indent="1"/>
    </xf>
    <xf numFmtId="0" fontId="39" fillId="40" borderId="31" xfId="26" applyFont="1" applyFill="1" applyBorder="1">
      <alignment horizontal="left" vertical="top" wrapText="1" indent="1"/>
    </xf>
    <xf numFmtId="0" fontId="25" fillId="0" borderId="15" xfId="26" applyBorder="1">
      <alignment horizontal="left" vertical="top" wrapText="1" indent="1"/>
    </xf>
    <xf numFmtId="0" fontId="25" fillId="0" borderId="16" xfId="26" applyFill="1" applyBorder="1">
      <alignment horizontal="left" vertical="top" wrapText="1" indent="1"/>
    </xf>
    <xf numFmtId="0" fontId="25" fillId="0" borderId="16" xfId="26" applyBorder="1">
      <alignment horizontal="left" vertical="top" wrapText="1" indent="1"/>
    </xf>
    <xf numFmtId="0" fontId="0" fillId="0" borderId="21" xfId="0" applyBorder="1" applyAlignment="1">
      <alignment vertical="top"/>
    </xf>
    <xf numFmtId="0" fontId="58" fillId="2" borderId="28" xfId="6" applyFont="1" applyBorder="1" applyAlignment="1">
      <alignment horizontal="center" vertical="top"/>
    </xf>
    <xf numFmtId="0" fontId="59" fillId="36" borderId="1" xfId="4" applyFont="1" applyAlignment="1">
      <alignment horizontal="left" vertical="top"/>
    </xf>
    <xf numFmtId="0" fontId="0" fillId="0" borderId="1" xfId="0" applyBorder="1" applyAlignment="1">
      <alignment vertical="top"/>
    </xf>
    <xf numFmtId="0" fontId="53" fillId="16" borderId="1" xfId="20" applyFont="1" applyBorder="1" applyAlignment="1">
      <alignment vertical="top"/>
    </xf>
    <xf numFmtId="168" fontId="25" fillId="0" borderId="15" xfId="26" applyNumberFormat="1" applyBorder="1">
      <alignment horizontal="left" vertical="top" wrapText="1" indent="1"/>
    </xf>
    <xf numFmtId="0" fontId="25" fillId="0" borderId="15" xfId="26" quotePrefix="1" applyBorder="1">
      <alignment horizontal="left" vertical="top" wrapText="1" indent="1"/>
    </xf>
    <xf numFmtId="0" fontId="25" fillId="0" borderId="16" xfId="26" quotePrefix="1" applyFill="1" applyBorder="1">
      <alignment horizontal="left" vertical="top" wrapText="1" indent="1"/>
    </xf>
    <xf numFmtId="0" fontId="25" fillId="0" borderId="15" xfId="26" quotePrefix="1" applyFill="1" applyBorder="1">
      <alignment horizontal="left" vertical="top" wrapText="1" indent="1"/>
    </xf>
    <xf numFmtId="0" fontId="59" fillId="0" borderId="8" xfId="4" applyFont="1" applyFill="1" applyBorder="1" applyAlignment="1">
      <alignment horizontal="left" vertical="top" wrapText="1"/>
    </xf>
    <xf numFmtId="0" fontId="53" fillId="0" borderId="1" xfId="26" quotePrefix="1" applyFont="1" applyFill="1" applyBorder="1">
      <alignment horizontal="left" vertical="top" wrapText="1" indent="1"/>
    </xf>
    <xf numFmtId="0" fontId="25" fillId="0" borderId="1" xfId="26" quotePrefix="1" applyFill="1" applyBorder="1">
      <alignment horizontal="left" vertical="top" wrapText="1" indent="1"/>
    </xf>
    <xf numFmtId="0" fontId="55" fillId="0" borderId="1" xfId="0" quotePrefix="1" applyFont="1" applyBorder="1" applyAlignment="1">
      <alignment wrapText="1"/>
    </xf>
    <xf numFmtId="0" fontId="55" fillId="0" borderId="15" xfId="0" quotePrefix="1" applyFont="1" applyBorder="1" applyAlignment="1">
      <alignment wrapText="1"/>
    </xf>
    <xf numFmtId="0" fontId="47" fillId="0" borderId="7" xfId="4" applyNumberFormat="1" applyFont="1" applyFill="1" applyBorder="1" applyAlignment="1">
      <alignment horizontal="left" vertical="top" wrapText="1"/>
    </xf>
    <xf numFmtId="0" fontId="25" fillId="40" borderId="15" xfId="26" applyFill="1" applyBorder="1">
      <alignment horizontal="left" vertical="top" wrapText="1" indent="1"/>
    </xf>
    <xf numFmtId="168" fontId="25" fillId="40" borderId="15" xfId="26" applyNumberFormat="1" applyFill="1" applyBorder="1">
      <alignment horizontal="left" vertical="top" wrapText="1" indent="1"/>
    </xf>
    <xf numFmtId="0" fontId="25" fillId="40" borderId="15" xfId="26" quotePrefix="1" applyFill="1" applyBorder="1">
      <alignment horizontal="left" vertical="top" wrapText="1" indent="1"/>
    </xf>
    <xf numFmtId="0" fontId="60" fillId="0" borderId="0" xfId="0" applyFont="1" applyAlignment="1">
      <alignment horizontal="left" indent="1"/>
    </xf>
    <xf numFmtId="0" fontId="61" fillId="107" borderId="1" xfId="54" applyFill="1" applyBorder="1" applyAlignment="1">
      <alignment horizontal="left" vertical="top"/>
    </xf>
    <xf numFmtId="0" fontId="61" fillId="107" borderId="1" xfId="54" applyFill="1" applyBorder="1" applyAlignment="1">
      <alignment horizontal="left" vertical="top" wrapText="1"/>
    </xf>
    <xf numFmtId="0" fontId="62" fillId="109" borderId="1" xfId="0" applyFont="1" applyFill="1" applyBorder="1" applyAlignment="1">
      <alignment vertical="top"/>
    </xf>
    <xf numFmtId="0" fontId="60" fillId="0" borderId="0" xfId="0" applyFont="1" applyAlignment="1">
      <alignment horizontal="left" vertical="center"/>
    </xf>
    <xf numFmtId="0" fontId="23" fillId="36" borderId="1" xfId="4" applyAlignment="1">
      <alignment horizontal="left" vertical="top"/>
    </xf>
    <xf numFmtId="0" fontId="30" fillId="0" borderId="1" xfId="0" applyFont="1" applyBorder="1" applyAlignment="1">
      <alignment vertical="top" wrapText="1"/>
    </xf>
    <xf numFmtId="9" fontId="30" fillId="0" borderId="1" xfId="0" applyNumberFormat="1" applyFont="1" applyBorder="1" applyAlignment="1">
      <alignment vertical="top" wrapText="1"/>
    </xf>
    <xf numFmtId="0" fontId="44" fillId="0" borderId="1" xfId="47" applyBorder="1" applyAlignment="1">
      <alignment vertical="top" wrapText="1"/>
    </xf>
    <xf numFmtId="0" fontId="25" fillId="36" borderId="1" xfId="26" applyFill="1" applyBorder="1" applyAlignment="1">
      <alignment horizontal="left" vertical="top" wrapText="1"/>
    </xf>
    <xf numFmtId="0" fontId="25" fillId="0" borderId="1" xfId="26" applyBorder="1" applyAlignment="1">
      <alignment horizontal="left" vertical="top" wrapText="1"/>
    </xf>
    <xf numFmtId="0" fontId="44" fillId="0" borderId="1" xfId="47" applyBorder="1" applyAlignment="1">
      <alignment horizontal="left" vertical="top" wrapText="1"/>
    </xf>
    <xf numFmtId="0" fontId="60" fillId="0" borderId="0" xfId="0" applyFont="1" applyAlignment="1">
      <alignment horizontal="left" indent="2"/>
    </xf>
    <xf numFmtId="0" fontId="60" fillId="0" borderId="0" xfId="0" applyFont="1"/>
    <xf numFmtId="0" fontId="1" fillId="0" borderId="0" xfId="0" applyFont="1" applyAlignment="1">
      <alignment vertical="top" wrapText="1"/>
    </xf>
    <xf numFmtId="0" fontId="22" fillId="42" borderId="1" xfId="1" applyFont="1" applyFill="1" applyAlignment="1">
      <alignment horizontal="center" vertical="center" wrapText="1"/>
    </xf>
    <xf numFmtId="0" fontId="25" fillId="3" borderId="10" xfId="26" applyFill="1" applyBorder="1">
      <alignment horizontal="left" vertical="top" wrapText="1" indent="1"/>
    </xf>
    <xf numFmtId="0" fontId="25" fillId="3" borderId="20" xfId="26" applyFill="1" applyBorder="1">
      <alignment horizontal="left" vertical="top" wrapText="1" indent="1"/>
    </xf>
    <xf numFmtId="167" fontId="25" fillId="3" borderId="10" xfId="27" applyFill="1" applyBorder="1">
      <alignment horizontal="left" vertical="top" indent="1"/>
    </xf>
    <xf numFmtId="167" fontId="25" fillId="3" borderId="20" xfId="27" applyFill="1" applyBorder="1">
      <alignment horizontal="left" vertical="top" indent="1"/>
    </xf>
    <xf numFmtId="0" fontId="23" fillId="36" borderId="11" xfId="4" applyBorder="1" applyAlignment="1">
      <alignment horizontal="right" vertical="center" indent="1"/>
    </xf>
    <xf numFmtId="0" fontId="25" fillId="0" borderId="10" xfId="26" applyFill="1" applyBorder="1">
      <alignment horizontal="left" vertical="top" wrapText="1" indent="1"/>
    </xf>
    <xf numFmtId="0" fontId="25" fillId="0" borderId="20" xfId="26" applyFill="1" applyBorder="1">
      <alignment horizontal="left" vertical="top" wrapText="1" indent="1"/>
    </xf>
    <xf numFmtId="0" fontId="23" fillId="36" borderId="16" xfId="4" applyBorder="1" applyAlignment="1">
      <alignment horizontal="right" vertical="center" indent="1"/>
    </xf>
    <xf numFmtId="0" fontId="56" fillId="43" borderId="1" xfId="2" applyFont="1" applyFill="1" applyAlignment="1">
      <alignment horizontal="center" vertical="center" wrapText="1"/>
    </xf>
    <xf numFmtId="0" fontId="56" fillId="43" borderId="1" xfId="2" applyFont="1" applyFill="1">
      <alignment horizontal="center" vertical="center"/>
    </xf>
    <xf numFmtId="0" fontId="13" fillId="0" borderId="0" xfId="0" applyFont="1" applyAlignment="1">
      <alignment horizontal="center" vertical="center"/>
    </xf>
    <xf numFmtId="49" fontId="25" fillId="0" borderId="8" xfId="26" applyNumberFormat="1" applyFill="1" applyBorder="1">
      <alignment horizontal="left" vertical="top" wrapText="1" indent="1"/>
    </xf>
    <xf numFmtId="49" fontId="25" fillId="0" borderId="19" xfId="26" applyNumberFormat="1" applyFill="1" applyBorder="1">
      <alignment horizontal="left" vertical="top" wrapText="1" indent="1"/>
    </xf>
    <xf numFmtId="166" fontId="25" fillId="0" borderId="10" xfId="26" applyNumberFormat="1" applyFill="1" applyBorder="1">
      <alignment horizontal="left" vertical="top" wrapText="1" indent="1"/>
    </xf>
    <xf numFmtId="166" fontId="25" fillId="0" borderId="20" xfId="26" applyNumberFormat="1" applyFill="1" applyBorder="1">
      <alignment horizontal="left" vertical="top" wrapText="1" indent="1"/>
    </xf>
    <xf numFmtId="0" fontId="34" fillId="41" borderId="1" xfId="3">
      <alignment horizontal="left" vertical="center" indent="1"/>
    </xf>
    <xf numFmtId="0" fontId="23" fillId="36" borderId="15" xfId="4" applyBorder="1" applyAlignment="1">
      <alignment horizontal="right" vertical="center" indent="1"/>
    </xf>
    <xf numFmtId="0" fontId="25" fillId="3" borderId="7" xfId="26" applyFill="1" applyBorder="1">
      <alignment horizontal="left" vertical="top" wrapText="1" indent="1"/>
    </xf>
    <xf numFmtId="0" fontId="25" fillId="3" borderId="17" xfId="26" applyFill="1" applyBorder="1">
      <alignment horizontal="left" vertical="top" wrapText="1" indent="1"/>
    </xf>
    <xf numFmtId="0" fontId="25" fillId="0" borderId="1" xfId="26" applyBorder="1" applyAlignment="1">
      <alignment horizontal="center" vertical="top" wrapText="1"/>
    </xf>
    <xf numFmtId="0" fontId="3" fillId="0" borderId="1" xfId="26" applyFont="1" applyBorder="1" applyAlignment="1">
      <alignment horizontal="left" vertical="center" wrapText="1" indent="1"/>
    </xf>
    <xf numFmtId="0" fontId="25" fillId="0" borderId="1" xfId="26" applyBorder="1" applyAlignment="1">
      <alignment horizontal="left" vertical="center" wrapText="1" indent="1"/>
    </xf>
    <xf numFmtId="0" fontId="22" fillId="40" borderId="1" xfId="2" applyAlignment="1">
      <alignment horizontal="center" vertical="top"/>
    </xf>
    <xf numFmtId="0" fontId="34" fillId="41" borderId="2" xfId="3" applyBorder="1" applyAlignment="1">
      <alignment horizontal="center" vertical="top"/>
    </xf>
    <xf numFmtId="0" fontId="34" fillId="41" borderId="4" xfId="3" applyBorder="1" applyAlignment="1">
      <alignment horizontal="center" vertical="top"/>
    </xf>
    <xf numFmtId="0" fontId="43" fillId="39" borderId="10" xfId="1" applyBorder="1" applyAlignment="1">
      <alignment horizontal="center" vertical="top"/>
    </xf>
    <xf numFmtId="0" fontId="43" fillId="39" borderId="0" xfId="1" applyBorder="1" applyAlignment="1">
      <alignment horizontal="center" vertical="top"/>
    </xf>
    <xf numFmtId="0" fontId="61" fillId="107" borderId="2" xfId="54" applyFill="1" applyBorder="1" applyAlignment="1">
      <alignment horizontal="center" vertical="top" wrapText="1"/>
    </xf>
    <xf numFmtId="0" fontId="61" fillId="107" borderId="4" xfId="54" applyFill="1" applyBorder="1" applyAlignment="1">
      <alignment horizontal="center" vertical="top" wrapText="1"/>
    </xf>
    <xf numFmtId="0" fontId="61" fillId="107" borderId="7" xfId="54" applyFill="1" applyBorder="1" applyAlignment="1">
      <alignment horizontal="center" vertical="top"/>
    </xf>
    <xf numFmtId="0" fontId="61" fillId="107" borderId="9" xfId="54" applyFill="1" applyBorder="1" applyAlignment="1">
      <alignment horizontal="center" vertical="top"/>
    </xf>
    <xf numFmtId="0" fontId="22" fillId="40" borderId="1" xfId="2">
      <alignment horizontal="center" vertical="center"/>
    </xf>
    <xf numFmtId="0" fontId="43" fillId="39" borderId="7" xfId="1" applyBorder="1" applyAlignment="1">
      <alignment horizontal="center" vertical="center" wrapText="1"/>
    </xf>
    <xf numFmtId="0" fontId="43" fillId="39" borderId="9" xfId="1" applyBorder="1" applyAlignment="1">
      <alignment horizontal="center" vertical="center" wrapText="1"/>
    </xf>
    <xf numFmtId="0" fontId="22" fillId="40" borderId="1" xfId="2" applyAlignment="1">
      <alignment horizontal="center" vertical="center" wrapText="1"/>
    </xf>
    <xf numFmtId="0" fontId="43" fillId="39" borderId="2" xfId="1" applyBorder="1" applyAlignment="1">
      <alignment horizontal="center" vertical="center" wrapText="1"/>
    </xf>
    <xf numFmtId="0" fontId="43" fillId="39" borderId="3" xfId="1" applyBorder="1">
      <alignment horizontal="center" vertical="center"/>
    </xf>
    <xf numFmtId="0" fontId="43" fillId="39" borderId="4" xfId="1" applyBorder="1">
      <alignment horizontal="center" vertical="center"/>
    </xf>
    <xf numFmtId="0" fontId="52" fillId="40" borderId="1" xfId="0" applyFont="1" applyFill="1" applyBorder="1" applyAlignment="1">
      <alignment horizontal="center" vertical="top"/>
    </xf>
    <xf numFmtId="0" fontId="52" fillId="40" borderId="8" xfId="0" applyFont="1" applyFill="1" applyBorder="1" applyAlignment="1">
      <alignment horizontal="center" vertical="top"/>
    </xf>
    <xf numFmtId="0" fontId="52" fillId="40" borderId="19" xfId="0" applyFont="1" applyFill="1" applyBorder="1" applyAlignment="1">
      <alignment horizontal="center" vertical="top"/>
    </xf>
    <xf numFmtId="0" fontId="52" fillId="106" borderId="1" xfId="0" applyFont="1" applyFill="1" applyBorder="1" applyAlignment="1">
      <alignment horizontal="left"/>
    </xf>
    <xf numFmtId="0" fontId="10" fillId="32" borderId="1" xfId="40" applyFont="1" applyBorder="1" applyAlignment="1">
      <alignment horizontal="center" vertical="center"/>
    </xf>
    <xf numFmtId="0" fontId="10" fillId="104" borderId="1" xfId="40" applyFont="1" applyFill="1" applyBorder="1" applyAlignment="1">
      <alignment horizontal="center" vertical="center"/>
    </xf>
    <xf numFmtId="0" fontId="10" fillId="32" borderId="10" xfId="40" applyFont="1" applyBorder="1" applyAlignment="1">
      <alignment horizontal="center" vertical="center"/>
    </xf>
    <xf numFmtId="0" fontId="10" fillId="32" borderId="0" xfId="40" applyFont="1" applyBorder="1" applyAlignment="1">
      <alignment horizontal="center" vertical="center"/>
    </xf>
    <xf numFmtId="0" fontId="10" fillId="34" borderId="10" xfId="42" applyFont="1" applyBorder="1" applyAlignment="1">
      <alignment horizontal="center"/>
    </xf>
    <xf numFmtId="0" fontId="10" fillId="34" borderId="0" xfId="42" applyFont="1" applyBorder="1" applyAlignment="1">
      <alignment horizontal="center"/>
    </xf>
  </cellXfs>
  <cellStyles count="55">
    <cellStyle name="20% - Accent1" xfId="8" builtinId="30" customBuiltin="1"/>
    <cellStyle name="20% - Accent2" xfId="11" builtinId="34" customBuiltin="1"/>
    <cellStyle name="20% - Accent3" xfId="14" builtinId="38" customBuiltin="1"/>
    <cellStyle name="20% - Accent4" xfId="17" builtinId="42" customBuiltin="1"/>
    <cellStyle name="20% - Accent5" xfId="20" builtinId="46" customBuiltin="1"/>
    <cellStyle name="20% - Accent6" xfId="23" builtinId="50" customBuiltin="1"/>
    <cellStyle name="40% - Accent1" xfId="9" builtinId="31" customBuiltin="1"/>
    <cellStyle name="40% - Accent2" xfId="12" builtinId="35" customBuiltin="1"/>
    <cellStyle name="40% - Accent3" xfId="15" builtinId="39" customBuiltin="1"/>
    <cellStyle name="40% - Accent4" xfId="18" builtinId="43" customBuiltin="1"/>
    <cellStyle name="40% - Accent5" xfId="21" builtinId="47" customBuiltin="1"/>
    <cellStyle name="40% - Accent6" xfId="24" builtinId="51" customBuiltin="1"/>
    <cellStyle name="60% - Accent1" xfId="10" builtinId="32" customBuiltin="1"/>
    <cellStyle name="60% - Accent2" xfId="13" builtinId="36" customBuiltin="1"/>
    <cellStyle name="60% - Accent3" xfId="16" builtinId="40" customBuiltin="1"/>
    <cellStyle name="60% - Accent4" xfId="19" builtinId="44" customBuiltin="1"/>
    <cellStyle name="60% - Accent5" xfId="22" builtinId="48" customBuiltin="1"/>
    <cellStyle name="60% - Accent6" xfId="25" builtinId="52" customBuiltin="1"/>
    <cellStyle name="Accent1" xfId="38" builtinId="29" customBuiltin="1"/>
    <cellStyle name="Accent2" xfId="39" builtinId="33" customBuiltin="1"/>
    <cellStyle name="Accent3" xfId="40" builtinId="37" customBuiltin="1"/>
    <cellStyle name="Accent4" xfId="41" builtinId="41" customBuiltin="1"/>
    <cellStyle name="Accent5" xfId="42" builtinId="45" customBuiltin="1"/>
    <cellStyle name="Accent6" xfId="43" builtinId="49" customBuiltin="1"/>
    <cellStyle name="Bad" xfId="31" builtinId="27" customBuiltin="1"/>
    <cellStyle name="Calculation" xfId="6" builtinId="22" customBuiltin="1"/>
    <cellStyle name="Cell-Normal" xfId="26" xr:uid="{00000000-0005-0000-0000-00001B000000}"/>
    <cellStyle name="Cell-unwrapped" xfId="44" xr:uid="{B43206C0-B48C-4425-852E-0E2C118C801E}"/>
    <cellStyle name="Check Cell" xfId="35" builtinId="23" customBuiltin="1"/>
    <cellStyle name="Currency" xfId="28" builtinId="4" customBuiltin="1"/>
    <cellStyle name="Currency [0]" xfId="29" builtinId="7" customBuiltin="1"/>
    <cellStyle name="Date" xfId="27" xr:uid="{00000000-0005-0000-0000-00001F000000}"/>
    <cellStyle name="Explanatory Text" xfId="37" builtinId="53" customBuiltin="1"/>
    <cellStyle name="Good" xfId="30" builtinId="26" customBuiltin="1"/>
    <cellStyle name="Header_V" xfId="51" xr:uid="{FB5CC05E-CA02-4827-9D83-27543C08C853}"/>
    <cellStyle name="HeaderTab" xfId="53" xr:uid="{9B04625E-8914-4263-89B7-156C3940AA54}"/>
    <cellStyle name="Heading 1" xfId="1" builtinId="16" customBuiltin="1"/>
    <cellStyle name="Heading 2" xfId="2" builtinId="17" customBuiltin="1"/>
    <cellStyle name="Heading 3" xfId="3" builtinId="18" customBuiltin="1"/>
    <cellStyle name="Heading 4" xfId="4" builtinId="19" customBuiltin="1"/>
    <cellStyle name="Hyperlink" xfId="47" builtinId="8" customBuiltin="1"/>
    <cellStyle name="Input" xfId="5" builtinId="20" customBuiltin="1"/>
    <cellStyle name="Linked Cell" xfId="34" builtinId="24" customBuiltin="1"/>
    <cellStyle name="Neutral" xfId="32" builtinId="28" customBuiltin="1"/>
    <cellStyle name="Normal" xfId="0" builtinId="0" customBuiltin="1"/>
    <cellStyle name="Normal 2" xfId="52" xr:uid="{FC94FF9A-49FC-47A3-92F3-5E528CC00CF2}"/>
    <cellStyle name="Note" xfId="7" builtinId="10" customBuiltin="1"/>
    <cellStyle name="Number" xfId="45" xr:uid="{163301AE-A429-487E-9BED-053E08F3BD09}"/>
    <cellStyle name="Output" xfId="33" builtinId="21" customBuiltin="1"/>
    <cellStyle name="Signature" xfId="46" xr:uid="{76A2937E-A5C1-42C5-9B08-6C5C223A42AB}"/>
    <cellStyle name="TabHeader_1" xfId="48" xr:uid="{B3B52BB7-5294-4BD1-B0CC-60BD9D1625E0}"/>
    <cellStyle name="TabHeader_4" xfId="54" xr:uid="{AC6D675E-882C-44AA-8AC9-CDE7D73C8C9D}"/>
    <cellStyle name="TabHeaderM_V" xfId="49" xr:uid="{AC7BC8E6-E18F-41B4-A3B1-0D7D926908DD}"/>
    <cellStyle name="TabHeaderS_V" xfId="50" xr:uid="{C8B5DDD4-1A2E-4540-887B-A03CDF34E56E}"/>
    <cellStyle name="Warning Text" xfId="36" builtinId="11" customBuiltin="1"/>
  </cellStyles>
  <dxfs count="665">
    <dxf>
      <fill>
        <patternFill>
          <bgColor rgb="FF00B050"/>
        </patternFill>
      </fill>
    </dxf>
    <dxf>
      <fill>
        <patternFill>
          <bgColor rgb="FFFF0000"/>
        </patternFill>
      </fill>
    </dxf>
    <dxf>
      <fill>
        <patternFill>
          <bgColor theme="9" tint="0.79998168889431442"/>
        </patternFill>
      </fill>
    </dxf>
    <dxf>
      <fill>
        <patternFill>
          <bgColor rgb="FF66FFFF"/>
        </patternFill>
      </fill>
    </dxf>
    <dxf>
      <fill>
        <patternFill>
          <bgColor rgb="FFFF3300"/>
        </patternFill>
      </fill>
    </dxf>
    <dxf>
      <fill>
        <patternFill>
          <bgColor theme="2" tint="-9.9948118533890809E-2"/>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theme="5" tint="0.79998168889431442"/>
        </patternFill>
      </fill>
    </dxf>
    <dxf>
      <fill>
        <patternFill>
          <bgColor theme="4" tint="0.79998168889431442"/>
        </patternFill>
      </fill>
    </dxf>
    <dxf>
      <fill>
        <patternFill patternType="lightUp"/>
      </fill>
    </dxf>
    <dxf>
      <fill>
        <patternFill>
          <bgColor rgb="FFFF3399"/>
        </patternFill>
      </fill>
    </dxf>
    <dxf>
      <fill>
        <patternFill>
          <bgColor rgb="FF92D050"/>
        </patternFill>
      </fill>
    </dxf>
    <dxf>
      <font>
        <b val="0"/>
        <i/>
      </font>
      <fill>
        <patternFill>
          <bgColor theme="8" tint="0.59996337778862885"/>
        </patternFill>
      </fill>
    </dxf>
    <dxf>
      <fill>
        <patternFill>
          <bgColor theme="5" tint="0.79998168889431442"/>
        </patternFill>
      </fill>
    </dxf>
    <dxf>
      <fill>
        <patternFill>
          <bgColor theme="4" tint="0.79998168889431442"/>
        </patternFill>
      </fill>
    </dxf>
    <dxf>
      <fill>
        <patternFill patternType="lightUp"/>
      </fill>
    </dxf>
    <dxf>
      <fill>
        <patternFill>
          <bgColor theme="5" tint="0.79998168889431442"/>
        </patternFill>
      </fill>
    </dxf>
    <dxf>
      <fill>
        <patternFill>
          <bgColor rgb="FFFF3399"/>
        </patternFill>
      </fill>
    </dxf>
    <dxf>
      <fill>
        <patternFill>
          <bgColor rgb="FF92D050"/>
        </patternFill>
      </fill>
    </dxf>
    <dxf>
      <fill>
        <patternFill>
          <bgColor theme="4" tint="0.79998168889431442"/>
        </patternFill>
      </fill>
    </dxf>
    <dxf>
      <fill>
        <patternFill patternType="lightUp"/>
      </fill>
    </dxf>
    <dxf>
      <fill>
        <patternFill>
          <bgColor rgb="FFFF0505"/>
        </patternFill>
      </fill>
    </dxf>
    <dxf>
      <fill>
        <patternFill>
          <bgColor rgb="FFFFFF00"/>
        </patternFill>
      </fill>
    </dxf>
    <dxf>
      <fill>
        <patternFill>
          <bgColor rgb="FF92D050"/>
        </patternFill>
      </fill>
    </dxf>
    <dxf>
      <fill>
        <patternFill>
          <bgColor theme="5" tint="0.79998168889431442"/>
        </patternFill>
      </fill>
    </dxf>
    <dxf>
      <fill>
        <patternFill>
          <bgColor theme="4" tint="0.79998168889431442"/>
        </patternFill>
      </fill>
    </dxf>
    <dxf>
      <fill>
        <patternFill patternType="lightUp"/>
      </fill>
    </dxf>
    <dxf>
      <fill>
        <patternFill>
          <bgColor theme="3" tint="0.39997558519241921"/>
        </patternFill>
      </fill>
    </dxf>
    <dxf>
      <fill>
        <patternFill>
          <bgColor theme="3" tint="0.59999389629810485"/>
        </patternFill>
      </fill>
    </dxf>
    <dxf>
      <fill>
        <patternFill>
          <bgColor theme="3" tint="0.79998168889431442"/>
        </patternFill>
      </fill>
    </dxf>
    <dxf>
      <fill>
        <patternFill>
          <bgColor rgb="FFFF66FF"/>
        </patternFill>
      </fill>
    </dxf>
    <dxf>
      <fill>
        <patternFill>
          <bgColor rgb="FFFFC000"/>
        </patternFill>
      </fill>
    </dxf>
    <dxf>
      <fill>
        <patternFill>
          <bgColor rgb="FFFFFF00"/>
        </patternFill>
      </fill>
    </dxf>
    <dxf>
      <fill>
        <patternFill>
          <bgColor theme="5" tint="0.39997558519241921"/>
        </patternFill>
      </fill>
    </dxf>
    <dxf>
      <font>
        <b val="0"/>
        <i/>
      </font>
      <fill>
        <patternFill>
          <bgColor theme="9" tint="0.79998168889431442"/>
        </patternFill>
      </fill>
    </dxf>
    <dxf>
      <font>
        <b val="0"/>
        <i/>
      </font>
      <fill>
        <patternFill>
          <bgColor theme="8" tint="0.59999389629810485"/>
        </patternFill>
      </fill>
    </dxf>
    <dxf>
      <font>
        <b val="0"/>
        <i val="0"/>
      </font>
      <fill>
        <patternFill>
          <bgColor theme="9" tint="0.79998168889431442"/>
        </patternFill>
      </fill>
    </dxf>
    <dxf>
      <font>
        <b val="0"/>
        <i val="0"/>
      </font>
      <fill>
        <patternFill>
          <bgColor theme="0" tint="-4.9989318521683403E-2"/>
        </patternFill>
      </fill>
    </dxf>
    <dxf>
      <font>
        <b val="0"/>
        <i val="0"/>
      </font>
      <fill>
        <patternFill>
          <bgColor theme="2"/>
        </patternFill>
      </fill>
    </dxf>
    <dxf>
      <font>
        <b/>
        <i val="0"/>
      </font>
      <fill>
        <patternFill>
          <bgColor theme="3" tint="0.79998168889431442"/>
        </patternFill>
      </fill>
    </dxf>
    <dxf>
      <font>
        <b/>
        <i val="0"/>
      </font>
      <fill>
        <patternFill>
          <bgColor theme="3" tint="0.59999389629810485"/>
        </patternFill>
      </fill>
    </dxf>
    <dxf>
      <font>
        <b/>
        <i val="0"/>
      </font>
      <fill>
        <patternFill>
          <bgColor theme="3" tint="0.39997558519241921"/>
        </patternFill>
      </fill>
    </dxf>
    <dxf>
      <fill>
        <patternFill>
          <bgColor rgb="FF00B0F0"/>
        </patternFill>
      </fill>
    </dxf>
    <dxf>
      <fill>
        <patternFill>
          <bgColor rgb="FF00B0F0"/>
        </patternFill>
      </fill>
    </dxf>
    <dxf>
      <fill>
        <patternFill>
          <bgColor theme="6" tint="0.79998168889431442"/>
        </patternFill>
      </fill>
    </dxf>
    <dxf>
      <fill>
        <patternFill>
          <bgColor theme="5" tint="0.79998168889431442"/>
        </patternFill>
      </fill>
    </dxf>
    <dxf>
      <fill>
        <patternFill>
          <bgColor rgb="FF00B0F0"/>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rgb="FF00B0F0"/>
        </patternFill>
      </fill>
    </dxf>
    <dxf>
      <fill>
        <patternFill>
          <bgColor theme="5" tint="0.59996337778862885"/>
        </patternFill>
      </fill>
    </dxf>
    <dxf>
      <fill>
        <patternFill>
          <bgColor rgb="FF00B0F0"/>
        </patternFill>
      </fill>
    </dxf>
    <dxf>
      <fill>
        <patternFill>
          <bgColor theme="6" tint="0.79998168889431442"/>
        </patternFill>
      </fill>
    </dxf>
    <dxf>
      <fill>
        <patternFill>
          <bgColor theme="5" tint="0.79998168889431442"/>
        </patternFill>
      </fill>
    </dxf>
    <dxf>
      <font>
        <b val="0"/>
        <i val="0"/>
        <strike val="0"/>
        <condense val="0"/>
        <extend val="0"/>
        <outline val="0"/>
        <shadow val="0"/>
        <u val="none"/>
        <vertAlign val="baseline"/>
        <sz val="7"/>
        <color theme="1"/>
        <name val="Consolas"/>
        <family val="3"/>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ttom style="thin">
          <color indexed="64"/>
        </bottom>
      </border>
    </dxf>
    <dxf>
      <fill>
        <patternFill patternType="none">
          <fgColor indexed="64"/>
          <bgColor auto="1"/>
        </patternFill>
      </fill>
      <alignment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Corbel"/>
        <family val="2"/>
        <scheme val="minor"/>
      </font>
      <fill>
        <patternFill patternType="none">
          <fgColor indexed="64"/>
          <bgColor auto="1"/>
        </patternFill>
      </fill>
      <alignment vertical="top"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vertical="top" textRotation="0" wrapText="0" indent="0" justifyLastLine="0" shrinkToFit="0" readingOrder="0"/>
    </dxf>
    <dxf>
      <border outline="0">
        <bottom style="thin">
          <color auto="1"/>
        </bottom>
      </border>
    </dxf>
    <dxf>
      <font>
        <b val="0"/>
        <i val="0"/>
        <strike val="0"/>
        <condense val="0"/>
        <extend val="0"/>
        <outline val="0"/>
        <shadow val="0"/>
        <u val="none"/>
        <vertAlign val="baseline"/>
        <sz val="8"/>
        <color theme="1"/>
        <name val="Corbel"/>
        <family val="2"/>
        <scheme val="minor"/>
      </font>
      <fill>
        <patternFill patternType="none">
          <fgColor indexed="64"/>
          <bgColor auto="1"/>
        </patternFill>
      </fill>
      <alignment vertical="top" textRotation="0" wrapText="0" indent="0" justifyLastLine="0" shrinkToFit="0" readingOrder="0"/>
      <border diagonalUp="0" diagonalDown="0" outline="0">
        <left style="thin">
          <color indexed="64"/>
        </left>
        <right style="thin">
          <color indexed="64"/>
        </right>
        <top/>
        <bottom/>
      </border>
    </dxf>
    <dxf>
      <alignment vertical="top" textRotation="0" wrapText="0" indent="0" justifyLastLine="0" shrinkToFit="0" readingOrder="0"/>
    </dxf>
    <dxf>
      <numFmt numFmtId="0" formatCode="General"/>
      <alignment vertical="top" textRotation="0" wrapText="0" indent="0" justifyLastLine="0" shrinkToFit="0" readingOrder="0"/>
    </dxf>
    <dxf>
      <numFmt numFmtId="0" formatCode="General"/>
      <fill>
        <patternFill patternType="solid">
          <fgColor indexed="64"/>
          <bgColor rgb="FFFFCCFF"/>
        </patternFill>
      </fill>
      <alignment horizontal="center" vertical="top" textRotation="0" wrapText="0" indent="0" justifyLastLine="0" shrinkToFit="0" readingOrder="0"/>
    </dxf>
    <dxf>
      <alignment vertical="top" textRotation="0" wrapText="0" indent="0" justifyLastLine="0" shrinkToFit="0" readingOrder="0"/>
    </dxf>
    <dxf>
      <fill>
        <patternFill patternType="solid">
          <fgColor indexed="64"/>
          <bgColor rgb="FFFFCCFF"/>
        </patternFill>
      </fill>
      <alignment vertical="top" textRotation="0" wrapText="0" indent="0" justifyLastLine="0" shrinkToFit="0" readingOrder="0"/>
    </dxf>
    <dxf>
      <fill>
        <patternFill patternType="solid">
          <fgColor indexed="64"/>
          <bgColor rgb="FFFFCCFF"/>
        </patternFill>
      </fill>
      <alignment vertical="top" textRotation="0" wrapText="0" indent="0" justifyLastLine="0" shrinkToFit="0" readingOrder="0"/>
    </dxf>
    <dxf>
      <fill>
        <patternFill patternType="solid">
          <fgColor indexed="64"/>
          <bgColor rgb="FFFFCCFF"/>
        </patternFill>
      </fill>
      <alignment vertical="top" textRotation="0" wrapText="0" indent="0" justifyLastLine="0" shrinkToFit="0" readingOrder="0"/>
      <border outline="0">
        <left style="thin">
          <color rgb="FF7F7F7F"/>
        </left>
      </border>
    </dxf>
    <dxf>
      <font>
        <i val="0"/>
      </font>
      <fill>
        <patternFill patternType="solid">
          <fgColor indexed="64"/>
          <bgColor theme="6" tint="0.79998168889431442"/>
        </patternFill>
      </fill>
      <alignment horizontal="center" vertical="top" textRotation="0" wrapText="0" indent="0" justifyLastLine="0" shrinkToFit="0" readingOrder="0"/>
    </dxf>
    <dxf>
      <font>
        <i val="0"/>
      </font>
      <fill>
        <patternFill patternType="solid">
          <fgColor indexed="64"/>
          <bgColor theme="6" tint="0.79998168889431442"/>
        </patternFill>
      </fill>
      <alignment horizontal="center" vertical="top" textRotation="0" wrapText="0" indent="0" justifyLastLine="0" shrinkToFit="0" readingOrder="0"/>
      <border outline="0">
        <right style="thin">
          <color rgb="FF7F7F7F"/>
        </right>
      </border>
    </dxf>
    <dxf>
      <font>
        <i val="0"/>
      </font>
      <fill>
        <patternFill patternType="solid">
          <fgColor indexed="64"/>
          <bgColor theme="6" tint="0.79998168889431442"/>
        </patternFill>
      </fill>
      <alignment vertical="top" textRotation="0" wrapText="0" indent="0" justifyLastLine="0" shrinkToFit="0" readingOrder="0"/>
    </dxf>
    <dxf>
      <alignment vertical="top" textRotation="0" wrapText="0" indent="0" justifyLastLine="0" shrinkToFit="0" readingOrder="0"/>
    </dxf>
    <dxf>
      <font>
        <strike val="0"/>
        <outline val="0"/>
        <shadow val="0"/>
        <u val="none"/>
        <vertAlign val="baseline"/>
        <sz val="11"/>
        <color theme="1"/>
        <name val="Corbel"/>
        <family val="2"/>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dxf>
    <dxf>
      <font>
        <strike val="0"/>
        <outline val="0"/>
        <shadow val="0"/>
        <u val="none"/>
        <vertAlign val="baseline"/>
        <sz val="11"/>
        <color theme="1"/>
        <name val="Corbel"/>
        <family val="2"/>
        <scheme val="minor"/>
      </font>
      <alignment vertical="top"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orbel"/>
        <family val="2"/>
        <scheme val="minor"/>
      </font>
      <alignment horizontal="righ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orbel"/>
        <family val="2"/>
        <scheme val="minor"/>
      </font>
      <alignment vertical="top"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theme="1"/>
        <name val="Corbel"/>
        <family val="2"/>
        <scheme val="minor"/>
      </font>
      <alignment vertical="top" textRotation="0" wrapText="0" indent="0" justifyLastLine="0" shrinkToFit="0" readingOrder="0"/>
    </dxf>
    <dxf>
      <border outline="0">
        <bottom style="thin">
          <color auto="1"/>
        </bottom>
      </border>
    </dxf>
    <dxf>
      <font>
        <strike val="0"/>
        <outline val="0"/>
        <shadow val="0"/>
        <u val="none"/>
        <vertAlign val="baseline"/>
        <sz val="11"/>
        <color theme="1"/>
        <name val="Corbel"/>
        <family val="2"/>
        <scheme val="minor"/>
      </font>
      <alignment vertical="top" textRotation="0" wrapText="0" indent="0" justifyLastLine="0" shrinkToFit="0" readingOrder="0"/>
    </dxf>
    <dxf>
      <font>
        <strike val="0"/>
        <outline val="0"/>
        <shadow val="0"/>
        <u val="none"/>
        <vertAlign val="baseline"/>
        <sz val="11"/>
        <color theme="1"/>
        <name val="Corbel"/>
        <family val="2"/>
        <scheme val="minor"/>
      </font>
      <alignment horizontal="general" vertical="top" textRotation="0" wrapText="0" indent="0" justifyLastLine="0" shrinkToFit="0" readingOrder="0"/>
    </dxf>
    <dxf>
      <font>
        <strike val="0"/>
        <outline val="0"/>
        <shadow val="0"/>
        <u val="none"/>
        <vertAlign val="baseline"/>
        <sz val="11"/>
        <color theme="1"/>
        <name val="Corbel"/>
        <family val="2"/>
        <scheme val="minor"/>
      </font>
      <alignment horizontal="general" vertical="top" textRotation="0" wrapText="0" indent="0" justifyLastLine="0" shrinkToFit="0" readingOrder="0"/>
    </dxf>
    <dxf>
      <font>
        <strike val="0"/>
        <outline val="0"/>
        <shadow val="0"/>
        <u val="none"/>
        <vertAlign val="baseline"/>
        <sz val="11"/>
        <color theme="1"/>
        <name val="Corbel"/>
        <family val="2"/>
        <scheme val="minor"/>
      </font>
      <alignment horizontal="general" vertical="top" textRotation="0" wrapText="0" indent="0" justifyLastLine="0" shrinkToFit="0" readingOrder="0"/>
    </dxf>
    <dxf>
      <font>
        <strike val="0"/>
        <outline val="0"/>
        <shadow val="0"/>
        <u val="none"/>
        <vertAlign val="baseline"/>
        <sz val="11"/>
        <color theme="1"/>
        <name val="Corbel"/>
        <family val="2"/>
        <scheme val="minor"/>
      </font>
      <alignment horizontal="general" vertical="top" textRotation="0" wrapText="0" indent="0" justifyLastLine="0" shrinkToFit="0" readingOrder="0"/>
    </dxf>
    <dxf>
      <font>
        <strike val="0"/>
        <outline val="0"/>
        <shadow val="0"/>
        <u val="none"/>
        <vertAlign val="baseline"/>
        <sz val="11"/>
        <color theme="1"/>
        <name val="Corbel"/>
        <family val="2"/>
        <scheme val="minor"/>
      </font>
      <alignment horizontal="general" vertical="top" textRotation="0" wrapText="0" indent="0" justifyLastLine="0" shrinkToFit="0" readingOrder="0"/>
    </dxf>
    <dxf>
      <font>
        <b/>
        <i val="0"/>
        <strike val="0"/>
        <condense val="0"/>
        <extend val="0"/>
        <outline val="0"/>
        <shadow val="0"/>
        <u val="none"/>
        <vertAlign val="baseline"/>
        <sz val="11"/>
        <color auto="1"/>
        <name val="Corbel"/>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orbel"/>
        <family val="2"/>
        <scheme val="minor"/>
      </font>
      <alignment horizontal="left" vertical="top" textRotation="0" wrapText="1" indent="0" justifyLastLine="0" shrinkToFit="0" readingOrder="0"/>
    </dxf>
    <dxf>
      <border outline="0">
        <top style="thin">
          <color theme="2" tint="-0.499984740745262"/>
        </top>
      </border>
    </dxf>
    <dxf>
      <border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2"/>
        <color theme="1"/>
        <name val="Corbel"/>
        <family val="2"/>
        <scheme val="minor"/>
      </font>
      <alignment horizontal="left" vertical="top" textRotation="0" wrapText="1" indent="0" justifyLastLine="0" shrinkToFit="0" readingOrder="0"/>
    </dxf>
    <dxf>
      <alignment horizontal="left" vertical="center" textRotation="0" wrapText="1" indent="1" justifyLastLine="0" shrinkToFit="0" readingOrder="0"/>
    </dxf>
    <dxf>
      <fill>
        <patternFill patternType="none">
          <fgColor indexed="64"/>
          <bgColor indexed="65"/>
        </patternFill>
      </fill>
      <border diagonalUp="0" diagonalDown="0">
        <left style="thin">
          <color theme="2" tint="-0.499984740745262"/>
        </left>
        <right style="thin">
          <color rgb="FF00AFF2"/>
        </right>
        <top style="thin">
          <color theme="2" tint="-0.499984740745262"/>
        </top>
        <bottom style="thin">
          <color theme="2" tint="-0.499984740745262"/>
        </bottom>
        <vertical/>
        <horizontal/>
      </border>
    </dxf>
    <dxf>
      <alignment horizontal="left" vertical="top" textRotation="0" indent="1" justifyLastLine="0" shrinkToFit="0" readingOrder="0"/>
      <border diagonalUp="0" diagonalDown="0" outline="0">
        <left/>
        <right/>
        <top style="thin">
          <color theme="2" tint="-0.499984740745262"/>
        </top>
        <bottom/>
      </border>
    </dxf>
    <dxf>
      <alignment horizontal="left" vertical="top" textRotation="0" indent="1" justifyLastLine="0" shrinkToFit="0" readingOrder="0"/>
    </dxf>
    <dxf>
      <border outline="0">
        <right style="thin">
          <color rgb="FF00AFF2"/>
        </right>
      </border>
    </dxf>
    <dxf>
      <font>
        <strike val="0"/>
        <outline val="0"/>
        <shadow val="0"/>
        <u val="none"/>
        <vertAlign val="baseline"/>
        <sz val="11"/>
        <color rgb="FF000000"/>
        <name val="Calibri"/>
        <family val="2"/>
        <scheme val="none"/>
      </font>
      <alignment horizontal="left" vertical="top" textRotation="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2"/>
        <color theme="1"/>
        <name val="Corbel"/>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name val="Corbel"/>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name val="Corbel"/>
        <family val="2"/>
        <scheme val="minor"/>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orbel"/>
        <family val="2"/>
        <scheme val="minor"/>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orbel"/>
        <family val="2"/>
        <scheme val="minor"/>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orbel"/>
        <family val="2"/>
        <scheme val="minor"/>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orbel"/>
        <family val="2"/>
        <scheme val="minor"/>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orbel"/>
        <family val="2"/>
        <scheme val="minor"/>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orbel"/>
        <family val="2"/>
        <scheme val="minor"/>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orbel"/>
        <family val="2"/>
        <scheme val="minor"/>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orbel"/>
        <family val="2"/>
        <scheme val="minor"/>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orbel"/>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name val="Corbel"/>
        <family val="2"/>
        <scheme val="minor"/>
      </font>
      <alignment vertical="top" textRotation="0" indent="0" justifyLastLine="0" shrinkToFit="0" readingOrder="0"/>
    </dxf>
    <dxf>
      <border outline="0">
        <left style="thin">
          <color theme="2" tint="-0.499984740745262"/>
        </left>
        <right style="thin">
          <color theme="2" tint="-0.499984740745262"/>
        </right>
        <bottom style="thin">
          <color theme="2" tint="-0.499984740745262"/>
        </bottom>
      </border>
    </dxf>
    <dxf>
      <font>
        <strike val="0"/>
        <outline val="0"/>
        <shadow val="0"/>
        <u val="none"/>
        <name val="Corbel"/>
        <family val="2"/>
        <scheme val="minor"/>
      </font>
      <alignment vertical="top" textRotation="0" indent="0" justifyLastLine="0" shrinkToFit="0" readingOrder="0"/>
    </dxf>
    <dxf>
      <font>
        <strike val="0"/>
        <outline val="0"/>
        <shadow val="0"/>
        <u val="none"/>
        <name val="Corbel"/>
        <family val="2"/>
        <scheme val="minor"/>
      </font>
    </dxf>
    <dxf>
      <font>
        <b val="0"/>
        <i val="0"/>
        <strike val="0"/>
        <condense val="0"/>
        <extend val="0"/>
        <outline val="0"/>
        <shadow val="0"/>
        <u val="none"/>
        <vertAlign val="baseline"/>
        <sz val="10"/>
        <color theme="1"/>
        <name val="Corbel"/>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border outline="0">
        <bottom style="thin">
          <color theme="2" tint="-0.499984740745262"/>
        </bottom>
      </border>
    </dxf>
    <dxf>
      <fill>
        <patternFill patternType="none">
          <fgColor indexed="64"/>
          <bgColor auto="1"/>
        </patternFill>
      </fill>
    </dxf>
    <dxf>
      <font>
        <b val="0"/>
        <i val="0"/>
        <strike val="0"/>
        <condense val="0"/>
        <extend val="0"/>
        <outline val="0"/>
        <shadow val="0"/>
        <u val="none"/>
        <vertAlign val="baseline"/>
        <sz val="11"/>
        <color theme="1"/>
        <name val="Corbel"/>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Corbel"/>
        <family val="2"/>
        <scheme val="minor"/>
      </font>
      <fill>
        <patternFill patternType="none">
          <fgColor indexed="64"/>
          <bgColor auto="1"/>
        </patternFill>
      </fill>
      <alignment horizontal="left" vertical="top" textRotation="0" wrapText="1" indent="0" justifyLastLine="0" shrinkToFit="0" readingOrder="0"/>
      <border diagonalUp="0" diagonalDown="0" outline="0">
        <left/>
        <right/>
        <top style="thin">
          <color theme="2" tint="-0.499984740745262"/>
        </top>
        <bottom/>
      </border>
    </dxf>
    <dxf>
      <font>
        <b/>
        <i val="0"/>
        <strike val="0"/>
        <condense val="0"/>
        <extend val="0"/>
        <outline val="0"/>
        <shadow val="0"/>
        <u val="none"/>
        <vertAlign val="baseline"/>
        <sz val="11"/>
        <color theme="1"/>
        <name val="Corbel"/>
        <family val="2"/>
        <scheme val="minor"/>
      </font>
      <alignment horizontal="center" vertical="top" textRotation="0" wrapText="1" indent="0" justifyLastLine="0" shrinkToFit="0" readingOrder="0"/>
      <border diagonalUp="0" diagonalDown="0" outline="0">
        <left/>
        <right style="thin">
          <color theme="2" tint="-0.499984740745262"/>
        </right>
        <top/>
        <bottom/>
      </border>
    </dxf>
    <dxf>
      <border outline="0">
        <right style="thin">
          <color theme="2" tint="-0.499984740745262"/>
        </right>
      </border>
    </dxf>
    <dxf>
      <font>
        <strike val="0"/>
        <outline val="0"/>
        <shadow val="0"/>
        <u val="none"/>
        <vertAlign val="baseline"/>
        <sz val="11"/>
        <color theme="1"/>
        <name val="Corbel"/>
        <family val="2"/>
        <scheme val="minor"/>
      </font>
      <alignment vertical="top" textRotation="0" indent="0" justifyLastLine="0" shrinkToFit="0" readingOrder="0"/>
    </dxf>
    <dxf>
      <font>
        <strike val="0"/>
        <outline val="0"/>
        <shadow val="0"/>
        <u val="none"/>
        <vertAlign val="baseline"/>
        <sz val="11"/>
        <color theme="1"/>
        <name val="Corbel"/>
        <family val="2"/>
        <scheme val="minor"/>
      </font>
      <alignment vertical="top" textRotation="0" indent="0" justifyLastLine="0" shrinkToFit="0" readingOrder="0"/>
    </dxf>
    <dxf>
      <font>
        <b/>
        <strike val="0"/>
        <outline val="0"/>
        <shadow val="0"/>
        <u val="none"/>
        <vertAlign val="baseline"/>
        <sz val="12"/>
        <name val="Corbel"/>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9"/>
        <color rgb="FF7030A0"/>
        <name val="Corbel"/>
        <scheme val="none"/>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orbel"/>
        <scheme val="none"/>
      </font>
      <fill>
        <patternFill patternType="solid">
          <fgColor indexed="64"/>
          <bgColor theme="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name val="Corbel"/>
        <scheme val="none"/>
      </font>
      <numFmt numFmtId="0" formatCode="General"/>
      <fill>
        <patternFill patternType="none">
          <fgColor indexed="64"/>
          <bgColor auto="1"/>
        </patternFill>
      </fill>
      <alignment horizontal="center" vertical="center" textRotation="0" wrapText="0" indent="0" justifyLastLine="0" shrinkToFit="0" readingOrder="0"/>
    </dxf>
    <dxf>
      <numFmt numFmtId="0" formatCode="General"/>
      <border diagonalUp="0" diagonalDown="0">
        <left style="thin">
          <color indexed="64"/>
        </left>
        <right style="thin">
          <color indexed="64"/>
        </right>
        <top/>
        <bottom/>
        <vertical style="thin">
          <color indexed="64"/>
        </vertical>
        <horizontal style="thin">
          <color indexed="64"/>
        </horizontal>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diagonalUp="0" diagonalDown="0">
        <left style="thin">
          <color indexed="64"/>
        </left>
        <right/>
        <top style="thin">
          <color indexed="64"/>
        </top>
        <bottom style="thin">
          <color indexed="64"/>
        </bottom>
        <vertical/>
        <horizontal style="thin">
          <color indexed="64"/>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auto="1"/>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auto="1"/>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auto="1"/>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auto="1"/>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top style="thin">
          <color indexed="64"/>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border>
    </dxf>
    <dxf>
      <fill>
        <patternFill patternType="none">
          <fgColor indexed="64"/>
          <bgColor indexed="65"/>
        </patternFill>
      </fill>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ill>
        <patternFill patternType="none">
          <fgColor indexed="64"/>
          <bgColor indexed="65"/>
        </patternFill>
      </fill>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border>
    </dxf>
    <dxf>
      <fill>
        <patternFill patternType="none">
          <fgColor indexed="64"/>
          <bgColor indexed="65"/>
        </patternFill>
      </fill>
    </dxf>
    <dxf>
      <border outline="0">
        <left style="thin">
          <color indexed="64"/>
        </left>
        <right style="thin">
          <color indexed="64"/>
        </right>
        <top style="thin">
          <color indexed="64"/>
        </top>
        <bottom style="thin">
          <color indexed="64"/>
        </bottom>
      </border>
    </dxf>
    <dxf>
      <fill>
        <patternFill patternType="none">
          <fgColor indexed="64"/>
          <bgColor indexed="65"/>
        </patternFill>
      </fill>
    </dxf>
    <dxf>
      <font>
        <b val="0"/>
        <i val="0"/>
        <strike val="0"/>
        <condense val="0"/>
        <extend val="0"/>
        <outline val="0"/>
        <shadow val="0"/>
        <u val="none"/>
        <vertAlign val="baseline"/>
        <sz val="10"/>
        <color theme="1"/>
        <name val="Corbel"/>
        <family val="2"/>
        <scheme val="minor"/>
      </font>
      <numFmt numFmtId="0" formatCode="General"/>
      <alignment horizontal="left" vertical="top" textRotation="0" wrapText="1" indent="1"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orbel"/>
        <family val="2"/>
        <scheme val="minor"/>
      </font>
      <numFmt numFmtId="0" formatCode="General"/>
      <alignment horizontal="left" vertical="top" textRotation="0" wrapText="1" indent="1"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orbel"/>
        <family val="2"/>
        <scheme val="minor"/>
      </font>
      <numFmt numFmtId="168" formatCode="&quot;[COL&quot;_##0&quot;]&quot;\ "/>
      <alignment horizontal="left" vertical="top" textRotation="0" wrapText="1" indent="1"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orbel"/>
        <family val="2"/>
        <scheme val="minor"/>
      </font>
      <numFmt numFmtId="0" formatCode="General"/>
      <alignment horizontal="left" vertical="top" textRotation="0" wrapText="1" indent="1"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0"/>
        <color theme="1"/>
        <name val="Corbel"/>
        <family val="2"/>
        <scheme val="minor"/>
      </font>
      <numFmt numFmtId="0" formatCode="General"/>
      <alignment horizontal="left" vertical="top" textRotation="0" wrapText="1" indent="1"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orbel"/>
        <family val="2"/>
        <scheme val="minor"/>
      </font>
      <numFmt numFmtId="0" formatCode="General"/>
      <alignment horizontal="left" vertical="top" textRotation="0" wrapText="1" indent="1" justifyLastLine="0" shrinkToFit="0" readingOrder="0"/>
      <border diagonalUp="0" diagonalDown="0">
        <left style="thin">
          <color indexed="64"/>
        </left>
        <right style="thin">
          <color indexed="64"/>
        </right>
        <top style="thin">
          <color indexed="64"/>
        </top>
        <bottom/>
        <vertical/>
        <horizontal/>
      </border>
    </dxf>
    <dxf>
      <border outline="0">
        <top style="thin">
          <color indexed="64"/>
        </top>
      </border>
    </dxf>
    <dxf>
      <border outline="0">
        <top style="thin">
          <color theme="2" tint="-0.499984740745262"/>
        </top>
        <bottom style="thin">
          <color indexed="64"/>
        </bottom>
      </border>
    </dxf>
    <dxf>
      <font>
        <b val="0"/>
        <i val="0"/>
        <strike val="0"/>
        <condense val="0"/>
        <extend val="0"/>
        <outline val="0"/>
        <shadow val="0"/>
        <u val="none"/>
        <vertAlign val="baseline"/>
        <sz val="10"/>
        <color theme="1"/>
        <name val="Corbel"/>
        <family val="2"/>
        <scheme val="minor"/>
      </font>
      <alignment horizontal="left" vertical="top" textRotation="0" wrapText="1" indent="1" justifyLastLine="0" shrinkToFit="0" readingOrder="0"/>
    </dxf>
    <dxf>
      <border outline="0">
        <bottom style="thin">
          <color theme="2" tint="-0.499984740745262"/>
        </bottom>
      </border>
    </dxf>
    <dxf>
      <font>
        <b/>
        <i val="0"/>
        <strike val="0"/>
        <condense val="0"/>
        <extend val="0"/>
        <outline val="0"/>
        <shadow val="0"/>
        <u val="none"/>
        <vertAlign val="baseline"/>
        <sz val="10"/>
        <color theme="1"/>
        <name val="Corbel"/>
        <family val="2"/>
        <scheme val="minor"/>
      </font>
      <numFmt numFmtId="0" formatCode="General"/>
      <fill>
        <patternFill patternType="solid">
          <fgColor indexed="64"/>
          <bgColor theme="3" tint="0.59996337778862885"/>
        </patternFill>
      </fill>
      <alignment horizontal="left" vertical="top" textRotation="0" wrapText="1" indent="1" justifyLastLine="0" shrinkToFit="0" readingOrder="0"/>
      <border diagonalUp="0" diagonalDown="0" outline="0">
        <left style="thin">
          <color theme="2" tint="-0.499984740745262"/>
        </left>
        <right style="thin">
          <color theme="2" tint="-0.499984740745262"/>
        </right>
        <top/>
        <bottom/>
      </border>
    </dxf>
    <dxf>
      <font>
        <b val="0"/>
        <i val="0"/>
        <strike val="0"/>
        <condense val="0"/>
        <extend val="0"/>
        <outline val="0"/>
        <shadow val="0"/>
        <u val="none"/>
        <vertAlign val="baseline"/>
        <sz val="10"/>
        <color theme="1"/>
        <name val="Corbel"/>
        <family val="2"/>
        <scheme val="minor"/>
      </font>
      <numFmt numFmtId="0" formatCode="General"/>
      <alignment horizontal="left" vertical="top" textRotation="0" wrapText="1" indent="1"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orbel"/>
        <family val="2"/>
        <scheme val="minor"/>
      </font>
      <numFmt numFmtId="0" formatCode="General"/>
      <alignment horizontal="left" vertical="top" textRotation="0" wrapText="1" indent="1"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orbel"/>
        <family val="2"/>
        <scheme val="minor"/>
      </font>
      <numFmt numFmtId="168" formatCode="&quot;[COL&quot;_##0&quot;]&quot;\ "/>
      <alignment horizontal="left" vertical="top" textRotation="0" wrapText="1" indent="1"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0"/>
        <color theme="1"/>
        <name val="Corbel"/>
        <family val="2"/>
        <scheme val="minor"/>
      </font>
      <numFmt numFmtId="0" formatCode="General"/>
      <alignment horizontal="left" vertical="top" textRotation="0" wrapText="1" indent="1"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orbel"/>
        <family val="2"/>
        <scheme val="minor"/>
      </font>
      <numFmt numFmtId="0" formatCode="General"/>
      <alignment horizontal="left" vertical="top" textRotation="0" wrapText="1" indent="1"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orbel"/>
        <family val="2"/>
        <scheme val="minor"/>
      </font>
      <numFmt numFmtId="0" formatCode="General"/>
      <alignment horizontal="left" vertical="top" textRotation="0" wrapText="1" indent="1" justifyLastLine="0" shrinkToFit="0" readingOrder="0"/>
      <border diagonalUp="0" diagonalDown="0">
        <left style="thin">
          <color indexed="64"/>
        </left>
        <right style="thin">
          <color indexed="64"/>
        </right>
        <top style="thin">
          <color indexed="64"/>
        </top>
        <bottom/>
        <vertical/>
        <horizontal/>
      </border>
    </dxf>
    <dxf>
      <border outline="0">
        <top style="thin">
          <color indexed="64"/>
        </top>
      </border>
    </dxf>
    <dxf>
      <border outline="0">
        <top style="thin">
          <color theme="2" tint="-0.499984740745262"/>
        </top>
        <bottom style="thin">
          <color indexed="64"/>
        </bottom>
      </border>
    </dxf>
    <dxf>
      <font>
        <b val="0"/>
        <i val="0"/>
        <strike val="0"/>
        <condense val="0"/>
        <extend val="0"/>
        <outline val="0"/>
        <shadow val="0"/>
        <u val="none"/>
        <vertAlign val="baseline"/>
        <sz val="10"/>
        <color theme="1"/>
        <name val="Corbel"/>
        <family val="2"/>
        <scheme val="minor"/>
      </font>
      <alignment horizontal="left" vertical="top" textRotation="0" wrapText="1" indent="1" justifyLastLine="0" shrinkToFit="0" readingOrder="0"/>
    </dxf>
    <dxf>
      <border outline="0">
        <bottom style="thin">
          <color theme="2" tint="-0.499984740745262"/>
        </bottom>
      </border>
    </dxf>
    <dxf>
      <font>
        <b/>
        <i val="0"/>
        <strike val="0"/>
        <condense val="0"/>
        <extend val="0"/>
        <outline val="0"/>
        <shadow val="0"/>
        <u val="none"/>
        <vertAlign val="baseline"/>
        <sz val="10"/>
        <color theme="1"/>
        <name val="Corbel"/>
        <family val="2"/>
        <scheme val="minor"/>
      </font>
      <numFmt numFmtId="0" formatCode="General"/>
      <fill>
        <patternFill patternType="solid">
          <fgColor indexed="64"/>
          <bgColor theme="3" tint="0.59996337778862885"/>
        </patternFill>
      </fill>
      <alignment horizontal="left" vertical="top" textRotation="0" wrapText="1" indent="1" justifyLastLine="0" shrinkToFit="0" readingOrder="0"/>
      <border diagonalUp="0" diagonalDown="0" outline="0">
        <left style="thin">
          <color theme="2" tint="-0.499984740745262"/>
        </left>
        <right style="thin">
          <color theme="2" tint="-0.499984740745262"/>
        </right>
        <top/>
        <bottom/>
      </border>
    </dxf>
    <dxf>
      <font>
        <strike val="0"/>
        <outline val="0"/>
        <shadow val="0"/>
        <u val="none"/>
        <vertAlign val="baseline"/>
        <color theme="1"/>
        <name val="Corbel"/>
        <family val="2"/>
        <scheme val="minor"/>
      </font>
      <fill>
        <patternFill patternType="none">
          <fgColor indexed="64"/>
          <bgColor auto="1"/>
        </patternFill>
      </fill>
      <alignment horizontal="left" vertical="top" textRotation="0" wrapText="1" indent="1"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top" textRotation="0" wrapText="1" 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auto="1"/>
        </patternFill>
      </fill>
      <alignment horizontal="left" vertical="top" textRotation="0" wrapText="1" 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auto="1"/>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none">
          <fgColor indexed="64"/>
          <bgColor auto="1"/>
        </patternFill>
      </fill>
      <alignment horizontal="left" vertical="top" textRotation="0" wrapText="1" 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auto="1"/>
        </patternFill>
      </fill>
      <alignment horizontal="left" vertical="top" textRotation="0" wrapText="1" indent="1"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top" textRotation="0" wrapText="1" indent="1" justifyLastLine="0" shrinkToFit="0" readingOrder="0"/>
    </dxf>
    <dxf>
      <fill>
        <patternFill patternType="none">
          <fgColor indexed="64"/>
          <bgColor auto="1"/>
        </patternFill>
      </fill>
    </dxf>
    <dxf>
      <fill>
        <patternFill patternType="none">
          <fgColor indexed="64"/>
          <bgColor rgb="FFFFFF00"/>
        </patternFill>
      </fill>
    </dxf>
    <dxf>
      <fill>
        <patternFill patternType="solid">
          <fgColor indexed="64"/>
          <bgColor theme="2"/>
        </patternFill>
      </fill>
      <border outline="0">
        <right style="thin">
          <color indexed="64"/>
        </right>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ill>
        <patternFill patternType="solid">
          <fgColor indexed="64"/>
          <bgColor theme="3" tint="0.79998168889431442"/>
        </patternFill>
      </fill>
      <border diagonalUp="0" diagonalDown="0" outline="0">
        <left style="thin">
          <color indexed="64"/>
        </left>
        <right style="thin">
          <color indexed="64"/>
        </right>
        <top/>
        <bottom/>
      </border>
    </dxf>
    <dxf>
      <fill>
        <patternFill patternType="none">
          <fgColor indexed="64"/>
          <bgColor indexed="65"/>
        </patternFill>
      </fill>
    </dxf>
    <dxf>
      <fill>
        <patternFill patternType="solid">
          <fgColor indexed="64"/>
          <bgColor theme="2"/>
        </patternFill>
      </fill>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orbel"/>
        <scheme val="none"/>
      </font>
      <alignment horizontal="left" vertical="top" textRotation="0" wrapText="0" indent="1" justifyLastLine="0" shrinkToFit="0" readingOrder="0"/>
    </dxf>
    <dxf>
      <fill>
        <patternFill patternType="none">
          <fgColor indexed="64"/>
          <bgColor indexed="65"/>
        </patternFill>
      </fill>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orbel"/>
        <scheme val="none"/>
      </font>
      <alignment horizontal="left" vertical="top" textRotation="0" wrapText="1" relativeIndent="1" justifyLastLine="0" shrinkToFit="0" readingOrder="0"/>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ill>
        <patternFill patternType="none">
          <fgColor indexed="64"/>
          <bgColor indexed="65"/>
        </patternFill>
      </fill>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top style="thin">
          <color indexed="64"/>
        </top>
        <bottom style="thin">
          <color indexed="64"/>
        </bottom>
      </border>
    </dxf>
    <dxf>
      <border outline="0">
        <bottom style="thin">
          <color indexed="64"/>
        </bottom>
      </border>
    </dxf>
    <dxf>
      <fill>
        <patternFill patternType="solid">
          <fgColor indexed="64"/>
          <bgColor theme="2"/>
        </patternFill>
      </fill>
      <border diagonalUp="0" diagonalDown="0" outline="0">
        <left style="thin">
          <color indexed="64"/>
        </left>
        <right style="thin">
          <color indexed="64"/>
        </right>
        <top/>
        <bottom/>
      </border>
    </dxf>
    <dxf>
      <fill>
        <patternFill patternType="none">
          <bgColor auto="1"/>
        </patternFill>
      </fill>
    </dxf>
    <dxf>
      <fill>
        <patternFill>
          <bgColor theme="0" tint="-4.9989318521683403E-2"/>
        </patternFill>
      </fill>
    </dxf>
    <dxf>
      <fill>
        <patternFill>
          <bgColor theme="0" tint="-4.9989318521683403E-2"/>
        </patternFill>
      </fill>
    </dxf>
    <dxf>
      <font>
        <b/>
        <i val="0"/>
      </font>
      <fill>
        <patternFill>
          <bgColor theme="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2" tint="-9.9948118533890809E-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2" tint="-9.9948118533890809E-2"/>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ill>
        <patternFill patternType="none">
          <bgColor auto="1"/>
        </patternFill>
      </fill>
    </dxf>
    <dxf>
      <fill>
        <patternFill>
          <bgColor theme="0" tint="-4.9989318521683403E-2"/>
        </patternFill>
      </fill>
    </dxf>
    <dxf>
      <fill>
        <patternFill>
          <bgColor theme="0" tint="-4.9989318521683403E-2"/>
        </patternFill>
      </fill>
    </dxf>
    <dxf>
      <font>
        <b/>
        <i val="0"/>
      </font>
      <fill>
        <patternFill>
          <bgColor theme="0" tint="-4.9989318521683403E-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0" tint="-4.9989318521683403E-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0" tint="-0.14996795556505021"/>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0" tint="-0.14996795556505021"/>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ill>
        <patternFill patternType="none">
          <bgColor auto="1"/>
        </patternFill>
      </fill>
    </dxf>
    <dxf>
      <fill>
        <patternFill>
          <bgColor theme="2"/>
        </patternFill>
      </fill>
    </dxf>
    <dxf>
      <fill>
        <patternFill>
          <bgColor theme="2"/>
        </patternFill>
      </fill>
    </dxf>
    <dxf>
      <font>
        <b/>
        <i val="0"/>
      </font>
      <fill>
        <patternFill>
          <bgColor theme="3" tint="0.79998168889431442"/>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ont>
        <b/>
        <i val="0"/>
      </font>
      <fill>
        <patternFill>
          <bgColor theme="3" tint="0.79998168889431442"/>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ont>
        <b/>
        <i val="0"/>
      </font>
      <fill>
        <patternFill>
          <bgColor theme="3" tint="0.59996337778862885"/>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ont>
        <b/>
        <i val="0"/>
      </font>
      <fill>
        <patternFill>
          <bgColor theme="3" tint="0.59996337778862885"/>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border>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ill>
        <patternFill patternType="none">
          <bgColor auto="1"/>
        </patternFill>
      </fill>
    </dxf>
    <dxf>
      <fill>
        <patternFill>
          <bgColor theme="2"/>
        </patternFill>
      </fill>
    </dxf>
    <dxf>
      <fill>
        <patternFill>
          <bgColor theme="2"/>
        </patternFill>
      </fill>
    </dxf>
    <dxf>
      <font>
        <b/>
        <i val="0"/>
      </font>
      <fill>
        <patternFill>
          <bgColor theme="3" tint="0.79998168889431442"/>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ont>
        <b/>
        <i val="0"/>
      </font>
      <fill>
        <patternFill>
          <bgColor theme="3" tint="0.79998168889431442"/>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ont>
        <b/>
        <i val="0"/>
      </font>
      <fill>
        <patternFill>
          <bgColor theme="3" tint="0.59996337778862885"/>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ont>
        <b/>
        <i val="0"/>
      </font>
      <fill>
        <patternFill>
          <bgColor theme="3" tint="0.59996337778862885"/>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border>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ill>
        <patternFill>
          <bgColor theme="9" tint="0.79998168889431442"/>
        </patternFill>
      </fill>
    </dxf>
    <dxf>
      <fill>
        <patternFill>
          <bgColor theme="9" tint="0.79998168889431442"/>
        </patternFill>
      </fill>
    </dxf>
    <dxf>
      <font>
        <b/>
        <i val="0"/>
      </font>
      <fill>
        <patternFill>
          <bgColor theme="9"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9"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9" tint="0.3999450666829432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9" tint="0.39994506668294322"/>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ill>
        <patternFill>
          <bgColor theme="8" tint="0.79998168889431442"/>
        </patternFill>
      </fill>
    </dxf>
    <dxf>
      <fill>
        <patternFill>
          <bgColor theme="8" tint="0.79998168889431442"/>
        </patternFill>
      </fill>
    </dxf>
    <dxf>
      <font>
        <b/>
        <i val="0"/>
      </font>
      <fill>
        <patternFill>
          <bgColor theme="8"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8"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8" tint="0.3999450666829432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8" tint="0.39994506668294322"/>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ill>
        <patternFill patternType="none">
          <bgColor auto="1"/>
        </patternFill>
      </fill>
    </dxf>
    <dxf>
      <fill>
        <patternFill>
          <bgColor theme="7" tint="0.79998168889431442"/>
        </patternFill>
      </fill>
    </dxf>
    <dxf>
      <fill>
        <patternFill>
          <bgColor theme="7" tint="0.79998168889431442"/>
        </patternFill>
      </fill>
    </dxf>
    <dxf>
      <font>
        <b/>
        <i val="0"/>
      </font>
      <fill>
        <patternFill>
          <bgColor theme="7"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7"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7" tint="0.3999450666829432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7" tint="0.39994506668294322"/>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ill>
        <patternFill patternType="none">
          <bgColor auto="1"/>
        </patternFill>
      </fill>
    </dxf>
    <dxf>
      <fill>
        <patternFill>
          <bgColor theme="7" tint="0.79998168889431442"/>
        </patternFill>
      </fill>
    </dxf>
    <dxf>
      <fill>
        <patternFill>
          <bgColor theme="7" tint="0.79998168889431442"/>
        </patternFill>
      </fill>
    </dxf>
    <dxf>
      <font>
        <b/>
        <i val="0"/>
      </font>
      <fill>
        <patternFill>
          <bgColor theme="7"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7"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7" tint="0.3999450666829432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7" tint="0.39994506668294322"/>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ill>
        <patternFill>
          <bgColor theme="6" tint="0.79998168889431442"/>
        </patternFill>
      </fill>
    </dxf>
    <dxf>
      <fill>
        <patternFill>
          <bgColor theme="6" tint="0.79998168889431442"/>
        </patternFill>
      </fill>
    </dxf>
    <dxf>
      <font>
        <b/>
        <i val="0"/>
      </font>
      <fill>
        <patternFill>
          <bgColor theme="6"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6"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6" tint="0.3999450666829432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6" tint="0.39994506668294322"/>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ill>
        <patternFill>
          <bgColor theme="5" tint="0.79998168889431442"/>
        </patternFill>
      </fill>
    </dxf>
    <dxf>
      <fill>
        <patternFill>
          <bgColor theme="5" tint="0.79998168889431442"/>
        </patternFill>
      </fill>
    </dxf>
    <dxf>
      <font>
        <b/>
        <i val="0"/>
      </font>
      <fill>
        <patternFill>
          <bgColor theme="5"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5"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5" tint="0.3999450666829432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5" tint="0.39994506668294322"/>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ill>
        <patternFill>
          <bgColor theme="4" tint="0.79998168889431442"/>
        </patternFill>
      </fill>
    </dxf>
    <dxf>
      <fill>
        <patternFill>
          <bgColor theme="4" tint="0.79998168889431442"/>
        </patternFill>
      </fill>
    </dxf>
    <dxf>
      <font>
        <b/>
        <i val="0"/>
      </font>
      <fill>
        <patternFill>
          <bgColor theme="4"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4"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4" tint="0.3999450666829432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4" tint="0.39994506668294322"/>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s>
  <tableStyles count="12" defaultTableStyle="TableStyleMedium2" defaultPivotStyle="PivotStyleLight16">
    <tableStyle name="NoStyle" pivot="0" count="1" xr9:uid="{9E411B43-A8C2-464D-BAAE-33BEA7A52E25}">
      <tableStyleElement type="wholeTable" dxfId="664"/>
    </tableStyle>
    <tableStyle name="Table_1" pivot="0" count="7" xr9:uid="{00000000-0011-0000-FFFF-FFFF00000000}">
      <tableStyleElement type="wholeTable" dxfId="663"/>
      <tableStyleElement type="headerRow" dxfId="662"/>
      <tableStyleElement type="totalRow" dxfId="661"/>
      <tableStyleElement type="firstColumn" dxfId="660"/>
      <tableStyleElement type="lastColumn" dxfId="659"/>
      <tableStyleElement type="secondRowStripe" dxfId="658"/>
      <tableStyleElement type="firstColumnStripe" dxfId="657"/>
    </tableStyle>
    <tableStyle name="Table_2" pivot="0" count="7" xr9:uid="{00000000-0011-0000-FFFF-FFFF01000000}">
      <tableStyleElement type="wholeTable" dxfId="656"/>
      <tableStyleElement type="headerRow" dxfId="655"/>
      <tableStyleElement type="totalRow" dxfId="654"/>
      <tableStyleElement type="firstColumn" dxfId="653"/>
      <tableStyleElement type="lastColumn" dxfId="652"/>
      <tableStyleElement type="secondRowStripe" dxfId="651"/>
      <tableStyleElement type="firstColumnStripe" dxfId="650"/>
    </tableStyle>
    <tableStyle name="Table_3" pivot="0" count="7" xr9:uid="{00000000-0011-0000-FFFF-FFFF02000000}">
      <tableStyleElement type="wholeTable" dxfId="649"/>
      <tableStyleElement type="headerRow" dxfId="648"/>
      <tableStyleElement type="totalRow" dxfId="647"/>
      <tableStyleElement type="firstColumn" dxfId="646"/>
      <tableStyleElement type="lastColumn" dxfId="645"/>
      <tableStyleElement type="secondRowStripe" dxfId="644"/>
      <tableStyleElement type="firstColumnStripe" dxfId="643"/>
    </tableStyle>
    <tableStyle name="Table_4" pivot="0" count="8" xr9:uid="{00000000-0011-0000-FFFF-FFFF03000000}">
      <tableStyleElement type="wholeTable" dxfId="642"/>
      <tableStyleElement type="headerRow" dxfId="641"/>
      <tableStyleElement type="totalRow" dxfId="640"/>
      <tableStyleElement type="firstColumn" dxfId="639"/>
      <tableStyleElement type="lastColumn" dxfId="638"/>
      <tableStyleElement type="secondRowStripe" dxfId="637"/>
      <tableStyleElement type="firstColumnStripe" dxfId="636"/>
      <tableStyleElement type="secondColumnStripe" dxfId="635"/>
    </tableStyle>
    <tableStyle name="Table_4 2" pivot="0" count="8" xr9:uid="{06792DA0-3121-4C50-991C-4FA5A67B699F}">
      <tableStyleElement type="wholeTable" dxfId="634"/>
      <tableStyleElement type="headerRow" dxfId="633"/>
      <tableStyleElement type="totalRow" dxfId="632"/>
      <tableStyleElement type="firstColumn" dxfId="631"/>
      <tableStyleElement type="lastColumn" dxfId="630"/>
      <tableStyleElement type="secondRowStripe" dxfId="629"/>
      <tableStyleElement type="firstColumnStripe" dxfId="628"/>
      <tableStyleElement type="secondColumnStripe" dxfId="627"/>
    </tableStyle>
    <tableStyle name="Table_5" pivot="0" count="7" xr9:uid="{00000000-0011-0000-FFFF-FFFF04000000}">
      <tableStyleElement type="wholeTable" dxfId="626"/>
      <tableStyleElement type="headerRow" dxfId="625"/>
      <tableStyleElement type="totalRow" dxfId="624"/>
      <tableStyleElement type="firstColumn" dxfId="623"/>
      <tableStyleElement type="lastColumn" dxfId="622"/>
      <tableStyleElement type="secondRowStripe" dxfId="621"/>
      <tableStyleElement type="firstColumnStripe" dxfId="620"/>
    </tableStyle>
    <tableStyle name="Table_6" pivot="0" count="7" xr9:uid="{00000000-0011-0000-FFFF-FFFF05000000}">
      <tableStyleElement type="wholeTable" dxfId="619"/>
      <tableStyleElement type="headerRow" dxfId="618"/>
      <tableStyleElement type="totalRow" dxfId="617"/>
      <tableStyleElement type="firstColumn" dxfId="616"/>
      <tableStyleElement type="lastColumn" dxfId="615"/>
      <tableStyleElement type="secondRowStripe" dxfId="614"/>
      <tableStyleElement type="firstColumnStripe" dxfId="613"/>
    </tableStyle>
    <tableStyle name="Table_B" pivot="0" count="8" xr9:uid="{BD057DF8-1593-44DE-BF4C-6D958F266EA9}">
      <tableStyleElement type="wholeTable" dxfId="612"/>
      <tableStyleElement type="headerRow" dxfId="611"/>
      <tableStyleElement type="totalRow" dxfId="610"/>
      <tableStyleElement type="firstColumn" dxfId="609"/>
      <tableStyleElement type="lastColumn" dxfId="608"/>
      <tableStyleElement type="secondRowStripe" dxfId="607"/>
      <tableStyleElement type="firstColumnStripe" dxfId="606"/>
      <tableStyleElement type="secondColumnStripe" dxfId="605"/>
    </tableStyle>
    <tableStyle name="Table_B 2" pivot="0" count="8" xr9:uid="{591FF669-89CE-48ED-B8F9-DF9553DEC4BD}">
      <tableStyleElement type="wholeTable" dxfId="604"/>
      <tableStyleElement type="headerRow" dxfId="603"/>
      <tableStyleElement type="totalRow" dxfId="602"/>
      <tableStyleElement type="firstColumn" dxfId="601"/>
      <tableStyleElement type="lastColumn" dxfId="600"/>
      <tableStyleElement type="secondRowStripe" dxfId="599"/>
      <tableStyleElement type="firstColumnStripe" dxfId="598"/>
      <tableStyleElement type="secondColumnStripe" dxfId="597"/>
    </tableStyle>
    <tableStyle name="Table_B1" pivot="0" count="8" xr9:uid="{00000000-0011-0000-FFFF-FFFF06000000}">
      <tableStyleElement type="wholeTable" dxfId="596"/>
      <tableStyleElement type="headerRow" dxfId="595"/>
      <tableStyleElement type="totalRow" dxfId="594"/>
      <tableStyleElement type="firstColumn" dxfId="593"/>
      <tableStyleElement type="lastColumn" dxfId="592"/>
      <tableStyleElement type="secondRowStripe" dxfId="591"/>
      <tableStyleElement type="firstColumnStripe" dxfId="590"/>
      <tableStyleElement type="secondColumnStripe" dxfId="589"/>
    </tableStyle>
    <tableStyle name="Table_B2" pivot="0" count="8" xr9:uid="{00000000-0011-0000-FFFF-FFFF07000000}">
      <tableStyleElement type="wholeTable" dxfId="588"/>
      <tableStyleElement type="headerRow" dxfId="587"/>
      <tableStyleElement type="totalRow" dxfId="586"/>
      <tableStyleElement type="firstColumn" dxfId="585"/>
      <tableStyleElement type="lastColumn" dxfId="584"/>
      <tableStyleElement type="secondRowStripe" dxfId="583"/>
      <tableStyleElement type="firstColumnStripe" dxfId="582"/>
      <tableStyleElement type="secondColumnStripe" dxfId="581"/>
    </tableStyle>
  </tableStyles>
  <colors>
    <mruColors>
      <color rgb="FF00FF00"/>
      <color rgb="FFFF66FF"/>
      <color rgb="FFFF3300"/>
      <color rgb="FF66FFFF"/>
      <color rgb="FFFFCCFF"/>
      <color rgb="FFFFCE00"/>
      <color rgb="FF008484"/>
      <color rgb="FFFAA21B"/>
      <color rgb="FFCBCBCB"/>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73269</xdr:colOff>
      <xdr:row>31</xdr:row>
      <xdr:rowOff>124559</xdr:rowOff>
    </xdr:from>
    <xdr:to>
      <xdr:col>1</xdr:col>
      <xdr:colOff>620486</xdr:colOff>
      <xdr:row>31</xdr:row>
      <xdr:rowOff>1074030</xdr:rowOff>
    </xdr:to>
    <xdr:pic>
      <xdr:nvPicPr>
        <xdr:cNvPr id="2" name="Picture 1">
          <a:extLst>
            <a:ext uri="{FF2B5EF4-FFF2-40B4-BE49-F238E27FC236}">
              <a16:creationId xmlns:a16="http://schemas.microsoft.com/office/drawing/2014/main" id="{C8A91471-3EF8-4ED8-9C33-DBB9DC04C18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269" y="6382484"/>
          <a:ext cx="1374531" cy="94947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9FB118D-E24D-4263-901A-D60698393FF2}" name="History" displayName="History" ref="A19:D29" totalsRowShown="0" headerRowDxfId="580" headerRowBorderDxfId="579" tableBorderDxfId="578" totalsRowBorderDxfId="577" headerRowCellStyle="Heading 4">
  <autoFilter ref="A19:D29" xr:uid="{79FB118D-E24D-4263-901A-D60698393FF2}"/>
  <tableColumns count="4">
    <tableColumn id="1" xr3:uid="{87207432-B209-4264-8E89-EE99CE11E0A8}" name="Version" dataDxfId="576" dataCellStyle="Cell-Normal"/>
    <tableColumn id="2" xr3:uid="{EE2750B9-9AC3-4909-A7BD-2AF1F7DCD334}" name="Date" dataDxfId="575" dataCellStyle="Date"/>
    <tableColumn id="3" xr3:uid="{28DFE002-82CA-469B-8529-00DB5115A89B}" name="Auteur" dataDxfId="574" dataCellStyle="Cell-Normal"/>
    <tableColumn id="4" xr3:uid="{F3416771-7F5C-47C7-9B7D-0B61A72ED1EA}" name="Modifications" dataDxfId="573" dataCellStyle="Cell-Normal"/>
  </tableColumns>
  <tableStyleInfo name="Table_B"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B7B3774-742F-40C3-A85A-582D429EEA38}" name="Table7145" displayName="Table7145" ref="A31:G35" totalsRowShown="0" headerRowDxfId="162" dataDxfId="161" headerRowCellStyle="Cell-Normal" dataCellStyle="Cell-Normal">
  <autoFilter ref="A31:G35" xr:uid="{5EC14E41-5183-4491-AFBC-3F811E4C1488}"/>
  <tableColumns count="7">
    <tableColumn id="1" xr3:uid="{16A1C73A-AF95-46AE-A13F-08BDA2BD63FC}" name="Ref1" dataDxfId="160" dataCellStyle="Cell-Normal"/>
    <tableColumn id="2" xr3:uid="{DC13DA1B-CCD8-419B-B346-8D7E85497D29}" name="Ref2" dataDxfId="159" dataCellStyle="Cell-Normal"/>
    <tableColumn id="3" xr3:uid="{10CA42CA-CB78-4F6B-8FC6-85FDCFB3C566}" name="ID" dataDxfId="158" dataCellStyle="Cell-Normal">
      <calculatedColumnFormula>_xlfn.CONCAT(A32,".",B32)</calculatedColumnFormula>
    </tableColumn>
    <tableColumn id="4" xr3:uid="{1350DA64-7F8C-45C6-8DD7-E33159E70B59}" name="Nom" dataDxfId="157" dataCellStyle="Cell-Normal"/>
    <tableColumn id="7" xr3:uid="{E1B3A8D0-D75E-47C9-A891-878E530DA8A5}" name="Conditions" dataDxfId="156" dataCellStyle="Cell-Normal"/>
    <tableColumn id="5" xr3:uid="{90B849E7-7467-4787-850F-DDCD4162B645}" name="Base légale (fondement ou condition)" dataDxfId="155" dataCellStyle="Cell-Normal"/>
    <tableColumn id="8" xr3:uid="{1858002D-18B8-4727-8419-17D309AF4E37}" name="Compatibilité" dataDxfId="154" dataCellStyle="Cell-Normal"/>
  </tableColumns>
  <tableStyleInfo name="Table_1" showFirstColumn="1"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J2:L5" totalsRowShown="0" headerRowDxfId="153" dataDxfId="152" tableBorderDxfId="151">
  <autoFilter ref="J2:L5" xr:uid="{00000000-0009-0000-0100-00000A000000}">
    <filterColumn colId="0" hiddenButton="1"/>
    <filterColumn colId="1" hiddenButton="1"/>
    <filterColumn colId="2" hiddenButton="1"/>
  </autoFilter>
  <tableColumns count="3">
    <tableColumn id="1" xr3:uid="{00000000-0010-0000-0900-000001000000}" name="Échelle" dataDxfId="150"/>
    <tableColumn id="2" xr3:uid="{00000000-0010-0000-0900-000002000000}" name="Risque=V*I" dataDxfId="149"/>
    <tableColumn id="3" xr3:uid="{C24429C6-2EDD-47A8-BB42-7EE0BEF2BCF2}" name="Value" dataDxfId="148"/>
  </tableColumns>
  <tableStyleInfo name="Table_B2" showFirstColumn="1"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F5DE44B-EF5B-4DB2-9403-E4949B5EB1E4}" name="Table11" displayName="Table11" ref="A3:B11" headerRowDxfId="147" dataDxfId="146" tableBorderDxfId="145">
  <autoFilter ref="A3:B11" xr:uid="{9E1B8F7D-36FC-4C77-82BE-F145DCF0BC1D}"/>
  <tableColumns count="2">
    <tableColumn id="1" xr3:uid="{12B8D118-48AD-4B4D-B540-C4384A9BF6B9}" name="Decision ID" totalsRowLabel="Total" totalsRowDxfId="144" dataCellStyle="Heading 4"/>
    <tableColumn id="3" xr3:uid="{340D0ED0-DE52-415C-B6A6-4DC594DAE6D8}" name="Motif réglementaire d'obligation d'une AIPD" totalsRowFunction="count" dataDxfId="143" totalsRowDxfId="142"/>
  </tableColumns>
  <tableStyleInfo name="Table_B" showFirstColumn="1"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6F51F72C-A56A-4ADC-B032-FDAABA898EEC}" name="Table12" displayName="Table12" ref="A13:B18" totalsRowShown="0" headerRowDxfId="141" dataDxfId="140" tableBorderDxfId="139">
  <autoFilter ref="A13:B18" xr:uid="{113C9EBC-9CEE-4D03-98CF-E361D00438A8}"/>
  <tableColumns count="2">
    <tableColumn id="1" xr3:uid="{B6A8222E-C0DD-4A4B-844F-DD5110435FD3}" name="Décision ID" dataCellStyle="Heading 4"/>
    <tableColumn id="2" xr3:uid="{9058CC1F-6C6E-4E19-98DA-FC9263A00FEB}" name="Motif réglementaire d'exclusion d'une AIPD" dataDxfId="138"/>
  </tableColumns>
  <tableStyleInfo name="Table_B" showFirstColumn="1"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780EF8-435E-4D54-936E-1BB643311273}" name="DPIATab" displayName="DPIATab" ref="D3:P4" totalsRowShown="0" headerRowDxfId="137" dataDxfId="136" tableBorderDxfId="135">
  <autoFilter ref="D3:P4" xr:uid="{89780EF8-435E-4D54-936E-1BB643311273}"/>
  <tableColumns count="13">
    <tableColumn id="1" xr3:uid="{611ED0DF-5799-4AD9-95D8-17CFF92E9FF9}" name="ID Traitmt" dataDxfId="134" dataCellStyle="Heading 4">
      <calculatedColumnFormula>Registre!$A7</calculatedColumnFormula>
    </tableColumn>
    <tableColumn id="2" xr3:uid="{1A662AFC-438F-492C-A1EE-A55F5C5E5ADF}" name="Titre du traitement" dataDxfId="133">
      <calculatedColumnFormula>Registre!$G7</calculatedColumnFormula>
    </tableColumn>
    <tableColumn id="3" xr3:uid="{C2A91EED-7FA1-4A7F-81CE-974A42A111D6}" name="Genetic" dataDxfId="132"/>
    <tableColumn id="4" xr3:uid="{B79A7DC3-05D4-43D0-BD7F-C10313B59792}" name="Biometric" dataDxfId="131"/>
    <tableColumn id="5" xr3:uid="{3F3FB0BE-3CE9-48E7-9BFE-146399D309D6}" name="DataCrossing" dataDxfId="130"/>
    <tableColumn id="6" xr3:uid="{75D7F01D-9A87-4AB2-A131-3A42CC46FC86}" name="Monitoring" dataDxfId="129"/>
    <tableColumn id="7" xr3:uid="{C0531FD0-F493-4F27-A4C0-5E87427CCFB5}" name="National" dataDxfId="128"/>
    <tableColumn id="8" xr3:uid="{8282B982-2721-491D-B9AC-74AA47BEFBF5}" name="Statistic" dataDxfId="127"/>
    <tableColumn id="9" xr3:uid="{1ECA7AE8-7A94-4808-9FBA-D343D80D75CB}" name="Location" dataDxfId="126"/>
    <tableColumn id="10" xr3:uid="{2FA352F6-C807-4E0D-92FE-C39EE2FD491C}" name="Indirect" dataDxfId="125"/>
    <tableColumn id="11" xr3:uid="{E8B03311-4AB4-4466-A94D-6A212C22AD13}" name="Separation" dataDxfId="124"/>
    <tableColumn id="12" xr3:uid="{D89B03D3-2C7C-447C-A3D4-A312F90DF1EB}" name="Calculation" dataDxfId="123" dataCellStyle="20% - Accent5">
      <calculatedColumnFormula>CONCATENATE(IF(F4=Parameter!$B$17,$B$4 &amp; CHAR(10),""),IF(G4=Parameter!$B$17,$B$5 &amp; CHAR(10),""),IF(H4=Parameter!$B$17,$B$6 &amp; CHAR(10),""),IF(I4=Parameter!$B$17,$B$7 &amp; CHAR(10),""),IF(J4=Parameter!$B$17,$B$8 &amp; CHAR(10),""),IF(K4=Parameter!$B$17,$B$9 &amp; CHAR(10),""),IF(L4=Parameter!$B$17,$B$10 &amp; CHAR(10),""),IF(M4=Parameter!$B$17,$B$10 &amp; CHAR(10),""))</calculatedColumnFormula>
    </tableColumn>
    <tableColumn id="13" xr3:uid="{F24BD57C-9882-4EB7-ADBE-368954217F05}" name="Résultat" dataDxfId="122">
      <calculatedColumnFormula>IF(O4="",Parameter!$B$18,Parameter!$B$17&amp;CHAR(10)&amp;LEFT(O4,LEN(O4)-2))</calculatedColumnFormula>
    </tableColumn>
  </tableColumns>
  <tableStyleInfo name="Table_B" showFirstColumn="1"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71CA6DB0-7107-4387-B9AA-BFC115D483D7}" name="Table1124" displayName="Table1124" ref="A3:B8" totalsRowShown="0" headerRowDxfId="121" dataDxfId="120" tableBorderDxfId="119" headerRowCellStyle="Heading 3">
  <autoFilter ref="A3:B8" xr:uid="{9E1B8F7D-36FC-4C77-82BE-F145DCF0BC1D}"/>
  <tableColumns count="2">
    <tableColumn id="1" xr3:uid="{56BB2964-FAA1-4E85-9A52-D9F9CCEA42FD}" name="Motif de décision" dataDxfId="118" dataCellStyle="Heading 4"/>
    <tableColumn id="3" xr3:uid="{04B05EF9-394D-4D06-9FC6-B49715A397CE}" name="Motif de licéité du transfert (art 45-49)" dataDxfId="117" dataCellStyle="Cell-Normal"/>
  </tableColumns>
  <tableStyleInfo name="Table_B" showFirstColumn="1"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75A1829-4983-414B-B4A9-DE1E2C90479C}" name="Table25" displayName="Table25" ref="A10:B17" totalsRowShown="0" headerRowCellStyle="Heading 3">
  <autoFilter ref="A10:B17" xr:uid="{175A1829-4983-414B-B4A9-DE1E2C90479C}"/>
  <tableColumns count="2">
    <tableColumn id="1" xr3:uid="{BB383F40-1E51-4DEE-AA82-087D838C6321}" name="Type Situation" dataCellStyle="Heading 4"/>
    <tableColumn id="2" xr3:uid="{9ECBD16B-3B8A-4503-8A46-31B619C5FFBC}" name="Description Situation art 49" dataDxfId="116" dataCellStyle="Cell-Normal"/>
  </tableColumns>
  <tableStyleInfo name="Table_B 2" showFirstColumn="1"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19F937A9-800A-4B0A-8B9E-908401D0544C}" name="TSFTab" displayName="TSFTab" ref="D3:V4" totalsRowShown="0" headerRowDxfId="115" dataDxfId="114" tableBorderDxfId="113" totalsRowBorderDxfId="112" headerRowCellStyle="Heading 3">
  <autoFilter ref="D3:V4" xr:uid="{19F937A9-800A-4B0A-8B9E-908401D0544C}"/>
  <tableColumns count="19">
    <tableColumn id="1" xr3:uid="{A9385276-4DB3-414F-B9AD-969F2A4F7D76}" name="TRt Info" dataDxfId="111">
      <calculatedColumnFormula>CONCATENATE(Registre!A7,"-",Registre!C7)</calculatedColumnFormula>
    </tableColumn>
    <tableColumn id="2" xr3:uid="{56632156-6328-41B1-85DB-E13458F9A95D}" name="TSF 1" dataDxfId="110" dataCellStyle="Heading 4">
      <calculatedColumnFormula>IF(COUNTBLANK(Registre!BE7)&gt;0,Parameter!$B$19,Registre!BE7)</calculatedColumnFormula>
    </tableColumn>
    <tableColumn id="3" xr3:uid="{A2E8FBA4-BE0F-479E-9A06-077A4D79902D}" name="Description TSF 1" dataDxfId="109" dataCellStyle="Heading 4">
      <calculatedColumnFormula>IF(COUNTBLANK(Registre!BF7)&gt;0,Parameter!$B$19,Registre!BF7)</calculatedColumnFormula>
    </tableColumn>
    <tableColumn id="4" xr3:uid="{6D5E53E2-4421-49A5-8A3F-4BFFCA8CF389}" name="Base du Transfert TSF1" dataDxfId="108" dataCellStyle="Heading 4"/>
    <tableColumn id="5" xr3:uid="{2F3F3AC7-5C89-4D7C-996E-09A52F8C9BE3}" name="Application art 48 TSF1" dataDxfId="107" dataCellStyle="Heading 4"/>
    <tableColumn id="6" xr3:uid="{4452A6CC-333E-4BEE-B77B-67D1820E8052}" name="Dérogation TSF1" dataDxfId="106" dataCellStyle="Heading 4"/>
    <tableColumn id="7" xr3:uid="{FE1904E2-08CD-4E22-8BEE-E4F42FA1793E}" name="Licéité du TSF1" dataDxfId="105" dataCellStyle="Heading 4">
      <calculatedColumnFormula>IFERROR(IF(D4=Parameter!$B$19,"",IF(F4=$B$7,$B$7 &amp; CHAR(10) &amp; H4,_xlfn.IFS(F4=$B$4,$B$4,F4=$B$5,$B$5,F4=$B$6,$B$6,G4=Parameter!$B$17,$B$8))),"")</calculatedColumnFormula>
    </tableColumn>
    <tableColumn id="9" xr3:uid="{2B4E2CE0-5E23-4A17-84C4-CF0869914C70}" name="TSF 2" dataDxfId="104" dataCellStyle="Heading 4">
      <calculatedColumnFormula>IF(COUNTBLANK(Registre!BH7)&gt;0,Parameter!$B$19,Registre!BH7)</calculatedColumnFormula>
    </tableColumn>
    <tableColumn id="10" xr3:uid="{948FE506-C289-4DC1-9F30-CCF42E7302BF}" name="Description TSF 2" dataDxfId="103" dataCellStyle="Heading 4">
      <calculatedColumnFormula>IF(COUNTBLANK(Registre!BI7)&gt;0,Parameter!$B$19,Registre!BI7)</calculatedColumnFormula>
    </tableColumn>
    <tableColumn id="11" xr3:uid="{14525CBA-6E19-4128-B2E8-C80AF33B9B4D}" name="Base du Transfert TSF2" dataDxfId="102" dataCellStyle="Heading 4"/>
    <tableColumn id="12" xr3:uid="{4F9FEFAA-B085-46CB-B1A6-94728FDC538F}" name="Application art 48 TSF2" dataDxfId="101" dataCellStyle="Heading 4"/>
    <tableColumn id="13" xr3:uid="{D63DC49C-55F0-42F4-BC2B-C81856398391}" name="Dérogation TSF2" dataDxfId="100" dataCellStyle="Heading 4"/>
    <tableColumn id="14" xr3:uid="{F9A15D11-6426-43E4-8680-846A3C11167F}" name="Licéité du TSF2" dataDxfId="99" dataCellStyle="Heading 4">
      <calculatedColumnFormula>IFERROR(IF(J4=Parameter!$B$19,"",IF(L4=$B$7,$B$7 &amp; CHAR(10) &amp; N4,_xlfn.IFS(L4=$B$4,$B$4,L4=$B$5,$B$5,L4=$B$6,$B$6,M4=Parameter!$B$17,$B$8))),"")</calculatedColumnFormula>
    </tableColumn>
    <tableColumn id="15" xr3:uid="{62C4F4AA-3428-4D7A-84F9-88B8C65126BC}" name="TSF 3" dataDxfId="98" dataCellStyle="Heading 4">
      <calculatedColumnFormula>IF(COUNTBLANK(Registre!BK7)&gt;0,Parameter!$B$19,Registre!BK7)</calculatedColumnFormula>
    </tableColumn>
    <tableColumn id="16" xr3:uid="{BF9B1D92-50D2-4431-AF28-BD9383265C5C}" name="Description TSF 3" dataDxfId="97" dataCellStyle="Heading 4">
      <calculatedColumnFormula>IF(COUNTBLANK(Registre!BL7)&gt;0,Parameter!$B$19,Registre!BL7)</calculatedColumnFormula>
    </tableColumn>
    <tableColumn id="17" xr3:uid="{09EDFA83-B3FE-47D6-B8C1-B86CD17A57BC}" name="Base du Transfert TSF3" dataDxfId="96" dataCellStyle="Heading 4"/>
    <tableColumn id="18" xr3:uid="{AB4B58E1-0AC7-4F24-92FF-3FC8D9306165}" name="Application art 48 TSF3" dataDxfId="95" dataCellStyle="Heading 4"/>
    <tableColumn id="19" xr3:uid="{0C6EA680-0899-4D51-A953-2E8ADFE682BC}" name="Dérogation TSF3" dataDxfId="94" dataCellStyle="Heading 4"/>
    <tableColumn id="20" xr3:uid="{5915C220-650B-411F-A0CA-86EBBE1B01E1}" name="Licéité du TSF3" dataDxfId="93" dataCellStyle="Heading 4">
      <calculatedColumnFormula>IFERROR(IF(P4=Parameter!$B$19,"",IF(R4=$B$7,$B$7 &amp; CHAR(10) &amp; T4,_xlfn.IFS(R4=$B$4,$B$4,R4=$B$5,$B$5,R4=$B$6,$B$6,S4=Parameter!$B$17,$B$8))),"")</calculatedColumnFormula>
    </tableColumn>
  </tableColumns>
  <tableStyleInfo name="Table_3" showFirstColumn="1"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333BA5E-E9E3-4A46-A48C-FFCFBD9C7DA7}" name="InfoTab" displayName="InfoTab" ref="A1:C13" totalsRowShown="0" headerRowDxfId="92" dataDxfId="91">
  <autoFilter ref="A1:C13" xr:uid="{F75A90F3-07E1-4B25-9E5C-840AA3976F63}"/>
  <tableColumns count="3">
    <tableColumn id="1" xr3:uid="{C13D6325-0966-4F8F-B3F9-2DF68ABBB7F0}" name="Name" dataDxfId="90"/>
    <tableColumn id="2" xr3:uid="{74FF5D66-B526-4BF8-BDF4-F1AD2CFD045F}" name="Content" dataDxfId="89"/>
    <tableColumn id="3" xr3:uid="{10803B1C-651F-44B4-985E-4348B0BFB3E4}" name="Comment" dataDxfId="88"/>
  </tableColumns>
  <tableStyleInfo name="Table_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30DD962-4B5A-479F-ADB5-75AC7B1A685D}" name="ColorTable" displayName="ColorTable" ref="E1:H61" totalsRowShown="0" headerRowDxfId="87" dataDxfId="85" headerRowBorderDxfId="86" tableBorderDxfId="84" totalsRowBorderDxfId="83">
  <autoFilter ref="E1:H61" xr:uid="{2DEC952C-22DF-42A5-93DD-DC5ADD6DFC01}"/>
  <tableColumns count="4">
    <tableColumn id="5" xr3:uid="{78CC669B-E805-4492-BEA9-E3E4D00CAD11}" name="Description" dataDxfId="82"/>
    <tableColumn id="2" xr3:uid="{3B0BB9C3-DB0A-4FFD-9340-0A611BFA7C84}" name="Decimal" dataDxfId="81"/>
    <tableColumn id="3" xr3:uid="{E102CF59-0B26-4FF6-89A8-67AB53CA8698}" name="Exemple" dataDxfId="80"/>
    <tableColumn id="4" xr3:uid="{0BADFCE5-2682-4829-BA01-F15E26DD58C5}" name="wdColorID" dataDxfId="79"/>
  </tableColumns>
  <tableStyleInfo name="Table_B"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67C82B-4E8F-44BC-8277-FE576D5FA325}" name="Table1167" displayName="Table1167" ref="A1:B13" totalsRowShown="0" dataDxfId="572" tableBorderDxfId="571" totalsRowBorderDxfId="570" headerRowCellStyle="Heading 3">
  <autoFilter ref="A1:B13" xr:uid="{EA67C82B-4E8F-44BC-8277-FE576D5FA325}"/>
  <tableColumns count="2">
    <tableColumn id="1" xr3:uid="{68DD41AF-8D18-476B-97D3-2A79CFDFE70F}" name="Feuille" dataCellStyle="Heading 4"/>
    <tableColumn id="2" xr3:uid="{AB6BBC1F-A656-403D-BFF3-37211AAFE053}" name="Description" dataDxfId="569" dataCellStyle="Cell-Normal"/>
  </tableColumns>
  <tableStyleInfo name="TableStyleMedium2" showFirstColumn="1"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3ACFA3-0B57-4701-A258-D415A674AA2E}" name="MigrationTable" displayName="MigrationTable" ref="A8:J9" totalsRowShown="0" dataDxfId="78">
  <autoFilter ref="A8:J9" xr:uid="{8C3ACFA3-0B57-4701-A258-D415A674AA2E}"/>
  <tableColumns count="10">
    <tableColumn id="1" xr3:uid="{FF1634B8-BFDD-4A30-A2D4-DB008890F74E}" name="Heading_Source" dataDxfId="77" dataCellStyle="Input"/>
    <tableColumn id="5" xr3:uid="{DB7753E1-E166-43D1-989E-31C863CC543D}" name="Ref_Source" dataDxfId="76" dataCellStyle="Input"/>
    <tableColumn id="2" xr3:uid="{5B51D7F9-9E0D-4EA1-BD7A-955D4027D5FA}" name="Col_Source" dataDxfId="75" dataCellStyle="Input"/>
    <tableColumn id="7" xr3:uid="{A3A970D8-F49E-4AE2-A670-124C488B4F48}" name="Heading_Match" dataDxfId="74">
      <calculatedColumnFormula>IF(ISBLANK(_xlfn.XLOOKUP(A9,Registre!$1:$1,Registre!$1:$1,"No match",0))=TRUE,"No match",_xlfn.XLOOKUP(A9,Registre!$1:$1,Registre!$1:$1,"No match",0))</calculatedColumnFormula>
    </tableColumn>
    <tableColumn id="6" xr3:uid="{6EB40707-49A9-4907-A11A-864723BF741B}" name="Ref_Match" dataDxfId="73">
      <calculatedColumnFormula>IF(D9="No match",IF(ISBLANK(_xlfn.XLOOKUP(B9,Registre!$3:$3,Registre!$3:$3,"No match",0)),"No match",_xlfn.XLOOKUP(B9,Registre!$3:$3,Registre!$3:$3,"No match",0)),"N/A")</calculatedColumnFormula>
    </tableColumn>
    <tableColumn id="9" xr3:uid="{CBC3B3EE-79FF-458A-8805-B1D8553414CA}" name="Heading_Solve" dataDxfId="72">
      <calculatedColumnFormula>_xlfn.IFS(D9&lt;&gt;"No match",D9,E9&lt;&gt;"No match",_xlfn.XLOOKUP(B9,Registre!$3:$3,Registre!$1:$1,"Not Resolved",0),AND(D9="No match",E9="No match")=TRUE,"")</calculatedColumnFormula>
    </tableColumn>
    <tableColumn id="3" xr3:uid="{DFE93D20-38EE-474D-91CE-EFB367901139}" name="Heading_Cible" dataDxfId="71">
      <calculatedColumnFormula>IF(OR(F9="Not Defined",F9="Check"),"",F9)</calculatedColumnFormula>
    </tableColumn>
    <tableColumn id="4" xr3:uid="{200012F8-5FA7-4EBA-B6D7-D33AAD54908D}" name="Col_Target" dataDxfId="70">
      <calculatedColumnFormula>IF(ISBLANK(G9)=TRUE,"Removed",_xlfn.XLOOKUP(G9,Registre!$1:$1,Registre!$6:$6,"Indetermined",0))</calculatedColumnFormula>
    </tableColumn>
    <tableColumn id="8" xr3:uid="{561BF95E-78B9-4C97-801C-1E7BB98862B0}" name="Type_Target" dataDxfId="69">
      <calculatedColumnFormula>IF(ISBLANK(G9)=TRUE,"Removed",_xlfn.XLOOKUP(G9,Registre!$1:$1,Registre!$4:$4,"Indetermined",0))</calculatedColumnFormula>
    </tableColumn>
    <tableColumn id="10" xr3:uid="{C9654A20-BDD2-4792-B51B-2B81B13848B3}" name="Custom Heading" dataDxfId="68"/>
  </tableColumns>
  <tableStyleInfo name="Table_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0624227-6B96-4DB7-B968-7C8FD37FA00A}" name="MigrationInfo" displayName="MigrationInfo" ref="A1:B4" totalsRowShown="0" headerRowDxfId="67" dataDxfId="65" headerRowBorderDxfId="66" tableBorderDxfId="64" totalsRowBorderDxfId="63">
  <autoFilter ref="A1:B4" xr:uid="{B0624227-6B96-4DB7-B968-7C8FD37FA00A}"/>
  <tableColumns count="2">
    <tableColumn id="1" xr3:uid="{48B711F4-D1C5-4FEE-8CF7-25C0B09BCF96}" name="Description" dataDxfId="62"/>
    <tableColumn id="2" xr3:uid="{6E3D63C7-BA8E-4B1F-B2B1-01BD5795BB5B}" name="Value" dataDxfId="61"/>
  </tableColumns>
  <tableStyleInfo name="Table_B" showFirstColumn="1"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BD3392A-4B76-4393-975E-1A32A26D097C}" name="FieldDescriptionMIG" displayName="FieldDescriptionMIG" ref="O2:P8" totalsRowShown="0" tableBorderDxfId="60">
  <autoFilter ref="O2:P8" xr:uid="{DBD3392A-4B76-4393-975E-1A32A26D097C}"/>
  <tableColumns count="2">
    <tableColumn id="1" xr3:uid="{EAEA7547-29CF-41A6-AE7A-FC79CC11AFDB}" name="REF" dataDxfId="59" dataCellStyle="Cell-Normal"/>
    <tableColumn id="2" xr3:uid="{FB81B551-8DA0-480F-A2D4-DF75258283E4}" name="Formula" dataDxfId="58"/>
  </tableColumns>
  <tableStyleInfo name="Table_B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2A8E4F2-E5C0-41F8-91B3-7409DDD05BE2}" name="Table8178" displayName="Table8178" ref="A15:B24" totalsRowShown="0" dataDxfId="568" tableBorderDxfId="567" totalsRowBorderDxfId="566" headerRowCellStyle="Heading 3">
  <autoFilter ref="A15:B24" xr:uid="{A2A8E4F2-E5C0-41F8-91B3-7409DDD05BE2}"/>
  <tableColumns count="2">
    <tableColumn id="1" xr3:uid="{15E1C8F5-F70A-4BC4-8C08-C1E9AB769428}" name="Abréviations" dataDxfId="565"/>
    <tableColumn id="2" xr3:uid="{C4C78BED-1301-44C7-9B19-E89416C380FB}" name="Description" dataDxfId="564" dataCellStyle="Cell-Normal"/>
  </tableColumns>
  <tableStyleInfo name="TableStyleMedium2" showFirstColumn="1"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FBADD58-0921-496B-BFE0-2F764467AE3A}" name="Table79189" displayName="Table79189" ref="A26:B28" totalsRowShown="0" headerRowDxfId="563" headerRowBorderDxfId="562" tableBorderDxfId="561" totalsRowBorderDxfId="560">
  <autoFilter ref="A26:B28" xr:uid="{6FBADD58-0921-496B-BFE0-2F764467AE3A}"/>
  <tableColumns count="2">
    <tableColumn id="1" xr3:uid="{CAD0A330-389F-4CA2-8D3F-193F01D9EC2C}" name="Sujet" dataDxfId="559"/>
    <tableColumn id="2" xr3:uid="{69D4E405-0655-49F2-B358-1B6A80621807}" name="Explication" dataDxfId="558" dataCellStyle="Cell-Normal"/>
  </tableColumns>
  <tableStyleInfo name="Table_2" showFirstColumn="1"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86F061E-64E8-412A-986A-9188901EA702}" name="FieldDescriptionPR" displayName="FieldDescriptionPR" ref="A1:F193" totalsRowShown="0" headerRowDxfId="557" dataDxfId="556" headerRowCellStyle="Cell-Normal" dataCellStyle="Cell-Normal">
  <autoFilter ref="A1:F193" xr:uid="{3751C5F3-DE30-4413-B651-25BFB58D3624}"/>
  <tableColumns count="6">
    <tableColumn id="6" xr3:uid="{40324686-AD23-478F-9225-C39FD6EDBA13}" name="REF" dataDxfId="555" dataCellStyle="Cell-Normal">
      <calculatedColumnFormula>CONCATENATE(OFFSET(Registre!$A$2,0,ROW($A1)-1),OFFSET(Registre!$A$3,0,ROW($A1)-1))</calculatedColumnFormula>
    </tableColumn>
    <tableColumn id="1" xr3:uid="{D0CE79F9-9AEB-4DE2-AEAD-3263E5A0AD0C}" name="Sujet" dataDxfId="554" dataCellStyle="Cell-Normal">
      <calculatedColumnFormula>OFFSET(Registre!$A$1,0,ROW($B2)-2)</calculatedColumnFormula>
    </tableColumn>
    <tableColumn id="2" xr3:uid="{83072511-F603-4F6C-BDC8-65A56AE20CD4}" name="Type de champ" dataDxfId="553" dataCellStyle="Cell-Normal">
      <calculatedColumnFormula>IF(OFFSET(Registre!$A$1,3,ROW($B2)-2)=0,"Free",OFFSET(Registre!$A$1,3,ROW($B2)-2))</calculatedColumnFormula>
    </tableColumn>
    <tableColumn id="3" xr3:uid="{42237942-5588-4DA7-BEB4-046BD2F2BF3E}" name="ID Col" dataDxfId="552" dataCellStyle="Cell-Normal">
      <calculatedColumnFormula>OFFSET(Registre!$A$1,5,ROW($B2)-2)</calculatedColumnFormula>
    </tableColumn>
    <tableColumn id="4" xr3:uid="{8E2000FC-38BD-4395-8564-1FC37385D34F}" name="Description" dataDxfId="551" dataCellStyle="Cell-Normal"/>
    <tableColumn id="5" xr3:uid="{2BABA389-5210-4F7F-B200-E9601BBF11B8}" name="Comment remplir le Champ" dataDxfId="550" dataCellStyle="Cell-Normal"/>
  </tableColumns>
  <tableStyleInfo name="Table_B"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91AD7B-8C75-4AF5-AD89-65DD9062FD57}" name="FieldDescriptionDPIA" displayName="FieldDescriptionDPIA" ref="A197:F210" totalsRowShown="0" headerRowDxfId="549" dataDxfId="547" headerRowBorderDxfId="548" tableBorderDxfId="546" totalsRowBorderDxfId="545" headerRowCellStyle="Cell-Normal" dataCellStyle="Cell-Normal">
  <autoFilter ref="A197:F210" xr:uid="{6891AD7B-8C75-4AF5-AD89-65DD9062FD57}"/>
  <tableColumns count="6">
    <tableColumn id="1" xr3:uid="{DB543101-F317-4816-969F-8B8F1A655498}" name="REF" dataDxfId="544" dataCellStyle="Cell-Normal">
      <calculatedColumnFormula>OFFSET('CNPD-Art35-5&amp;6'!$D$3,0,ROW($A198)-198)</calculatedColumnFormula>
    </tableColumn>
    <tableColumn id="2" xr3:uid="{B0539BA6-E33B-477E-A46B-7D4750E5D105}" name="Sujet" dataDxfId="543" dataCellStyle="Cell-Normal">
      <calculatedColumnFormula>'CNPD-Art35-5&amp;6'!$D$1</calculatedColumnFormula>
    </tableColumn>
    <tableColumn id="3" xr3:uid="{D34678B6-78D2-4489-A03B-AE1B54BD8891}" name="Type de champ" dataDxfId="542" dataCellStyle="Cell-Normal">
      <calculatedColumnFormula>OFFSET('CNPD-Art35-5&amp;6'!$D$2,0,ROW($A198)-198)</calculatedColumnFormula>
    </tableColumn>
    <tableColumn id="4" xr3:uid="{2D6A2127-916A-43A4-B8D5-6D5708ED1D97}" name="ID Col" dataDxfId="541" dataCellStyle="Cell-Normal">
      <calculatedColumnFormula>ROW(A198)-194</calculatedColumnFormula>
    </tableColumn>
    <tableColumn id="5" xr3:uid="{33CBAFA6-87A3-4E4E-BED8-C4F3C0302C06}" name="Description" dataDxfId="540" dataCellStyle="Cell-Normal"/>
    <tableColumn id="6" xr3:uid="{51BA6405-5A0A-42D0-A08B-BC707F7BD913}" name="Comment remplir le Champ" dataDxfId="539" dataCellStyle="Cell-Normal"/>
  </tableColumns>
  <tableStyleInfo name="Table_B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456FAC-6839-4D4F-96AB-F7A55819C435}" name="FieldDescriptionTSF" displayName="FieldDescriptionTSF" ref="A213:F232" totalsRowShown="0" headerRowDxfId="538" dataDxfId="536" headerRowBorderDxfId="537" tableBorderDxfId="535" totalsRowBorderDxfId="534" headerRowCellStyle="Cell-Normal" dataCellStyle="Cell-Normal">
  <autoFilter ref="A213:F232" xr:uid="{62456FAC-6839-4D4F-96AB-F7A55819C435}"/>
  <tableColumns count="6">
    <tableColumn id="1" xr3:uid="{65DFB11D-C329-4211-9602-70290973CA93}" name="REF" dataDxfId="533" dataCellStyle="Cell-Normal">
      <calculatedColumnFormula>OFFSET('Tsf-Ext-UE'!$D$3,0,ROW($A214)-214)</calculatedColumnFormula>
    </tableColumn>
    <tableColumn id="2" xr3:uid="{99D5B63F-84B2-4474-AB00-E8B9E1DC711E}" name="Sujet" dataDxfId="532" dataCellStyle="Cell-Normal">
      <calculatedColumnFormula>'Tsf-Ext-UE'!$E$1</calculatedColumnFormula>
    </tableColumn>
    <tableColumn id="3" xr3:uid="{36612987-4A5F-494B-90A4-1A15100DE0E5}" name="Type de champ" dataDxfId="531" dataCellStyle="Cell-Normal">
      <calculatedColumnFormula>OFFSET('Tsf-Ext-UE'!$D$2,0,ROW($A214)-214)</calculatedColumnFormula>
    </tableColumn>
    <tableColumn id="4" xr3:uid="{7F9A8261-FD70-408B-BE7C-4A2B62D832E6}" name="ID Col" dataDxfId="530" dataCellStyle="Cell-Normal">
      <calculatedColumnFormula>ROW(A214)-210</calculatedColumnFormula>
    </tableColumn>
    <tableColumn id="5" xr3:uid="{D31E672D-F945-4980-A2CD-9C873B3BC53C}" name="Description" dataDxfId="529" dataCellStyle="Cell-Normal"/>
    <tableColumn id="6" xr3:uid="{BAC8B02D-0CC4-4135-9968-9F5FB49084AD}" name="Comment remplir le Champ" dataDxfId="528" dataCellStyle="Cell-Normal"/>
  </tableColumns>
  <tableStyleInfo name="Table_B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68AD9F-FFB7-49D3-A78B-F9FFEDFD3A37}" name="ProcTab" displayName="ProcTab" ref="A1:GJ7" totalsRowShown="0" dataDxfId="527" tableBorderDxfId="526" headerRowCellStyle="HeaderTab">
  <autoFilter ref="A1:GJ7" xr:uid="{6168AD9F-FFB7-49D3-A78B-F9FFEDFD3A37}"/>
  <tableColumns count="192">
    <tableColumn id="1" xr3:uid="{503F6176-F97F-4340-ABC3-E25D0BA3548C}" name="Id" dataDxfId="525" totalsRowDxfId="524" totalsRowCellStyle="Heading 4"/>
    <tableColumn id="2" xr3:uid="{CC318F7D-8793-4C84-B538-35433CB26C6D}" name="Id anc." dataDxfId="523" totalsRowDxfId="522" totalsRowCellStyle="Heading 4"/>
    <tableColumn id="3" xr3:uid="{09759BC7-D58E-40C9-8EED-5C3DA3FB9B2D}" name="Acr." dataDxfId="521" totalsRowDxfId="520" totalsRowCellStyle="Heading 4"/>
    <tableColumn id="4" xr3:uid="{DE088DB6-5EF4-4C85-8BB9-5A5341FFA3E5}" name="Id group" dataDxfId="519" totalsRowDxfId="518" totalsRowCellStyle="Heading 4"/>
    <tableColumn id="5" xr3:uid="{954A1CFC-F9C6-4DF8-AFFF-BB08D7A7B47E}" name="Groupe" dataDxfId="517" totalsRowDxfId="516" totalsRowCellStyle="Heading 4"/>
    <tableColumn id="6" xr3:uid="{43431381-D03C-4FC9-A767-41A25E524009}" name="Info.gén" dataDxfId="515" totalsRowDxfId="514" totalsRowCellStyle="Heading 4"/>
    <tableColumn id="7" xr3:uid="{6D9F9A82-5AEB-4E91-8A78-73D2799D2CC7}" name="Nom du traitement" dataDxfId="513" totalsRowDxfId="512" totalsRowCellStyle="Heading 4"/>
    <tableColumn id="8" xr3:uid="{F01A27BF-5DF2-43DA-B1A1-28FE8146C000}" name="Description" dataDxfId="511" totalsRowDxfId="510" totalsRowCellStyle="Heading 4"/>
    <tableColumn id="9" xr3:uid="{37DDF8F8-6975-4FE6-B821-B43875D46509}" name="Rôle détenteur registre" dataDxfId="509" totalsRowDxfId="508" totalsRowCellStyle="Heading 4"/>
    <tableColumn id="10" xr3:uid="{80C7153B-414C-4416-98CA-E8D8D96E507A}" name="Resp. du traitement" dataDxfId="507" totalsRowDxfId="506" totalsRowCellStyle="Heading 4"/>
    <tableColumn id="11" xr3:uid="{619AB210-FE0C-4392-A880-6F2DF112BC1D}" name="TFT hors UE" dataDxfId="505" totalsRowDxfId="504" totalsRowCellStyle="Heading 4"/>
    <tableColumn id="12" xr3:uid="{CDCDDB8B-10C6-4F6B-9FBD-3EAF55006E2C}" name="DCP sensibles" dataDxfId="503" totalsRowDxfId="502" dataCellStyle="Cell-Normal" totalsRowCellStyle="Heading 4">
      <calculatedColumnFormula>IF(ISBLANK(AB2)=TRUE,"",AB2)</calculatedColumnFormula>
    </tableColumn>
    <tableColumn id="13" xr3:uid="{7857B3E0-243B-4523-8122-E367AE22B4A4}" name="AIPD" dataDxfId="501" totalsRowDxfId="500" totalsRowCellStyle="Heading 4"/>
    <tableColumn id="14" xr3:uid="{F07044E5-ED18-429B-9C34-FB3452D1A6AE}" name="Resp. conjoint" dataDxfId="499" totalsRowDxfId="498" totalsRowCellStyle="Heading 4"/>
    <tableColumn id="15" xr3:uid="{3D2F3AB4-F2A7-4E5B-84E5-D0C741E56888}" name="Autre resp. conjoint" dataDxfId="497" totalsRowDxfId="496" totalsRowCellStyle="Heading 4"/>
    <tableColumn id="16" xr3:uid="{5E8218B4-A047-42D6-917E-97C30E34457C}" name="Finalités" dataDxfId="495" totalsRowDxfId="494" totalsRowCellStyle="Heading 4"/>
    <tableColumn id="17" xr3:uid="{A31AC1B1-856A-47C6-A64D-1A0138449B30}" name="Finalité 1" dataDxfId="493" totalsRowDxfId="492" totalsRowCellStyle="Heading 4"/>
    <tableColumn id="18" xr3:uid="{6BFDEE23-6C0A-4405-B443-AAF61D6CA48E}" name="Finalité 2" dataDxfId="491" totalsRowDxfId="490" totalsRowCellStyle="Heading 4"/>
    <tableColumn id="19" xr3:uid="{FC203177-6ECA-4680-BE21-D62E1BD94734}" name="Finalité secondaire" dataDxfId="489" totalsRowDxfId="488" totalsRowCellStyle="Heading 4"/>
    <tableColumn id="20" xr3:uid="{94304B76-7303-461C-A9F8-9BABC8D240C8}" name="Catég. DCP et p.concer." dataDxfId="487" totalsRowDxfId="486" totalsRowCellStyle="Heading 4"/>
    <tableColumn id="21" xr3:uid="{5F12A315-44FA-49AA-86F4-33DD7008FBD2}" name="DCP courantes" dataDxfId="485" totalsRowDxfId="484" dataCellStyle="Cell-Normal" totalsRowCellStyle="Heading 4">
      <calculatedColumnFormula>IF(COUNTIF(V2:AA2,"="&amp; Parameter!$B$18)+COUNTBLANK(V2:AA2)&lt;6,Parameter!$B$17,Parameter!$B$18)</calculatedColumnFormula>
    </tableColumn>
    <tableColumn id="22" xr3:uid="{9EB8F26C-F596-4FA8-A127-D8B21AC351F1}" name="État civil, id…" dataDxfId="483" totalsRowDxfId="482" totalsRowCellStyle="Heading 4"/>
    <tableColumn id="23" xr3:uid="{6BCF0E3C-AE8A-4C70-BE38-7162D584403A}" name="Vie personnelle" dataDxfId="481" totalsRowDxfId="480" totalsRowCellStyle="Heading 4"/>
    <tableColumn id="24" xr3:uid="{5E1D498E-92EE-4A3B-A09E-2921F7BDFF9C}" name="Infos éco&amp;fin" dataDxfId="479" totalsRowDxfId="478" totalsRowCellStyle="Heading 4"/>
    <tableColumn id="25" xr3:uid="{1618B5A9-5815-478A-A966-164010553FCB}" name="Connexion " dataDxfId="477" totalsRowDxfId="476" totalsRowCellStyle="Heading 4"/>
    <tableColumn id="26" xr3:uid="{3BF49FE2-7050-465E-91A0-FC012770CFB0}" name="Localisation " dataDxfId="475" totalsRowDxfId="474" totalsRowCellStyle="Heading 4"/>
    <tableColumn id="27" xr3:uid="{2528E41A-4D37-41F5-8E7F-864BED9E4941}" name="Nr d’id. nat. [87]" dataDxfId="473" totalsRowDxfId="472" totalsRowCellStyle="Heading 4"/>
    <tableColumn id="28" xr3:uid="{CA90D0B8-55A1-44DF-8892-AB736D80AE90}" name="DCP sensib. [9]" dataDxfId="471" totalsRowDxfId="470" dataCellStyle="Cell-Normal" totalsRowCellStyle="Heading 4">
      <calculatedColumnFormula>IF(COUNTIF(AC2:AJ2,"="&amp; Parameter!$B$18)+COUNTBLANK(AC2:AJ2)&lt;8,Parameter!$B$17,Parameter!$B$18)</calculatedColumnFormula>
    </tableColumn>
    <tableColumn id="29" xr3:uid="{1F61A5DD-1FD5-4185-8F89-B0D65290BE9A}" name="Origine ethn. /raciale" dataDxfId="469" totalsRowDxfId="468" totalsRowCellStyle="Heading 4"/>
    <tableColumn id="30" xr3:uid="{B0DE7AB5-CAF9-4336-9E2F-BB01377EB832}" name="Opinions politiques" dataDxfId="467" totalsRowDxfId="466" totalsRowCellStyle="Heading 4"/>
    <tableColumn id="31" xr3:uid="{ACCC0E8D-A556-4B0F-BB6D-0B41C1B6F9EB}" name="Croyances" dataDxfId="465" totalsRowDxfId="464" totalsRowCellStyle="Heading 4"/>
    <tableColumn id="32" xr3:uid="{59B8506B-98A8-4145-91A6-4A5D49B611B3}" name="Appartenance syndicale " dataDxfId="463" totalsRowDxfId="462" totalsRowCellStyle="Heading 4"/>
    <tableColumn id="33" xr3:uid="{19416724-8372-4A67-9485-048D458F77E5}" name="Informations génétiques" dataDxfId="461" totalsRowDxfId="460" totalsRowCellStyle="Heading 4"/>
    <tableColumn id="34" xr3:uid="{875A72DF-B05D-4B73-81BC-FD188684C862}" name="Données biométriques " dataDxfId="459" totalsRowDxfId="458" totalsRowCellStyle="Heading 4"/>
    <tableColumn id="35" xr3:uid="{9D197A00-6CDC-4F2E-BF1F-FFA203980B4A}" name="Données de santé" dataDxfId="457" totalsRowDxfId="456" totalsRowCellStyle="Heading 4"/>
    <tableColumn id="36" xr3:uid="{2BD6FE68-3242-4596-9BFB-72761B936217}" name="Vie et ori. sexuelles" dataDxfId="455" totalsRowDxfId="454" totalsRowCellStyle="Heading 4"/>
    <tableColumn id="37" xr3:uid="{EB106B1D-8148-423D-9B57-A4122998BC62}" name="Condamnations, infractions (art.10]" dataDxfId="453" totalsRowDxfId="452" dataCellStyle="Cell-Normal" totalsRowCellStyle="Heading 4">
      <calculatedColumnFormula>IF(COUNTIF(AL2:AM2,"="&amp; Parameter!$B$18)+COUNTBLANK(AL2:AM2)&lt;2,Parameter!$B$17,Parameter!$B$18)</calculatedColumnFormula>
    </tableColumn>
    <tableColumn id="38" xr3:uid="{8694BC81-9881-4932-8EBF-E3CAF4080F7D}" name="Infractions" dataDxfId="451" totalsRowDxfId="450" totalsRowCellStyle="Heading 4"/>
    <tableColumn id="39" xr3:uid="{C8A1A5EF-4CF7-4136-8B4E-C92C39989969}" name="Casier judiciaire" dataDxfId="449" totalsRowDxfId="448" totalsRowCellStyle="Heading 4"/>
    <tableColumn id="40" xr3:uid="{F8ED3275-47ED-423C-A4A4-863BC298AD24}" name="Catégories de p. concernées" dataDxfId="447" dataCellStyle="Cell-Normal" totalsRowCellStyle="Heading 4">
      <calculatedColumnFormula>CONCATENATE($AO$1,": ",IF(ISBLANK(AO2)=TRUE,Parameter!$B$18,AO2),CHAR(10),$AP$1,": ",IF(ISBLANK(AP2)=TRUE,Parameter!$B$18,AP2),CHAR(10),$AQ$1,": ",IF(ISBLANK(AQ2)=TRUE,Parameter!$B$18,AQ2),CHAR(10),$AR$1,": ",IF(ISBLANK(AR2)=TRUE,Parameter!$B$18,AR2),CHAR(10),$AS$1,": ",IF(ISBLANK(AS2)=TRUE,Parameter!$B$18,AS2))</calculatedColumnFormula>
    </tableColumn>
    <tableColumn id="41" xr3:uid="{8FA50E6C-CDD9-468C-A72D-EA34BF8E1F63}" name="Personnel" dataDxfId="446" totalsRowDxfId="445" totalsRowCellStyle="Heading 4"/>
    <tableColumn id="42" xr3:uid="{B389CDCD-1B37-4EAE-9A40-FBA68F050010}" name="Clients" dataDxfId="444" totalsRowDxfId="443" totalsRowCellStyle="Heading 4"/>
    <tableColumn id="43" xr3:uid="{284C4091-5E1E-4116-BE11-DDCFF57E3896}" name="Prospects " dataDxfId="442" totalsRowDxfId="441" totalsRowCellStyle="Heading 4"/>
    <tableColumn id="44" xr3:uid="{B1536477-3A37-4046-A2C5-CEF1335241F1}" name="Citoyens " dataDxfId="440" totalsRowDxfId="439" totalsRowCellStyle="Heading 4"/>
    <tableColumn id="45" xr3:uid="{7F045879-9B0E-4929-ADE4-9B6CF4AD7875}" name="Fournisseurs" dataDxfId="438" totalsRowDxfId="437" totalsRowCellStyle="Heading 4"/>
    <tableColumn id="46" xr3:uid="{002324C5-E362-4E89-8A0F-2DEA463B71FA}" name="Destinataires" dataDxfId="436" totalsRowDxfId="435" totalsRowCellStyle="Heading 4">
      <calculatedColumnFormula>_xlfn.CONCAT(Registre!$AU2,Registre!$AX2,Registre!$BA2)</calculatedColumnFormula>
    </tableColumn>
    <tableColumn id="47" xr3:uid="{23ABA5C0-CF81-4C59-9F5F-518F54D08B36}" name="Nom dest. -1" dataDxfId="434" totalsRowDxfId="433" totalsRowCellStyle="Heading 4"/>
    <tableColumn id="48" xr3:uid="{2EF61EAB-505C-4293-AC0F-9C23DA6D7D42}" name="Pays -1" dataDxfId="432" totalsRowDxfId="431" totalsRowCellStyle="Heading 4"/>
    <tableColumn id="190" xr3:uid="{8BBB4096-83D1-435C-8255-2B20E5454EE6}" name="Type de données -1" dataDxfId="430" totalsRowDxfId="429" totalsRowCellStyle="Heading 4"/>
    <tableColumn id="49" xr3:uid="{93559D6F-43E2-4B47-91C9-6AB7D5D9403F}" name="Nom dest-2" dataDxfId="428" totalsRowDxfId="427" totalsRowCellStyle="Heading 4"/>
    <tableColumn id="50" xr3:uid="{7C84AA6C-2889-4134-B235-90663F71B909}" name="Pays -2" dataDxfId="426" totalsRowDxfId="425" totalsRowCellStyle="Heading 4"/>
    <tableColumn id="191" xr3:uid="{7B7F5E95-DFCE-4556-91BD-DFE00888EE96}" name="Type de données -2" dataDxfId="424" totalsRowDxfId="423" totalsRowCellStyle="Heading 4"/>
    <tableColumn id="51" xr3:uid="{EBBA6454-D512-4FBC-AA97-5331D52033D4}" name="Nom dest.-3" dataDxfId="422" totalsRowDxfId="421" totalsRowCellStyle="Heading 4"/>
    <tableColumn id="192" xr3:uid="{A505251D-1C74-40CB-BACD-24EA1F7B5BBE}" name="Pays -3" dataDxfId="420" totalsRowDxfId="419" totalsRowCellStyle="Heading 4"/>
    <tableColumn id="52" xr3:uid="{A6494BBD-F808-41E9-BFA5-86BEAEDE9BC5}" name="Type de données -3" dataDxfId="418" totalsRowDxfId="417" totalsRowCellStyle="Heading 4"/>
    <tableColumn id="53" xr3:uid="{3B652788-8B95-4A2F-9EEC-5354E18DDA18}" name="Trft. pays tiers, org.int." dataDxfId="416" totalsRowDxfId="415" dataCellStyle="Cell-Normal" totalsRowCellStyle="Heading 4">
      <calculatedColumnFormula>IF(COUNTA(BE2,BH2,BK2)=0,Parameter!$B$18,Parameter!$B$17 &amp; ":" &amp;COUNTA(BE2,BH2,BK2))</calculatedColumnFormula>
    </tableColumn>
    <tableColumn id="54" xr3:uid="{B840153B-2142-4541-93C4-C1EE7C68CA9C}" name="NomTrsf-1" dataDxfId="414" totalsRowDxfId="413" totalsRowCellStyle="Heading 4"/>
    <tableColumn id="196" xr3:uid="{E7617843-CF31-49C6-B308-74A06DE52B39}" name="DescrTrsf-1" dataDxfId="412" totalsRowDxfId="411" totalsRowCellStyle="Heading 4"/>
    <tableColumn id="193" xr3:uid="{97D41C53-1867-4B8E-9174-89C0FF823290}" name="Licéité-Trsf-1" dataDxfId="410" totalsRowDxfId="409" dataCellStyle="Cell-Normal" totalsRowCellStyle="Heading 4"/>
    <tableColumn id="55" xr3:uid="{35B5C1C6-B015-4AFE-BB2E-9BBE0A2446D8}" name="NomTrsf-2" dataDxfId="408" totalsRowDxfId="407" totalsRowCellStyle="Heading 4"/>
    <tableColumn id="197" xr3:uid="{2A17DAD3-DA42-48DD-A8B6-95A8C7D7F599}" name="DescrTrsf-2" dataDxfId="406" totalsRowDxfId="405" totalsRowCellStyle="Heading 4"/>
    <tableColumn id="194" xr3:uid="{691EAF6D-54D8-41C2-9635-F6988AFB0F68}" name="Licéité-Trsf-2" dataDxfId="404" totalsRowDxfId="403" dataCellStyle="Cell-Normal" totalsRowCellStyle="Heading 4"/>
    <tableColumn id="56" xr3:uid="{655DE06D-F95A-445A-97FE-A11E4A2610E8}" name="NomTrsf-3" dataDxfId="402" totalsRowDxfId="401" totalsRowCellStyle="Heading 4"/>
    <tableColumn id="198" xr3:uid="{342F7AC4-1C7B-40AA-BA67-44E4A1FD75C4}" name="DescrTrsf-3" dataDxfId="400" totalsRowDxfId="399" totalsRowCellStyle="Heading 4"/>
    <tableColumn id="195" xr3:uid="{8207D4E5-59E0-4312-B1B5-612649FD0466}" name="Licéité-Trsf-3" dataDxfId="398" totalsRowDxfId="397" dataCellStyle="Cell-Normal" totalsRowCellStyle="Heading 4"/>
    <tableColumn id="57" xr3:uid="{56D746A2-ECB3-4808-B570-D8134A310810}" name="Destruction DCP" dataDxfId="396" totalsRowDxfId="395" totalsRowCellStyle="Heading 4"/>
    <tableColumn id="58" xr3:uid="{AE9C8107-B54B-44B1-B9F5-3F192975055B}" name="Catég. DCP 1 (rétention maxi]" dataDxfId="394" totalsRowDxfId="393" totalsRowCellStyle="Heading 4"/>
    <tableColumn id="59" xr3:uid="{A157C409-CF87-4B54-A306-E414265EC844}" name="Temps rétention max 1" dataDxfId="392" totalsRowDxfId="391" totalsRowCellStyle="Heading 4"/>
    <tableColumn id="60" xr3:uid="{E2DB8441-B58D-4549-A643-A41510763BED}" name="Délais effacement 1" dataDxfId="390" totalsRowDxfId="389" totalsRowCellStyle="Heading 4"/>
    <tableColumn id="61" xr3:uid="{43A53F1C-41E9-4F74-ADA3-244385AEEB52}" name="Catég. DCP 2 (critique]" dataDxfId="388" totalsRowDxfId="387" totalsRowCellStyle="Heading 4"/>
    <tableColumn id="62" xr3:uid="{5CD02A91-4848-4C8F-BC74-8CF60EBABD2A}" name="Temps rétention max 2" dataDxfId="386" totalsRowDxfId="385" totalsRowCellStyle="Heading 4"/>
    <tableColumn id="63" xr3:uid="{7B734393-F768-4460-932D-ABC6866284C8}" name="Délais effacement 2" dataDxfId="384" totalsRowDxfId="383" totalsRowCellStyle="Heading 4"/>
    <tableColumn id="64" xr3:uid="{C43C0775-7684-4A6B-B8C8-AA001C6DB4EC}" name="Catég. DCP 3 (Autres]" dataDxfId="382" totalsRowDxfId="381" totalsRowCellStyle="Heading 4"/>
    <tableColumn id="65" xr3:uid="{C48777EB-6167-417C-A92B-9BB114A7FEC7}" name="Temps rétention max 3" dataDxfId="380" totalsRowDxfId="379" totalsRowCellStyle="Heading 4"/>
    <tableColumn id="66" xr3:uid="{CA73F281-8339-4752-A813-C96A27C9D06D}" name="Délais effacement 3" dataDxfId="378" totalsRowDxfId="377" totalsRowCellStyle="Heading 4"/>
    <tableColumn id="67" xr3:uid="{A40F42F5-FA70-4EA8-8CB6-5EB67757239E}" name="Mesures de sécurité techniques et org. [32]" dataDxfId="376" totalsRowDxfId="375" totalsRowCellStyle="Heading 4"/>
    <tableColumn id="68" xr3:uid="{728E081C-12A5-4947-8481-85567230E43B}" name="Chiffrement" dataDxfId="374" totalsRowDxfId="373" totalsRowCellStyle="Heading 4"/>
    <tableColumn id="69" xr3:uid="{D438CF1F-504A-4B90-A2A9-8265D843D94F}" name="Pseudonymisation" dataDxfId="372" totalsRowDxfId="371" totalsRowCellStyle="Heading 4"/>
    <tableColumn id="70" xr3:uid="{5B33406C-8276-48E5-92AB-C7D1A72D77ED}" name="CID et résilience" dataDxfId="370" totalsRowDxfId="369" totalsRowCellStyle="Heading 4"/>
    <tableColumn id="71" xr3:uid="{8661A220-380B-4651-A3F3-03C5152D339A}" name="Continuité après incident" dataDxfId="368" totalsRowDxfId="367" totalsRowCellStyle="Heading 4"/>
    <tableColumn id="72" xr3:uid="{D10F4F2B-C918-4A29-A243-C79BFE42B1EF}" name="Tests et performance" dataDxfId="366" totalsRowDxfId="365" totalsRowCellStyle="Heading 4"/>
    <tableColumn id="73" xr3:uid="{E2534D53-9A26-4EA3-BBC7-F2156EB4C7E4}" name="Évaluation risques CID" dataDxfId="364" totalsRowDxfId="363" totalsRowCellStyle="Heading 4"/>
    <tableColumn id="74" xr3:uid="{9D8D5259-DC00-490E-8870-EF8FFEB2930F}" name="Code de conduite [sectoriel] [40]" dataDxfId="362" totalsRowDxfId="361" totalsRowCellStyle="Heading 4"/>
    <tableColumn id="75" xr3:uid="{4C489ECE-B6CB-4368-84C6-7C929FAEF30E}" name="Certification approuvée [42]" dataDxfId="360" totalsRowDxfId="359" totalsRowCellStyle="Heading 4"/>
    <tableColumn id="76" xr3:uid="{3AD3924A-DE1C-4830-B61B-1A1F771AC02D}" name="Contrat limitant str. l'accès" dataDxfId="358" totalsRowDxfId="357" totalsRowCellStyle="Heading 4"/>
    <tableColumn id="77" xr3:uid="{574721F3-46C8-4FF7-B2DE-5369AF1ED05B}" name="Autres mesures" dataDxfId="356" totalsRowDxfId="355" totalsRowCellStyle="Heading 4"/>
    <tableColumn id="78" xr3:uid="{E4158BC6-1C39-49F7-B814-A2457C71E48B}" name="Directive ePD [21.5[" dataDxfId="354" totalsRowDxfId="353" totalsRowCellStyle="Heading 4"/>
    <tableColumn id="79" xr3:uid="{32DA3D2C-0315-4554-8C89-66E521858E78}" name="Transparence décisions automatiques [21.3[" dataDxfId="352" totalsRowDxfId="351" totalsRowCellStyle="Heading 4"/>
    <tableColumn id="80" xr3:uid="{D4FF45F8-1909-44F3-821A-CFB51D2148DD}" name="Protection par défaut /concept. [25]" dataDxfId="350" totalsRowDxfId="349" totalsRowCellStyle="Heading 4"/>
    <tableColumn id="81" xr3:uid="{ACFB3793-620F-4015-9D98-E48A8A980B3E}" name="Mesure pour risque spécifique [25]" dataDxfId="348" totalsRowDxfId="347" totalsRowCellStyle="Heading 4"/>
    <tableColumn id="82" xr3:uid="{DFF28836-4425-42FE-B01A-B84EB0F04BEF}" name="Infos compl." dataDxfId="346" totalsRowDxfId="345" totalsRowCellStyle="Heading 4"/>
    <tableColumn id="83" xr3:uid="{ADC5FF07-D010-40EC-87E5-5CAF112FD75A}" name="Licéité du traitement" dataDxfId="344" totalsRowDxfId="343" totalsRowCellStyle="Heading 4"/>
    <tableColumn id="84" xr3:uid="{0461F027-D317-436F-963D-CA3298877277}" name="Copie: Finalité 1" dataDxfId="342" totalsRowDxfId="341" dataCellStyle="Cell-Normal" totalsRowCellStyle="Heading 4">
      <calculatedColumnFormula>IF(ISBLANK(Q2)=TRUE,"",Q2)</calculatedColumnFormula>
    </tableColumn>
    <tableColumn id="85" xr3:uid="{84722988-C9DD-4ADB-8324-75FFB1C1FA0F}" name="Licéité 1" dataDxfId="340" totalsRowDxfId="339" totalsRowCellStyle="Heading 4"/>
    <tableColumn id="86" xr3:uid="{39BF811A-EB7B-473F-ADA1-A6EEAA27925B}" name="Preuve ou référence 1" dataDxfId="338" totalsRowDxfId="337" totalsRowCellStyle="Heading 4"/>
    <tableColumn id="87" xr3:uid="{6A8EA24C-87E7-46D0-BF09-7B223B519ED3}" name="Copie: Finalité 2" dataDxfId="336" totalsRowDxfId="335" dataCellStyle="Cell-Normal" totalsRowCellStyle="Heading 4">
      <calculatedColumnFormula>IF(ISBLANK(R2)=TRUE,"",R2)</calculatedColumnFormula>
    </tableColumn>
    <tableColumn id="88" xr3:uid="{BDF84FB9-1245-48B1-9E2A-535F26696C21}" name="Licéité 2" dataDxfId="334" totalsRowDxfId="333" totalsRowCellStyle="Heading 4"/>
    <tableColumn id="89" xr3:uid="{78D17437-A9FC-461A-9414-86D9B2C743CE}" name="Preuve ou référence 2" dataDxfId="332" totalsRowDxfId="331" totalsRowCellStyle="Heading 4"/>
    <tableColumn id="90" xr3:uid="{39819AE9-F41B-40B9-9D69-D2F6971EEF0E}" name="Copie: Finalité secondaire" dataDxfId="330" totalsRowDxfId="329" dataCellStyle="Cell-Normal" totalsRowCellStyle="Heading 4">
      <calculatedColumnFormula>IF(ISBLANK(S2)=TRUE,"",S2)</calculatedColumnFormula>
    </tableColumn>
    <tableColumn id="91" xr3:uid="{10B09657-77CF-4DFB-9418-454A7D3A85FB}" name="Licéité de la finalité sec." dataDxfId="328" totalsRowDxfId="327" totalsRowCellStyle="Heading 4"/>
    <tableColumn id="92" xr3:uid="{A345C970-B493-4639-81A0-EC23F1D338E3}" name="Preuve ou référence 3" dataDxfId="326" totalsRowCellStyle="Heading 4"/>
    <tableColumn id="93" xr3:uid="{2953F3E7-8557-492C-946D-EE9E3E891DCF}" name="Décision AIPD (Copie)" dataDxfId="325" totalsRowDxfId="324" dataCellStyle="Cell-Normal" totalsRowCellStyle="Heading 4">
      <calculatedColumnFormula>IF(ISBLANK(M2),"",M2)</calculatedColumnFormula>
    </tableColumn>
    <tableColumn id="94" xr3:uid="{BAC072A5-E552-4DB3-9B97-CEEE861BEB01}" name="Évaluation du risque élevé [35.1]" dataDxfId="323" totalsRowDxfId="322" totalsRowCellStyle="Heading 4">
      <calculatedColumnFormula>IF(OR(DA2="Élevé"),"Oui","Non")</calculatedColumnFormula>
    </tableColumn>
    <tableColumn id="95" xr3:uid="{4883B398-CCC2-436C-833A-892F430206F9}" name="Catégorie des données" dataDxfId="321" totalsRowDxfId="320" totalsRowCellStyle="Heading 4"/>
    <tableColumn id="96" xr3:uid="{E9922C1F-6B23-4D23-8244-61AE47330D94}" name="Niveau risque le+ critique p. une p. concernée" dataDxfId="319" totalsRowDxfId="318" totalsRowCellStyle="Heading 4"/>
    <tableColumn id="97" xr3:uid="{EE29FF16-5FEB-4730-A27E-DE6E78747136}" name="Nombre maxi. de p. concernées" dataDxfId="317" totalsRowDxfId="316" totalsRowCellStyle="Heading 4"/>
    <tableColumn id="98" xr3:uid="{B88930FE-66C4-48EB-8799-57B84CF31299}" name="Niveau d'impact sur la vie privée" dataDxfId="315" totalsRowDxfId="314" totalsRowCellStyle="Heading 4"/>
    <tableColumn id="99" xr3:uid="{3A2090CC-5D35-4528-B585-C6DD6DF5587C}" name="Cond. d’obl. AIPD [35.3-4]" dataDxfId="313" totalsRowDxfId="312" dataCellStyle="Cell-Normal" totalsRowCellStyle="Heading 4">
      <calculatedColumnFormula>IF(OR(COUNTIF(DE2:DM2,Parameter!$B$17)&gt;=Parameter!$B$28,LEFT(DN2,3)&lt;&gt;Parameter!$B$18),Parameter!$B$26,Parameter!$B$27)</calculatedColumnFormula>
    </tableColumn>
    <tableColumn id="100" xr3:uid="{A82B1AA0-C78C-44DA-9076-3248395874A2}" name="Évaluation ou notation" dataDxfId="311" totalsRowDxfId="310" totalsRowCellStyle="Heading 4"/>
    <tableColumn id="101" xr3:uid="{90D365D3-41EC-415C-BDEB-26B0ADFC43E5}" name="Décision autom. avec effet juridique " dataDxfId="309" totalsRowDxfId="308" totalsRowCellStyle="Heading 4"/>
    <tableColumn id="102" xr3:uid="{E2E5876F-AE7F-4A92-A830-B2970A6E4DF1}" name="Surveillance systématique" dataDxfId="307" totalsRowDxfId="306" totalsRowCellStyle="Heading 4"/>
    <tableColumn id="103" xr3:uid="{DB036E61-F48F-4D5E-9FB0-F2BC4519F4D8}" name="Données sensibles" dataDxfId="305" totalsRowDxfId="304" totalsRowCellStyle="Heading 4"/>
    <tableColumn id="104" xr3:uid="{8A4D2C59-3728-4699-88F7-82E0A42CFD20}" name="Trait. grande échelle " dataDxfId="303" totalsRowDxfId="302" totalsRowCellStyle="Heading 4"/>
    <tableColumn id="105" xr3:uid="{7DDD6B14-35B9-43D1-8EEF-6945D28D6733}" name="Combinaison d'ens. de DCP " dataDxfId="301" totalsRowDxfId="300" totalsRowCellStyle="Heading 4"/>
    <tableColumn id="106" xr3:uid="{D04BCF99-9776-470B-9001-8170AD78F76F}" name="DCP personnes vulnérables" dataDxfId="299" totalsRowDxfId="298" totalsRowCellStyle="Heading 4"/>
    <tableColumn id="107" xr3:uid="{885F1A07-7B04-4A17-BCB0-DCBD8B7B3209}" name="Nouvelles techn./org." dataDxfId="297" totalsRowDxfId="296" totalsRowCellStyle="Heading 4"/>
    <tableColumn id="108" xr3:uid="{B4125AF9-BA98-42CA-9607-C6E6C195AFEE}" name="Empêchement droit/service" dataDxfId="295" totalsRowDxfId="294" totalsRowCellStyle="Heading 4"/>
    <tableColumn id="109" xr3:uid="{A5778555-39B6-4E8C-BC02-7DBCDA03D6DC}" name="Liste nat. [35§5]" dataDxfId="293" totalsRowDxfId="292" dataCellStyle="Cell-Normal" totalsRowCellStyle="Heading 4"/>
    <tableColumn id="110" xr3:uid="{8AE96515-9FD8-47EB-BAC7-E6A0257BD53D}" name="Conditions non-AIPD [35.5-6]" dataDxfId="291" totalsRowDxfId="290" dataCellStyle="Cell-Normal" totalsRowCellStyle="Heading 4">
      <calculatedColumnFormula>IFERROR(IF(FIND("Pas de motif",DP2,1)&gt;0,Parameter!$B$27),IF(ISBLANK(DP2)=TRUE,"",Parameter!$B$26))</calculatedColumnFormula>
    </tableColumn>
    <tableColumn id="111" xr3:uid="{DA7D1008-86CC-4E63-8F1D-789BC5DA58F7}" name="Motif de non-obligation AIPD" dataDxfId="289" totalsRowDxfId="288" totalsRowCellStyle="Heading 4"/>
    <tableColumn id="112" xr3:uid="{C84063AA-1096-4D63-947C-EF7652A454D9}" name="Justification non AIPD" dataDxfId="287" totalsRowDxfId="286" totalsRowCellStyle="Heading 4"/>
    <tableColumn id="117" xr3:uid="{B07CE2E9-CC42-4CFB-920A-E883B0DD6CC2}" name="Info suppl. sur AIPD" dataDxfId="285" totalsRowDxfId="284" totalsRowCellStyle="Heading 4"/>
    <tableColumn id="118" xr3:uid="{E23915F2-40DA-466B-B5C8-DB95D25FE9BA}" name="Réf. rapport AIPD effectué" dataDxfId="283" totalsRowDxfId="282" totalsRowCellStyle="Heading 4"/>
    <tableColumn id="119" xr3:uid="{77F9BF6A-AF23-4698-B5C2-ED3423208EF7}" name="Réf. résumé public de l'AIPD" dataDxfId="281" totalsRowDxfId="280" totalsRowCellStyle="Heading 4"/>
    <tableColumn id="120" xr3:uid="{89D2A4FA-DDCE-48C8-A3B6-D1D2DD590FAD}" name="Réf. avis CNPD" dataDxfId="279" totalsRowDxfId="278" totalsRowCellStyle="Heading 4"/>
    <tableColumn id="122" xr3:uid="{4F54A737-6F8C-446A-A2DE-841618CF4FDE}" name="Accords de sous-traitance" dataDxfId="277" totalsRowDxfId="276" totalsRowCellStyle="Heading 4"/>
    <tableColumn id="123" xr3:uid="{C726EFF2-0ED1-486B-AD03-60D43AB28600}" name="Proc1-Nom" dataDxfId="275" totalsRowDxfId="274" totalsRowCellStyle="Heading 4"/>
    <tableColumn id="124" xr3:uid="{B50FC74A-AFE1-408E-98B8-59764DA06B2F}" name="Réf.contrat 1" dataDxfId="273" totalsRowDxfId="272" totalsRowCellStyle="Heading 4"/>
    <tableColumn id="125" xr3:uid="{CD3FBA14-7318-474C-B149-841310932F18}" name="Proc1-Mesures" dataDxfId="271" totalsRowDxfId="270" totalsRowCellStyle="Heading 4"/>
    <tableColumn id="126" xr3:uid="{C2451626-0318-4415-A166-1DC994F77D93}" name="Proc2-Noms" dataDxfId="269" totalsRowDxfId="268" totalsRowCellStyle="Heading 4"/>
    <tableColumn id="127" xr3:uid="{5DD05986-9D8D-4FCD-9FAA-81E0BF8558BC}" name="Réf.contrat 2" dataDxfId="267" totalsRowDxfId="266" totalsRowCellStyle="Heading 4"/>
    <tableColumn id="128" xr3:uid="{09FF1BEB-8F9F-4FFD-8DF7-13A77CBB45A3}" name="Proc2-Mesures" dataDxfId="265" totalsRowDxfId="264" totalsRowCellStyle="Heading 4"/>
    <tableColumn id="129" xr3:uid="{4B30642D-D364-4C39-81B2-32F405B8E308}" name="Droit p. conc. [15-18]" dataDxfId="263" totalsRowDxfId="262" totalsRowCellStyle="Heading 4"/>
    <tableColumn id="130" xr3:uid="{71CB6616-2BB4-49B7-B2F0-A6EDDA82F78F}" name="Droits particuliers" dataDxfId="261" totalsRowDxfId="260" totalsRowCellStyle="Heading 4"/>
    <tableColumn id="131" xr3:uid="{9C8A7555-5EAF-4731-AF3F-FDD5DC4284F7}" name="Référence à l’info. fournie" dataDxfId="259" totalsRowDxfId="258" totalsRowCellStyle="Heading 4"/>
    <tableColumn id="132" xr3:uid="{3B9B7ABA-44F1-4E4C-97CC-1BE0468545C4}" name="Mécanisme modif. consent." dataDxfId="257" totalsRowDxfId="256" totalsRowCellStyle="Heading 4"/>
    <tableColumn id="133" xr3:uid="{A6F38758-5C49-4B94-B390-0A1390D10497}" name="Opposition si légitime" dataDxfId="255" totalsRowDxfId="254" totalsRowCellStyle="Heading 4"/>
    <tableColumn id="134" xr3:uid="{E86ED8B7-9C8D-4FBF-BA45-8E5EE95D5012}" name="Méc. p accéder, corriger, écraser" dataDxfId="253" totalsRowDxfId="252" totalsRowCellStyle="Heading 4"/>
    <tableColumn id="135" xr3:uid="{369F75F9-A0F1-48B3-AA2A-BE9FE0BCB0F0}" name="Méc. de portage" dataDxfId="251" totalsRowDxfId="250" totalsRowCellStyle="Heading 4"/>
    <tableColumn id="136" xr3:uid="{602E78EA-881C-4909-87D4-B50CDC69180B}" name="Méc. p. justifier déc. autom." dataDxfId="249" totalsRowDxfId="248" totalsRowCellStyle="Heading 4"/>
    <tableColumn id="137" xr3:uid="{49905580-9A1C-45F4-8380-A56DE3E64019}" name="Commentaire" dataDxfId="247" totalsRowDxfId="246" totalsRowCellStyle="Heading 4"/>
    <tableColumn id="138" xr3:uid="{200BE0FF-BBA2-43EF-879A-943247968EDA}" name="Appréciation des risques" dataDxfId="245" totalsRowDxfId="244" dataCellStyle="Cell-Normal" totalsRowCellStyle="Heading 4">
      <calculatedColumnFormula>IF(MAX(EQ2,EW2,FC2)=0,Parameter!$B$19,IF(MAX(EQ2,EW2,FC2)&lt;='Échelle Risque'!$L$3,'Échelle Risque'!$J$3,IF(MAX(EQ2,EW2,FC2)&gt;='Échelle Risque'!$L$5,'Échelle Risque'!$J$5,'Échelle Risque'!$J$4)))</calculatedColumnFormula>
    </tableColumn>
    <tableColumn id="113" xr3:uid="{814B86EC-A4D1-4857-95F1-62B8C0D6308A}" name="DCP-1_x000a_(Retention Maxi)" dataDxfId="243" totalsRowDxfId="242" dataCellStyle="Cell-Normal" totalsRowCellStyle="Cell-Normal">
      <calculatedColumnFormula>IF(BO2=0,"",BO2)</calculatedColumnFormula>
    </tableColumn>
    <tableColumn id="139" xr3:uid="{8CA79F4A-A2BD-474A-B986-D4E905F8A67D}" name="Type support DCP1" dataDxfId="241" totalsRowDxfId="240" totalsRowCellStyle="Heading 4"/>
    <tableColumn id="140" xr3:uid="{D89E5222-4454-48A0-B7DC-B160FEC8CF38}" name="Vraisemblance DCP1" dataDxfId="239" totalsRowDxfId="238" totalsRowCellStyle="Heading 4"/>
    <tableColumn id="141" xr3:uid="{5AEBDC87-BF23-437F-8551-E76546F5439E}" name="Impact DCP-1" dataDxfId="237" totalsRowDxfId="236" totalsRowCellStyle="Heading 4"/>
    <tableColumn id="199" xr3:uid="{DF012A3E-4E0E-4DC8-AD64-7E7F37D70B51}" name="NR-DCP1" dataDxfId="235" totalsRowDxfId="234" dataCellStyle="Cell-Normal" totalsRowCellStyle="Heading 4">
      <calculatedColumnFormula>IFERROR(VLOOKUP(EO2,'Échelle Risque'!$H$3:$I$7,2,FALSE)*VALUE(RIGHT(LEFT(EP2,FIND("-",EP2,1)-1),2)),Parameter!$B$19)</calculatedColumnFormula>
    </tableColumn>
    <tableColumn id="114" xr3:uid="{B084EC9A-1497-4B22-BAD6-F24EBD06E305}" name="Niv. Risque DCP-1" dataDxfId="233" totalsRowDxfId="232" dataCellStyle="Cell-Normal" totalsRowCellStyle="Heading 4">
      <calculatedColumnFormula>IF(EQ2=Parameter!$B$19,Parameter!$B$19,IF(EQ2&lt;='Échelle Risque'!$L$3,'Échelle Risque'!$J$3,IF(EQ2&gt;='Échelle Risque'!$L$5,'Échelle Risque'!$J$5,'Échelle Risque'!$J$4)))</calculatedColumnFormula>
    </tableColumn>
    <tableColumn id="209" xr3:uid="{41E1AEF6-13CF-4FC1-87DD-A99AADA7351A}" name="DCP-2_x000a_(Sensible)" dataDxfId="231" totalsRowDxfId="230" dataCellStyle="Cell-Normal" totalsRowCellStyle="Heading 4">
      <calculatedColumnFormula>IF(BR2=0,"",BR2)</calculatedColumnFormula>
    </tableColumn>
    <tableColumn id="208" xr3:uid="{4AA23C0B-B36D-40B8-8706-D7EA7287C2AF}" name="Type Support DCP-2" dataDxfId="229" totalsRowDxfId="228" totalsRowCellStyle="Heading 4"/>
    <tableColumn id="207" xr3:uid="{6A5F0C24-FFD7-43F1-BAE1-56A08663D8D6}" name="Vraisemblance DCP-2" dataDxfId="227" totalsRowDxfId="226" totalsRowCellStyle="Heading 4"/>
    <tableColumn id="206" xr3:uid="{B155ED04-60CB-4B93-8C32-CC03F40695B0}" name="Impact DCP-2" dataDxfId="225" totalsRowDxfId="224" totalsRowCellStyle="Heading 4"/>
    <tableColumn id="205" xr3:uid="{B0729CA9-9F20-4A02-9362-D47500BB11DC}" name="NR-DCP-2" dataDxfId="223" totalsRowDxfId="222" dataCellStyle="Cell-Normal" totalsRowCellStyle="Heading 4">
      <calculatedColumnFormula>IFERROR(VLOOKUP(EU2,'Échelle Risque'!$H$3:$I$7,2,FALSE)*VALUE(RIGHT(LEFT(EV2,FIND("-",EV2,1)-1),2)),Parameter!$B$19)</calculatedColumnFormula>
    </tableColumn>
    <tableColumn id="204" xr3:uid="{35B0FDD1-FC60-4AE0-8944-52A67195B126}" name="Niv. Risque DCP-2" dataDxfId="221" totalsRowDxfId="220" dataCellStyle="Cell-Normal" totalsRowCellStyle="Heading 4">
      <calculatedColumnFormula>IF(EW2=Parameter!$B$19,Parameter!$B$19,IF(EW2&lt;='Échelle Risque'!$L$3,'Échelle Risque'!$J$3,IF(EW2&gt;='Échelle Risque'!$L$5,'Échelle Risque'!$J$5,'Échelle Risque'!$J$4)))</calculatedColumnFormula>
    </tableColumn>
    <tableColumn id="203" xr3:uid="{D9660448-AE05-48AE-9896-33A3855B59D6}" name="DCP-3_x000a_(Autres)" dataDxfId="219" totalsRowDxfId="218" dataCellStyle="Cell-Normal" totalsRowCellStyle="Heading 4">
      <calculatedColumnFormula>IF(BU2=0,"",BU2)</calculatedColumnFormula>
    </tableColumn>
    <tableColumn id="202" xr3:uid="{B6FCD28B-767A-49C9-AD29-13ED7A621496}" name="Type Support DCP-3" dataDxfId="217" totalsRowDxfId="216" totalsRowCellStyle="Heading 4"/>
    <tableColumn id="201" xr3:uid="{FD0AD07F-D67D-43DA-8F32-3853BFE4B20F}" name="Vraisemblance DCP-3" dataDxfId="215" totalsRowDxfId="214" totalsRowCellStyle="Heading 4"/>
    <tableColumn id="121" xr3:uid="{BBA78C5B-40D5-4ACD-AC8D-CF46A32253D8}" name="Impact DCP-3" dataDxfId="213" totalsRowDxfId="212" totalsRowCellStyle="Heading 4"/>
    <tableColumn id="116" xr3:uid="{E8D58075-21BC-470B-9D3D-176808C80491}" name="NR-DCP-3" dataDxfId="211" totalsRowDxfId="210" dataCellStyle="Cell-Normal" totalsRowCellStyle="Heading 4">
      <calculatedColumnFormula>IFERROR(VLOOKUP(FA2,'Échelle Risque'!$H$3:$I$7,2,FALSE)*VALUE(RIGHT(LEFT(FB2,FIND("-",FB2,1)-1),2)),Parameter!$B$19)</calculatedColumnFormula>
    </tableColumn>
    <tableColumn id="115" xr3:uid="{7D558F28-49F4-4E96-B0AA-B10FB4BDAC44}" name="Niv. Risque DCP-3" dataDxfId="209" totalsRowDxfId="208" dataCellStyle="Cell-Normal" totalsRowCellStyle="Heading 4">
      <calculatedColumnFormula>IF(FC2=Parameter!$B$19,Parameter!$B$19,IF(FC2&lt;='Échelle Risque'!$L$3,'Échelle Risque'!$J$3,IF(FC2&gt;='Échelle Risque'!$L$5,'Échelle Risque'!$J$5,'Échelle Risque'!$J$4)))</calculatedColumnFormula>
    </tableColumn>
    <tableColumn id="200" xr3:uid="{78117EAB-B209-4771-910E-AF6530C5DB6E}" name="Ref Analyse de risque" dataDxfId="207" totalsRowDxfId="206" totalsRowCellStyle="Heading 4"/>
    <tableColumn id="142" xr3:uid="{5F60EB28-9AF1-4C8D-A47F-B744AB656F2F}" name="Info spécifique" dataDxfId="205" totalsRowDxfId="204" totalsRowCellStyle="Heading 4"/>
    <tableColumn id="152" xr3:uid="{05B5A215-1D64-46CA-9197-F56FE6C84E89}" name="Source Collecte" totalsRowDxfId="203" totalsRowCellStyle="Heading 4"/>
    <tableColumn id="151" xr3:uid="{4B9AB13D-8F73-49CC-A0EF-817B8A49B7D0}" name="Chaîne Resp." totalsRowDxfId="202" totalsRowCellStyle="Heading 4"/>
    <tableColumn id="150" xr3:uid="{78DF4241-CD32-4E2A-8B3A-1A2A1ABED9D4}" name="RSI" totalsRowDxfId="201" totalsRowCellStyle="Heading 4"/>
    <tableColumn id="149" xr3:uid="{E86FCA4D-7763-4804-9865-D052DA6B6F48}" name="RSSI" totalsRowDxfId="200" totalsRowCellStyle="Heading 4"/>
    <tableColumn id="148" xr3:uid="{3DA76CF1-1DCF-4816-A1FD-F44B9EF6767A}" name="Resp. Not CNPD" totalsRowDxfId="199" totalsRowCellStyle="Heading 4"/>
    <tableColumn id="147" xr3:uid="{AC0A139F-54AD-46EF-8FF6-CBC6B77C8C58}" name="Resp. Com Sujet" totalsRowDxfId="198" totalsRowCellStyle="Heading 4"/>
    <tableColumn id="143" xr3:uid="{08FD9623-C8F4-4BE3-B6F4-AE79D3C9108C}" name="S1" dataDxfId="197" totalsRowDxfId="196" totalsRowCellStyle="Heading 4"/>
    <tableColumn id="144" xr3:uid="{74805315-57C6-473B-B25A-0C85E996FC4F}" name="S1.1" dataDxfId="195" totalsRowDxfId="194" totalsRowCellStyle="Heading 4"/>
    <tableColumn id="145" xr3:uid="{64DC60A4-DDF9-4F53-98B1-7691461CED15}" name="S1.1.1" dataDxfId="193" totalsRowDxfId="192" totalsRowCellStyle="Heading 4"/>
    <tableColumn id="210" xr3:uid="{04FCA411-D68F-465D-8D48-132EDEB2ABF3}" name="S1.1.2" totalsRowDxfId="191" totalsRowCellStyle="Heading 4"/>
    <tableColumn id="146" xr3:uid="{11056890-9F6F-4BC5-95D7-B469A4048AC9}" name="S1.1.3" dataDxfId="190" totalsRowDxfId="189" totalsRowCellStyle="Heading 4"/>
    <tableColumn id="220" xr3:uid="{3659B1F2-3C46-4CF0-A227-AC7989C3368C}" name="S1.2" totalsRowDxfId="188" totalsRowCellStyle="Heading 4"/>
    <tableColumn id="219" xr3:uid="{7C3E805A-C717-4931-8DA9-90BB7C2E4B31}" name="S1.2.1" totalsRowDxfId="187" totalsRowCellStyle="Heading 4"/>
    <tableColumn id="218" xr3:uid="{D1AC7DED-FF21-48B4-BCD6-36153E8FD1BC}" name="S1.2.2" totalsRowDxfId="186" totalsRowCellStyle="Heading 4"/>
    <tableColumn id="217" xr3:uid="{AA46BEBF-918D-405F-A54C-BD3BC8920E7A}" name="S1.2.3" totalsRowDxfId="185" totalsRowCellStyle="Heading 4"/>
    <tableColumn id="216" xr3:uid="{3C175307-2B92-49F5-A6A3-8F2DEB7C4EE4}" name="S2" totalsRowDxfId="184" totalsRowCellStyle="Heading 4"/>
    <tableColumn id="215" xr3:uid="{1C8CD701-CA1D-4B0A-BA64-F9C4E7CB91A8}" name="S2.1" totalsRowDxfId="183" totalsRowCellStyle="Heading 4"/>
    <tableColumn id="214" xr3:uid="{B96B0322-75F3-45E0-B9A3-F95CFE91D70F}" name="S2.1.1" totalsRowDxfId="182" totalsRowCellStyle="Heading 4"/>
    <tableColumn id="213" xr3:uid="{72B0DC5A-7D04-4D3E-8948-C615E477FDC4}" name="S2.1.2" totalsRowDxfId="181" totalsRowCellStyle="Heading 4"/>
    <tableColumn id="212" xr3:uid="{558036C0-BBF8-4629-B316-945A32FA2441}" name="S2.1.3" totalsRowDxfId="180" totalsRowCellStyle="Heading 4"/>
    <tableColumn id="223" xr3:uid="{A59EA227-9F26-4848-A64A-75F7191C421E}" name="S2.2" totalsRowDxfId="179" totalsRowCellStyle="Heading 4"/>
    <tableColumn id="222" xr3:uid="{BBFC7D19-39AD-4076-A695-6127AE074CE2}" name="S2.2.1" totalsRowDxfId="178" totalsRowCellStyle="Heading 4"/>
    <tableColumn id="221" xr3:uid="{7584D2D5-FAB8-4CE2-AEF9-132BD88DFED0}" name="S2.2.2" totalsRowDxfId="177" totalsRowCellStyle="Heading 4"/>
    <tableColumn id="211" xr3:uid="{32ABE0C6-6745-4B48-AF03-9EB1735C5312}" name="S2.2.3" totalsRowDxfId="176" totalsRowCellStyle="Heading 4"/>
    <tableColumn id="184" xr3:uid="{FA72A299-2467-4BDF-948D-DA8B5028CBBA}" name="Info de gestion" dataDxfId="175" totalsRowDxfId="174" totalsRowCellStyle="Heading 4"/>
    <tableColumn id="185" xr3:uid="{04926DA0-FAFE-46E5-873F-36FACE268E41}" name="Créé le" dataDxfId="173" totalsRowDxfId="172" dataCellStyle="Date" totalsRowCellStyle="Heading 4"/>
    <tableColumn id="186" xr3:uid="{34C9362D-C4DA-4747-9AB6-C7C7E14EDECA}" name="Modifié le" dataDxfId="171" totalsRowDxfId="170" dataCellStyle="Date" totalsRowCellStyle="Heading 4"/>
    <tableColumn id="187" xr3:uid="{8733FE8A-6375-4449-9FD3-172ACC58952E}" name="Par" dataDxfId="169" totalsRowDxfId="168" totalsRowCellStyle="Heading 4"/>
    <tableColumn id="188" xr3:uid="{DAE28A18-A058-4701-806B-3141802A78FA}" name="Nom pour approbation" dataDxfId="167" totalsRowDxfId="166" totalsRowCellStyle="Heading 4"/>
    <tableColumn id="189" xr3:uid="{E174A069-BBA7-4126-B2AF-41F9EE39CB5F}" name="Approbation" dataDxfId="165" totalsRowDxfId="164" totalsRowCellStyle="Heading 4"/>
  </tableColumns>
  <tableStyleInfo name="NoStyl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3DFE6E7-E550-4020-B7CD-A9D9B266BDDB}" name="Table513" displayName="Table513" ref="A2:E28" totalsRowShown="0" headerRowCellStyle="Heading 3" dataCellStyle="Cell-Normal">
  <autoFilter ref="A2:E28" xr:uid="{FC123494-DC5A-46F1-8640-A8165B2F9548}"/>
  <tableColumns count="5">
    <tableColumn id="1" xr3:uid="{90DA37E3-9205-48FF-9262-A10B95A1DB50}" name="Ref1" dataCellStyle="Cell-Normal"/>
    <tableColumn id="2" xr3:uid="{121AD34D-B6BB-4E6B-BCDE-929A16D2ACA0}" name="Ref2" dataCellStyle="Cell-Normal"/>
    <tableColumn id="3" xr3:uid="{8E732FBE-29DB-4CEC-871F-1B8BD35EA9FB}" name="ID" dataCellStyle="Cell-Normal">
      <calculatedColumnFormula>_xlfn.CONCAT(A3,".",B3,)</calculatedColumnFormula>
    </tableColumn>
    <tableColumn id="4" xr3:uid="{4939DAEF-CB67-42FD-97E6-89621D35D711}" name="Nom" dataCellStyle="Cell-Normal"/>
    <tableColumn id="5" xr3:uid="{5F96D74E-611A-4C4A-A8BB-DB2B84156A67}" name="Base légale (fondement ou condition)" dataDxfId="163" dataCellStyle="Cell-Normal"/>
  </tableColumns>
  <tableStyleInfo name="TableStyleMedium2" showFirstColumn="1" showLastColumn="0" showRowStripes="0" showColumnStripes="0"/>
</table>
</file>

<file path=xl/theme/theme1.xml><?xml version="1.0" encoding="utf-8"?>
<a:theme xmlns:a="http://schemas.openxmlformats.org/drawingml/2006/main" name="ITR-xls">
  <a:themeElements>
    <a:clrScheme name="ITR_2022">
      <a:dk1>
        <a:sysClr val="windowText" lastClr="000000"/>
      </a:dk1>
      <a:lt1>
        <a:srgbClr val="FFFFFF"/>
      </a:lt1>
      <a:dk2>
        <a:srgbClr val="00A3E0"/>
      </a:dk2>
      <a:lt2>
        <a:srgbClr val="F6F2F8"/>
      </a:lt2>
      <a:accent1>
        <a:srgbClr val="E61F3D"/>
      </a:accent1>
      <a:accent2>
        <a:srgbClr val="F28855"/>
      </a:accent2>
      <a:accent3>
        <a:srgbClr val="9E88B8"/>
      </a:accent3>
      <a:accent4>
        <a:srgbClr val="FFF26E"/>
      </a:accent4>
      <a:accent5>
        <a:srgbClr val="E61F3D"/>
      </a:accent5>
      <a:accent6>
        <a:srgbClr val="92D050"/>
      </a:accent6>
      <a:hlink>
        <a:srgbClr val="007AA8"/>
      </a:hlink>
      <a:folHlink>
        <a:srgbClr val="00A3E0"/>
      </a:folHlink>
    </a:clrScheme>
    <a:fontScheme name="ITR">
      <a:majorFont>
        <a:latin typeface="Century"/>
        <a:ea typeface=""/>
        <a:cs typeface=""/>
      </a:majorFont>
      <a:minorFont>
        <a:latin typeface="Corbe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10.vml"/><Relationship Id="rId1" Type="http://schemas.openxmlformats.org/officeDocument/2006/relationships/printerSettings" Target="../printerSettings/printerSettings10.bin"/><Relationship Id="rId5" Type="http://schemas.openxmlformats.org/officeDocument/2006/relationships/table" Target="../tables/table17.xml"/><Relationship Id="rId4" Type="http://schemas.openxmlformats.org/officeDocument/2006/relationships/table" Target="../tables/table16.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vmlDrawing" Target="../drawings/vmlDrawing11.vml"/><Relationship Id="rId1" Type="http://schemas.openxmlformats.org/officeDocument/2006/relationships/printerSettings" Target="../printerSettings/printerSettings11.bin"/><Relationship Id="rId4" Type="http://schemas.openxmlformats.org/officeDocument/2006/relationships/table" Target="../tables/table1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vmlDrawing" Target="../drawings/vmlDrawing12.vml"/><Relationship Id="rId1" Type="http://schemas.openxmlformats.org/officeDocument/2006/relationships/printerSettings" Target="../printerSettings/printerSettings12.bin"/><Relationship Id="rId5" Type="http://schemas.openxmlformats.org/officeDocument/2006/relationships/table" Target="../tables/table22.xml"/><Relationship Id="rId4"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5" Type="http://schemas.openxmlformats.org/officeDocument/2006/relationships/table" Target="../tables/table7.xml"/><Relationship Id="rId4" Type="http://schemas.openxmlformats.org/officeDocument/2006/relationships/table" Target="../tables/table6.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vmlDrawing" Target="../drawings/vmlDrawing9.vml"/><Relationship Id="rId1" Type="http://schemas.openxmlformats.org/officeDocument/2006/relationships/printerSettings" Target="../printerSettings/printerSettings9.bin"/><Relationship Id="rId5" Type="http://schemas.openxmlformats.org/officeDocument/2006/relationships/table" Target="../tables/table14.xml"/><Relationship Id="rId4"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50"/>
  <sheetViews>
    <sheetView tabSelected="1" zoomScaleNormal="100" zoomScaleSheetLayoutView="106" zoomScalePageLayoutView="98" workbookViewId="0">
      <selection activeCell="M24" sqref="M24"/>
    </sheetView>
  </sheetViews>
  <sheetFormatPr defaultColWidth="9.5" defaultRowHeight="15" x14ac:dyDescent="0.2"/>
  <cols>
    <col min="1" max="1" width="15.6640625" style="2" customWidth="1"/>
    <col min="2" max="2" width="17.83203125" style="2" customWidth="1"/>
    <col min="3" max="3" width="22.33203125" style="2" customWidth="1"/>
    <col min="4" max="4" width="68.6640625" style="2" customWidth="1"/>
    <col min="5" max="6" width="10.83203125" style="2" customWidth="1"/>
    <col min="7" max="10" width="9" style="2" customWidth="1"/>
    <col min="11" max="11" width="11.6640625" style="2" customWidth="1"/>
    <col min="12" max="16384" width="9.5" style="2"/>
  </cols>
  <sheetData>
    <row r="1" spans="1:5" ht="75.75" customHeight="1" x14ac:dyDescent="0.2">
      <c r="A1" s="256" t="s">
        <v>1170</v>
      </c>
      <c r="B1" s="256"/>
      <c r="C1" s="256"/>
      <c r="D1" s="256"/>
      <c r="E1" s="3"/>
    </row>
    <row r="2" spans="1:5" s="3" customFormat="1" ht="40.5" customHeight="1" x14ac:dyDescent="0.2">
      <c r="A2" s="265" t="s">
        <v>1169</v>
      </c>
      <c r="B2" s="266"/>
      <c r="C2" s="266"/>
      <c r="D2" s="266"/>
    </row>
    <row r="3" spans="1:5" s="1" customFormat="1" x14ac:dyDescent="0.2">
      <c r="A3" s="267"/>
      <c r="B3" s="267"/>
      <c r="C3" s="267"/>
      <c r="D3" s="267"/>
    </row>
    <row r="4" spans="1:5" ht="15.75" x14ac:dyDescent="0.2">
      <c r="A4" s="272" t="s">
        <v>74</v>
      </c>
      <c r="B4" s="272"/>
      <c r="C4" s="272"/>
      <c r="D4" s="272"/>
    </row>
    <row r="5" spans="1:5" s="1" customFormat="1" ht="14.25" x14ac:dyDescent="0.2">
      <c r="A5" s="273" t="s">
        <v>141</v>
      </c>
      <c r="B5" s="273"/>
      <c r="C5" s="268" t="s">
        <v>1171</v>
      </c>
      <c r="D5" s="269"/>
    </row>
    <row r="6" spans="1:5" s="1" customFormat="1" ht="14.25" x14ac:dyDescent="0.2">
      <c r="A6" s="264" t="s">
        <v>0</v>
      </c>
      <c r="B6" s="264"/>
      <c r="C6" s="270" t="str">
        <f>INDEX(History[#All],ROWS(History[[#All],[Version]]),1)</f>
        <v>21.9</v>
      </c>
      <c r="D6" s="271"/>
    </row>
    <row r="7" spans="1:5" s="1" customFormat="1" ht="14.25" x14ac:dyDescent="0.2">
      <c r="A7" s="264" t="s">
        <v>79</v>
      </c>
      <c r="B7" s="264"/>
      <c r="C7" s="262" t="s">
        <v>1021</v>
      </c>
      <c r="D7" s="263"/>
    </row>
    <row r="8" spans="1:5" s="1" customFormat="1" ht="14.25" x14ac:dyDescent="0.2">
      <c r="A8" s="264" t="s">
        <v>140</v>
      </c>
      <c r="B8" s="264"/>
      <c r="C8" s="257" t="s">
        <v>894</v>
      </c>
      <c r="D8" s="258"/>
    </row>
    <row r="9" spans="1:5" s="1" customFormat="1" ht="14.25" x14ac:dyDescent="0.2">
      <c r="A9" s="264" t="s">
        <v>155</v>
      </c>
      <c r="B9" s="264"/>
      <c r="C9" s="259">
        <v>45418</v>
      </c>
      <c r="D9" s="260"/>
    </row>
    <row r="10" spans="1:5" s="1" customFormat="1" ht="14.25" x14ac:dyDescent="0.2">
      <c r="A10" s="261" t="s">
        <v>1</v>
      </c>
      <c r="B10" s="261"/>
      <c r="C10" s="274" t="s">
        <v>80</v>
      </c>
      <c r="D10" s="275"/>
    </row>
    <row r="11" spans="1:5" s="1" customFormat="1" ht="12.75" x14ac:dyDescent="0.2">
      <c r="A11" s="40"/>
      <c r="B11" s="40"/>
      <c r="C11" s="40"/>
      <c r="D11" s="40"/>
    </row>
    <row r="12" spans="1:5" x14ac:dyDescent="0.2">
      <c r="A12" s="41"/>
      <c r="B12" s="41"/>
      <c r="C12" s="41"/>
      <c r="D12" s="41"/>
    </row>
    <row r="13" spans="1:5" ht="15.75" x14ac:dyDescent="0.2">
      <c r="A13" s="272" t="s">
        <v>75</v>
      </c>
      <c r="B13" s="272"/>
      <c r="C13" s="272"/>
      <c r="D13" s="272"/>
    </row>
    <row r="14" spans="1:5" x14ac:dyDescent="0.2">
      <c r="A14" s="25" t="s">
        <v>12</v>
      </c>
      <c r="B14" s="45" t="s">
        <v>54</v>
      </c>
      <c r="C14" s="25" t="s">
        <v>16</v>
      </c>
      <c r="D14" s="25" t="s">
        <v>3</v>
      </c>
    </row>
    <row r="15" spans="1:5" ht="60" x14ac:dyDescent="0.2">
      <c r="A15" s="19" t="s">
        <v>1168</v>
      </c>
      <c r="B15" s="34" t="s">
        <v>890</v>
      </c>
      <c r="C15" s="34" t="s">
        <v>896</v>
      </c>
      <c r="D15" s="42" t="s">
        <v>898</v>
      </c>
    </row>
    <row r="16" spans="1:5" ht="60" x14ac:dyDescent="0.2">
      <c r="A16" s="34" t="s">
        <v>894</v>
      </c>
      <c r="B16" s="34" t="s">
        <v>897</v>
      </c>
      <c r="C16" s="34" t="s">
        <v>895</v>
      </c>
      <c r="D16" s="42" t="s">
        <v>898</v>
      </c>
    </row>
    <row r="17" spans="1:4" x14ac:dyDescent="0.2">
      <c r="A17" s="41"/>
      <c r="B17" s="41"/>
      <c r="C17" s="41"/>
      <c r="D17" s="41"/>
    </row>
    <row r="18" spans="1:4" ht="15.75" x14ac:dyDescent="0.2">
      <c r="A18" s="272" t="s">
        <v>76</v>
      </c>
      <c r="B18" s="272"/>
      <c r="C18" s="272"/>
      <c r="D18" s="272"/>
    </row>
    <row r="19" spans="1:4" x14ac:dyDescent="0.2">
      <c r="A19" s="131" t="s">
        <v>0</v>
      </c>
      <c r="B19" s="132" t="s">
        <v>2</v>
      </c>
      <c r="C19" s="132" t="s">
        <v>77</v>
      </c>
      <c r="D19" s="132" t="s">
        <v>78</v>
      </c>
    </row>
    <row r="20" spans="1:4" x14ac:dyDescent="0.2">
      <c r="A20" s="130" t="s">
        <v>958</v>
      </c>
      <c r="B20" s="43">
        <v>44568</v>
      </c>
      <c r="C20" s="19" t="s">
        <v>476</v>
      </c>
      <c r="D20" s="19" t="s">
        <v>831</v>
      </c>
    </row>
    <row r="21" spans="1:4" x14ac:dyDescent="0.2">
      <c r="A21" s="130" t="s">
        <v>959</v>
      </c>
      <c r="B21" s="43">
        <v>44572</v>
      </c>
      <c r="C21" s="19" t="s">
        <v>894</v>
      </c>
      <c r="D21" s="19" t="s">
        <v>899</v>
      </c>
    </row>
    <row r="22" spans="1:4" x14ac:dyDescent="0.2">
      <c r="A22" s="130" t="s">
        <v>976</v>
      </c>
      <c r="B22" s="187">
        <v>44575</v>
      </c>
      <c r="C22" s="193" t="s">
        <v>476</v>
      </c>
      <c r="D22" s="193" t="s">
        <v>977</v>
      </c>
    </row>
    <row r="23" spans="1:4" x14ac:dyDescent="0.2">
      <c r="A23" s="201" t="s">
        <v>979</v>
      </c>
      <c r="B23" s="187" t="s">
        <v>980</v>
      </c>
      <c r="C23" s="193" t="s">
        <v>981</v>
      </c>
      <c r="D23" s="193" t="s">
        <v>982</v>
      </c>
    </row>
    <row r="24" spans="1:4" x14ac:dyDescent="0.2">
      <c r="A24" s="201" t="s">
        <v>1036</v>
      </c>
      <c r="B24" s="187">
        <v>44579</v>
      </c>
      <c r="C24" s="193" t="s">
        <v>894</v>
      </c>
      <c r="D24" s="193" t="s">
        <v>1038</v>
      </c>
    </row>
    <row r="25" spans="1:4" x14ac:dyDescent="0.2">
      <c r="A25" s="201" t="s">
        <v>1037</v>
      </c>
      <c r="B25" s="187">
        <v>44579</v>
      </c>
      <c r="C25" s="193" t="s">
        <v>894</v>
      </c>
      <c r="D25" s="193" t="s">
        <v>1038</v>
      </c>
    </row>
    <row r="26" spans="1:4" x14ac:dyDescent="0.2">
      <c r="A26" s="201" t="s">
        <v>1127</v>
      </c>
      <c r="B26" s="187">
        <v>44638</v>
      </c>
      <c r="C26" s="193" t="s">
        <v>476</v>
      </c>
      <c r="D26" s="193" t="s">
        <v>1122</v>
      </c>
    </row>
    <row r="27" spans="1:4" x14ac:dyDescent="0.2">
      <c r="A27" s="201" t="s">
        <v>1155</v>
      </c>
      <c r="B27" s="187">
        <v>44652</v>
      </c>
      <c r="C27" s="193" t="s">
        <v>476</v>
      </c>
      <c r="D27" s="193" t="s">
        <v>1128</v>
      </c>
    </row>
    <row r="28" spans="1:4" ht="25.5" x14ac:dyDescent="0.2">
      <c r="A28" s="201" t="s">
        <v>1156</v>
      </c>
      <c r="B28" s="187">
        <v>44714</v>
      </c>
      <c r="C28" s="193" t="s">
        <v>476</v>
      </c>
      <c r="D28" s="193" t="s">
        <v>1157</v>
      </c>
    </row>
    <row r="29" spans="1:4" x14ac:dyDescent="0.2">
      <c r="A29" s="201" t="s">
        <v>1172</v>
      </c>
      <c r="B29" s="187">
        <v>45418</v>
      </c>
      <c r="C29" s="193" t="s">
        <v>1173</v>
      </c>
      <c r="D29" s="193" t="s">
        <v>1174</v>
      </c>
    </row>
    <row r="30" spans="1:4" x14ac:dyDescent="0.2">
      <c r="A30" s="44"/>
    </row>
    <row r="31" spans="1:4" customFormat="1" ht="15.75" x14ac:dyDescent="0.2">
      <c r="A31" s="272" t="s">
        <v>903</v>
      </c>
      <c r="B31" s="272"/>
      <c r="C31" s="272"/>
      <c r="D31" s="272"/>
    </row>
    <row r="32" spans="1:4" customFormat="1" ht="90" customHeight="1" x14ac:dyDescent="0.2">
      <c r="A32" s="276"/>
      <c r="B32" s="276"/>
      <c r="C32" s="277" t="s">
        <v>902</v>
      </c>
      <c r="D32" s="278"/>
    </row>
    <row r="33" customFormat="1" ht="11.25" x14ac:dyDescent="0.2"/>
    <row r="34" customFormat="1" ht="11.25" x14ac:dyDescent="0.2"/>
    <row r="35" customFormat="1" ht="11.25" x14ac:dyDescent="0.2"/>
    <row r="36" customFormat="1" ht="11.25" x14ac:dyDescent="0.2"/>
    <row r="37" customFormat="1" ht="11.25" x14ac:dyDescent="0.2"/>
    <row r="38" customFormat="1" ht="11.25" x14ac:dyDescent="0.2"/>
    <row r="39" customFormat="1" ht="11.25" x14ac:dyDescent="0.2"/>
    <row r="40" customFormat="1" ht="11.25" x14ac:dyDescent="0.2"/>
    <row r="41" customFormat="1" ht="11.25" x14ac:dyDescent="0.2"/>
    <row r="42" customFormat="1" ht="11.25" x14ac:dyDescent="0.2"/>
    <row r="43" customFormat="1" ht="11.25" x14ac:dyDescent="0.2"/>
    <row r="44" customFormat="1" ht="11.25" x14ac:dyDescent="0.2"/>
    <row r="45" customFormat="1" ht="71.25" customHeight="1" x14ac:dyDescent="0.2"/>
    <row r="50" ht="67.5" customHeight="1" x14ac:dyDescent="0.2"/>
  </sheetData>
  <mergeCells count="21">
    <mergeCell ref="A18:D18"/>
    <mergeCell ref="A13:D13"/>
    <mergeCell ref="A31:D31"/>
    <mergeCell ref="A32:B32"/>
    <mergeCell ref="C32:D32"/>
    <mergeCell ref="A1:D1"/>
    <mergeCell ref="C8:D8"/>
    <mergeCell ref="C9:D9"/>
    <mergeCell ref="A10:B10"/>
    <mergeCell ref="C7:D7"/>
    <mergeCell ref="A7:B7"/>
    <mergeCell ref="A2:D2"/>
    <mergeCell ref="A3:D3"/>
    <mergeCell ref="C5:D5"/>
    <mergeCell ref="C6:D6"/>
    <mergeCell ref="A4:D4"/>
    <mergeCell ref="A5:B5"/>
    <mergeCell ref="A8:B8"/>
    <mergeCell ref="A9:B9"/>
    <mergeCell ref="C10:D10"/>
    <mergeCell ref="A6:B6"/>
  </mergeCells>
  <phoneticPr fontId="26" type="noConversion"/>
  <dataValidations count="1">
    <dataValidation errorStyle="information" allowBlank="1" showInputMessage="1" showErrorMessage="1" sqref="C8 D15:D16" xr:uid="{00000000-0002-0000-0000-000000000000}"/>
  </dataValidations>
  <printOptions horizontalCentered="1"/>
  <pageMargins left="0.19685039370078741" right="0.19685039370078741" top="0.98425196850393704" bottom="0.78740157480314965" header="0" footer="0.19685039370078741"/>
  <pageSetup paperSize="9" fitToHeight="2" orientation="portrait" r:id="rId1"/>
  <headerFooter>
    <oddHeader>&amp;L&amp;G&amp;R&amp;K08+000Activité : &amp;K04+000 &amp;K000000SMDCP&amp;K04+000
 &amp;K08+000Titre : &amp;K04+000 &amp;K000000Registre DCP-itrust consulting&amp;K04+000
 &amp;K08+000Classification : &amp;K04+000 &amp;K000000Interne</oddHeader>
    <oddFooter>&amp;L&amp;F&amp;C&amp;D - &amp;T&amp;R&amp;A - &amp;P / &amp;N</oddFooter>
  </headerFooter>
  <drawing r:id="rId2"/>
  <legacyDrawingHF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01DC6-0ECD-45A2-B362-C817A79E185C}">
  <sheetPr codeName="Sheet9"/>
  <dimension ref="A1:V148"/>
  <sheetViews>
    <sheetView zoomScale="93" zoomScaleNormal="93" workbookViewId="0">
      <selection activeCell="H13" sqref="H13"/>
    </sheetView>
  </sheetViews>
  <sheetFormatPr defaultRowHeight="11.25" x14ac:dyDescent="0.2"/>
  <cols>
    <col min="1" max="1" width="39" style="122" customWidth="1"/>
    <col min="2" max="2" width="80" style="36" customWidth="1"/>
    <col min="3" max="4" width="9.6640625" customWidth="1"/>
    <col min="5" max="5" width="14.83203125" style="36" customWidth="1"/>
    <col min="6" max="6" width="20.83203125" style="36" customWidth="1"/>
    <col min="7" max="7" width="31.1640625" customWidth="1"/>
    <col min="8" max="8" width="25.1640625" customWidth="1"/>
    <col min="9" max="9" width="25.83203125" customWidth="1"/>
    <col min="10" max="10" width="28.83203125" style="121" bestFit="1" customWidth="1"/>
    <col min="11" max="11" width="10.5" customWidth="1"/>
    <col min="12" max="12" width="13.33203125" customWidth="1"/>
    <col min="13" max="13" width="23.33203125" customWidth="1"/>
    <col min="14" max="14" width="21" customWidth="1"/>
    <col min="15" max="15" width="22.33203125" customWidth="1"/>
    <col min="16" max="16" width="35" customWidth="1"/>
    <col min="17" max="17" width="10.5" customWidth="1"/>
    <col min="18" max="18" width="28.1640625" customWidth="1"/>
    <col min="19" max="19" width="25.83203125" customWidth="1"/>
    <col min="20" max="20" width="21.5" customWidth="1"/>
    <col min="21" max="21" width="25.6640625" customWidth="1"/>
    <col min="22" max="22" width="36.33203125" customWidth="1"/>
  </cols>
  <sheetData>
    <row r="1" spans="1:22" ht="26.25" customHeight="1" x14ac:dyDescent="0.2">
      <c r="D1" s="26" t="s">
        <v>1123</v>
      </c>
      <c r="E1" s="288" t="s">
        <v>1031</v>
      </c>
      <c r="F1" s="288"/>
      <c r="G1" s="288"/>
      <c r="H1" s="288"/>
      <c r="I1" s="288"/>
      <c r="J1" s="288"/>
      <c r="K1" s="288" t="s">
        <v>1032</v>
      </c>
      <c r="L1" s="288"/>
      <c r="M1" s="288"/>
      <c r="N1" s="288"/>
      <c r="O1" s="288"/>
      <c r="P1" s="288"/>
      <c r="Q1" s="288" t="s">
        <v>1033</v>
      </c>
      <c r="R1" s="288"/>
      <c r="S1" s="288"/>
      <c r="T1" s="288"/>
      <c r="U1" s="288"/>
      <c r="V1" s="288"/>
    </row>
    <row r="2" spans="1:22" ht="15" customHeight="1" x14ac:dyDescent="0.2">
      <c r="D2" s="137" t="s">
        <v>470</v>
      </c>
      <c r="E2" s="137" t="s">
        <v>470</v>
      </c>
      <c r="F2" s="137" t="s">
        <v>470</v>
      </c>
      <c r="G2" s="137" t="s">
        <v>585</v>
      </c>
      <c r="H2" s="137" t="s">
        <v>585</v>
      </c>
      <c r="I2" s="137" t="s">
        <v>585</v>
      </c>
      <c r="J2" s="137" t="s">
        <v>470</v>
      </c>
      <c r="K2" s="137" t="s">
        <v>470</v>
      </c>
      <c r="L2" s="137" t="s">
        <v>470</v>
      </c>
      <c r="M2" s="137" t="s">
        <v>585</v>
      </c>
      <c r="N2" s="137" t="s">
        <v>585</v>
      </c>
      <c r="O2" s="137" t="s">
        <v>585</v>
      </c>
      <c r="P2" s="137" t="s">
        <v>470</v>
      </c>
      <c r="Q2" s="137" t="s">
        <v>470</v>
      </c>
      <c r="R2" s="137" t="s">
        <v>470</v>
      </c>
      <c r="S2" s="137" t="s">
        <v>585</v>
      </c>
      <c r="T2" s="137" t="s">
        <v>585</v>
      </c>
      <c r="U2" s="137" t="s">
        <v>585</v>
      </c>
      <c r="V2" s="137" t="s">
        <v>470</v>
      </c>
    </row>
    <row r="3" spans="1:22" ht="39" customHeight="1" x14ac:dyDescent="0.2">
      <c r="A3" s="29" t="s">
        <v>1039</v>
      </c>
      <c r="B3" s="29" t="s">
        <v>983</v>
      </c>
      <c r="D3" s="214" t="s">
        <v>1124</v>
      </c>
      <c r="E3" s="214" t="s">
        <v>557</v>
      </c>
      <c r="F3" s="214" t="s">
        <v>1072</v>
      </c>
      <c r="G3" s="214" t="s">
        <v>1047</v>
      </c>
      <c r="H3" s="214" t="s">
        <v>1048</v>
      </c>
      <c r="I3" s="214" t="s">
        <v>1049</v>
      </c>
      <c r="J3" s="214" t="s">
        <v>561</v>
      </c>
      <c r="K3" s="214" t="s">
        <v>558</v>
      </c>
      <c r="L3" s="214" t="s">
        <v>559</v>
      </c>
      <c r="M3" s="214" t="s">
        <v>1050</v>
      </c>
      <c r="N3" s="214" t="s">
        <v>1051</v>
      </c>
      <c r="O3" s="214" t="s">
        <v>1052</v>
      </c>
      <c r="P3" s="214" t="s">
        <v>560</v>
      </c>
      <c r="Q3" s="214" t="s">
        <v>562</v>
      </c>
      <c r="R3" s="214" t="s">
        <v>563</v>
      </c>
      <c r="S3" s="214" t="s">
        <v>1053</v>
      </c>
      <c r="T3" s="214" t="s">
        <v>1054</v>
      </c>
      <c r="U3" s="214" t="s">
        <v>1055</v>
      </c>
      <c r="V3" s="214" t="s">
        <v>564</v>
      </c>
    </row>
    <row r="4" spans="1:22" ht="35.1" customHeight="1" x14ac:dyDescent="0.2">
      <c r="A4" s="215" t="s">
        <v>1040</v>
      </c>
      <c r="B4" s="216" t="s">
        <v>539</v>
      </c>
      <c r="D4" s="237" t="str">
        <f>CONCATENATE(Registre!A7,"-",Registre!C7)</f>
        <v>T001-</v>
      </c>
      <c r="E4" s="133" t="str">
        <f>IF(COUNTBLANK(Registre!BE7)&gt;0,Parameter!$B$19,Registre!BE7)</f>
        <v>n.a.</v>
      </c>
      <c r="F4" s="133" t="str">
        <f>IF(COUNTBLANK(Registre!BF7)&gt;0,Parameter!$B$19,Registre!BF7)</f>
        <v>n.a.</v>
      </c>
      <c r="G4" s="133"/>
      <c r="H4" s="133"/>
      <c r="I4" s="133"/>
      <c r="J4" s="133" t="str">
        <f>IFERROR(IF(D4=Parameter!$B$19,"",IF(F4=$B$7,$B$7 &amp; CHAR(10) &amp; H4,_xlfn.IFS(F4=$B$4,$B$4,F4=$B$5,$B$5,F4=$B$6,$B$6,G4=Parameter!$B$17,$B$8))),"")</f>
        <v/>
      </c>
      <c r="K4" s="133" t="str">
        <f>IF(COUNTBLANK(Registre!BH7)&gt;0,Parameter!$B$19,Registre!BH7)</f>
        <v>n.a.</v>
      </c>
      <c r="L4" s="133" t="str">
        <f>IF(COUNTBLANK(Registre!BI7)&gt;0,Parameter!$B$19,Registre!BI7)</f>
        <v>n.a.</v>
      </c>
      <c r="M4" s="133"/>
      <c r="N4" s="133"/>
      <c r="O4" s="133"/>
      <c r="P4" s="133" t="str">
        <f>IFERROR(IF(J4=Parameter!$B$19,"",IF(L4=$B$7,$B$7 &amp; CHAR(10) &amp; N4,_xlfn.IFS(L4=$B$4,$B$4,L4=$B$5,$B$5,L4=$B$6,$B$6,M4=Parameter!$B$17,$B$8))),"")</f>
        <v/>
      </c>
      <c r="Q4" s="133" t="str">
        <f>IF(COUNTBLANK(Registre!BK7)&gt;0,Parameter!$B$19,Registre!BK7)</f>
        <v>n.a.</v>
      </c>
      <c r="R4" s="133" t="str">
        <f>IF(COUNTBLANK(Registre!BL7)&gt;0,Parameter!$B$19,Registre!BL7)</f>
        <v>n.a.</v>
      </c>
      <c r="S4" s="133"/>
      <c r="T4" s="133" t="s">
        <v>11</v>
      </c>
      <c r="U4" s="133"/>
      <c r="V4" s="232" t="str">
        <f>IFERROR(IF(P4=Parameter!$B$19,"",IF(R4=$B$7,$B$7 &amp; CHAR(10) &amp; T4,_xlfn.IFS(R4=$B$4,$B$4,R4=$B$5,$B$5,R4=$B$6,$B$6,S4=Parameter!$B$17,$B$8))),"")</f>
        <v/>
      </c>
    </row>
    <row r="5" spans="1:22" ht="35.1" customHeight="1" x14ac:dyDescent="0.2">
      <c r="A5" s="215" t="s">
        <v>1041</v>
      </c>
      <c r="B5" s="216" t="s">
        <v>1010</v>
      </c>
    </row>
    <row r="6" spans="1:22" ht="35.1" customHeight="1" x14ac:dyDescent="0.2">
      <c r="A6" s="215" t="s">
        <v>1042</v>
      </c>
      <c r="B6" s="216" t="s">
        <v>556</v>
      </c>
    </row>
    <row r="7" spans="1:22" ht="35.1" customHeight="1" x14ac:dyDescent="0.2">
      <c r="A7" s="215" t="s">
        <v>1045</v>
      </c>
      <c r="B7" s="217" t="s">
        <v>555</v>
      </c>
    </row>
    <row r="8" spans="1:22" ht="35.1" customHeight="1" x14ac:dyDescent="0.2">
      <c r="A8" s="218" t="s">
        <v>1044</v>
      </c>
      <c r="B8" s="217" t="s">
        <v>1043</v>
      </c>
    </row>
    <row r="9" spans="1:22" ht="35.1" customHeight="1" x14ac:dyDescent="0.2">
      <c r="A9"/>
      <c r="B9"/>
    </row>
    <row r="10" spans="1:22" ht="35.1" customHeight="1" x14ac:dyDescent="0.2">
      <c r="A10" s="29" t="s">
        <v>551</v>
      </c>
      <c r="B10" s="29" t="s">
        <v>552</v>
      </c>
    </row>
    <row r="11" spans="1:22" ht="35.1" customHeight="1" x14ac:dyDescent="0.2">
      <c r="A11" s="25" t="s">
        <v>106</v>
      </c>
      <c r="B11" s="212" t="s">
        <v>553</v>
      </c>
    </row>
    <row r="12" spans="1:22" ht="25.5" x14ac:dyDescent="0.2">
      <c r="A12" s="25" t="s">
        <v>540</v>
      </c>
      <c r="B12" s="212" t="s">
        <v>1011</v>
      </c>
    </row>
    <row r="13" spans="1:22" ht="38.25" x14ac:dyDescent="0.2">
      <c r="A13" s="25" t="s">
        <v>541</v>
      </c>
      <c r="B13" s="212" t="s">
        <v>1012</v>
      </c>
    </row>
    <row r="14" spans="1:22" ht="14.25" x14ac:dyDescent="0.2">
      <c r="A14" s="25" t="s">
        <v>110</v>
      </c>
      <c r="B14" s="212" t="s">
        <v>1013</v>
      </c>
    </row>
    <row r="15" spans="1:22" ht="14.25" x14ac:dyDescent="0.2">
      <c r="A15" s="25" t="s">
        <v>542</v>
      </c>
      <c r="B15" s="212" t="s">
        <v>1014</v>
      </c>
      <c r="E15"/>
      <c r="F15"/>
      <c r="J15"/>
    </row>
    <row r="16" spans="1:22" ht="14.25" x14ac:dyDescent="0.2">
      <c r="A16" s="25" t="s">
        <v>1015</v>
      </c>
      <c r="B16" s="213" t="s">
        <v>554</v>
      </c>
      <c r="E16"/>
      <c r="F16"/>
      <c r="J16"/>
    </row>
    <row r="17" spans="1:10" ht="14.25" x14ac:dyDescent="0.2">
      <c r="A17" s="25" t="s">
        <v>543</v>
      </c>
      <c r="B17" s="212" t="s">
        <v>1016</v>
      </c>
      <c r="E17"/>
      <c r="F17"/>
      <c r="J17"/>
    </row>
    <row r="18" spans="1:10" x14ac:dyDescent="0.2">
      <c r="E18"/>
      <c r="F18"/>
      <c r="J18"/>
    </row>
    <row r="19" spans="1:10" x14ac:dyDescent="0.2">
      <c r="A19"/>
      <c r="B19"/>
      <c r="E19"/>
      <c r="F19"/>
      <c r="J19"/>
    </row>
    <row r="20" spans="1:10" x14ac:dyDescent="0.2">
      <c r="A20"/>
      <c r="B20"/>
    </row>
    <row r="21" spans="1:10" ht="57.75" customHeight="1" x14ac:dyDescent="0.2">
      <c r="A21"/>
      <c r="B21"/>
    </row>
    <row r="22" spans="1:10" x14ac:dyDescent="0.2">
      <c r="A22"/>
      <c r="B22"/>
    </row>
    <row r="23" spans="1:10" x14ac:dyDescent="0.2">
      <c r="A23"/>
      <c r="B23"/>
    </row>
    <row r="145" spans="1:2" x14ac:dyDescent="0.2">
      <c r="A145"/>
      <c r="B145"/>
    </row>
    <row r="146" spans="1:2" x14ac:dyDescent="0.2">
      <c r="A146"/>
      <c r="B146"/>
    </row>
    <row r="147" spans="1:2" x14ac:dyDescent="0.2">
      <c r="A147"/>
      <c r="B147"/>
    </row>
    <row r="148" spans="1:2" x14ac:dyDescent="0.2">
      <c r="A148"/>
      <c r="B148"/>
    </row>
  </sheetData>
  <mergeCells count="3">
    <mergeCell ref="E1:J1"/>
    <mergeCell ref="K1:P1"/>
    <mergeCell ref="Q1:V1"/>
  </mergeCells>
  <phoneticPr fontId="26" type="noConversion"/>
  <conditionalFormatting sqref="D4">
    <cfRule type="expression" dxfId="18" priority="2" stopIfTrue="1">
      <formula>AND(ISBLANK(D4)=TRUE,A$2="Free")</formula>
    </cfRule>
    <cfRule type="expression" dxfId="17" priority="3" stopIfTrue="1">
      <formula>D$2="AutoFilled"</formula>
    </cfRule>
    <cfRule type="expression" dxfId="16" priority="4" stopIfTrue="1">
      <formula>D$2="Drop-Down List"</formula>
    </cfRule>
  </conditionalFormatting>
  <conditionalFormatting sqref="D2:V2">
    <cfRule type="expression" dxfId="15" priority="1">
      <formula>ROW(D2)=4</formula>
    </cfRule>
  </conditionalFormatting>
  <conditionalFormatting sqref="E4:V4">
    <cfRule type="expression" dxfId="12" priority="451" stopIfTrue="1">
      <formula>AND(ISBLANK(E4)=TRUE,A$2="Free")</formula>
    </cfRule>
    <cfRule type="expression" dxfId="11" priority="452" stopIfTrue="1">
      <formula>E$2="AutoFilled"</formula>
    </cfRule>
    <cfRule type="expression" dxfId="10" priority="453" stopIfTrue="1">
      <formula>E$2="Drop-Down List"</formula>
    </cfRule>
  </conditionalFormatting>
  <dataValidations count="2">
    <dataValidation type="list" allowBlank="1" showInputMessage="1" showErrorMessage="1" sqref="I4 O4 U4" xr:uid="{20B6D8B0-29CD-4A1F-B085-CB9649132CE1}">
      <formula1>$B$11:$B$17</formula1>
    </dataValidation>
    <dataValidation type="list" allowBlank="1" showInputMessage="1" showErrorMessage="1" sqref="G4 S4 M4" xr:uid="{42871BF7-B29F-4F86-9534-D77EE5916DBB}">
      <formula1>$B$4:$B$7</formula1>
    </dataValidation>
  </dataValidations>
  <pageMargins left="0.19685039370078741" right="0.19685039370078741" top="0.98425196850393704" bottom="0.78740157480314965" header="0" footer="0.19685039370078741"/>
  <pageSetup paperSize="9" fitToWidth="2" orientation="landscape" r:id="rId1"/>
  <headerFooter>
    <oddHeader>&amp;L&amp;G&amp;R&amp;K08+000Activité : &amp;K04+000 &amp;K000000SMDCP&amp;K04+000
 &amp;K08+000Titre : &amp;K04+000 &amp;K000000Registre DCP-itrust consulting&amp;K04+000
 &amp;K08+000Classification : &amp;K04+000 &amp;K000000Interne</oddHeader>
    <oddFooter>&amp;L&amp;F&amp;C&amp;D - &amp;T&amp;R&amp;A - &amp;P / &amp;N</oddFooter>
  </headerFooter>
  <colBreaks count="1" manualBreakCount="1">
    <brk id="10" max="1048575" man="1"/>
  </colBreaks>
  <legacyDrawingHF r:id="rId2"/>
  <tableParts count="3">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expression" priority="16" stopIfTrue="1" id="{CD9F9D62-CC89-4B97-AFEA-0ED3D0690C73}">
            <xm:f>AND(E$2="Drop-Down List",E4=Parameter!$B$17)</xm:f>
            <x14:dxf>
              <fill>
                <patternFill>
                  <bgColor rgb="FF92D050"/>
                </patternFill>
              </fill>
            </x14:dxf>
          </x14:cfRule>
          <x14:cfRule type="expression" priority="17" stopIfTrue="1" id="{808E1E28-DCB1-47F6-98F9-73F4B125AA52}">
            <xm:f>AND(E$2="Drop-Down List",E4=Parameter!$B$18)</xm:f>
            <x14:dxf>
              <fill>
                <patternFill>
                  <bgColor rgb="FFFF3399"/>
                </patternFill>
              </fill>
            </x14:dxf>
          </x14:cfRule>
          <xm:sqref>E4:V4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E0C6AE09-0A3C-48EE-817D-ACAFAD584C9B}">
          <x14:formula1>
            <xm:f>Parameter!$B$17:$B$18</xm:f>
          </x14:formula1>
          <xm:sqref>H4 N4 T4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5D758-E8C2-48F6-BF45-E00AFE43AAB8}">
  <sheetPr codeName="Sheet10"/>
  <dimension ref="A1:H61"/>
  <sheetViews>
    <sheetView zoomScaleNormal="100" workbookViewId="0">
      <selection activeCell="B19" sqref="B19"/>
    </sheetView>
  </sheetViews>
  <sheetFormatPr defaultRowHeight="11.25" x14ac:dyDescent="0.2"/>
  <cols>
    <col min="1" max="1" width="26" customWidth="1"/>
    <col min="2" max="2" width="37.5" customWidth="1"/>
    <col min="3" max="3" width="25.5" customWidth="1"/>
    <col min="5" max="5" width="36.33203125" customWidth="1"/>
    <col min="6" max="6" width="12.5" style="120" customWidth="1"/>
    <col min="7" max="7" width="12.5" customWidth="1"/>
    <col min="8" max="8" width="22.6640625" customWidth="1"/>
  </cols>
  <sheetData>
    <row r="1" spans="1:8" ht="15" x14ac:dyDescent="0.2">
      <c r="A1" s="51" t="s">
        <v>299</v>
      </c>
      <c r="B1" s="51" t="s">
        <v>300</v>
      </c>
      <c r="C1" s="51" t="s">
        <v>301</v>
      </c>
      <c r="E1" s="52" t="s">
        <v>4</v>
      </c>
      <c r="F1" s="53" t="s">
        <v>302</v>
      </c>
      <c r="G1" s="52" t="s">
        <v>303</v>
      </c>
      <c r="H1" s="52" t="s">
        <v>304</v>
      </c>
    </row>
    <row r="2" spans="1:8" ht="30" x14ac:dyDescent="0.2">
      <c r="A2" s="51" t="s">
        <v>305</v>
      </c>
      <c r="B2" s="255" t="s">
        <v>472</v>
      </c>
      <c r="C2" s="51"/>
      <c r="E2" s="54" t="s">
        <v>306</v>
      </c>
      <c r="F2" s="55">
        <v>13421619</v>
      </c>
      <c r="G2" s="56"/>
      <c r="H2" s="57" t="s">
        <v>307</v>
      </c>
    </row>
    <row r="3" spans="1:8" ht="15" x14ac:dyDescent="0.2">
      <c r="A3" s="51" t="s">
        <v>308</v>
      </c>
      <c r="B3" s="126" t="s">
        <v>471</v>
      </c>
      <c r="C3" s="51"/>
      <c r="E3" s="54" t="s">
        <v>309</v>
      </c>
      <c r="F3" s="55">
        <v>-16777216</v>
      </c>
      <c r="G3" s="58"/>
      <c r="H3" s="57" t="s">
        <v>310</v>
      </c>
    </row>
    <row r="4" spans="1:8" ht="15" x14ac:dyDescent="0.2">
      <c r="A4" s="51" t="s">
        <v>311</v>
      </c>
      <c r="B4" s="127" t="s">
        <v>474</v>
      </c>
      <c r="C4" s="51"/>
      <c r="E4" s="54" t="s">
        <v>312</v>
      </c>
      <c r="F4" s="55">
        <v>0</v>
      </c>
      <c r="G4" s="58"/>
      <c r="H4" s="57" t="s">
        <v>313</v>
      </c>
    </row>
    <row r="5" spans="1:8" ht="15" x14ac:dyDescent="0.2">
      <c r="A5" s="51" t="s">
        <v>314</v>
      </c>
      <c r="B5" s="128" t="str">
        <f>'Échelle Risque'!J3</f>
        <v>Faible</v>
      </c>
      <c r="C5" s="129" t="s">
        <v>475</v>
      </c>
      <c r="E5" s="54" t="s">
        <v>315</v>
      </c>
      <c r="F5" s="55">
        <v>16711680</v>
      </c>
      <c r="G5" s="59"/>
      <c r="H5" s="57" t="s">
        <v>316</v>
      </c>
    </row>
    <row r="6" spans="1:8" ht="15" x14ac:dyDescent="0.2">
      <c r="A6" s="51" t="s">
        <v>317</v>
      </c>
      <c r="B6" s="126" t="str">
        <f>'Échelle Risque'!J4</f>
        <v>Moyen</v>
      </c>
      <c r="C6" s="129" t="s">
        <v>475</v>
      </c>
      <c r="E6" s="54" t="s">
        <v>318</v>
      </c>
      <c r="F6" s="55">
        <v>10053222</v>
      </c>
      <c r="G6" s="60"/>
      <c r="H6" s="57" t="s">
        <v>319</v>
      </c>
    </row>
    <row r="7" spans="1:8" ht="15" x14ac:dyDescent="0.2">
      <c r="A7" s="51" t="s">
        <v>320</v>
      </c>
      <c r="B7" s="126" t="str">
        <f>'Échelle Risque'!J5</f>
        <v>Élevé</v>
      </c>
      <c r="C7" s="129" t="s">
        <v>475</v>
      </c>
      <c r="E7" s="54" t="s">
        <v>321</v>
      </c>
      <c r="F7" s="55">
        <v>65280</v>
      </c>
      <c r="G7" s="61"/>
      <c r="H7" s="57" t="s">
        <v>322</v>
      </c>
    </row>
    <row r="8" spans="1:8" ht="15" x14ac:dyDescent="0.2">
      <c r="A8" s="51" t="s">
        <v>323</v>
      </c>
      <c r="B8" s="51" t="s">
        <v>324</v>
      </c>
      <c r="C8" s="51"/>
      <c r="E8" s="54" t="s">
        <v>325</v>
      </c>
      <c r="F8" s="55">
        <v>13209</v>
      </c>
      <c r="G8" s="62"/>
      <c r="H8" s="57" t="s">
        <v>326</v>
      </c>
    </row>
    <row r="9" spans="1:8" ht="15" x14ac:dyDescent="0.2">
      <c r="A9" s="51" t="s">
        <v>327</v>
      </c>
      <c r="B9" s="63">
        <f>VLOOKUP(C9,ColorTable[[Description]:[Decimal]],2,FALSE)</f>
        <v>13434828</v>
      </c>
      <c r="C9" s="51" t="s">
        <v>328</v>
      </c>
      <c r="E9" s="54" t="s">
        <v>329</v>
      </c>
      <c r="F9" s="55">
        <v>8388608</v>
      </c>
      <c r="G9" s="64"/>
      <c r="H9" s="57" t="s">
        <v>330</v>
      </c>
    </row>
    <row r="10" spans="1:8" ht="15" x14ac:dyDescent="0.2">
      <c r="A10" s="51" t="s">
        <v>331</v>
      </c>
      <c r="B10" s="63">
        <f>VLOOKUP(C10,ColorTable[[Description]:[Decimal]],2,FALSE)</f>
        <v>65535</v>
      </c>
      <c r="C10" s="51" t="s">
        <v>332</v>
      </c>
      <c r="E10" s="54" t="s">
        <v>333</v>
      </c>
      <c r="F10" s="55">
        <v>13056</v>
      </c>
      <c r="G10" s="65"/>
      <c r="H10" s="57" t="s">
        <v>334</v>
      </c>
    </row>
    <row r="11" spans="1:8" ht="15" x14ac:dyDescent="0.2">
      <c r="A11" s="51" t="s">
        <v>335</v>
      </c>
      <c r="B11" s="63">
        <f>VLOOKUP(C11,ColorTable[[Description]:[Decimal]],2,FALSE)</f>
        <v>52479</v>
      </c>
      <c r="C11" s="51" t="s">
        <v>336</v>
      </c>
      <c r="E11" s="54" t="s">
        <v>337</v>
      </c>
      <c r="F11" s="55">
        <v>128</v>
      </c>
      <c r="G11" s="66"/>
      <c r="H11" s="57" t="s">
        <v>338</v>
      </c>
    </row>
    <row r="12" spans="1:8" ht="15" x14ac:dyDescent="0.2">
      <c r="A12" s="51" t="s">
        <v>339</v>
      </c>
      <c r="B12" s="63">
        <f>VLOOKUP(C12,ColorTable[[Description]:[Decimal]],2,FALSE)</f>
        <v>15987699</v>
      </c>
      <c r="C12" s="51" t="s">
        <v>340</v>
      </c>
      <c r="E12" s="54" t="s">
        <v>341</v>
      </c>
      <c r="F12" s="55">
        <v>6697728</v>
      </c>
      <c r="G12" s="67"/>
      <c r="H12" s="57" t="s">
        <v>342</v>
      </c>
    </row>
    <row r="13" spans="1:8" ht="15" x14ac:dyDescent="0.2">
      <c r="A13" s="51" t="s">
        <v>1154</v>
      </c>
      <c r="B13" s="63">
        <v>14737632</v>
      </c>
      <c r="C13" s="51" t="s">
        <v>343</v>
      </c>
      <c r="E13" s="54" t="s">
        <v>344</v>
      </c>
      <c r="F13" s="55">
        <v>32896</v>
      </c>
      <c r="G13" s="68"/>
      <c r="H13" s="57" t="s">
        <v>345</v>
      </c>
    </row>
    <row r="14" spans="1:8" ht="15" x14ac:dyDescent="0.2">
      <c r="E14" s="54" t="s">
        <v>336</v>
      </c>
      <c r="F14" s="55">
        <v>52479</v>
      </c>
      <c r="G14" s="69"/>
      <c r="H14" s="57" t="s">
        <v>346</v>
      </c>
    </row>
    <row r="15" spans="1:8" ht="15" x14ac:dyDescent="0.2">
      <c r="E15" s="54" t="s">
        <v>340</v>
      </c>
      <c r="F15" s="55">
        <v>15987699</v>
      </c>
      <c r="G15" s="70"/>
      <c r="H15" s="57" t="s">
        <v>347</v>
      </c>
    </row>
    <row r="16" spans="1:8" ht="15" x14ac:dyDescent="0.2">
      <c r="E16" s="54" t="s">
        <v>348</v>
      </c>
      <c r="F16" s="55">
        <v>15132390</v>
      </c>
      <c r="G16" s="71"/>
      <c r="H16" s="57" t="s">
        <v>349</v>
      </c>
    </row>
    <row r="17" spans="5:8" ht="15" x14ac:dyDescent="0.2">
      <c r="E17" s="54" t="s">
        <v>350</v>
      </c>
      <c r="F17" s="55">
        <v>14737632</v>
      </c>
      <c r="G17" s="72"/>
      <c r="H17" s="57" t="s">
        <v>351</v>
      </c>
    </row>
    <row r="18" spans="5:8" ht="15" x14ac:dyDescent="0.2">
      <c r="E18" s="54" t="s">
        <v>352</v>
      </c>
      <c r="F18" s="55">
        <v>14277081</v>
      </c>
      <c r="G18" s="73"/>
      <c r="H18" s="57" t="s">
        <v>353</v>
      </c>
    </row>
    <row r="19" spans="5:8" ht="15" x14ac:dyDescent="0.2">
      <c r="E19" s="54" t="s">
        <v>354</v>
      </c>
      <c r="F19" s="55">
        <v>13421772</v>
      </c>
      <c r="G19" s="74"/>
      <c r="H19" s="57" t="s">
        <v>355</v>
      </c>
    </row>
    <row r="20" spans="5:8" ht="15" x14ac:dyDescent="0.2">
      <c r="E20" s="54" t="s">
        <v>356</v>
      </c>
      <c r="F20" s="55">
        <v>12632256</v>
      </c>
      <c r="G20" s="75"/>
      <c r="H20" s="57" t="s">
        <v>357</v>
      </c>
    </row>
    <row r="21" spans="5:8" ht="15" x14ac:dyDescent="0.2">
      <c r="E21" s="54" t="s">
        <v>358</v>
      </c>
      <c r="F21" s="55">
        <v>11776947</v>
      </c>
      <c r="G21" s="76"/>
      <c r="H21" s="57" t="s">
        <v>359</v>
      </c>
    </row>
    <row r="22" spans="5:8" ht="15" x14ac:dyDescent="0.2">
      <c r="E22" s="54" t="s">
        <v>360</v>
      </c>
      <c r="F22" s="55">
        <v>10921638</v>
      </c>
      <c r="G22" s="77"/>
      <c r="H22" s="57" t="s">
        <v>361</v>
      </c>
    </row>
    <row r="23" spans="5:8" ht="15" x14ac:dyDescent="0.2">
      <c r="E23" s="54" t="s">
        <v>362</v>
      </c>
      <c r="F23" s="55">
        <v>10526880</v>
      </c>
      <c r="G23" s="78"/>
      <c r="H23" s="57" t="s">
        <v>363</v>
      </c>
    </row>
    <row r="24" spans="5:8" ht="15" x14ac:dyDescent="0.2">
      <c r="E24" s="54" t="s">
        <v>364</v>
      </c>
      <c r="F24" s="55">
        <v>10066329</v>
      </c>
      <c r="G24" s="79"/>
      <c r="H24" s="57" t="s">
        <v>365</v>
      </c>
    </row>
    <row r="25" spans="5:8" ht="15" x14ac:dyDescent="0.2">
      <c r="E25" s="54" t="s">
        <v>366</v>
      </c>
      <c r="F25" s="55">
        <v>9211020</v>
      </c>
      <c r="G25" s="80"/>
      <c r="H25" s="57" t="s">
        <v>367</v>
      </c>
    </row>
    <row r="26" spans="5:8" ht="15" x14ac:dyDescent="0.2">
      <c r="E26" s="54" t="s">
        <v>368</v>
      </c>
      <c r="F26" s="55">
        <v>8421504</v>
      </c>
      <c r="G26" s="81"/>
      <c r="H26" s="57" t="s">
        <v>369</v>
      </c>
    </row>
    <row r="27" spans="5:8" ht="15" x14ac:dyDescent="0.2">
      <c r="E27" s="54" t="s">
        <v>370</v>
      </c>
      <c r="F27" s="55">
        <v>7566195</v>
      </c>
      <c r="G27" s="82"/>
      <c r="H27" s="57" t="s">
        <v>371</v>
      </c>
    </row>
    <row r="28" spans="5:8" ht="15" x14ac:dyDescent="0.2">
      <c r="E28" s="54" t="s">
        <v>372</v>
      </c>
      <c r="F28" s="55">
        <v>6710886</v>
      </c>
      <c r="G28" s="83"/>
      <c r="H28" s="57" t="s">
        <v>373</v>
      </c>
    </row>
    <row r="29" spans="5:8" ht="15" x14ac:dyDescent="0.2">
      <c r="E29" s="54" t="s">
        <v>374</v>
      </c>
      <c r="F29" s="55">
        <v>6316128</v>
      </c>
      <c r="G29" s="84"/>
      <c r="H29" s="57" t="s">
        <v>375</v>
      </c>
    </row>
    <row r="30" spans="5:8" ht="15" x14ac:dyDescent="0.2">
      <c r="E30" s="54" t="s">
        <v>376</v>
      </c>
      <c r="F30" s="55">
        <v>5855577</v>
      </c>
      <c r="G30" s="85"/>
      <c r="H30" s="57" t="s">
        <v>377</v>
      </c>
    </row>
    <row r="31" spans="5:8" ht="15" x14ac:dyDescent="0.2">
      <c r="E31" s="54" t="s">
        <v>378</v>
      </c>
      <c r="F31" s="55">
        <v>5000268</v>
      </c>
      <c r="G31" s="86"/>
      <c r="H31" s="57" t="s">
        <v>379</v>
      </c>
    </row>
    <row r="32" spans="5:8" ht="15" x14ac:dyDescent="0.2">
      <c r="E32" s="54" t="s">
        <v>380</v>
      </c>
      <c r="F32" s="55">
        <v>4210752</v>
      </c>
      <c r="G32" s="87"/>
      <c r="H32" s="57" t="s">
        <v>381</v>
      </c>
    </row>
    <row r="33" spans="5:8" ht="15" x14ac:dyDescent="0.2">
      <c r="E33" s="54" t="s">
        <v>382</v>
      </c>
      <c r="F33" s="55">
        <v>3355443</v>
      </c>
      <c r="G33" s="88"/>
      <c r="H33" s="57" t="s">
        <v>383</v>
      </c>
    </row>
    <row r="34" spans="5:8" ht="15" x14ac:dyDescent="0.2">
      <c r="E34" s="54" t="s">
        <v>384</v>
      </c>
      <c r="F34" s="55">
        <v>2500134</v>
      </c>
      <c r="G34" s="89"/>
      <c r="H34" s="57" t="s">
        <v>385</v>
      </c>
    </row>
    <row r="35" spans="5:8" ht="15" x14ac:dyDescent="0.2">
      <c r="E35" s="54" t="s">
        <v>386</v>
      </c>
      <c r="F35" s="55">
        <v>2105376</v>
      </c>
      <c r="G35" s="90"/>
      <c r="H35" s="57" t="s">
        <v>387</v>
      </c>
    </row>
    <row r="36" spans="5:8" ht="15" x14ac:dyDescent="0.2">
      <c r="E36" s="54" t="s">
        <v>388</v>
      </c>
      <c r="F36" s="55">
        <v>1644825</v>
      </c>
      <c r="G36" s="91"/>
      <c r="H36" s="57" t="s">
        <v>389</v>
      </c>
    </row>
    <row r="37" spans="5:8" ht="15" x14ac:dyDescent="0.2">
      <c r="E37" s="54" t="s">
        <v>390</v>
      </c>
      <c r="F37" s="55">
        <v>789516</v>
      </c>
      <c r="G37" s="92"/>
      <c r="H37" s="57" t="s">
        <v>391</v>
      </c>
    </row>
    <row r="38" spans="5:8" ht="15" x14ac:dyDescent="0.2">
      <c r="E38" s="54" t="s">
        <v>392</v>
      </c>
      <c r="F38" s="55">
        <v>32768</v>
      </c>
      <c r="G38" s="93"/>
      <c r="H38" s="57" t="s">
        <v>393</v>
      </c>
    </row>
    <row r="39" spans="5:8" ht="15" x14ac:dyDescent="0.2">
      <c r="E39" s="54" t="s">
        <v>394</v>
      </c>
      <c r="F39" s="55">
        <v>10040115</v>
      </c>
      <c r="G39" s="94"/>
      <c r="H39" s="57" t="s">
        <v>395</v>
      </c>
    </row>
    <row r="40" spans="5:8" ht="15" x14ac:dyDescent="0.2">
      <c r="E40" s="54" t="s">
        <v>396</v>
      </c>
      <c r="F40" s="55">
        <v>16751052</v>
      </c>
      <c r="G40" s="95"/>
      <c r="H40" s="57" t="s">
        <v>397</v>
      </c>
    </row>
    <row r="41" spans="5:8" ht="15" x14ac:dyDescent="0.2">
      <c r="E41" s="54" t="s">
        <v>398</v>
      </c>
      <c r="F41" s="55">
        <v>16737843</v>
      </c>
      <c r="G41" s="96"/>
      <c r="H41" s="57" t="s">
        <v>399</v>
      </c>
    </row>
    <row r="42" spans="5:8" ht="15" x14ac:dyDescent="0.2">
      <c r="E42" s="54" t="s">
        <v>328</v>
      </c>
      <c r="F42" s="55">
        <v>13434828</v>
      </c>
      <c r="G42" s="97"/>
      <c r="H42" s="57" t="s">
        <v>400</v>
      </c>
    </row>
    <row r="43" spans="5:8" ht="15" x14ac:dyDescent="0.2">
      <c r="E43" s="54" t="s">
        <v>401</v>
      </c>
      <c r="F43" s="55">
        <v>39423</v>
      </c>
      <c r="G43" s="98"/>
      <c r="H43" s="57" t="s">
        <v>402</v>
      </c>
    </row>
    <row r="44" spans="5:8" ht="15" x14ac:dyDescent="0.2">
      <c r="E44" s="54" t="s">
        <v>343</v>
      </c>
      <c r="F44" s="55">
        <v>16777164</v>
      </c>
      <c r="G44" s="99"/>
      <c r="H44" s="57" t="s">
        <v>403</v>
      </c>
    </row>
    <row r="45" spans="5:8" ht="15" x14ac:dyDescent="0.2">
      <c r="E45" s="54" t="s">
        <v>404</v>
      </c>
      <c r="F45" s="55">
        <v>10092543</v>
      </c>
      <c r="G45" s="100"/>
      <c r="H45" s="57" t="s">
        <v>405</v>
      </c>
    </row>
    <row r="46" spans="5:8" ht="15" x14ac:dyDescent="0.2">
      <c r="E46" s="54" t="s">
        <v>406</v>
      </c>
      <c r="F46" s="55">
        <v>52377</v>
      </c>
      <c r="G46" s="101"/>
      <c r="H46" s="57" t="s">
        <v>407</v>
      </c>
    </row>
    <row r="47" spans="5:8" ht="15" x14ac:dyDescent="0.2">
      <c r="E47" s="54" t="s">
        <v>408</v>
      </c>
      <c r="F47" s="55">
        <v>13107</v>
      </c>
      <c r="G47" s="102"/>
      <c r="H47" s="57" t="s">
        <v>409</v>
      </c>
    </row>
    <row r="48" spans="5:8" ht="15" x14ac:dyDescent="0.2">
      <c r="E48" s="54" t="s">
        <v>410</v>
      </c>
      <c r="F48" s="55">
        <v>26367</v>
      </c>
      <c r="G48" s="103"/>
      <c r="H48" s="57" t="s">
        <v>411</v>
      </c>
    </row>
    <row r="49" spans="5:8" ht="15" x14ac:dyDescent="0.2">
      <c r="E49" s="54" t="s">
        <v>412</v>
      </c>
      <c r="F49" s="55">
        <v>16764057</v>
      </c>
      <c r="G49" s="104"/>
      <c r="H49" s="57" t="s">
        <v>413</v>
      </c>
    </row>
    <row r="50" spans="5:8" ht="15" x14ac:dyDescent="0.2">
      <c r="E50" s="54" t="s">
        <v>414</v>
      </c>
      <c r="F50" s="55">
        <v>16711935</v>
      </c>
      <c r="G50" s="105"/>
      <c r="H50" s="57" t="s">
        <v>415</v>
      </c>
    </row>
    <row r="51" spans="5:8" ht="15" x14ac:dyDescent="0.2">
      <c r="E51" s="54" t="s">
        <v>416</v>
      </c>
      <c r="F51" s="55">
        <v>6697881</v>
      </c>
      <c r="G51" s="106"/>
      <c r="H51" s="57" t="s">
        <v>417</v>
      </c>
    </row>
    <row r="52" spans="5:8" ht="15" x14ac:dyDescent="0.2">
      <c r="E52" s="54" t="s">
        <v>418</v>
      </c>
      <c r="F52" s="55">
        <v>255</v>
      </c>
      <c r="G52" s="107"/>
      <c r="H52" s="57" t="s">
        <v>419</v>
      </c>
    </row>
    <row r="53" spans="5:8" ht="15" x14ac:dyDescent="0.2">
      <c r="E53" s="54" t="s">
        <v>420</v>
      </c>
      <c r="F53" s="55">
        <v>13408767</v>
      </c>
      <c r="G53" s="108"/>
      <c r="H53" s="57" t="s">
        <v>421</v>
      </c>
    </row>
    <row r="54" spans="5:8" ht="15" x14ac:dyDescent="0.2">
      <c r="E54" s="54" t="s">
        <v>422</v>
      </c>
      <c r="F54" s="55">
        <v>6723891</v>
      </c>
      <c r="G54" s="109"/>
      <c r="H54" s="57" t="s">
        <v>423</v>
      </c>
    </row>
    <row r="55" spans="5:8" ht="15" x14ac:dyDescent="0.2">
      <c r="E55" s="54" t="s">
        <v>424</v>
      </c>
      <c r="F55" s="55">
        <v>16763904</v>
      </c>
      <c r="G55" s="110"/>
      <c r="H55" s="57" t="s">
        <v>425</v>
      </c>
    </row>
    <row r="56" spans="5:8" ht="15" x14ac:dyDescent="0.2">
      <c r="E56" s="54" t="s">
        <v>426</v>
      </c>
      <c r="F56" s="55">
        <v>10079487</v>
      </c>
      <c r="G56" s="111"/>
      <c r="H56" s="57" t="s">
        <v>427</v>
      </c>
    </row>
    <row r="57" spans="5:8" ht="15" x14ac:dyDescent="0.2">
      <c r="E57" s="54" t="s">
        <v>428</v>
      </c>
      <c r="F57" s="55">
        <v>8421376</v>
      </c>
      <c r="G57" s="112"/>
      <c r="H57" s="57" t="s">
        <v>429</v>
      </c>
    </row>
    <row r="58" spans="5:8" ht="15" x14ac:dyDescent="0.2">
      <c r="E58" s="54" t="s">
        <v>430</v>
      </c>
      <c r="F58" s="55">
        <v>16776960</v>
      </c>
      <c r="G58" s="113"/>
      <c r="H58" s="57" t="s">
        <v>431</v>
      </c>
    </row>
    <row r="59" spans="5:8" ht="15" x14ac:dyDescent="0.2">
      <c r="E59" s="54" t="s">
        <v>432</v>
      </c>
      <c r="F59" s="55">
        <v>8388736</v>
      </c>
      <c r="G59" s="114"/>
      <c r="H59" s="57" t="s">
        <v>433</v>
      </c>
    </row>
    <row r="60" spans="5:8" ht="15" x14ac:dyDescent="0.2">
      <c r="E60" s="54" t="s">
        <v>434</v>
      </c>
      <c r="F60" s="55">
        <v>16777215</v>
      </c>
      <c r="G60" s="115"/>
      <c r="H60" s="57" t="s">
        <v>435</v>
      </c>
    </row>
    <row r="61" spans="5:8" ht="15" x14ac:dyDescent="0.2">
      <c r="E61" s="116" t="s">
        <v>332</v>
      </c>
      <c r="F61" s="117">
        <v>65535</v>
      </c>
      <c r="G61" s="118"/>
      <c r="H61" s="119" t="s">
        <v>436</v>
      </c>
    </row>
  </sheetData>
  <dataValidations count="1">
    <dataValidation type="list" allowBlank="1" showInputMessage="1" showErrorMessage="1" sqref="C9:C13" xr:uid="{711656F7-91EA-47E3-95B1-2D386C837C34}">
      <formula1>$E$2:$E$61</formula1>
    </dataValidation>
  </dataValidations>
  <pageMargins left="0.19685039370078741" right="0.19685039370078741" top="0.98425196850393704" bottom="0.78740157480314965" header="0" footer="0.19685039370078741"/>
  <pageSetup paperSize="9" orientation="portrait" r:id="rId1"/>
  <headerFooter>
    <oddHeader>&amp;L&amp;G&amp;R&amp;K08+000Activité : &amp;K04+000 &amp;K000000SMDCP&amp;K04+000
 &amp;K08+000Titre : &amp;K04+000 &amp;K000000Registre DCP-itrust consulting&amp;K04+000
 &amp;K08+000Classification : &amp;K04+000 &amp;K000000Interne</oddHeader>
    <oddFooter>&amp;L&amp;F&amp;C&amp;D - &amp;T&amp;R&amp;A - &amp;P / &amp;N</oddFooter>
  </headerFooter>
  <legacyDrawingHF r:id="rId2"/>
  <tableParts count="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DD875-FF34-40C0-9FA6-06CCBEE43B35}">
  <sheetPr codeName="Sheet11"/>
  <dimension ref="A1:P9"/>
  <sheetViews>
    <sheetView topLeftCell="B1" zoomScale="160" zoomScaleNormal="160" workbookViewId="0">
      <selection activeCell="J18" sqref="J18"/>
    </sheetView>
  </sheetViews>
  <sheetFormatPr defaultRowHeight="11.25" outlineLevelCol="1" x14ac:dyDescent="0.2"/>
  <cols>
    <col min="1" max="1" width="23.6640625" bestFit="1" customWidth="1"/>
    <col min="2" max="2" width="32.6640625" customWidth="1"/>
    <col min="3" max="3" width="12.5" customWidth="1"/>
    <col min="4" max="4" width="12.5" customWidth="1" outlineLevel="1"/>
    <col min="5" max="5" width="10.1640625" customWidth="1" outlineLevel="1"/>
    <col min="6" max="6" width="15.83203125" customWidth="1" outlineLevel="1"/>
    <col min="7" max="7" width="15.33203125" customWidth="1"/>
    <col min="8" max="8" width="9.6640625" customWidth="1"/>
    <col min="9" max="9" width="14" bestFit="1" customWidth="1"/>
    <col min="10" max="10" width="11.83203125" customWidth="1"/>
    <col min="11" max="11" width="6" customWidth="1"/>
    <col min="12" max="12" width="26.5" customWidth="1"/>
    <col min="13" max="13" width="6.33203125" customWidth="1"/>
    <col min="14" max="14" width="3.83203125" customWidth="1"/>
    <col min="15" max="15" width="20.33203125" customWidth="1"/>
    <col min="16" max="16" width="58.83203125" customWidth="1"/>
  </cols>
  <sheetData>
    <row r="1" spans="1:16" x14ac:dyDescent="0.2">
      <c r="A1" s="142" t="s">
        <v>4</v>
      </c>
      <c r="B1" s="143" t="s">
        <v>522</v>
      </c>
      <c r="O1" s="296" t="s">
        <v>856</v>
      </c>
      <c r="P1" s="297"/>
    </row>
    <row r="2" spans="1:16" x14ac:dyDescent="0.2">
      <c r="A2" s="144" t="s">
        <v>618</v>
      </c>
      <c r="B2" s="145"/>
      <c r="L2" s="295" t="s">
        <v>855</v>
      </c>
      <c r="M2" s="295"/>
      <c r="O2" t="s">
        <v>509</v>
      </c>
      <c r="P2" t="s">
        <v>1115</v>
      </c>
    </row>
    <row r="3" spans="1:16" ht="27.75" x14ac:dyDescent="0.2">
      <c r="A3" s="146" t="s">
        <v>629</v>
      </c>
      <c r="B3" s="147"/>
      <c r="L3" s="298" t="s">
        <v>857</v>
      </c>
      <c r="M3" s="298"/>
      <c r="O3" s="135" t="s">
        <v>612</v>
      </c>
      <c r="P3" s="235" t="s">
        <v>1116</v>
      </c>
    </row>
    <row r="4" spans="1:16" ht="12" customHeight="1" x14ac:dyDescent="0.2">
      <c r="A4" s="148" t="s">
        <v>621</v>
      </c>
      <c r="B4" s="149"/>
      <c r="L4" s="135" t="s">
        <v>617</v>
      </c>
      <c r="M4" s="175"/>
      <c r="O4" s="135" t="s">
        <v>615</v>
      </c>
      <c r="P4" s="235" t="s">
        <v>1117</v>
      </c>
    </row>
    <row r="5" spans="1:16" ht="27.75" x14ac:dyDescent="0.2">
      <c r="L5" s="135" t="s">
        <v>619</v>
      </c>
      <c r="M5" s="176"/>
      <c r="O5" s="135" t="s">
        <v>616</v>
      </c>
      <c r="P5" s="235" t="s">
        <v>1118</v>
      </c>
    </row>
    <row r="6" spans="1:16" ht="12.75" x14ac:dyDescent="0.2">
      <c r="A6" s="303" t="s">
        <v>1019</v>
      </c>
      <c r="B6" s="304"/>
      <c r="C6" s="304"/>
      <c r="D6" s="304"/>
      <c r="E6" s="304"/>
      <c r="F6" s="304"/>
      <c r="G6" s="304"/>
      <c r="H6" s="304"/>
      <c r="I6" s="304"/>
      <c r="J6" s="304"/>
      <c r="L6" s="298" t="s">
        <v>854</v>
      </c>
      <c r="M6" s="298"/>
      <c r="O6" s="135" t="s">
        <v>614</v>
      </c>
      <c r="P6" s="235" t="s">
        <v>1119</v>
      </c>
    </row>
    <row r="7" spans="1:16" ht="25.5" x14ac:dyDescent="0.2">
      <c r="A7" s="299" t="s">
        <v>1017</v>
      </c>
      <c r="B7" s="299"/>
      <c r="C7" s="299"/>
      <c r="D7" s="300" t="s">
        <v>1018</v>
      </c>
      <c r="E7" s="300"/>
      <c r="F7" s="300"/>
      <c r="G7" s="301" t="s">
        <v>853</v>
      </c>
      <c r="H7" s="302"/>
      <c r="I7" s="302"/>
      <c r="J7" s="302"/>
      <c r="L7" s="135" t="s">
        <v>858</v>
      </c>
      <c r="M7" s="178"/>
      <c r="O7" s="135" t="s">
        <v>620</v>
      </c>
      <c r="P7" s="235" t="s">
        <v>1120</v>
      </c>
    </row>
    <row r="8" spans="1:16" ht="25.5" x14ac:dyDescent="0.2">
      <c r="A8" t="s">
        <v>610</v>
      </c>
      <c r="B8" t="s">
        <v>613</v>
      </c>
      <c r="C8" t="s">
        <v>611</v>
      </c>
      <c r="D8" t="s">
        <v>612</v>
      </c>
      <c r="E8" t="s">
        <v>615</v>
      </c>
      <c r="F8" t="s">
        <v>616</v>
      </c>
      <c r="G8" t="s">
        <v>854</v>
      </c>
      <c r="H8" t="s">
        <v>620</v>
      </c>
      <c r="I8" t="s">
        <v>622</v>
      </c>
      <c r="J8" t="s">
        <v>852</v>
      </c>
      <c r="L8" s="135" t="s">
        <v>859</v>
      </c>
      <c r="M8" s="177"/>
      <c r="O8" s="220" t="s">
        <v>622</v>
      </c>
      <c r="P8" s="236" t="s">
        <v>1121</v>
      </c>
    </row>
    <row r="9" spans="1:16" ht="12.75" x14ac:dyDescent="0.2">
      <c r="A9" s="140" t="s">
        <v>156</v>
      </c>
      <c r="B9" s="141" t="s">
        <v>159</v>
      </c>
      <c r="C9" s="141" t="s">
        <v>630</v>
      </c>
      <c r="D9" s="138" t="str">
        <f>IF(ISBLANK(_xlfn.XLOOKUP(A9,Registre!$1:$1,Registre!$1:$1,"No match",0))=TRUE,"No match",_xlfn.XLOOKUP(A9,Registre!$1:$1,Registre!$1:$1,"No match",0))</f>
        <v>Id</v>
      </c>
      <c r="E9" s="139" t="str">
        <f>IF(D9="No match",IF(ISBLANK(_xlfn.XLOOKUP(B9,Registre!$3:$3,Registre!$3:$3,"No match",0)),"No match",_xlfn.XLOOKUP(B9,Registre!$3:$3,Registre!$3:$3,"No match",0)),"N/A")</f>
        <v>N/A</v>
      </c>
      <c r="F9" s="139" t="str">
        <f>_xlfn.IFS(D9&lt;&gt;"No match",D9,E9&lt;&gt;"No match",_xlfn.XLOOKUP(B9,Registre!$3:$3,Registre!$1:$1,"Not Resolved",0),AND(D9="No match",E9="No match")=TRUE,"")</f>
        <v>Id</v>
      </c>
      <c r="G9" s="121" t="str">
        <f>IF(OR(F9="Not Defined",F9="Check"),"",F9)</f>
        <v>Id</v>
      </c>
      <c r="H9" s="151" t="str">
        <f>IF(ISBLANK(G9)=TRUE,"Removed",_xlfn.XLOOKUP(G9,Registre!$1:$1,Registre!$6:$6,"Indetermined",0))</f>
        <v>[COL1]</v>
      </c>
      <c r="I9" s="121" t="str">
        <f>IF(ISBLANK(G9)=TRUE,"Removed",_xlfn.XLOOKUP(G9,Registre!$1:$1,Registre!$4:$4,"Indetermined",0))</f>
        <v>Free</v>
      </c>
      <c r="J9" s="121"/>
      <c r="L9" s="135" t="s">
        <v>860</v>
      </c>
      <c r="M9" s="150"/>
    </row>
  </sheetData>
  <mergeCells count="8">
    <mergeCell ref="L2:M2"/>
    <mergeCell ref="O1:P1"/>
    <mergeCell ref="L3:M3"/>
    <mergeCell ref="L6:M6"/>
    <mergeCell ref="A7:C7"/>
    <mergeCell ref="D7:F7"/>
    <mergeCell ref="G7:J7"/>
    <mergeCell ref="A6:J6"/>
  </mergeCells>
  <phoneticPr fontId="26" type="noConversion"/>
  <conditionalFormatting sqref="G9">
    <cfRule type="containsBlanks" dxfId="9" priority="148" stopIfTrue="1">
      <formula>LEN(TRIM(G9))=0</formula>
    </cfRule>
    <cfRule type="expression" dxfId="8" priority="149">
      <formula>AND(ISBLANK(#REF!)=FALSE,D9="No match")</formula>
    </cfRule>
    <cfRule type="notContainsBlanks" dxfId="7" priority="150">
      <formula>LEN(TRIM(G9))&gt;0</formula>
    </cfRule>
  </conditionalFormatting>
  <conditionalFormatting sqref="H9:I9">
    <cfRule type="containsText" dxfId="6" priority="8" operator="containsText" text="Removed">
      <formula>NOT(ISERROR(SEARCH("Removed",H9)))</formula>
    </cfRule>
  </conditionalFormatting>
  <conditionalFormatting sqref="I9">
    <cfRule type="containsText" dxfId="5" priority="11" operator="containsText" text="Empty">
      <formula>NOT(ISERROR(SEARCH("Empty",I9)))</formula>
    </cfRule>
    <cfRule type="containsText" dxfId="4" priority="12" operator="containsText" text="AutoFilled">
      <formula>NOT(ISERROR(SEARCH("AutoFilled",I9)))</formula>
    </cfRule>
    <cfRule type="containsText" dxfId="3" priority="13" operator="containsText" text="Drop-Down">
      <formula>NOT(ISERROR(SEARCH("Drop-Down",I9)))</formula>
    </cfRule>
    <cfRule type="containsText" dxfId="2" priority="14" operator="containsText" text="Free">
      <formula>NOT(ISERROR(SEARCH("Free",I9)))</formula>
    </cfRule>
  </conditionalFormatting>
  <pageMargins left="0.19685039370078741" right="0.19685039370078741" top="0.98425196850393704" bottom="0.78740157480314965" header="0" footer="0.19685039370078741"/>
  <pageSetup paperSize="9" fitToHeight="0" orientation="landscape" r:id="rId1"/>
  <headerFooter>
    <oddHeader>&amp;L&amp;G&amp;R&amp;K08+000Activité : &amp;K04+000 &amp;K000000SMDCP&amp;K04+000
 &amp;K08+000Titre : &amp;K04+000 &amp;K000000Registre DCP-itrust consulting&amp;K04+000
 &amp;K08+000Classification : &amp;K04+000 &amp;K000000Interne</oddHeader>
    <oddFooter>&amp;L&amp;F&amp;C&amp;D - &amp;T&amp;R&amp;A - &amp;P / &amp;N</oddFooter>
  </headerFooter>
  <colBreaks count="1" manualBreakCount="1">
    <brk id="10" max="1048575" man="1"/>
  </colBreaks>
  <legacyDrawingHF r:id="rId2"/>
  <tableParts count="3">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expression" priority="151" id="{94D5D091-A71C-4A6A-A320-CFC1419B7C8D}">
            <xm:f>COUNTIF(Registre!$A$1:$HL$1,$J9)&gt;0</xm:f>
            <x14:dxf>
              <fill>
                <patternFill>
                  <bgColor rgb="FFFF0000"/>
                </patternFill>
              </fill>
            </x14:dxf>
          </x14:cfRule>
          <x14:cfRule type="expression" priority="152" id="{82543C1B-C845-49DD-9C47-9A645FA72486}">
            <xm:f>COUNTIF(Registre!$A$1:$HL$1,$J9)=0</xm:f>
            <x14:dxf>
              <fill>
                <patternFill>
                  <bgColor rgb="FF00B050"/>
                </patternFill>
              </fill>
            </x14:dxf>
          </x14:cfRule>
          <xm:sqref>J9</xm:sqref>
        </x14:conditionalFormatting>
      </x14:conditionalFormattings>
    </ext>
    <ext xmlns:x14="http://schemas.microsoft.com/office/spreadsheetml/2009/9/main" uri="{CCE6A557-97BC-4b89-ADB6-D9C93CAAB3DF}">
      <x14:dataValidations xmlns:xm="http://schemas.microsoft.com/office/excel/2006/main" count="1">
        <x14:dataValidation type="list" allowBlank="1" xr:uid="{B5DD4129-EA35-46BB-BEE4-6D9770AC92A3}">
          <x14:formula1>
            <xm:f>Registre!$A$1:$GJ$1</xm:f>
          </x14:formula1>
          <xm:sqref>G9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P28"/>
  <sheetViews>
    <sheetView zoomScaleNormal="100" zoomScaleSheetLayoutView="106" zoomScalePageLayoutView="87" workbookViewId="0">
      <selection activeCell="B19" sqref="B19"/>
    </sheetView>
  </sheetViews>
  <sheetFormatPr defaultColWidth="9" defaultRowHeight="11.25" x14ac:dyDescent="0.2"/>
  <cols>
    <col min="1" max="1" width="23.6640625" customWidth="1"/>
    <col min="2" max="2" width="101.5" customWidth="1"/>
    <col min="3" max="3" width="54" customWidth="1"/>
    <col min="7" max="7" width="34.1640625" customWidth="1"/>
    <col min="8" max="8" width="39.83203125" customWidth="1"/>
    <col min="9" max="9" width="33" customWidth="1"/>
    <col min="10" max="10" width="11.6640625" customWidth="1"/>
    <col min="11" max="11" width="18.83203125" customWidth="1"/>
    <col min="15" max="15" width="61.6640625" customWidth="1"/>
  </cols>
  <sheetData>
    <row r="1" spans="1:16" ht="15.75" x14ac:dyDescent="0.2">
      <c r="A1" s="29" t="s">
        <v>40</v>
      </c>
      <c r="B1" s="29" t="s">
        <v>4</v>
      </c>
    </row>
    <row r="2" spans="1:16" ht="14.25" x14ac:dyDescent="0.2">
      <c r="A2" s="25" t="s">
        <v>960</v>
      </c>
      <c r="B2" s="19" t="s">
        <v>961</v>
      </c>
      <c r="O2" s="121" t="e">
        <f ca="1">OFFSET($C$34,COLUMN(#REF!)-1,0)</f>
        <v>#REF!</v>
      </c>
      <c r="P2" s="121">
        <f ca="1">OFFSET($C$34,COLUMN(A$6)-1,0)</f>
        <v>0</v>
      </c>
    </row>
    <row r="3" spans="1:16" ht="14.25" x14ac:dyDescent="0.2">
      <c r="A3" s="25" t="s">
        <v>962</v>
      </c>
      <c r="B3" s="19" t="s">
        <v>987</v>
      </c>
    </row>
    <row r="4" spans="1:16" ht="14.25" x14ac:dyDescent="0.2">
      <c r="A4" s="25" t="s">
        <v>963</v>
      </c>
      <c r="B4" s="19" t="s">
        <v>988</v>
      </c>
    </row>
    <row r="5" spans="1:16" ht="14.25" x14ac:dyDescent="0.2">
      <c r="A5" s="25" t="s">
        <v>978</v>
      </c>
      <c r="B5" s="19" t="s">
        <v>970</v>
      </c>
    </row>
    <row r="6" spans="1:16" ht="25.5" x14ac:dyDescent="0.2">
      <c r="A6" s="25" t="s">
        <v>69</v>
      </c>
      <c r="B6" s="19" t="s">
        <v>94</v>
      </c>
    </row>
    <row r="7" spans="1:16" ht="51" x14ac:dyDescent="0.2">
      <c r="A7" s="25" t="s">
        <v>41</v>
      </c>
      <c r="B7" s="19" t="s">
        <v>290</v>
      </c>
    </row>
    <row r="8" spans="1:16" ht="14.25" x14ac:dyDescent="0.2">
      <c r="A8" s="25" t="s">
        <v>152</v>
      </c>
      <c r="B8" s="19" t="s">
        <v>95</v>
      </c>
    </row>
    <row r="9" spans="1:16" ht="14.25" x14ac:dyDescent="0.2">
      <c r="A9" s="25" t="s">
        <v>153</v>
      </c>
      <c r="B9" s="19" t="s">
        <v>70</v>
      </c>
    </row>
    <row r="10" spans="1:16" ht="14.25" x14ac:dyDescent="0.2">
      <c r="A10" s="134" t="s">
        <v>964</v>
      </c>
      <c r="B10" s="191" t="s">
        <v>989</v>
      </c>
    </row>
    <row r="11" spans="1:16" ht="14.25" x14ac:dyDescent="0.2">
      <c r="A11" s="134" t="s">
        <v>965</v>
      </c>
      <c r="B11" s="191" t="s">
        <v>990</v>
      </c>
    </row>
    <row r="12" spans="1:16" ht="14.25" x14ac:dyDescent="0.2">
      <c r="A12" s="134" t="s">
        <v>966</v>
      </c>
      <c r="B12" s="191" t="s">
        <v>969</v>
      </c>
    </row>
    <row r="13" spans="1:16" ht="14.25" x14ac:dyDescent="0.2">
      <c r="A13" s="134" t="s">
        <v>967</v>
      </c>
      <c r="B13" s="191" t="s">
        <v>968</v>
      </c>
    </row>
    <row r="14" spans="1:16" ht="15" x14ac:dyDescent="0.2">
      <c r="A14" s="47"/>
      <c r="B14" s="47"/>
    </row>
    <row r="15" spans="1:16" ht="15.75" x14ac:dyDescent="0.2">
      <c r="A15" s="29" t="s">
        <v>42</v>
      </c>
      <c r="B15" s="29" t="s">
        <v>4</v>
      </c>
    </row>
    <row r="16" spans="1:16" ht="14.25" x14ac:dyDescent="0.2">
      <c r="A16" s="25" t="s">
        <v>56</v>
      </c>
      <c r="B16" s="19" t="s">
        <v>72</v>
      </c>
    </row>
    <row r="17" spans="1:2" ht="14.25" x14ac:dyDescent="0.2">
      <c r="A17" s="25" t="str">
        <f>Parameter!B20</f>
        <v>app.</v>
      </c>
      <c r="B17" s="19" t="s">
        <v>43</v>
      </c>
    </row>
    <row r="18" spans="1:2" ht="14.25" x14ac:dyDescent="0.2">
      <c r="A18" s="25" t="s">
        <v>71</v>
      </c>
      <c r="B18" s="19" t="s">
        <v>73</v>
      </c>
    </row>
    <row r="19" spans="1:2" ht="14.25" x14ac:dyDescent="0.2">
      <c r="A19" s="25" t="s">
        <v>44</v>
      </c>
      <c r="B19" s="19" t="s">
        <v>96</v>
      </c>
    </row>
    <row r="20" spans="1:2" ht="14.25" x14ac:dyDescent="0.2">
      <c r="A20" s="25" t="str">
        <f>Parameter!B19</f>
        <v>n.a.</v>
      </c>
      <c r="B20" s="19" t="s">
        <v>45</v>
      </c>
    </row>
    <row r="21" spans="1:2" ht="15" x14ac:dyDescent="0.2">
      <c r="A21" s="25" t="s">
        <v>1035</v>
      </c>
      <c r="B21" s="48" t="s">
        <v>1034</v>
      </c>
    </row>
    <row r="22" spans="1:2" ht="15" x14ac:dyDescent="0.2">
      <c r="A22" s="25" t="s">
        <v>510</v>
      </c>
      <c r="B22" s="48" t="s">
        <v>514</v>
      </c>
    </row>
    <row r="23" spans="1:2" ht="14.25" x14ac:dyDescent="0.2">
      <c r="A23" s="134" t="s">
        <v>511</v>
      </c>
      <c r="B23" s="46" t="s">
        <v>513</v>
      </c>
    </row>
    <row r="24" spans="1:2" ht="14.25" x14ac:dyDescent="0.2">
      <c r="A24" s="134" t="s">
        <v>512</v>
      </c>
      <c r="B24" s="46" t="s">
        <v>515</v>
      </c>
    </row>
    <row r="25" spans="1:2" ht="15" x14ac:dyDescent="0.2">
      <c r="A25" s="47"/>
      <c r="B25" s="47"/>
    </row>
    <row r="26" spans="1:2" ht="15.75" x14ac:dyDescent="0.2">
      <c r="A26" s="29" t="s">
        <v>46</v>
      </c>
      <c r="B26" s="29" t="s">
        <v>47</v>
      </c>
    </row>
    <row r="27" spans="1:2" ht="28.5" x14ac:dyDescent="0.2">
      <c r="A27" s="49" t="s">
        <v>154</v>
      </c>
      <c r="B27" s="35" t="s">
        <v>904</v>
      </c>
    </row>
    <row r="28" spans="1:2" ht="28.5" x14ac:dyDescent="0.2">
      <c r="A28" s="157" t="s">
        <v>261</v>
      </c>
      <c r="B28" s="188" t="s">
        <v>260</v>
      </c>
    </row>
  </sheetData>
  <phoneticPr fontId="26" type="noConversion"/>
  <pageMargins left="0.19685039370078741" right="0.19685039370078741" top="0.98425196850393704" bottom="0.78740157480314965" header="0" footer="0.19685039370078741"/>
  <pageSetup paperSize="9" fitToHeight="0" orientation="portrait" r:id="rId1"/>
  <headerFooter>
    <oddHeader>&amp;L&amp;G&amp;R&amp;K08+000Activité : &amp;K04+000 &amp;K000000SMDCP&amp;K04+000
 &amp;K08+000Titre : &amp;K04+000 &amp;K000000Registre DCP-itrust consulting&amp;K04+000
 &amp;K08+000Classification : &amp;K04+000 &amp;K000000Interne</oddHeader>
    <oddFooter>&amp;L&amp;F&amp;C&amp;D - &amp;T&amp;R&amp;A - &amp;P / &amp;N</oddFooter>
  </headerFooter>
  <legacyDrawingHF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83583-C53D-4CE3-B870-CE05F1C8C95D}">
  <sheetPr codeName="Sheet12"/>
  <dimension ref="A1:B28"/>
  <sheetViews>
    <sheetView zoomScale="184" zoomScaleNormal="184" workbookViewId="0">
      <selection activeCell="B19" sqref="B19"/>
    </sheetView>
  </sheetViews>
  <sheetFormatPr defaultRowHeight="11.25" x14ac:dyDescent="0.2"/>
  <cols>
    <col min="1" max="1" width="33.33203125" customWidth="1"/>
    <col min="2" max="2" width="56.1640625" customWidth="1"/>
  </cols>
  <sheetData>
    <row r="1" spans="1:2" ht="20.25" x14ac:dyDescent="0.2">
      <c r="A1" s="279" t="s">
        <v>992</v>
      </c>
      <c r="B1" s="279"/>
    </row>
    <row r="3" spans="1:2" ht="15.75" x14ac:dyDescent="0.2">
      <c r="A3" s="152" t="s">
        <v>850</v>
      </c>
      <c r="B3" s="152" t="s">
        <v>47</v>
      </c>
    </row>
    <row r="4" spans="1:2" ht="14.25" x14ac:dyDescent="0.2">
      <c r="A4" s="172" t="s">
        <v>480</v>
      </c>
      <c r="B4" s="135" t="s">
        <v>745</v>
      </c>
    </row>
    <row r="5" spans="1:2" ht="15" customHeight="1" x14ac:dyDescent="0.2">
      <c r="A5" s="172" t="s">
        <v>481</v>
      </c>
      <c r="B5" s="135" t="s">
        <v>746</v>
      </c>
    </row>
    <row r="6" spans="1:2" ht="14.25" x14ac:dyDescent="0.2">
      <c r="A6" s="172" t="s">
        <v>520</v>
      </c>
      <c r="B6" s="135" t="s">
        <v>747</v>
      </c>
    </row>
    <row r="7" spans="1:2" ht="14.25" x14ac:dyDescent="0.2">
      <c r="A7" s="172" t="s">
        <v>470</v>
      </c>
      <c r="B7" s="135" t="s">
        <v>748</v>
      </c>
    </row>
    <row r="9" spans="1:2" ht="15.75" x14ac:dyDescent="0.2">
      <c r="A9" s="280" t="s">
        <v>993</v>
      </c>
      <c r="B9" s="281"/>
    </row>
    <row r="10" spans="1:2" ht="14.25" x14ac:dyDescent="0.2">
      <c r="A10" s="172" t="s">
        <v>832</v>
      </c>
      <c r="B10" s="173" t="s">
        <v>849</v>
      </c>
    </row>
    <row r="11" spans="1:2" ht="14.25" x14ac:dyDescent="0.2">
      <c r="A11" s="172" t="s">
        <v>833</v>
      </c>
      <c r="B11" s="173" t="s">
        <v>849</v>
      </c>
    </row>
    <row r="12" spans="1:2" ht="14.25" x14ac:dyDescent="0.2">
      <c r="A12" s="172" t="s">
        <v>834</v>
      </c>
      <c r="B12" s="173" t="s">
        <v>849</v>
      </c>
    </row>
    <row r="13" spans="1:2" ht="14.25" x14ac:dyDescent="0.2">
      <c r="A13" s="172" t="s">
        <v>835</v>
      </c>
      <c r="B13" s="173" t="s">
        <v>849</v>
      </c>
    </row>
    <row r="14" spans="1:2" ht="14.25" x14ac:dyDescent="0.2">
      <c r="A14" s="172" t="s">
        <v>836</v>
      </c>
      <c r="B14" s="173" t="s">
        <v>849</v>
      </c>
    </row>
    <row r="16" spans="1:2" ht="15.75" x14ac:dyDescent="0.2">
      <c r="A16" s="280" t="s">
        <v>851</v>
      </c>
      <c r="B16" s="281"/>
    </row>
    <row r="17" spans="1:2" ht="12.75" x14ac:dyDescent="0.2">
      <c r="A17" s="174" t="s">
        <v>837</v>
      </c>
      <c r="B17" s="173" t="s">
        <v>11</v>
      </c>
    </row>
    <row r="18" spans="1:2" ht="12.75" x14ac:dyDescent="0.2">
      <c r="A18" s="174" t="s">
        <v>838</v>
      </c>
      <c r="B18" s="173" t="s">
        <v>10</v>
      </c>
    </row>
    <row r="19" spans="1:2" ht="12.75" x14ac:dyDescent="0.2">
      <c r="A19" s="174" t="s">
        <v>839</v>
      </c>
      <c r="B19" s="173" t="s">
        <v>900</v>
      </c>
    </row>
    <row r="20" spans="1:2" ht="12.75" x14ac:dyDescent="0.2">
      <c r="A20" s="174" t="s">
        <v>840</v>
      </c>
      <c r="B20" s="173" t="s">
        <v>901</v>
      </c>
    </row>
    <row r="21" spans="1:2" ht="12.75" x14ac:dyDescent="0.2">
      <c r="A21" s="174" t="s">
        <v>841</v>
      </c>
      <c r="B21" s="173" t="s">
        <v>849</v>
      </c>
    </row>
    <row r="22" spans="1:2" ht="12.75" x14ac:dyDescent="0.2">
      <c r="A22" s="174" t="s">
        <v>842</v>
      </c>
      <c r="B22" s="173" t="s">
        <v>1057</v>
      </c>
    </row>
    <row r="23" spans="1:2" ht="12.75" x14ac:dyDescent="0.2">
      <c r="A23" s="174" t="s">
        <v>843</v>
      </c>
      <c r="B23" s="173" t="s">
        <v>518</v>
      </c>
    </row>
    <row r="24" spans="1:2" ht="12.75" x14ac:dyDescent="0.2">
      <c r="A24" s="174" t="s">
        <v>843</v>
      </c>
      <c r="B24" s="173" t="s">
        <v>519</v>
      </c>
    </row>
    <row r="25" spans="1:2" ht="12.75" x14ac:dyDescent="0.2">
      <c r="A25" s="174" t="s">
        <v>843</v>
      </c>
      <c r="B25" s="173" t="s">
        <v>846</v>
      </c>
    </row>
    <row r="26" spans="1:2" ht="12.75" x14ac:dyDescent="0.2">
      <c r="A26" s="174" t="s">
        <v>844</v>
      </c>
      <c r="B26" s="173" t="s">
        <v>847</v>
      </c>
    </row>
    <row r="27" spans="1:2" ht="12.75" x14ac:dyDescent="0.2">
      <c r="A27" s="174" t="s">
        <v>844</v>
      </c>
      <c r="B27" s="173" t="s">
        <v>848</v>
      </c>
    </row>
    <row r="28" spans="1:2" ht="12.75" x14ac:dyDescent="0.2">
      <c r="A28" s="174" t="s">
        <v>845</v>
      </c>
      <c r="B28" s="173">
        <v>3</v>
      </c>
    </row>
  </sheetData>
  <mergeCells count="3">
    <mergeCell ref="A1:B1"/>
    <mergeCell ref="A9:B9"/>
    <mergeCell ref="A16:B16"/>
  </mergeCells>
  <dataValidations count="1">
    <dataValidation type="list" allowBlank="1" showInputMessage="1" showErrorMessage="1" sqref="B10:B14" xr:uid="{70A6E5D5-BE16-472F-AC5B-CB92C5F23C21}">
      <formula1>$B$21:$B$22</formula1>
    </dataValidation>
  </dataValidations>
  <pageMargins left="0.19685039370078741" right="0.19685039370078741" top="0.98425196850393704" bottom="0.78740157480314965" header="0" footer="0.19685039370078741"/>
  <pageSetup paperSize="9" fitToHeight="0" orientation="portrait" r:id="rId1"/>
  <headerFooter>
    <oddHeader>&amp;L&amp;G&amp;R&amp;K08+000Activité : &amp;K04+000 &amp;K000000SMDCP&amp;K04+000
 &amp;K08+000Titre : &amp;K04+000 &amp;K000000Registre DCP-itrust consulting&amp;K04+000
 &amp;K08+000Classification : &amp;K04+000 &amp;K000000Interne</oddHeader>
    <oddFooter>&amp;L&amp;F&amp;C&amp;D - &amp;T&amp;R&amp;A - &amp;P /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03DA8-5DDB-4164-AA49-010F3B227848}">
  <sheetPr codeName="Sheet7"/>
  <dimension ref="A1:M232"/>
  <sheetViews>
    <sheetView topLeftCell="C198" zoomScale="120" zoomScaleNormal="120" zoomScalePageLayoutView="112" workbookViewId="0">
      <selection activeCell="I120" sqref="I120"/>
    </sheetView>
  </sheetViews>
  <sheetFormatPr defaultColWidth="8.83203125" defaultRowHeight="12.75" x14ac:dyDescent="0.2"/>
  <cols>
    <col min="1" max="1" width="23.83203125" style="156" customWidth="1"/>
    <col min="2" max="2" width="18.33203125" style="156" customWidth="1"/>
    <col min="3" max="3" width="19.1640625" style="156" customWidth="1"/>
    <col min="4" max="4" width="12.1640625" style="156" customWidth="1"/>
    <col min="5" max="5" width="55.6640625" style="156" customWidth="1"/>
    <col min="6" max="6" width="70.33203125" style="156" customWidth="1"/>
    <col min="7" max="7" width="8.83203125" style="7"/>
    <col min="9" max="9" width="90.33203125" customWidth="1"/>
    <col min="11" max="11" width="85.1640625" customWidth="1"/>
    <col min="13" max="13" width="47.1640625" customWidth="1"/>
    <col min="14" max="16384" width="8.83203125" style="7"/>
  </cols>
  <sheetData>
    <row r="1" spans="1:6" x14ac:dyDescent="0.2">
      <c r="A1" s="156" t="s">
        <v>509</v>
      </c>
      <c r="B1" s="156" t="s">
        <v>46</v>
      </c>
      <c r="C1" s="156" t="s">
        <v>524</v>
      </c>
      <c r="D1" s="156" t="s">
        <v>525</v>
      </c>
      <c r="E1" s="156" t="s">
        <v>4</v>
      </c>
      <c r="F1" s="156" t="s">
        <v>994</v>
      </c>
    </row>
    <row r="2" spans="1:6" ht="15" customHeight="1" x14ac:dyDescent="0.2">
      <c r="A2" s="19" t="str">
        <f ca="1">CONCATENATE(OFFSET(Registre!$A$2,0,ROW($A1)-1),OFFSET(Registre!$A$3,0,ROW($A1)-1))</f>
        <v>ID</v>
      </c>
      <c r="B2" s="19" t="str">
        <f ca="1">OFFSET(Registre!$A$1,0,ROW($B2)-2)</f>
        <v>Id</v>
      </c>
      <c r="C2" s="19" t="str">
        <f ca="1">IF(OFFSET(Registre!$A$1,3,ROW($B2)-2)=0,"Free",OFFSET(Registre!$A$1,3,ROW($B2)-2))</f>
        <v>Free</v>
      </c>
      <c r="D2" s="19" t="str">
        <f ca="1">OFFSET(Registre!$A$1,5,ROW($B2)-2)</f>
        <v>[COL1]</v>
      </c>
      <c r="E2" s="19" t="s">
        <v>291</v>
      </c>
      <c r="F2" s="19" t="s">
        <v>526</v>
      </c>
    </row>
    <row r="3" spans="1:6" ht="15" customHeight="1" x14ac:dyDescent="0.2">
      <c r="A3" s="19" t="str">
        <f ca="1">CONCATENATE(OFFSET(Registre!$A$2,0,ROW($A2)-1),OFFSET(Registre!$A$3,0,ROW($A2)-1))</f>
        <v>ID-OLD</v>
      </c>
      <c r="B3" s="19" t="str">
        <f ca="1">OFFSET(Registre!$A$1,0,ROW($B3)-2)</f>
        <v>Id anc.</v>
      </c>
      <c r="C3" s="19" t="str">
        <f ca="1">IF(OFFSET(Registre!$A$1,3,ROW($B3)-2)=0,"Free",OFFSET(Registre!$A$1,3,ROW($B3)-2))</f>
        <v>Free</v>
      </c>
      <c r="D3" s="19" t="str">
        <f ca="1">OFFSET(Registre!$A$1,5,ROW($B3)-2)</f>
        <v>[COL2]</v>
      </c>
      <c r="E3" s="19" t="s">
        <v>292</v>
      </c>
      <c r="F3" s="19" t="s">
        <v>995</v>
      </c>
    </row>
    <row r="4" spans="1:6" ht="15" customHeight="1" x14ac:dyDescent="0.2">
      <c r="A4" s="19" t="str">
        <f ca="1">CONCATENATE(OFFSET(Registre!$A$2,0,ROW($A3)-1),OFFSET(Registre!$A$3,0,ROW($A3)-1))</f>
        <v>NA</v>
      </c>
      <c r="B4" s="19" t="str">
        <f ca="1">OFFSET(Registre!$A$1,0,ROW($B4)-2)</f>
        <v>Acr.</v>
      </c>
      <c r="C4" s="19" t="str">
        <f ca="1">IF(OFFSET(Registre!$A$1,3,ROW($B4)-2)=0,"Free",OFFSET(Registre!$A$1,3,ROW($B4)-2))</f>
        <v>Free</v>
      </c>
      <c r="D4" s="19" t="str">
        <f ca="1">OFFSET(Registre!$A$1,5,ROW($B4)-2)</f>
        <v>[COL3]</v>
      </c>
      <c r="E4" s="19" t="s">
        <v>288</v>
      </c>
      <c r="F4" s="19" t="s">
        <v>578</v>
      </c>
    </row>
    <row r="5" spans="1:6" ht="15" customHeight="1" x14ac:dyDescent="0.2">
      <c r="A5" s="19" t="str">
        <f ca="1">CONCATENATE(OFFSET(Registre!$A$2,0,ROW($A4)-1),OFFSET(Registre!$A$3,0,ROW($A4)-1))</f>
        <v>IGP</v>
      </c>
      <c r="B5" s="19" t="str">
        <f ca="1">OFFSET(Registre!$A$1,0,ROW($B5)-2)</f>
        <v>Id group</v>
      </c>
      <c r="C5" s="19" t="str">
        <f ca="1">IF(OFFSET(Registre!$A$1,3,ROW($B5)-2)=0,"Free",OFFSET(Registre!$A$1,3,ROW($B5)-2))</f>
        <v>Free</v>
      </c>
      <c r="D5" s="19" t="str">
        <f ca="1">OFFSET(Registre!$A$1,5,ROW($B5)-2)</f>
        <v>[COL4]</v>
      </c>
      <c r="E5" s="19" t="s">
        <v>752</v>
      </c>
      <c r="F5" s="19" t="s">
        <v>996</v>
      </c>
    </row>
    <row r="6" spans="1:6" ht="15" customHeight="1" x14ac:dyDescent="0.2">
      <c r="A6" s="19" t="str">
        <f ca="1">CONCATENATE(OFFSET(Registre!$A$2,0,ROW($A5)-1),OFFSET(Registre!$A$3,0,ROW($A5)-1))</f>
        <v>GP</v>
      </c>
      <c r="B6" s="19" t="str">
        <f ca="1">OFFSET(Registre!$A$1,0,ROW($B6)-2)</f>
        <v>Groupe</v>
      </c>
      <c r="C6" s="19" t="str">
        <f ca="1">IF(OFFSET(Registre!$A$1,3,ROW($B6)-2)=0,"Free",OFFSET(Registre!$A$1,3,ROW($B6)-2))</f>
        <v>Free</v>
      </c>
      <c r="D6" s="19" t="str">
        <f ca="1">OFFSET(Registre!$A$1,5,ROW($B6)-2)</f>
        <v>[COL5]</v>
      </c>
      <c r="E6" s="19" t="s">
        <v>293</v>
      </c>
      <c r="F6" s="19" t="s">
        <v>971</v>
      </c>
    </row>
    <row r="7" spans="1:6" ht="15" customHeight="1" x14ac:dyDescent="0.2">
      <c r="A7" s="19" t="str">
        <f ca="1">CONCATENATE(OFFSET(Registre!$A$2,0,ROW($A6)-1),OFFSET(Registre!$A$3,0,ROW($A6)-1))</f>
        <v>a</v>
      </c>
      <c r="B7" s="19" t="str">
        <f ca="1">OFFSET(Registre!$A$1,0,ROW($B7)-2)</f>
        <v>Info.gén</v>
      </c>
      <c r="C7" s="19" t="str">
        <f ca="1">IF(OFFSET(Registre!$A$1,3,ROW($B7)-2)=0,"Free",OFFSET(Registre!$A$1,3,ROW($B7)-2))</f>
        <v>Empty</v>
      </c>
      <c r="D7" s="19" t="str">
        <f ca="1">OFFSET(Registre!$A$1,5,ROW($B7)-2)</f>
        <v>[COL6]</v>
      </c>
      <c r="E7" s="19" t="s">
        <v>765</v>
      </c>
      <c r="F7" s="19" t="s">
        <v>528</v>
      </c>
    </row>
    <row r="8" spans="1:6" ht="15" customHeight="1" x14ac:dyDescent="0.2">
      <c r="A8" s="19" t="str">
        <f ca="1">CONCATENATE(OFFSET(Registre!$A$2,0,ROW($A7)-1),OFFSET(Registre!$A$3,0,ROW($A7)-1))</f>
        <v>a.1</v>
      </c>
      <c r="B8" s="19" t="str">
        <f ca="1">OFFSET(Registre!$A$1,0,ROW($B8)-2)</f>
        <v>Nom du traitement</v>
      </c>
      <c r="C8" s="19" t="str">
        <f ca="1">IF(OFFSET(Registre!$A$1,3,ROW($B8)-2)=0,"Free",OFFSET(Registre!$A$1,3,ROW($B8)-2))</f>
        <v>Free</v>
      </c>
      <c r="D8" s="19" t="str">
        <f ca="1">OFFSET(Registre!$A$1,5,ROW($B8)-2)</f>
        <v>[COL7]</v>
      </c>
      <c r="E8" s="19" t="s">
        <v>254</v>
      </c>
      <c r="F8" s="19" t="s">
        <v>527</v>
      </c>
    </row>
    <row r="9" spans="1:6" ht="15" customHeight="1" x14ac:dyDescent="0.2">
      <c r="A9" s="19" t="str">
        <f ca="1">CONCATENATE(OFFSET(Registre!$A$2,0,ROW($A8)-1),OFFSET(Registre!$A$3,0,ROW($A8)-1))</f>
        <v>a.2</v>
      </c>
      <c r="B9" s="19" t="str">
        <f ca="1">OFFSET(Registre!$A$1,0,ROW($B9)-2)</f>
        <v>Description</v>
      </c>
      <c r="C9" s="19" t="str">
        <f ca="1">IF(OFFSET(Registre!$A$1,3,ROW($B9)-2)=0,"Free",OFFSET(Registre!$A$1,3,ROW($B9)-2))</f>
        <v>Free</v>
      </c>
      <c r="D9" s="19" t="str">
        <f ca="1">OFFSET(Registre!$A$1,5,ROW($B9)-2)</f>
        <v>[COL8]</v>
      </c>
      <c r="E9" s="19" t="s">
        <v>294</v>
      </c>
      <c r="F9" s="19" t="s">
        <v>527</v>
      </c>
    </row>
    <row r="10" spans="1:6" ht="15" customHeight="1" x14ac:dyDescent="0.2">
      <c r="A10" s="19" t="str">
        <f ca="1">CONCATENATE(OFFSET(Registre!$A$2,0,ROW($A9)-1),OFFSET(Registre!$A$3,0,ROW($A9)-1))</f>
        <v>a.3</v>
      </c>
      <c r="B10" s="19" t="str">
        <f ca="1">OFFSET(Registre!$A$1,0,ROW($B10)-2)</f>
        <v>Rôle détenteur registre</v>
      </c>
      <c r="C10" s="19" t="str">
        <f ca="1">IF(OFFSET(Registre!$A$1,3,ROW($B10)-2)=0,"Free",OFFSET(Registre!$A$1,3,ROW($B10)-2))</f>
        <v>Free</v>
      </c>
      <c r="D10" s="19" t="str">
        <f ca="1">OFFSET(Registre!$A$1,5,ROW($B10)-2)</f>
        <v>[COL9]</v>
      </c>
      <c r="E10" s="19" t="s">
        <v>766</v>
      </c>
      <c r="F10" s="19" t="s">
        <v>527</v>
      </c>
    </row>
    <row r="11" spans="1:6" ht="15" customHeight="1" x14ac:dyDescent="0.2">
      <c r="A11" s="19" t="str">
        <f ca="1">CONCATENATE(OFFSET(Registre!$A$2,0,ROW($A10)-1),OFFSET(Registre!$A$3,0,ROW($A10)-1))</f>
        <v>a.4</v>
      </c>
      <c r="B11" s="19" t="str">
        <f ca="1">OFFSET(Registre!$A$1,0,ROW($B11)-2)</f>
        <v>Resp. du traitement</v>
      </c>
      <c r="C11" s="19" t="str">
        <f ca="1">IF(OFFSET(Registre!$A$1,3,ROW($B11)-2)=0,"Free",OFFSET(Registre!$A$1,3,ROW($B11)-2))</f>
        <v>Free</v>
      </c>
      <c r="D11" s="19" t="str">
        <f ca="1">OFFSET(Registre!$A$1,5,ROW($B11)-2)</f>
        <v>[COL10]</v>
      </c>
      <c r="E11" s="19" t="s">
        <v>767</v>
      </c>
      <c r="F11" s="19" t="s">
        <v>531</v>
      </c>
    </row>
    <row r="12" spans="1:6" ht="15" customHeight="1" x14ac:dyDescent="0.2">
      <c r="A12" s="19" t="str">
        <f ca="1">CONCATENATE(OFFSET(Registre!$A$2,0,ROW($A11)-1),OFFSET(Registre!$A$3,0,ROW($A11)-1))</f>
        <v>a.5</v>
      </c>
      <c r="B12" s="19" t="str">
        <f ca="1">OFFSET(Registre!$A$1,0,ROW($B12)-2)</f>
        <v>TFT hors UE</v>
      </c>
      <c r="C12" s="19" t="str">
        <f ca="1">IF(OFFSET(Registre!$A$1,3,ROW($B12)-2)=0,"Free",OFFSET(Registre!$A$1,3,ROW($B12)-2))</f>
        <v>Drop-Down List</v>
      </c>
      <c r="D12" s="19" t="str">
        <f ca="1">OFFSET(Registre!$A$1,5,ROW($B12)-2)</f>
        <v>[COL11]</v>
      </c>
      <c r="E12" s="19" t="s">
        <v>891</v>
      </c>
      <c r="F12" s="19" t="s">
        <v>532</v>
      </c>
    </row>
    <row r="13" spans="1:6" ht="15" customHeight="1" x14ac:dyDescent="0.2">
      <c r="A13" s="19" t="str">
        <f ca="1">CONCATENATE(OFFSET(Registre!$A$2,0,ROW($A12)-1),OFFSET(Registre!$A$3,0,ROW($A12)-1))</f>
        <v>a.6</v>
      </c>
      <c r="B13" s="19" t="str">
        <f ca="1">OFFSET(Registre!$A$1,0,ROW($B13)-2)</f>
        <v>DCP sensibles</v>
      </c>
      <c r="C13" s="19" t="str">
        <f ca="1">IF(OFFSET(Registre!$A$1,3,ROW($B13)-2)=0,"Free",OFFSET(Registre!$A$1,3,ROW($B13)-2))</f>
        <v>AutoFilled</v>
      </c>
      <c r="D13" s="19" t="str">
        <f ca="1">OFFSET(Registre!$A$1,5,ROW($B13)-2)</f>
        <v>[COL12]</v>
      </c>
      <c r="E13" s="19" t="s">
        <v>533</v>
      </c>
      <c r="F13" s="233" t="s">
        <v>1094</v>
      </c>
    </row>
    <row r="14" spans="1:6" ht="15" customHeight="1" x14ac:dyDescent="0.2">
      <c r="A14" s="19" t="str">
        <f ca="1">CONCATENATE(OFFSET(Registre!$A$2,0,ROW($A13)-1),OFFSET(Registre!$A$3,0,ROW($A13)-1))</f>
        <v>a.7</v>
      </c>
      <c r="B14" s="19" t="str">
        <f ca="1">OFFSET(Registre!$A$1,0,ROW($B14)-2)</f>
        <v>AIPD</v>
      </c>
      <c r="C14" s="19" t="str">
        <f ca="1">IF(OFFSET(Registre!$A$1,3,ROW($B14)-2)=0,"Free",OFFSET(Registre!$A$1,3,ROW($B14)-2))</f>
        <v>Drop-Down List</v>
      </c>
      <c r="D14" s="19" t="str">
        <f ca="1">OFFSET(Registre!$A$1,5,ROW($B14)-2)</f>
        <v>[COL13]</v>
      </c>
      <c r="E14" s="19" t="s">
        <v>768</v>
      </c>
      <c r="F14" s="19" t="s">
        <v>532</v>
      </c>
    </row>
    <row r="15" spans="1:6" ht="15" customHeight="1" x14ac:dyDescent="0.2">
      <c r="A15" s="19" t="str">
        <f ca="1">CONCATENATE(OFFSET(Registre!$A$2,0,ROW($A14)-1),OFFSET(Registre!$A$3,0,ROW($A14)-1))</f>
        <v>a.8</v>
      </c>
      <c r="B15" s="19" t="str">
        <f ca="1">OFFSET(Registre!$A$1,0,ROW($B15)-2)</f>
        <v>Resp. conjoint</v>
      </c>
      <c r="C15" s="19" t="str">
        <f ca="1">IF(OFFSET(Registre!$A$1,3,ROW($B15)-2)=0,"Free",OFFSET(Registre!$A$1,3,ROW($B15)-2))</f>
        <v>Free</v>
      </c>
      <c r="D15" s="19" t="str">
        <f ca="1">OFFSET(Registre!$A$1,5,ROW($B15)-2)</f>
        <v>[COL14]</v>
      </c>
      <c r="E15" s="19" t="s">
        <v>769</v>
      </c>
      <c r="F15" s="19" t="s">
        <v>531</v>
      </c>
    </row>
    <row r="16" spans="1:6" ht="15" customHeight="1" x14ac:dyDescent="0.2">
      <c r="A16" s="19" t="str">
        <f ca="1">CONCATENATE(OFFSET(Registre!$A$2,0,ROW($A15)-1),OFFSET(Registre!$A$3,0,ROW($A15)-1))</f>
        <v>a.9</v>
      </c>
      <c r="B16" s="19" t="str">
        <f ca="1">OFFSET(Registre!$A$1,0,ROW($B16)-2)</f>
        <v>Autre resp. conjoint</v>
      </c>
      <c r="C16" s="19" t="str">
        <f ca="1">IF(OFFSET(Registre!$A$1,3,ROW($B16)-2)=0,"Free",OFFSET(Registre!$A$1,3,ROW($B16)-2))</f>
        <v>Free</v>
      </c>
      <c r="D16" s="19" t="str">
        <f ca="1">OFFSET(Registre!$A$1,5,ROW($B16)-2)</f>
        <v>[COL15]</v>
      </c>
      <c r="E16" s="19" t="s">
        <v>770</v>
      </c>
      <c r="F16" s="19" t="s">
        <v>531</v>
      </c>
    </row>
    <row r="17" spans="1:6" ht="15" customHeight="1" x14ac:dyDescent="0.2">
      <c r="A17" s="19" t="str">
        <f ca="1">CONCATENATE(OFFSET(Registre!$A$2,0,ROW($A16)-1),OFFSET(Registre!$A$3,0,ROW($A16)-1))</f>
        <v>b</v>
      </c>
      <c r="B17" s="19" t="str">
        <f ca="1">OFFSET(Registre!$A$1,0,ROW($B17)-2)</f>
        <v>Finalités</v>
      </c>
      <c r="C17" s="19" t="str">
        <f ca="1">IF(OFFSET(Registre!$A$1,3,ROW($B17)-2)=0,"Free",OFFSET(Registre!$A$1,3,ROW($B17)-2))</f>
        <v>Empty</v>
      </c>
      <c r="D17" s="19" t="str">
        <f ca="1">OFFSET(Registre!$A$1,5,ROW($B17)-2)</f>
        <v>[COL16]</v>
      </c>
      <c r="E17" s="19" t="s">
        <v>771</v>
      </c>
      <c r="F17" s="19" t="s">
        <v>528</v>
      </c>
    </row>
    <row r="18" spans="1:6" ht="15" customHeight="1" x14ac:dyDescent="0.2">
      <c r="A18" s="19" t="str">
        <f ca="1">CONCATENATE(OFFSET(Registre!$A$2,0,ROW($A17)-1),OFFSET(Registre!$A$3,0,ROW($A17)-1))</f>
        <v>b.1</v>
      </c>
      <c r="B18" s="19" t="str">
        <f ca="1">OFFSET(Registre!$A$1,0,ROW($B18)-2)</f>
        <v>Finalité 1</v>
      </c>
      <c r="C18" s="19" t="str">
        <f ca="1">IF(OFFSET(Registre!$A$1,3,ROW($B18)-2)=0,"Free",OFFSET(Registre!$A$1,3,ROW($B18)-2))</f>
        <v>Free</v>
      </c>
      <c r="D18" s="19" t="str">
        <f ca="1">OFFSET(Registre!$A$1,5,ROW($B18)-2)</f>
        <v>[COL17]</v>
      </c>
      <c r="E18" s="19" t="s">
        <v>772</v>
      </c>
      <c r="F18" s="19" t="s">
        <v>527</v>
      </c>
    </row>
    <row r="19" spans="1:6" ht="15" customHeight="1" x14ac:dyDescent="0.2">
      <c r="A19" s="19" t="str">
        <f ca="1">CONCATENATE(OFFSET(Registre!$A$2,0,ROW($A18)-1),OFFSET(Registre!$A$3,0,ROW($A18)-1))</f>
        <v>b.2</v>
      </c>
      <c r="B19" s="19" t="str">
        <f ca="1">OFFSET(Registre!$A$1,0,ROW($B19)-2)</f>
        <v>Finalité 2</v>
      </c>
      <c r="C19" s="19" t="str">
        <f ca="1">IF(OFFSET(Registre!$A$1,3,ROW($B19)-2)=0,"Free",OFFSET(Registre!$A$1,3,ROW($B19)-2))</f>
        <v>Free</v>
      </c>
      <c r="D19" s="19" t="str">
        <f ca="1">OFFSET(Registre!$A$1,5,ROW($B19)-2)</f>
        <v>[COL18]</v>
      </c>
      <c r="E19" s="19" t="s">
        <v>773</v>
      </c>
      <c r="F19" s="19" t="s">
        <v>527</v>
      </c>
    </row>
    <row r="20" spans="1:6" ht="15" customHeight="1" x14ac:dyDescent="0.2">
      <c r="A20" s="19" t="str">
        <f ca="1">CONCATENATE(OFFSET(Registre!$A$2,0,ROW($A19)-1),OFFSET(Registre!$A$3,0,ROW($A19)-1))</f>
        <v>b.3</v>
      </c>
      <c r="B20" s="19" t="str">
        <f ca="1">OFFSET(Registre!$A$1,0,ROW($B20)-2)</f>
        <v>Finalité secondaire</v>
      </c>
      <c r="C20" s="19" t="str">
        <f ca="1">IF(OFFSET(Registre!$A$1,3,ROW($B20)-2)=0,"Free",OFFSET(Registre!$A$1,3,ROW($B20)-2))</f>
        <v>Free</v>
      </c>
      <c r="D20" s="19" t="str">
        <f ca="1">OFFSET(Registre!$A$1,5,ROW($B20)-2)</f>
        <v>[COL19]</v>
      </c>
      <c r="E20" s="19" t="s">
        <v>774</v>
      </c>
      <c r="F20" s="19" t="s">
        <v>527</v>
      </c>
    </row>
    <row r="21" spans="1:6" ht="15" customHeight="1" x14ac:dyDescent="0.2">
      <c r="A21" s="19" t="str">
        <f ca="1">CONCATENATE(OFFSET(Registre!$A$2,0,ROW($A20)-1),OFFSET(Registre!$A$3,0,ROW($A20)-1))</f>
        <v>c</v>
      </c>
      <c r="B21" s="19" t="str">
        <f ca="1">OFFSET(Registre!$A$1,0,ROW($B21)-2)</f>
        <v>Catég. DCP et p.concer.</v>
      </c>
      <c r="C21" s="19" t="str">
        <f ca="1">IF(OFFSET(Registre!$A$1,3,ROW($B21)-2)=0,"Free",OFFSET(Registre!$A$1,3,ROW($B21)-2))</f>
        <v>Empty</v>
      </c>
      <c r="D21" s="19" t="str">
        <f ca="1">OFFSET(Registre!$A$1,5,ROW($B21)-2)</f>
        <v>[COL20]</v>
      </c>
      <c r="E21" s="19" t="s">
        <v>775</v>
      </c>
      <c r="F21" s="19" t="s">
        <v>528</v>
      </c>
    </row>
    <row r="22" spans="1:6" ht="15" customHeight="1" x14ac:dyDescent="0.2">
      <c r="A22" s="19" t="str">
        <f ca="1">CONCATENATE(OFFSET(Registre!$A$2,0,ROW($A21)-1),OFFSET(Registre!$A$3,0,ROW($A21)-1))</f>
        <v>c.1</v>
      </c>
      <c r="B22" s="19" t="str">
        <f ca="1">OFFSET(Registre!$A$1,0,ROW($B22)-2)</f>
        <v>DCP courantes</v>
      </c>
      <c r="C22" s="19" t="str">
        <f ca="1">IF(OFFSET(Registre!$A$1,3,ROW($B22)-2)=0,"Free",OFFSET(Registre!$A$1,3,ROW($B22)-2))</f>
        <v>AutoFilled</v>
      </c>
      <c r="D22" s="19" t="str">
        <f ca="1">OFFSET(Registre!$A$1,5,ROW($B22)-2)</f>
        <v>[COL21]</v>
      </c>
      <c r="E22" s="19" t="s">
        <v>533</v>
      </c>
      <c r="F22" s="233" t="s">
        <v>1095</v>
      </c>
    </row>
    <row r="23" spans="1:6" ht="15" customHeight="1" x14ac:dyDescent="0.2">
      <c r="A23" s="19" t="str">
        <f ca="1">CONCATENATE(OFFSET(Registre!$A$2,0,ROW($A22)-1),OFFSET(Registre!$A$3,0,ROW($A22)-1))</f>
        <v>c.1.1</v>
      </c>
      <c r="B23" s="19" t="str">
        <f ca="1">OFFSET(Registre!$A$1,0,ROW($B23)-2)</f>
        <v>État civil, id…</v>
      </c>
      <c r="C23" s="19" t="str">
        <f ca="1">IF(OFFSET(Registre!$A$1,3,ROW($B23)-2)=0,"Free",OFFSET(Registre!$A$1,3,ROW($B23)-2))</f>
        <v>Free</v>
      </c>
      <c r="D23" s="19" t="str">
        <f ca="1">OFFSET(Registre!$A$1,5,ROW($B23)-2)</f>
        <v>[COL22]</v>
      </c>
      <c r="E23" s="19" t="s">
        <v>825</v>
      </c>
      <c r="F23" s="19" t="s">
        <v>534</v>
      </c>
    </row>
    <row r="24" spans="1:6" ht="15" customHeight="1" x14ac:dyDescent="0.2">
      <c r="A24" s="19" t="str">
        <f ca="1">CONCATENATE(OFFSET(Registre!$A$2,0,ROW($A23)-1),OFFSET(Registre!$A$3,0,ROW($A23)-1))</f>
        <v>c.1.2</v>
      </c>
      <c r="B24" s="19" t="str">
        <f ca="1">OFFSET(Registre!$A$1,0,ROW($B24)-2)</f>
        <v>Vie personnelle</v>
      </c>
      <c r="C24" s="19" t="str">
        <f ca="1">IF(OFFSET(Registre!$A$1,3,ROW($B24)-2)=0,"Free",OFFSET(Registre!$A$1,3,ROW($B24)-2))</f>
        <v>Free</v>
      </c>
      <c r="D24" s="19" t="str">
        <f ca="1">OFFSET(Registre!$A$1,5,ROW($B24)-2)</f>
        <v>[COL23]</v>
      </c>
      <c r="E24" s="19" t="s">
        <v>776</v>
      </c>
      <c r="F24" s="19" t="s">
        <v>534</v>
      </c>
    </row>
    <row r="25" spans="1:6" ht="15" customHeight="1" x14ac:dyDescent="0.2">
      <c r="A25" s="19" t="str">
        <f ca="1">CONCATENATE(OFFSET(Registre!$A$2,0,ROW($A24)-1),OFFSET(Registre!$A$3,0,ROW($A24)-1))</f>
        <v>c.1.3</v>
      </c>
      <c r="B25" s="19" t="str">
        <f ca="1">OFFSET(Registre!$A$1,0,ROW($B25)-2)</f>
        <v>Infos éco&amp;fin</v>
      </c>
      <c r="C25" s="19" t="str">
        <f ca="1">IF(OFFSET(Registre!$A$1,3,ROW($B25)-2)=0,"Free",OFFSET(Registre!$A$1,3,ROW($B25)-2))</f>
        <v>Free</v>
      </c>
      <c r="D25" s="19" t="str">
        <f ca="1">OFFSET(Registre!$A$1,5,ROW($B25)-2)</f>
        <v>[COL24]</v>
      </c>
      <c r="E25" s="19" t="s">
        <v>777</v>
      </c>
      <c r="F25" s="19" t="s">
        <v>534</v>
      </c>
    </row>
    <row r="26" spans="1:6" ht="15" customHeight="1" x14ac:dyDescent="0.2">
      <c r="A26" s="19" t="str">
        <f ca="1">CONCATENATE(OFFSET(Registre!$A$2,0,ROW($A25)-1),OFFSET(Registre!$A$3,0,ROW($A25)-1))</f>
        <v>c.1.4</v>
      </c>
      <c r="B26" s="19" t="str">
        <f ca="1">OFFSET(Registre!$A$1,0,ROW($B26)-2)</f>
        <v xml:space="preserve">Connexion </v>
      </c>
      <c r="C26" s="19" t="str">
        <f ca="1">IF(OFFSET(Registre!$A$1,3,ROW($B26)-2)=0,"Free",OFFSET(Registre!$A$1,3,ROW($B26)-2))</f>
        <v>Free</v>
      </c>
      <c r="D26" s="19" t="str">
        <f ca="1">OFFSET(Registre!$A$1,5,ROW($B26)-2)</f>
        <v>[COL25]</v>
      </c>
      <c r="E26" s="19" t="s">
        <v>778</v>
      </c>
      <c r="F26" s="19" t="s">
        <v>534</v>
      </c>
    </row>
    <row r="27" spans="1:6" ht="15" customHeight="1" x14ac:dyDescent="0.2">
      <c r="A27" s="19" t="str">
        <f ca="1">CONCATENATE(OFFSET(Registre!$A$2,0,ROW($A26)-1),OFFSET(Registre!$A$3,0,ROW($A26)-1))</f>
        <v>c.1.5</v>
      </c>
      <c r="B27" s="19" t="str">
        <f ca="1">OFFSET(Registre!$A$1,0,ROW($B27)-2)</f>
        <v xml:space="preserve">Localisation </v>
      </c>
      <c r="C27" s="19" t="str">
        <f ca="1">IF(OFFSET(Registre!$A$1,3,ROW($B27)-2)=0,"Free",OFFSET(Registre!$A$1,3,ROW($B27)-2))</f>
        <v>Free</v>
      </c>
      <c r="D27" s="19" t="str">
        <f ca="1">OFFSET(Registre!$A$1,5,ROW($B27)-2)</f>
        <v>[COL26]</v>
      </c>
      <c r="E27" s="19" t="s">
        <v>779</v>
      </c>
      <c r="F27" s="19" t="s">
        <v>534</v>
      </c>
    </row>
    <row r="28" spans="1:6" ht="15" customHeight="1" x14ac:dyDescent="0.2">
      <c r="A28" s="19" t="str">
        <f ca="1">CONCATENATE(OFFSET(Registre!$A$2,0,ROW($A27)-1),OFFSET(Registre!$A$3,0,ROW($A27)-1))</f>
        <v>c.1.6</v>
      </c>
      <c r="B28" s="19" t="str">
        <f ca="1">OFFSET(Registre!$A$1,0,ROW($B28)-2)</f>
        <v>Nr d’id. nat. [87]</v>
      </c>
      <c r="C28" s="19" t="str">
        <f ca="1">IF(OFFSET(Registre!$A$1,3,ROW($B28)-2)=0,"Free",OFFSET(Registre!$A$1,3,ROW($B28)-2))</f>
        <v>Free</v>
      </c>
      <c r="D28" s="19" t="str">
        <f ca="1">OFFSET(Registre!$A$1,5,ROW($B28)-2)</f>
        <v>[COL27]</v>
      </c>
      <c r="E28" s="19" t="s">
        <v>780</v>
      </c>
      <c r="F28" s="19"/>
    </row>
    <row r="29" spans="1:6" ht="15" customHeight="1" x14ac:dyDescent="0.2">
      <c r="A29" s="19" t="str">
        <f ca="1">CONCATENATE(OFFSET(Registre!$A$2,0,ROW($A28)-1),OFFSET(Registre!$A$3,0,ROW($A28)-1))</f>
        <v>c.2</v>
      </c>
      <c r="B29" s="19" t="str">
        <f ca="1">OFFSET(Registre!$A$1,0,ROW($B29)-2)</f>
        <v>DCP sensib. [9]</v>
      </c>
      <c r="C29" s="19" t="str">
        <f ca="1">IF(OFFSET(Registre!$A$1,3,ROW($B29)-2)=0,"Free",OFFSET(Registre!$A$1,3,ROW($B29)-2))</f>
        <v>AutoFilled</v>
      </c>
      <c r="D29" s="19" t="str">
        <f ca="1">OFFSET(Registre!$A$1,5,ROW($B29)-2)</f>
        <v>[COL28]</v>
      </c>
      <c r="E29" s="19" t="s">
        <v>533</v>
      </c>
      <c r="F29" s="233" t="s">
        <v>1096</v>
      </c>
    </row>
    <row r="30" spans="1:6" ht="15" customHeight="1" x14ac:dyDescent="0.2">
      <c r="A30" s="19" t="str">
        <f ca="1">CONCATENATE(OFFSET(Registre!$A$2,0,ROW($A29)-1),OFFSET(Registre!$A$3,0,ROW($A29)-1))</f>
        <v>c.2.1</v>
      </c>
      <c r="B30" s="19" t="str">
        <f ca="1">OFFSET(Registre!$A$1,0,ROW($B30)-2)</f>
        <v>Origine ethn. /raciale</v>
      </c>
      <c r="C30" s="19" t="str">
        <f ca="1">IF(OFFSET(Registre!$A$1,3,ROW($B30)-2)=0,"Free",OFFSET(Registre!$A$1,3,ROW($B30)-2))</f>
        <v>Free</v>
      </c>
      <c r="D30" s="19" t="str">
        <f ca="1">OFFSET(Registre!$A$1,5,ROW($B30)-2)</f>
        <v>[COL29]</v>
      </c>
      <c r="E30" s="19" t="s">
        <v>823</v>
      </c>
      <c r="F30" s="19" t="s">
        <v>628</v>
      </c>
    </row>
    <row r="31" spans="1:6" ht="15" customHeight="1" x14ac:dyDescent="0.2">
      <c r="A31" s="19" t="str">
        <f ca="1">CONCATENATE(OFFSET(Registre!$A$2,0,ROW($A30)-1),OFFSET(Registre!$A$3,0,ROW($A30)-1))</f>
        <v>c.2.2</v>
      </c>
      <c r="B31" s="19" t="str">
        <f ca="1">OFFSET(Registre!$A$1,0,ROW($B31)-2)</f>
        <v>Opinions politiques</v>
      </c>
      <c r="C31" s="19" t="str">
        <f ca="1">IF(OFFSET(Registre!$A$1,3,ROW($B31)-2)=0,"Free",OFFSET(Registre!$A$1,3,ROW($B31)-2))</f>
        <v>Free</v>
      </c>
      <c r="D31" s="19" t="str">
        <f ca="1">OFFSET(Registre!$A$1,5,ROW($B31)-2)</f>
        <v>[COL30]</v>
      </c>
      <c r="E31" s="19" t="s">
        <v>780</v>
      </c>
      <c r="F31" s="19" t="s">
        <v>628</v>
      </c>
    </row>
    <row r="32" spans="1:6" ht="15" customHeight="1" x14ac:dyDescent="0.2">
      <c r="A32" s="19" t="str">
        <f ca="1">CONCATENATE(OFFSET(Registre!$A$2,0,ROW($A31)-1),OFFSET(Registre!$A$3,0,ROW($A31)-1))</f>
        <v>c.2.3</v>
      </c>
      <c r="B32" s="19" t="str">
        <f ca="1">OFFSET(Registre!$A$1,0,ROW($B32)-2)</f>
        <v>Croyances</v>
      </c>
      <c r="C32" s="19" t="str">
        <f ca="1">IF(OFFSET(Registre!$A$1,3,ROW($B32)-2)=0,"Free",OFFSET(Registre!$A$1,3,ROW($B32)-2))</f>
        <v>Free</v>
      </c>
      <c r="D32" s="19" t="str">
        <f ca="1">OFFSET(Registre!$A$1,5,ROW($B32)-2)</f>
        <v>[COL31]</v>
      </c>
      <c r="E32" s="19" t="s">
        <v>780</v>
      </c>
      <c r="F32" s="19" t="s">
        <v>628</v>
      </c>
    </row>
    <row r="33" spans="1:6" ht="15" customHeight="1" x14ac:dyDescent="0.2">
      <c r="A33" s="19" t="str">
        <f ca="1">CONCATENATE(OFFSET(Registre!$A$2,0,ROW($A32)-1),OFFSET(Registre!$A$3,0,ROW($A32)-1))</f>
        <v>c.2.4</v>
      </c>
      <c r="B33" s="19" t="str">
        <f ca="1">OFFSET(Registre!$A$1,0,ROW($B33)-2)</f>
        <v xml:space="preserve">Appartenance syndicale </v>
      </c>
      <c r="C33" s="19" t="str">
        <f ca="1">IF(OFFSET(Registre!$A$1,3,ROW($B33)-2)=0,"Free",OFFSET(Registre!$A$1,3,ROW($B33)-2))</f>
        <v>Free</v>
      </c>
      <c r="D33" s="19" t="str">
        <f ca="1">OFFSET(Registre!$A$1,5,ROW($B33)-2)</f>
        <v>[COL32]</v>
      </c>
      <c r="E33" s="19" t="s">
        <v>780</v>
      </c>
      <c r="F33" s="19" t="s">
        <v>628</v>
      </c>
    </row>
    <row r="34" spans="1:6" ht="15" customHeight="1" x14ac:dyDescent="0.2">
      <c r="A34" s="19" t="str">
        <f ca="1">CONCATENATE(OFFSET(Registre!$A$2,0,ROW($A33)-1),OFFSET(Registre!$A$3,0,ROW($A33)-1))</f>
        <v>c.2.5</v>
      </c>
      <c r="B34" s="19" t="str">
        <f ca="1">OFFSET(Registre!$A$1,0,ROW($B34)-2)</f>
        <v>Informations génétiques</v>
      </c>
      <c r="C34" s="19" t="str">
        <f ca="1">IF(OFFSET(Registre!$A$1,3,ROW($B34)-2)=0,"Free",OFFSET(Registre!$A$1,3,ROW($B34)-2))</f>
        <v>Free</v>
      </c>
      <c r="D34" s="19" t="str">
        <f ca="1">OFFSET(Registre!$A$1,5,ROW($B34)-2)</f>
        <v>[COL33]</v>
      </c>
      <c r="E34" s="19" t="s">
        <v>780</v>
      </c>
      <c r="F34" s="19" t="s">
        <v>628</v>
      </c>
    </row>
    <row r="35" spans="1:6" ht="15" customHeight="1" x14ac:dyDescent="0.2">
      <c r="A35" s="19" t="str">
        <f ca="1">CONCATENATE(OFFSET(Registre!$A$2,0,ROW($A34)-1),OFFSET(Registre!$A$3,0,ROW($A34)-1))</f>
        <v>c.2.6</v>
      </c>
      <c r="B35" s="19" t="str">
        <f ca="1">OFFSET(Registre!$A$1,0,ROW($B35)-2)</f>
        <v xml:space="preserve">Données biométriques </v>
      </c>
      <c r="C35" s="19" t="str">
        <f ca="1">IF(OFFSET(Registre!$A$1,3,ROW($B35)-2)=0,"Free",OFFSET(Registre!$A$1,3,ROW($B35)-2))</f>
        <v>Free</v>
      </c>
      <c r="D35" s="19" t="str">
        <f ca="1">OFFSET(Registre!$A$1,5,ROW($B35)-2)</f>
        <v>[COL34]</v>
      </c>
      <c r="E35" s="19" t="s">
        <v>781</v>
      </c>
      <c r="F35" s="19" t="s">
        <v>628</v>
      </c>
    </row>
    <row r="36" spans="1:6" ht="15" customHeight="1" x14ac:dyDescent="0.2">
      <c r="A36" s="19" t="str">
        <f ca="1">CONCATENATE(OFFSET(Registre!$A$2,0,ROW($A35)-1),OFFSET(Registre!$A$3,0,ROW($A35)-1))</f>
        <v>c.2.7</v>
      </c>
      <c r="B36" s="19" t="str">
        <f ca="1">OFFSET(Registre!$A$1,0,ROW($B36)-2)</f>
        <v>Données de santé</v>
      </c>
      <c r="C36" s="19" t="str">
        <f ca="1">IF(OFFSET(Registre!$A$1,3,ROW($B36)-2)=0,"Free",OFFSET(Registre!$A$1,3,ROW($B36)-2))</f>
        <v>Free</v>
      </c>
      <c r="D36" s="19" t="str">
        <f ca="1">OFFSET(Registre!$A$1,5,ROW($B36)-2)</f>
        <v>[COL35]</v>
      </c>
      <c r="E36" s="19" t="s">
        <v>782</v>
      </c>
      <c r="F36" s="19" t="s">
        <v>628</v>
      </c>
    </row>
    <row r="37" spans="1:6" ht="15" customHeight="1" x14ac:dyDescent="0.2">
      <c r="A37" s="19" t="str">
        <f ca="1">CONCATENATE(OFFSET(Registre!$A$2,0,ROW($A36)-1),OFFSET(Registre!$A$3,0,ROW($A36)-1))</f>
        <v>c.2.8</v>
      </c>
      <c r="B37" s="19" t="str">
        <f ca="1">OFFSET(Registre!$A$1,0,ROW($B37)-2)</f>
        <v>Vie et ori. sexuelles</v>
      </c>
      <c r="C37" s="19" t="str">
        <f ca="1">IF(OFFSET(Registre!$A$1,3,ROW($B37)-2)=0,"Free",OFFSET(Registre!$A$1,3,ROW($B37)-2))</f>
        <v>Free</v>
      </c>
      <c r="D37" s="19" t="str">
        <f ca="1">OFFSET(Registre!$A$1,5,ROW($B37)-2)</f>
        <v>[COL36]</v>
      </c>
      <c r="E37" s="19" t="s">
        <v>783</v>
      </c>
      <c r="F37" s="19" t="s">
        <v>628</v>
      </c>
    </row>
    <row r="38" spans="1:6" ht="15" customHeight="1" x14ac:dyDescent="0.2">
      <c r="A38" s="19" t="str">
        <f ca="1">CONCATENATE(OFFSET(Registre!$A$2,0,ROW($A37)-1),OFFSET(Registre!$A$3,0,ROW($A37)-1))</f>
        <v>c.3</v>
      </c>
      <c r="B38" s="19" t="str">
        <f ca="1">OFFSET(Registre!$A$1,0,ROW($B38)-2)</f>
        <v>Condamnations, infractions (art.10]</v>
      </c>
      <c r="C38" s="19" t="str">
        <f ca="1">IF(OFFSET(Registre!$A$1,3,ROW($B38)-2)=0,"Free",OFFSET(Registre!$A$1,3,ROW($B38)-2))</f>
        <v>AutoFilled</v>
      </c>
      <c r="D38" s="19" t="str">
        <f ca="1">OFFSET(Registre!$A$1,5,ROW($B38)-2)</f>
        <v>[COL37]</v>
      </c>
      <c r="E38" s="19" t="s">
        <v>533</v>
      </c>
      <c r="F38" s="233" t="s">
        <v>1097</v>
      </c>
    </row>
    <row r="39" spans="1:6" ht="15" customHeight="1" x14ac:dyDescent="0.2">
      <c r="A39" s="19" t="str">
        <f ca="1">CONCATENATE(OFFSET(Registre!$A$2,0,ROW($A38)-1),OFFSET(Registre!$A$3,0,ROW($A38)-1))</f>
        <v>c.3.1</v>
      </c>
      <c r="B39" s="19" t="str">
        <f ca="1">OFFSET(Registre!$A$1,0,ROW($B39)-2)</f>
        <v>Infractions</v>
      </c>
      <c r="C39" s="19" t="str">
        <f ca="1">IF(OFFSET(Registre!$A$1,3,ROW($B39)-2)=0,"Free",OFFSET(Registre!$A$1,3,ROW($B39)-2))</f>
        <v>Free</v>
      </c>
      <c r="D39" s="19" t="str">
        <f ca="1">OFFSET(Registre!$A$1,5,ROW($B39)-2)</f>
        <v>[COL38]</v>
      </c>
      <c r="E39" s="19" t="s">
        <v>780</v>
      </c>
      <c r="F39" s="19" t="s">
        <v>628</v>
      </c>
    </row>
    <row r="40" spans="1:6" ht="15" customHeight="1" x14ac:dyDescent="0.2">
      <c r="A40" s="19" t="str">
        <f ca="1">CONCATENATE(OFFSET(Registre!$A$2,0,ROW($A39)-1),OFFSET(Registre!$A$3,0,ROW($A39)-1))</f>
        <v>c.3.2</v>
      </c>
      <c r="B40" s="19" t="str">
        <f ca="1">OFFSET(Registre!$A$1,0,ROW($B40)-2)</f>
        <v>Casier judiciaire</v>
      </c>
      <c r="C40" s="19" t="str">
        <f ca="1">IF(OFFSET(Registre!$A$1,3,ROW($B40)-2)=0,"Free",OFFSET(Registre!$A$1,3,ROW($B40)-2))</f>
        <v>Free</v>
      </c>
      <c r="D40" s="19" t="str">
        <f ca="1">OFFSET(Registre!$A$1,5,ROW($B40)-2)</f>
        <v>[COL39]</v>
      </c>
      <c r="E40" s="19" t="s">
        <v>780</v>
      </c>
      <c r="F40" s="19" t="s">
        <v>627</v>
      </c>
    </row>
    <row r="41" spans="1:6" ht="23.25" customHeight="1" x14ac:dyDescent="0.2">
      <c r="A41" s="19" t="str">
        <f ca="1">CONCATENATE(OFFSET(Registre!$A$2,0,ROW($A40)-1),OFFSET(Registre!$A$3,0,ROW($A40)-1))</f>
        <v>c.4</v>
      </c>
      <c r="B41" s="19" t="str">
        <f ca="1">OFFSET(Registre!$A$1,0,ROW($B41)-2)</f>
        <v>Catégories de p. concernées</v>
      </c>
      <c r="C41" s="19" t="str">
        <f ca="1">IF(OFFSET(Registre!$A$1,3,ROW($B41)-2)=0,"Free",OFFSET(Registre!$A$1,3,ROW($B41)-2))</f>
        <v>AutoFilled</v>
      </c>
      <c r="D41" s="19" t="str">
        <f ca="1">OFFSET(Registre!$A$1,5,ROW($B41)-2)</f>
        <v>[COL40]</v>
      </c>
      <c r="E41" s="19" t="s">
        <v>824</v>
      </c>
      <c r="F41" s="233" t="s">
        <v>1098</v>
      </c>
    </row>
    <row r="42" spans="1:6" ht="15" customHeight="1" x14ac:dyDescent="0.2">
      <c r="A42" s="19" t="str">
        <f ca="1">CONCATENATE(OFFSET(Registre!$A$2,0,ROW($A41)-1),OFFSET(Registre!$A$3,0,ROW($A41)-1))</f>
        <v>c.4.1</v>
      </c>
      <c r="B42" s="19" t="str">
        <f ca="1">OFFSET(Registre!$A$1,0,ROW($B42)-2)</f>
        <v>Personnel</v>
      </c>
      <c r="C42" s="19" t="str">
        <f ca="1">IF(OFFSET(Registre!$A$1,3,ROW($B42)-2)=0,"Free",OFFSET(Registre!$A$1,3,ROW($B42)-2))</f>
        <v>Free</v>
      </c>
      <c r="D42" s="19" t="str">
        <f ca="1">OFFSET(Registre!$A$1,5,ROW($B42)-2)</f>
        <v>[COL41]</v>
      </c>
      <c r="E42" s="19" t="s">
        <v>823</v>
      </c>
      <c r="F42" s="19" t="s">
        <v>626</v>
      </c>
    </row>
    <row r="43" spans="1:6" ht="15" customHeight="1" x14ac:dyDescent="0.2">
      <c r="A43" s="19" t="str">
        <f ca="1">CONCATENATE(OFFSET(Registre!$A$2,0,ROW($A42)-1),OFFSET(Registre!$A$3,0,ROW($A42)-1))</f>
        <v>c.4.2</v>
      </c>
      <c r="B43" s="19" t="str">
        <f ca="1">OFFSET(Registre!$A$1,0,ROW($B43)-2)</f>
        <v>Clients</v>
      </c>
      <c r="C43" s="19" t="str">
        <f ca="1">IF(OFFSET(Registre!$A$1,3,ROW($B43)-2)=0,"Free",OFFSET(Registre!$A$1,3,ROW($B43)-2))</f>
        <v>Free</v>
      </c>
      <c r="D43" s="19" t="str">
        <f ca="1">OFFSET(Registre!$A$1,5,ROW($B43)-2)</f>
        <v>[COL42]</v>
      </c>
      <c r="E43" s="19" t="s">
        <v>780</v>
      </c>
      <c r="F43" s="19" t="s">
        <v>626</v>
      </c>
    </row>
    <row r="44" spans="1:6" ht="15" customHeight="1" x14ac:dyDescent="0.2">
      <c r="A44" s="19" t="str">
        <f ca="1">CONCATENATE(OFFSET(Registre!$A$2,0,ROW($A43)-1),OFFSET(Registre!$A$3,0,ROW($A43)-1))</f>
        <v>c.4.3</v>
      </c>
      <c r="B44" s="19" t="str">
        <f ca="1">OFFSET(Registre!$A$1,0,ROW($B44)-2)</f>
        <v xml:space="preserve">Prospects </v>
      </c>
      <c r="C44" s="19" t="str">
        <f ca="1">IF(OFFSET(Registre!$A$1,3,ROW($B44)-2)=0,"Free",OFFSET(Registre!$A$1,3,ROW($B44)-2))</f>
        <v>Free</v>
      </c>
      <c r="D44" s="19" t="str">
        <f ca="1">OFFSET(Registre!$A$1,5,ROW($B44)-2)</f>
        <v>[COL43]</v>
      </c>
      <c r="E44" s="19" t="s">
        <v>780</v>
      </c>
      <c r="F44" s="19" t="s">
        <v>626</v>
      </c>
    </row>
    <row r="45" spans="1:6" ht="15" customHeight="1" x14ac:dyDescent="0.2">
      <c r="A45" s="19" t="str">
        <f ca="1">CONCATENATE(OFFSET(Registre!$A$2,0,ROW($A44)-1),OFFSET(Registre!$A$3,0,ROW($A44)-1))</f>
        <v>c.4.4</v>
      </c>
      <c r="B45" s="19" t="str">
        <f ca="1">OFFSET(Registre!$A$1,0,ROW($B45)-2)</f>
        <v xml:space="preserve">Citoyens </v>
      </c>
      <c r="C45" s="19" t="str">
        <f ca="1">IF(OFFSET(Registre!$A$1,3,ROW($B45)-2)=0,"Free",OFFSET(Registre!$A$1,3,ROW($B45)-2))</f>
        <v>Free</v>
      </c>
      <c r="D45" s="19" t="str">
        <f ca="1">OFFSET(Registre!$A$1,5,ROW($B45)-2)</f>
        <v>[COL44]</v>
      </c>
      <c r="E45" s="19" t="s">
        <v>780</v>
      </c>
      <c r="F45" s="19" t="s">
        <v>626</v>
      </c>
    </row>
    <row r="46" spans="1:6" ht="15" customHeight="1" x14ac:dyDescent="0.2">
      <c r="A46" s="19" t="str">
        <f ca="1">CONCATENATE(OFFSET(Registre!$A$2,0,ROW($A45)-1),OFFSET(Registre!$A$3,0,ROW($A45)-1))</f>
        <v>c.4.5</v>
      </c>
      <c r="B46" s="19" t="str">
        <f ca="1">OFFSET(Registre!$A$1,0,ROW($B46)-2)</f>
        <v>Fournisseurs</v>
      </c>
      <c r="C46" s="19" t="str">
        <f ca="1">IF(OFFSET(Registre!$A$1,3,ROW($B46)-2)=0,"Free",OFFSET(Registre!$A$1,3,ROW($B46)-2))</f>
        <v>Free</v>
      </c>
      <c r="D46" s="19" t="str">
        <f ca="1">OFFSET(Registre!$A$1,5,ROW($B46)-2)</f>
        <v>[COL45]</v>
      </c>
      <c r="E46" s="19" t="s">
        <v>780</v>
      </c>
      <c r="F46" s="19" t="s">
        <v>626</v>
      </c>
    </row>
    <row r="47" spans="1:6" ht="15" customHeight="1" x14ac:dyDescent="0.2">
      <c r="A47" s="19" t="str">
        <f ca="1">CONCATENATE(OFFSET(Registre!$A$2,0,ROW($A46)-1),OFFSET(Registre!$A$3,0,ROW($A46)-1))</f>
        <v>d</v>
      </c>
      <c r="B47" s="19" t="str">
        <f ca="1">OFFSET(Registre!$A$1,0,ROW($B47)-2)</f>
        <v>Destinataires</v>
      </c>
      <c r="C47" s="19" t="str">
        <f ca="1">IF(OFFSET(Registre!$A$1,3,ROW($B47)-2)=0,"Free",OFFSET(Registre!$A$1,3,ROW($B47)-2))</f>
        <v>Empty</v>
      </c>
      <c r="D47" s="19" t="str">
        <f ca="1">OFFSET(Registre!$A$1,5,ROW($B47)-2)</f>
        <v>[COL46]</v>
      </c>
      <c r="E47" s="19" t="s">
        <v>784</v>
      </c>
      <c r="F47" s="19" t="s">
        <v>528</v>
      </c>
    </row>
    <row r="48" spans="1:6" ht="15" customHeight="1" x14ac:dyDescent="0.2">
      <c r="A48" s="19" t="str">
        <f ca="1">CONCATENATE(OFFSET(Registre!$A$2,0,ROW($A47)-1),OFFSET(Registre!$A$3,0,ROW($A47)-1))</f>
        <v>d.1</v>
      </c>
      <c r="B48" s="19" t="str">
        <f ca="1">OFFSET(Registre!$A$1,0,ROW($B48)-2)</f>
        <v>Nom dest. -1</v>
      </c>
      <c r="C48" s="19" t="str">
        <f ca="1">IF(OFFSET(Registre!$A$1,3,ROW($B48)-2)=0,"Free",OFFSET(Registre!$A$1,3,ROW($B48)-2))</f>
        <v>Free</v>
      </c>
      <c r="D48" s="19" t="str">
        <f ca="1">OFFSET(Registre!$A$1,5,ROW($B48)-2)</f>
        <v>[COL47]</v>
      </c>
      <c r="E48" s="19" t="s">
        <v>785</v>
      </c>
      <c r="F48" s="19" t="s">
        <v>536</v>
      </c>
    </row>
    <row r="49" spans="1:6" ht="15" customHeight="1" x14ac:dyDescent="0.2">
      <c r="A49" s="19" t="str">
        <f ca="1">CONCATENATE(OFFSET(Registre!$A$2,0,ROW($A48)-1),OFFSET(Registre!$A$3,0,ROW($A48)-1))</f>
        <v>d.1.1</v>
      </c>
      <c r="B49" s="19" t="str">
        <f ca="1">OFFSET(Registre!$A$1,0,ROW($B49)-2)</f>
        <v>Pays -1</v>
      </c>
      <c r="C49" s="19" t="str">
        <f ca="1">IF(OFFSET(Registre!$A$1,3,ROW($B49)-2)=0,"Free",OFFSET(Registre!$A$1,3,ROW($B49)-2))</f>
        <v>Free</v>
      </c>
      <c r="D49" s="19" t="str">
        <f ca="1">OFFSET(Registre!$A$1,5,ROW($B49)-2)</f>
        <v>[COL48]</v>
      </c>
      <c r="E49" s="19" t="s">
        <v>786</v>
      </c>
      <c r="F49" s="19" t="s">
        <v>537</v>
      </c>
    </row>
    <row r="50" spans="1:6" ht="15" customHeight="1" x14ac:dyDescent="0.2">
      <c r="A50" s="19" t="str">
        <f ca="1">CONCATENATE(OFFSET(Registre!$A$2,0,ROW($A49)-1),OFFSET(Registre!$A$3,0,ROW($A49)-1))</f>
        <v>d.1.2</v>
      </c>
      <c r="B50" s="19" t="str">
        <f ca="1">OFFSET(Registre!$A$1,0,ROW($B50)-2)</f>
        <v>Type de données -1</v>
      </c>
      <c r="C50" s="19" t="str">
        <f ca="1">IF(OFFSET(Registre!$A$1,3,ROW($B50)-2)=0,"Free",OFFSET(Registre!$A$1,3,ROW($B50)-2))</f>
        <v>Free</v>
      </c>
      <c r="D50" s="19" t="str">
        <f ca="1">OFFSET(Registre!$A$1,5,ROW($B50)-2)</f>
        <v>[COL49]</v>
      </c>
      <c r="E50" s="19" t="s">
        <v>787</v>
      </c>
      <c r="F50" s="19" t="s">
        <v>537</v>
      </c>
    </row>
    <row r="51" spans="1:6" ht="15" customHeight="1" x14ac:dyDescent="0.2">
      <c r="A51" s="19" t="str">
        <f ca="1">CONCATENATE(OFFSET(Registre!$A$2,0,ROW($A50)-1),OFFSET(Registre!$A$3,0,ROW($A50)-1))</f>
        <v>d.2</v>
      </c>
      <c r="B51" s="19" t="str">
        <f ca="1">OFFSET(Registre!$A$1,0,ROW($B51)-2)</f>
        <v>Nom dest-2</v>
      </c>
      <c r="C51" s="19" t="str">
        <f ca="1">IF(OFFSET(Registre!$A$1,3,ROW($B51)-2)=0,"Free",OFFSET(Registre!$A$1,3,ROW($B51)-2))</f>
        <v>Free</v>
      </c>
      <c r="D51" s="19" t="str">
        <f ca="1">OFFSET(Registre!$A$1,5,ROW($B51)-2)</f>
        <v>[COL50]</v>
      </c>
      <c r="E51" s="19" t="s">
        <v>788</v>
      </c>
      <c r="F51" s="19" t="s">
        <v>536</v>
      </c>
    </row>
    <row r="52" spans="1:6" ht="15" customHeight="1" x14ac:dyDescent="0.2">
      <c r="A52" s="19" t="str">
        <f ca="1">CONCATENATE(OFFSET(Registre!$A$2,0,ROW($A51)-1),OFFSET(Registre!$A$3,0,ROW($A51)-1))</f>
        <v>d.2.1</v>
      </c>
      <c r="B52" s="19" t="str">
        <f ca="1">OFFSET(Registre!$A$1,0,ROW($B52)-2)</f>
        <v>Pays -2</v>
      </c>
      <c r="C52" s="19" t="str">
        <f ca="1">IF(OFFSET(Registre!$A$1,3,ROW($B52)-2)=0,"Free",OFFSET(Registre!$A$1,3,ROW($B52)-2))</f>
        <v>Free</v>
      </c>
      <c r="D52" s="19" t="str">
        <f ca="1">OFFSET(Registre!$A$1,5,ROW($B52)-2)</f>
        <v>[COL51]</v>
      </c>
      <c r="E52" s="19" t="s">
        <v>538</v>
      </c>
      <c r="F52" s="19" t="s">
        <v>537</v>
      </c>
    </row>
    <row r="53" spans="1:6" ht="15" customHeight="1" x14ac:dyDescent="0.2">
      <c r="A53" s="19" t="str">
        <f ca="1">CONCATENATE(OFFSET(Registre!$A$2,0,ROW($A52)-1),OFFSET(Registre!$A$3,0,ROW($A52)-1))</f>
        <v>d.2.2</v>
      </c>
      <c r="B53" s="19" t="str">
        <f ca="1">OFFSET(Registre!$A$1,0,ROW($B53)-2)</f>
        <v>Type de données -2</v>
      </c>
      <c r="C53" s="19" t="str">
        <f ca="1">IF(OFFSET(Registre!$A$1,3,ROW($B53)-2)=0,"Free",OFFSET(Registre!$A$1,3,ROW($B53)-2))</f>
        <v>Free</v>
      </c>
      <c r="D53" s="19" t="str">
        <f ca="1">OFFSET(Registre!$A$1,5,ROW($B53)-2)</f>
        <v>[COL52]</v>
      </c>
      <c r="E53" s="19" t="s">
        <v>787</v>
      </c>
      <c r="F53" s="19" t="s">
        <v>537</v>
      </c>
    </row>
    <row r="54" spans="1:6" ht="15" customHeight="1" x14ac:dyDescent="0.2">
      <c r="A54" s="19" t="str">
        <f ca="1">CONCATENATE(OFFSET(Registre!$A$2,0,ROW($A53)-1),OFFSET(Registre!$A$3,0,ROW($A53)-1))</f>
        <v>d.3</v>
      </c>
      <c r="B54" s="19" t="str">
        <f ca="1">OFFSET(Registre!$A$1,0,ROW($B54)-2)</f>
        <v>Nom dest.-3</v>
      </c>
      <c r="C54" s="19" t="str">
        <f ca="1">IF(OFFSET(Registre!$A$1,3,ROW($B54)-2)=0,"Free",OFFSET(Registre!$A$1,3,ROW($B54)-2))</f>
        <v>Free</v>
      </c>
      <c r="D54" s="19" t="str">
        <f ca="1">OFFSET(Registre!$A$1,5,ROW($B54)-2)</f>
        <v>[COL53]</v>
      </c>
      <c r="E54" s="19" t="s">
        <v>788</v>
      </c>
      <c r="F54" s="19" t="s">
        <v>536</v>
      </c>
    </row>
    <row r="55" spans="1:6" ht="15" customHeight="1" x14ac:dyDescent="0.2">
      <c r="A55" s="19" t="str">
        <f ca="1">CONCATENATE(OFFSET(Registre!$A$2,0,ROW($A54)-1),OFFSET(Registre!$A$3,0,ROW($A54)-1))</f>
        <v>d.3.1</v>
      </c>
      <c r="B55" s="19" t="str">
        <f ca="1">OFFSET(Registre!$A$1,0,ROW($B55)-2)</f>
        <v>Pays -3</v>
      </c>
      <c r="C55" s="19" t="str">
        <f ca="1">IF(OFFSET(Registre!$A$1,3,ROW($B55)-2)=0,"Free",OFFSET(Registre!$A$1,3,ROW($B55)-2))</f>
        <v>Free</v>
      </c>
      <c r="D55" s="19" t="str">
        <f ca="1">OFFSET(Registre!$A$1,5,ROW($B55)-2)</f>
        <v>[COL54]</v>
      </c>
      <c r="E55" s="19" t="s">
        <v>538</v>
      </c>
      <c r="F55" s="19" t="s">
        <v>537</v>
      </c>
    </row>
    <row r="56" spans="1:6" ht="15" customHeight="1" x14ac:dyDescent="0.2">
      <c r="A56" s="19" t="str">
        <f ca="1">CONCATENATE(OFFSET(Registre!$A$2,0,ROW($A55)-1),OFFSET(Registre!$A$3,0,ROW($A55)-1))</f>
        <v>d.3.2</v>
      </c>
      <c r="B56" s="19" t="str">
        <f ca="1">OFFSET(Registre!$A$1,0,ROW($B56)-2)</f>
        <v>Type de données -3</v>
      </c>
      <c r="C56" s="19" t="str">
        <f ca="1">IF(OFFSET(Registre!$A$1,3,ROW($B56)-2)=0,"Free",OFFSET(Registre!$A$1,3,ROW($B56)-2))</f>
        <v>Free</v>
      </c>
      <c r="D56" s="19" t="str">
        <f ca="1">OFFSET(Registre!$A$1,5,ROW($B56)-2)</f>
        <v>[COL55]</v>
      </c>
      <c r="E56" s="19" t="s">
        <v>787</v>
      </c>
      <c r="F56" s="19" t="s">
        <v>537</v>
      </c>
    </row>
    <row r="57" spans="1:6" ht="15" customHeight="1" x14ac:dyDescent="0.2">
      <c r="A57" s="19" t="str">
        <f ca="1">CONCATENATE(OFFSET(Registre!$A$2,0,ROW($A56)-1),OFFSET(Registre!$A$3,0,ROW($A56)-1))</f>
        <v>e</v>
      </c>
      <c r="B57" s="19" t="str">
        <f ca="1">OFFSET(Registre!$A$1,0,ROW($B57)-2)</f>
        <v>Trft. pays tiers, org.int.</v>
      </c>
      <c r="C57" s="19" t="str">
        <f ca="1">IF(OFFSET(Registre!$A$1,3,ROW($B57)-2)=0,"Free",OFFSET(Registre!$A$1,3,ROW($B57)-2))</f>
        <v>AutoFilled</v>
      </c>
      <c r="D57" s="19" t="str">
        <f ca="1">OFFSET(Registre!$A$1,5,ROW($B57)-2)</f>
        <v>[COL56]</v>
      </c>
      <c r="E57" s="19" t="s">
        <v>533</v>
      </c>
      <c r="F57" s="234" t="s">
        <v>1099</v>
      </c>
    </row>
    <row r="58" spans="1:6" ht="15" customHeight="1" x14ac:dyDescent="0.2">
      <c r="A58" s="19" t="str">
        <f ca="1">CONCATENATE(OFFSET(Registre!$A$2,0,ROW($A57)-1),OFFSET(Registre!$A$3,0,ROW($A57)-1))</f>
        <v>e.1</v>
      </c>
      <c r="B58" s="19" t="str">
        <f ca="1">OFFSET(Registre!$A$1,0,ROW($B58)-2)</f>
        <v>NomTrsf-1</v>
      </c>
      <c r="C58" s="19" t="str">
        <f ca="1">IF(OFFSET(Registre!$A$1,3,ROW($B58)-2)=0,"Free",OFFSET(Registre!$A$1,3,ROW($B58)-2))</f>
        <v>Free</v>
      </c>
      <c r="D58" s="19" t="str">
        <f ca="1">OFFSET(Registre!$A$1,5,ROW($B58)-2)</f>
        <v>[COL57]</v>
      </c>
      <c r="E58" s="19" t="s">
        <v>789</v>
      </c>
      <c r="F58" s="19" t="s">
        <v>565</v>
      </c>
    </row>
    <row r="59" spans="1:6" ht="15" customHeight="1" x14ac:dyDescent="0.2">
      <c r="A59" s="19" t="str">
        <f ca="1">CONCATENATE(OFFSET(Registre!$A$2,0,ROW($A58)-1),OFFSET(Registre!$A$3,0,ROW($A58)-1))</f>
        <v>e.1.1</v>
      </c>
      <c r="B59" s="19" t="str">
        <f ca="1">OFFSET(Registre!$A$1,0,ROW($B59)-2)</f>
        <v>DescrTrsf-1</v>
      </c>
      <c r="C59" s="19" t="str">
        <f ca="1">IF(OFFSET(Registre!$A$1,3,ROW($B59)-2)=0,"Free",OFFSET(Registre!$A$1,3,ROW($B59)-2))</f>
        <v>Free</v>
      </c>
      <c r="D59" s="19" t="str">
        <f ca="1">OFFSET(Registre!$A$1,5,ROW($B59)-2)</f>
        <v>[COL58]</v>
      </c>
      <c r="E59" s="19" t="s">
        <v>790</v>
      </c>
      <c r="F59" s="19" t="s">
        <v>566</v>
      </c>
    </row>
    <row r="60" spans="1:6" ht="15" customHeight="1" x14ac:dyDescent="0.2">
      <c r="A60" s="19" t="str">
        <f ca="1">CONCATENATE(OFFSET(Registre!$A$2,0,ROW($A59)-1),OFFSET(Registre!$A$3,0,ROW($A59)-1))</f>
        <v>e.1.2</v>
      </c>
      <c r="B60" s="19" t="str">
        <f ca="1">OFFSET(Registre!$A$1,0,ROW($B60)-2)</f>
        <v>Licéité-Trsf-1</v>
      </c>
      <c r="C60" s="19" t="str">
        <f ca="1">IF(OFFSET(Registre!$A$1,3,ROW($B60)-2)=0,"Free",OFFSET(Registre!$A$1,3,ROW($B60)-2))</f>
        <v>AutoFilled</v>
      </c>
      <c r="D60" s="19" t="str">
        <f ca="1">OFFSET(Registre!$A$1,5,ROW($B60)-2)</f>
        <v>[COL59]</v>
      </c>
      <c r="E60" s="19" t="s">
        <v>567</v>
      </c>
      <c r="F60" s="234" t="s">
        <v>1164</v>
      </c>
    </row>
    <row r="61" spans="1:6" ht="15" customHeight="1" x14ac:dyDescent="0.2">
      <c r="A61" s="19" t="str">
        <f ca="1">CONCATENATE(OFFSET(Registre!$A$2,0,ROW($A60)-1),OFFSET(Registre!$A$3,0,ROW($A60)-1))</f>
        <v>e.2</v>
      </c>
      <c r="B61" s="19" t="str">
        <f ca="1">OFFSET(Registre!$A$1,0,ROW($B61)-2)</f>
        <v>NomTrsf-2</v>
      </c>
      <c r="C61" s="19" t="str">
        <f ca="1">IF(OFFSET(Registre!$A$1,3,ROW($B61)-2)=0,"Free",OFFSET(Registre!$A$1,3,ROW($B61)-2))</f>
        <v>Free</v>
      </c>
      <c r="D61" s="19" t="str">
        <f ca="1">OFFSET(Registre!$A$1,5,ROW($B61)-2)</f>
        <v>[COL60]</v>
      </c>
      <c r="E61" s="19" t="s">
        <v>789</v>
      </c>
      <c r="F61" s="19" t="s">
        <v>565</v>
      </c>
    </row>
    <row r="62" spans="1:6" ht="15" customHeight="1" x14ac:dyDescent="0.2">
      <c r="A62" s="19" t="str">
        <f ca="1">CONCATENATE(OFFSET(Registre!$A$2,0,ROW($A61)-1),OFFSET(Registre!$A$3,0,ROW($A61)-1))</f>
        <v>e.2.1</v>
      </c>
      <c r="B62" s="19" t="str">
        <f ca="1">OFFSET(Registre!$A$1,0,ROW($B62)-2)</f>
        <v>DescrTrsf-2</v>
      </c>
      <c r="C62" s="19" t="str">
        <f ca="1">IF(OFFSET(Registre!$A$1,3,ROW($B62)-2)=0,"Free",OFFSET(Registre!$A$1,3,ROW($B62)-2))</f>
        <v>Free</v>
      </c>
      <c r="D62" s="19" t="str">
        <f ca="1">OFFSET(Registre!$A$1,5,ROW($B62)-2)</f>
        <v>[COL61]</v>
      </c>
      <c r="E62" s="19" t="s">
        <v>790</v>
      </c>
      <c r="F62" s="19" t="s">
        <v>566</v>
      </c>
    </row>
    <row r="63" spans="1:6" ht="15" customHeight="1" x14ac:dyDescent="0.2">
      <c r="A63" s="19" t="str">
        <f ca="1">CONCATENATE(OFFSET(Registre!$A$2,0,ROW($A62)-1),OFFSET(Registre!$A$3,0,ROW($A62)-1))</f>
        <v>e.2.2</v>
      </c>
      <c r="B63" s="19" t="str">
        <f ca="1">OFFSET(Registre!$A$1,0,ROW($B63)-2)</f>
        <v>Licéité-Trsf-2</v>
      </c>
      <c r="C63" s="19" t="str">
        <f ca="1">IF(OFFSET(Registre!$A$1,3,ROW($B63)-2)=0,"Free",OFFSET(Registre!$A$1,3,ROW($B63)-2))</f>
        <v>AutoFilled</v>
      </c>
      <c r="D63" s="19" t="str">
        <f ca="1">OFFSET(Registre!$A$1,5,ROW($B63)-2)</f>
        <v>[COL62]</v>
      </c>
      <c r="E63" s="19" t="s">
        <v>567</v>
      </c>
      <c r="F63" s="234" t="s">
        <v>1165</v>
      </c>
    </row>
    <row r="64" spans="1:6" ht="15" customHeight="1" x14ac:dyDescent="0.2">
      <c r="A64" s="19" t="str">
        <f ca="1">CONCATENATE(OFFSET(Registre!$A$2,0,ROW($A63)-1),OFFSET(Registre!$A$3,0,ROW($A63)-1))</f>
        <v>e.3</v>
      </c>
      <c r="B64" s="19" t="str">
        <f ca="1">OFFSET(Registre!$A$1,0,ROW($B64)-2)</f>
        <v>NomTrsf-3</v>
      </c>
      <c r="C64" s="19" t="str">
        <f ca="1">IF(OFFSET(Registre!$A$1,3,ROW($B64)-2)=0,"Free",OFFSET(Registre!$A$1,3,ROW($B64)-2))</f>
        <v>Free</v>
      </c>
      <c r="D64" s="19" t="str">
        <f ca="1">OFFSET(Registre!$A$1,5,ROW($B64)-2)</f>
        <v>[COL63]</v>
      </c>
      <c r="E64" s="19" t="s">
        <v>789</v>
      </c>
      <c r="F64" s="19" t="s">
        <v>565</v>
      </c>
    </row>
    <row r="65" spans="1:6" ht="15" customHeight="1" x14ac:dyDescent="0.2">
      <c r="A65" s="19" t="str">
        <f ca="1">CONCATENATE(OFFSET(Registre!$A$2,0,ROW($A64)-1),OFFSET(Registre!$A$3,0,ROW($A64)-1))</f>
        <v>e.3.1</v>
      </c>
      <c r="B65" s="19" t="str">
        <f ca="1">OFFSET(Registre!$A$1,0,ROW($B65)-2)</f>
        <v>DescrTrsf-3</v>
      </c>
      <c r="C65" s="19" t="str">
        <f ca="1">IF(OFFSET(Registre!$A$1,3,ROW($B65)-2)=0,"Free",OFFSET(Registre!$A$1,3,ROW($B65)-2))</f>
        <v>Free</v>
      </c>
      <c r="D65" s="19" t="str">
        <f ca="1">OFFSET(Registre!$A$1,5,ROW($B65)-2)</f>
        <v>[COL64]</v>
      </c>
      <c r="E65" s="19" t="s">
        <v>790</v>
      </c>
      <c r="F65" s="19" t="s">
        <v>566</v>
      </c>
    </row>
    <row r="66" spans="1:6" ht="15" customHeight="1" x14ac:dyDescent="0.2">
      <c r="A66" s="19" t="str">
        <f ca="1">CONCATENATE(OFFSET(Registre!$A$2,0,ROW($A65)-1),OFFSET(Registre!$A$3,0,ROW($A65)-1))</f>
        <v>e.3.2</v>
      </c>
      <c r="B66" s="19" t="str">
        <f ca="1">OFFSET(Registre!$A$1,0,ROW($B66)-2)</f>
        <v>Licéité-Trsf-3</v>
      </c>
      <c r="C66" s="19" t="str">
        <f ca="1">IF(OFFSET(Registre!$A$1,3,ROW($B66)-2)=0,"Free",OFFSET(Registre!$A$1,3,ROW($B66)-2))</f>
        <v>AutoFilled</v>
      </c>
      <c r="D66" s="19" t="str">
        <f ca="1">OFFSET(Registre!$A$1,5,ROW($B66)-2)</f>
        <v>[COL65]</v>
      </c>
      <c r="E66" s="19" t="s">
        <v>567</v>
      </c>
      <c r="F66" s="234" t="s">
        <v>1166</v>
      </c>
    </row>
    <row r="67" spans="1:6" ht="15" customHeight="1" x14ac:dyDescent="0.2">
      <c r="A67" s="19" t="str">
        <f ca="1">CONCATENATE(OFFSET(Registre!$A$2,0,ROW($A66)-1),OFFSET(Registre!$A$3,0,ROW($A66)-1))</f>
        <v>f</v>
      </c>
      <c r="B67" s="19" t="str">
        <f ca="1">OFFSET(Registre!$A$1,0,ROW($B67)-2)</f>
        <v>Destruction DCP</v>
      </c>
      <c r="C67" s="19" t="str">
        <f ca="1">IF(OFFSET(Registre!$A$1,3,ROW($B67)-2)=0,"Free",OFFSET(Registre!$A$1,3,ROW($B67)-2))</f>
        <v>Empty</v>
      </c>
      <c r="D67" s="19" t="str">
        <f ca="1">OFFSET(Registre!$A$1,5,ROW($B67)-2)</f>
        <v>[COL66]</v>
      </c>
      <c r="E67" s="19" t="s">
        <v>791</v>
      </c>
      <c r="F67" s="19" t="s">
        <v>528</v>
      </c>
    </row>
    <row r="68" spans="1:6" ht="15" customHeight="1" x14ac:dyDescent="0.2">
      <c r="A68" s="19" t="str">
        <f ca="1">CONCATENATE(OFFSET(Registre!$A$2,0,ROW($A67)-1),OFFSET(Registre!$A$3,0,ROW($A67)-1))</f>
        <v>f.1</v>
      </c>
      <c r="B68" s="19" t="str">
        <f ca="1">OFFSET(Registre!$A$1,0,ROW($B68)-2)</f>
        <v>Catég. DCP 1 (rétention maxi]</v>
      </c>
      <c r="C68" s="19" t="str">
        <f ca="1">IF(OFFSET(Registre!$A$1,3,ROW($B68)-2)=0,"Free",OFFSET(Registre!$A$1,3,ROW($B68)-2))</f>
        <v>Free</v>
      </c>
      <c r="D68" s="19" t="str">
        <f ca="1">OFFSET(Registre!$A$1,5,ROW($B68)-2)</f>
        <v>[COL67]</v>
      </c>
      <c r="E68" s="19" t="s">
        <v>568</v>
      </c>
      <c r="F68" s="19" t="s">
        <v>569</v>
      </c>
    </row>
    <row r="69" spans="1:6" ht="15" customHeight="1" x14ac:dyDescent="0.2">
      <c r="A69" s="19" t="str">
        <f ca="1">CONCATENATE(OFFSET(Registre!$A$2,0,ROW($A68)-1),OFFSET(Registre!$A$3,0,ROW($A68)-1))</f>
        <v>f.1.1</v>
      </c>
      <c r="B69" s="19" t="str">
        <f ca="1">OFFSET(Registre!$A$1,0,ROW($B69)-2)</f>
        <v>Temps rétention max 1</v>
      </c>
      <c r="C69" s="19" t="str">
        <f ca="1">IF(OFFSET(Registre!$A$1,3,ROW($B69)-2)=0,"Free",OFFSET(Registre!$A$1,3,ROW($B69)-2))</f>
        <v>Free</v>
      </c>
      <c r="D69" s="19" t="str">
        <f ca="1">OFFSET(Registre!$A$1,5,ROW($B69)-2)</f>
        <v>[COL68]</v>
      </c>
      <c r="E69" s="19" t="s">
        <v>792</v>
      </c>
      <c r="F69" s="19" t="s">
        <v>997</v>
      </c>
    </row>
    <row r="70" spans="1:6" ht="15" customHeight="1" x14ac:dyDescent="0.2">
      <c r="A70" s="19" t="str">
        <f ca="1">CONCATENATE(OFFSET(Registre!$A$2,0,ROW($A69)-1),OFFSET(Registre!$A$3,0,ROW($A69)-1))</f>
        <v>f.1.2</v>
      </c>
      <c r="B70" s="19" t="str">
        <f ca="1">OFFSET(Registre!$A$1,0,ROW($B70)-2)</f>
        <v>Délais effacement 1</v>
      </c>
      <c r="C70" s="19" t="str">
        <f ca="1">IF(OFFSET(Registre!$A$1,3,ROW($B70)-2)=0,"Free",OFFSET(Registre!$A$1,3,ROW($B70)-2))</f>
        <v>Free</v>
      </c>
      <c r="D70" s="19" t="str">
        <f ca="1">OFFSET(Registre!$A$1,5,ROW($B70)-2)</f>
        <v>[COL69]</v>
      </c>
      <c r="E70" s="19" t="s">
        <v>793</v>
      </c>
      <c r="F70" s="19" t="s">
        <v>570</v>
      </c>
    </row>
    <row r="71" spans="1:6" ht="15" customHeight="1" x14ac:dyDescent="0.2">
      <c r="A71" s="19" t="str">
        <f ca="1">CONCATENATE(OFFSET(Registre!$A$2,0,ROW($A70)-1),OFFSET(Registre!$A$3,0,ROW($A70)-1))</f>
        <v>f.2</v>
      </c>
      <c r="B71" s="19" t="str">
        <f ca="1">OFFSET(Registre!$A$1,0,ROW($B71)-2)</f>
        <v>Catég. DCP 2 (critique]</v>
      </c>
      <c r="C71" s="19" t="str">
        <f ca="1">IF(OFFSET(Registre!$A$1,3,ROW($B71)-2)=0,"Free",OFFSET(Registre!$A$1,3,ROW($B71)-2))</f>
        <v>Free</v>
      </c>
      <c r="D71" s="19" t="str">
        <f ca="1">OFFSET(Registre!$A$1,5,ROW($B71)-2)</f>
        <v>[COL70]</v>
      </c>
      <c r="E71" s="19" t="s">
        <v>998</v>
      </c>
      <c r="F71" s="19" t="s">
        <v>569</v>
      </c>
    </row>
    <row r="72" spans="1:6" ht="15" customHeight="1" x14ac:dyDescent="0.2">
      <c r="A72" s="19" t="str">
        <f ca="1">CONCATENATE(OFFSET(Registre!$A$2,0,ROW($A71)-1),OFFSET(Registre!$A$3,0,ROW($A71)-1))</f>
        <v>f.2.1</v>
      </c>
      <c r="B72" s="19" t="str">
        <f ca="1">OFFSET(Registre!$A$1,0,ROW($B72)-2)</f>
        <v>Temps rétention max 2</v>
      </c>
      <c r="C72" s="19" t="str">
        <f ca="1">IF(OFFSET(Registre!$A$1,3,ROW($B72)-2)=0,"Free",OFFSET(Registre!$A$1,3,ROW($B72)-2))</f>
        <v>Free</v>
      </c>
      <c r="D72" s="19" t="str">
        <f ca="1">OFFSET(Registre!$A$1,5,ROW($B72)-2)</f>
        <v>[COL71]</v>
      </c>
      <c r="E72" s="19" t="s">
        <v>792</v>
      </c>
      <c r="F72" s="19" t="s">
        <v>997</v>
      </c>
    </row>
    <row r="73" spans="1:6" ht="15" customHeight="1" x14ac:dyDescent="0.2">
      <c r="A73" s="19" t="str">
        <f ca="1">CONCATENATE(OFFSET(Registre!$A$2,0,ROW($A72)-1),OFFSET(Registre!$A$3,0,ROW($A72)-1))</f>
        <v>f.2.2</v>
      </c>
      <c r="B73" s="19" t="str">
        <f ca="1">OFFSET(Registre!$A$1,0,ROW($B73)-2)</f>
        <v>Délais effacement 2</v>
      </c>
      <c r="C73" s="19" t="str">
        <f ca="1">IF(OFFSET(Registre!$A$1,3,ROW($B73)-2)=0,"Free",OFFSET(Registre!$A$1,3,ROW($B73)-2))</f>
        <v>Free</v>
      </c>
      <c r="D73" s="19" t="str">
        <f ca="1">OFFSET(Registre!$A$1,5,ROW($B73)-2)</f>
        <v>[COL72]</v>
      </c>
      <c r="E73" s="19" t="s">
        <v>794</v>
      </c>
      <c r="F73" s="19" t="s">
        <v>999</v>
      </c>
    </row>
    <row r="74" spans="1:6" ht="15" customHeight="1" x14ac:dyDescent="0.2">
      <c r="A74" s="19" t="str">
        <f ca="1">CONCATENATE(OFFSET(Registre!$A$2,0,ROW($A73)-1),OFFSET(Registre!$A$3,0,ROW($A73)-1))</f>
        <v>f.3</v>
      </c>
      <c r="B74" s="19" t="str">
        <f ca="1">OFFSET(Registre!$A$1,0,ROW($B74)-2)</f>
        <v>Catég. DCP 3 (Autres]</v>
      </c>
      <c r="C74" s="19" t="str">
        <f ca="1">IF(OFFSET(Registre!$A$1,3,ROW($B74)-2)=0,"Free",OFFSET(Registre!$A$1,3,ROW($B74)-2))</f>
        <v>Free</v>
      </c>
      <c r="D74" s="19" t="str">
        <f ca="1">OFFSET(Registre!$A$1,5,ROW($B74)-2)</f>
        <v>[COL73]</v>
      </c>
      <c r="E74" s="19" t="s">
        <v>795</v>
      </c>
      <c r="F74" s="19" t="s">
        <v>569</v>
      </c>
    </row>
    <row r="75" spans="1:6" ht="15" customHeight="1" x14ac:dyDescent="0.2">
      <c r="A75" s="19" t="str">
        <f ca="1">CONCATENATE(OFFSET(Registre!$A$2,0,ROW($A74)-1),OFFSET(Registre!$A$3,0,ROW($A74)-1))</f>
        <v>f.3.1</v>
      </c>
      <c r="B75" s="19" t="str">
        <f ca="1">OFFSET(Registre!$A$1,0,ROW($B75)-2)</f>
        <v>Temps rétention max 3</v>
      </c>
      <c r="C75" s="19" t="str">
        <f ca="1">IF(OFFSET(Registre!$A$1,3,ROW($B75)-2)=0,"Free",OFFSET(Registre!$A$1,3,ROW($B75)-2))</f>
        <v>Free</v>
      </c>
      <c r="D75" s="19" t="str">
        <f ca="1">OFFSET(Registre!$A$1,5,ROW($B75)-2)</f>
        <v>[COL74]</v>
      </c>
      <c r="E75" s="19" t="s">
        <v>792</v>
      </c>
      <c r="F75" s="19" t="s">
        <v>997</v>
      </c>
    </row>
    <row r="76" spans="1:6" ht="15" customHeight="1" x14ac:dyDescent="0.2">
      <c r="A76" s="19" t="str">
        <f ca="1">CONCATENATE(OFFSET(Registre!$A$2,0,ROW($A75)-1),OFFSET(Registre!$A$3,0,ROW($A75)-1))</f>
        <v>f.3.2</v>
      </c>
      <c r="B76" s="19" t="str">
        <f ca="1">OFFSET(Registre!$A$1,0,ROW($B76)-2)</f>
        <v>Délais effacement 3</v>
      </c>
      <c r="C76" s="19" t="str">
        <f ca="1">IF(OFFSET(Registre!$A$1,3,ROW($B76)-2)=0,"Free",OFFSET(Registre!$A$1,3,ROW($B76)-2))</f>
        <v>Free</v>
      </c>
      <c r="D76" s="19" t="str">
        <f ca="1">OFFSET(Registre!$A$1,5,ROW($B76)-2)</f>
        <v>[COL75]</v>
      </c>
      <c r="E76" s="19" t="s">
        <v>794</v>
      </c>
      <c r="F76" s="19" t="s">
        <v>999</v>
      </c>
    </row>
    <row r="77" spans="1:6" ht="15" customHeight="1" x14ac:dyDescent="0.2">
      <c r="A77" s="19" t="str">
        <f ca="1">CONCATENATE(OFFSET(Registre!$A$2,0,ROW($A76)-1),OFFSET(Registre!$A$3,0,ROW($A76)-1))</f>
        <v>g</v>
      </c>
      <c r="B77" s="19" t="str">
        <f ca="1">OFFSET(Registre!$A$1,0,ROW($B77)-2)</f>
        <v>Mesures de sécurité techniques et org. [32]</v>
      </c>
      <c r="C77" s="19" t="str">
        <f ca="1">IF(OFFSET(Registre!$A$1,3,ROW($B77)-2)=0,"Free",OFFSET(Registre!$A$1,3,ROW($B77)-2))</f>
        <v>Empty</v>
      </c>
      <c r="D77" s="19" t="str">
        <f ca="1">OFFSET(Registre!$A$1,5,ROW($B77)-2)</f>
        <v>[COL76]</v>
      </c>
      <c r="E77" s="19" t="s">
        <v>796</v>
      </c>
      <c r="F77" s="19" t="s">
        <v>528</v>
      </c>
    </row>
    <row r="78" spans="1:6" ht="15" customHeight="1" x14ac:dyDescent="0.2">
      <c r="A78" s="19" t="str">
        <f ca="1">CONCATENATE(OFFSET(Registre!$A$2,0,ROW($A77)-1),OFFSET(Registre!$A$3,0,ROW($A77)-1))</f>
        <v>g.1.a.1</v>
      </c>
      <c r="B78" s="19" t="str">
        <f ca="1">OFFSET(Registre!$A$1,0,ROW($B78)-2)</f>
        <v>Chiffrement</v>
      </c>
      <c r="C78" s="19" t="str">
        <f ca="1">IF(OFFSET(Registre!$A$1,3,ROW($B78)-2)=0,"Free",OFFSET(Registre!$A$1,3,ROW($B78)-2))</f>
        <v>Free</v>
      </c>
      <c r="D78" s="19" t="str">
        <f ca="1">OFFSET(Registre!$A$1,5,ROW($B78)-2)</f>
        <v>[COL77]</v>
      </c>
      <c r="E78" s="19" t="s">
        <v>797</v>
      </c>
      <c r="F78" s="19" t="s">
        <v>572</v>
      </c>
    </row>
    <row r="79" spans="1:6" ht="15" customHeight="1" x14ac:dyDescent="0.2">
      <c r="A79" s="19" t="str">
        <f ca="1">CONCATENATE(OFFSET(Registre!$A$2,0,ROW($A78)-1),OFFSET(Registre!$A$3,0,ROW($A78)-1))</f>
        <v>g.1.a.2</v>
      </c>
      <c r="B79" s="19" t="str">
        <f ca="1">OFFSET(Registre!$A$1,0,ROW($B79)-2)</f>
        <v>Pseudonymisation</v>
      </c>
      <c r="C79" s="19" t="str">
        <f ca="1">IF(OFFSET(Registre!$A$1,3,ROW($B79)-2)=0,"Free",OFFSET(Registre!$A$1,3,ROW($B79)-2))</f>
        <v>Free</v>
      </c>
      <c r="D79" s="19" t="str">
        <f ca="1">OFFSET(Registre!$A$1,5,ROW($B79)-2)</f>
        <v>[COL78]</v>
      </c>
      <c r="E79" s="19" t="s">
        <v>571</v>
      </c>
      <c r="F79" s="19" t="s">
        <v>572</v>
      </c>
    </row>
    <row r="80" spans="1:6" ht="15" customHeight="1" x14ac:dyDescent="0.2">
      <c r="A80" s="19" t="str">
        <f ca="1">CONCATENATE(OFFSET(Registre!$A$2,0,ROW($A79)-1),OFFSET(Registre!$A$3,0,ROW($A79)-1))</f>
        <v>g.1.b</v>
      </c>
      <c r="B80" s="19" t="str">
        <f ca="1">OFFSET(Registre!$A$1,0,ROW($B80)-2)</f>
        <v>CID et résilience</v>
      </c>
      <c r="C80" s="19" t="str">
        <f ca="1">IF(OFFSET(Registre!$A$1,3,ROW($B80)-2)=0,"Free",OFFSET(Registre!$A$1,3,ROW($B80)-2))</f>
        <v>Free</v>
      </c>
      <c r="D80" s="19" t="str">
        <f ca="1">OFFSET(Registre!$A$1,5,ROW($B80)-2)</f>
        <v>[COL79]</v>
      </c>
      <c r="E80" s="19" t="s">
        <v>574</v>
      </c>
      <c r="F80" s="19" t="s">
        <v>572</v>
      </c>
    </row>
    <row r="81" spans="1:6" ht="15" customHeight="1" x14ac:dyDescent="0.2">
      <c r="A81" s="19" t="str">
        <f ca="1">CONCATENATE(OFFSET(Registre!$A$2,0,ROW($A80)-1),OFFSET(Registre!$A$3,0,ROW($A80)-1))</f>
        <v>g.1.c</v>
      </c>
      <c r="B81" s="19" t="str">
        <f ca="1">OFFSET(Registre!$A$1,0,ROW($B81)-2)</f>
        <v>Continuité après incident</v>
      </c>
      <c r="C81" s="19" t="str">
        <f ca="1">IF(OFFSET(Registre!$A$1,3,ROW($B81)-2)=0,"Free",OFFSET(Registre!$A$1,3,ROW($B81)-2))</f>
        <v>Free</v>
      </c>
      <c r="D81" s="19" t="str">
        <f ca="1">OFFSET(Registre!$A$1,5,ROW($B81)-2)</f>
        <v>[COL80]</v>
      </c>
      <c r="E81" s="19" t="s">
        <v>798</v>
      </c>
      <c r="F81" s="19" t="s">
        <v>572</v>
      </c>
    </row>
    <row r="82" spans="1:6" ht="15" customHeight="1" x14ac:dyDescent="0.2">
      <c r="A82" s="19" t="str">
        <f ca="1">CONCATENATE(OFFSET(Registre!$A$2,0,ROW($A81)-1),OFFSET(Registre!$A$3,0,ROW($A81)-1))</f>
        <v>g.1.d</v>
      </c>
      <c r="B82" s="19" t="str">
        <f ca="1">OFFSET(Registre!$A$1,0,ROW($B82)-2)</f>
        <v>Tests et performance</v>
      </c>
      <c r="C82" s="19" t="str">
        <f ca="1">IF(OFFSET(Registre!$A$1,3,ROW($B82)-2)=0,"Free",OFFSET(Registre!$A$1,3,ROW($B82)-2))</f>
        <v>Free</v>
      </c>
      <c r="D82" s="19" t="str">
        <f ca="1">OFFSET(Registre!$A$1,5,ROW($B82)-2)</f>
        <v>[COL81]</v>
      </c>
      <c r="E82" s="19" t="s">
        <v>799</v>
      </c>
      <c r="F82" s="19" t="s">
        <v>572</v>
      </c>
    </row>
    <row r="83" spans="1:6" ht="15" customHeight="1" x14ac:dyDescent="0.2">
      <c r="A83" s="19" t="str">
        <f ca="1">CONCATENATE(OFFSET(Registre!$A$2,0,ROW($A82)-1),OFFSET(Registre!$A$3,0,ROW($A82)-1))</f>
        <v>g.2</v>
      </c>
      <c r="B83" s="19" t="str">
        <f ca="1">OFFSET(Registre!$A$1,0,ROW($B83)-2)</f>
        <v>Évaluation risques CID</v>
      </c>
      <c r="C83" s="19" t="str">
        <f ca="1">IF(OFFSET(Registre!$A$1,3,ROW($B83)-2)=0,"Free",OFFSET(Registre!$A$1,3,ROW($B83)-2))</f>
        <v>Free</v>
      </c>
      <c r="D83" s="19" t="str">
        <f ca="1">OFFSET(Registre!$A$1,5,ROW($B83)-2)</f>
        <v>[COL82]</v>
      </c>
      <c r="E83" s="19" t="s">
        <v>800</v>
      </c>
      <c r="F83" s="19" t="s">
        <v>572</v>
      </c>
    </row>
    <row r="84" spans="1:6" ht="15" customHeight="1" x14ac:dyDescent="0.2">
      <c r="A84" s="19" t="str">
        <f ca="1">CONCATENATE(OFFSET(Registre!$A$2,0,ROW($A83)-1),OFFSET(Registre!$A$3,0,ROW($A83)-1))</f>
        <v>g.3.a</v>
      </c>
      <c r="B84" s="19" t="str">
        <f ca="1">OFFSET(Registre!$A$1,0,ROW($B84)-2)</f>
        <v>Code de conduite [sectoriel] [40]</v>
      </c>
      <c r="C84" s="19" t="str">
        <f ca="1">IF(OFFSET(Registre!$A$1,3,ROW($B84)-2)=0,"Free",OFFSET(Registre!$A$1,3,ROW($B84)-2))</f>
        <v>Free</v>
      </c>
      <c r="D84" s="19" t="str">
        <f ca="1">OFFSET(Registre!$A$1,5,ROW($B84)-2)</f>
        <v>[COL83]</v>
      </c>
      <c r="E84" s="19" t="s">
        <v>575</v>
      </c>
      <c r="F84" s="19" t="s">
        <v>572</v>
      </c>
    </row>
    <row r="85" spans="1:6" ht="15" customHeight="1" x14ac:dyDescent="0.2">
      <c r="A85" s="19" t="str">
        <f ca="1">CONCATENATE(OFFSET(Registre!$A$2,0,ROW($A84)-1),OFFSET(Registre!$A$3,0,ROW($A84)-1))</f>
        <v>g.3.b</v>
      </c>
      <c r="B85" s="19" t="str">
        <f ca="1">OFFSET(Registre!$A$1,0,ROW($B85)-2)</f>
        <v>Certification approuvée [42]</v>
      </c>
      <c r="C85" s="19" t="str">
        <f ca="1">IF(OFFSET(Registre!$A$1,3,ROW($B85)-2)=0,"Free",OFFSET(Registre!$A$1,3,ROW($B85)-2))</f>
        <v>Free</v>
      </c>
      <c r="D85" s="19" t="str">
        <f ca="1">OFFSET(Registre!$A$1,5,ROW($B85)-2)</f>
        <v>[COL84]</v>
      </c>
      <c r="E85" s="19" t="s">
        <v>573</v>
      </c>
      <c r="F85" s="19" t="s">
        <v>572</v>
      </c>
    </row>
    <row r="86" spans="1:6" ht="15" customHeight="1" x14ac:dyDescent="0.2">
      <c r="A86" s="19" t="str">
        <f ca="1">CONCATENATE(OFFSET(Registre!$A$2,0,ROW($A85)-1),OFFSET(Registre!$A$3,0,ROW($A85)-1))</f>
        <v>g.4</v>
      </c>
      <c r="B86" s="19" t="str">
        <f ca="1">OFFSET(Registre!$A$1,0,ROW($B86)-2)</f>
        <v>Contrat limitant str. l'accès</v>
      </c>
      <c r="C86" s="19" t="str">
        <f ca="1">IF(OFFSET(Registre!$A$1,3,ROW($B86)-2)=0,"Free",OFFSET(Registre!$A$1,3,ROW($B86)-2))</f>
        <v>Free</v>
      </c>
      <c r="D86" s="19" t="str">
        <f ca="1">OFFSET(Registre!$A$1,5,ROW($B86)-2)</f>
        <v>[COL85]</v>
      </c>
      <c r="E86" s="19" t="s">
        <v>576</v>
      </c>
      <c r="F86" s="19" t="s">
        <v>572</v>
      </c>
    </row>
    <row r="87" spans="1:6" ht="15" customHeight="1" x14ac:dyDescent="0.2">
      <c r="A87" s="19" t="str">
        <f ca="1">CONCATENATE(OFFSET(Registre!$A$2,0,ROW($A86)-1),OFFSET(Registre!$A$3,0,ROW($A86)-1))</f>
        <v>g.5</v>
      </c>
      <c r="B87" s="19" t="str">
        <f ca="1">OFFSET(Registre!$A$1,0,ROW($B87)-2)</f>
        <v>Autres mesures</v>
      </c>
      <c r="C87" s="19" t="str">
        <f ca="1">IF(OFFSET(Registre!$A$1,3,ROW($B87)-2)=0,"Free",OFFSET(Registre!$A$1,3,ROW($B87)-2))</f>
        <v>Empty</v>
      </c>
      <c r="D87" s="19" t="str">
        <f ca="1">OFFSET(Registre!$A$1,5,ROW($B87)-2)</f>
        <v>[COL86]</v>
      </c>
      <c r="E87" s="19" t="s">
        <v>801</v>
      </c>
      <c r="F87" s="19" t="s">
        <v>528</v>
      </c>
    </row>
    <row r="88" spans="1:6" ht="15" customHeight="1" x14ac:dyDescent="0.2">
      <c r="A88" s="19" t="str">
        <f ca="1">CONCATENATE(OFFSET(Registre!$A$2,0,ROW($A87)-1),OFFSET(Registre!$A$3,0,ROW($A87)-1))</f>
        <v>g.5.1</v>
      </c>
      <c r="B88" s="19" t="str">
        <f ca="1">OFFSET(Registre!$A$1,0,ROW($B88)-2)</f>
        <v>Directive ePD [21.5[</v>
      </c>
      <c r="C88" s="19" t="str">
        <f ca="1">IF(OFFSET(Registre!$A$1,3,ROW($B88)-2)=0,"Free",OFFSET(Registre!$A$1,3,ROW($B88)-2))</f>
        <v>Free</v>
      </c>
      <c r="D88" s="19" t="str">
        <f ca="1">OFFSET(Registre!$A$1,5,ROW($B88)-2)</f>
        <v>[COL87]</v>
      </c>
      <c r="E88" s="19" t="s">
        <v>802</v>
      </c>
      <c r="F88" s="19" t="s">
        <v>572</v>
      </c>
    </row>
    <row r="89" spans="1:6" ht="15" customHeight="1" x14ac:dyDescent="0.2">
      <c r="A89" s="19" t="str">
        <f ca="1">CONCATENATE(OFFSET(Registre!$A$2,0,ROW($A88)-1),OFFSET(Registre!$A$3,0,ROW($A88)-1))</f>
        <v>g.5.2</v>
      </c>
      <c r="B89" s="19" t="str">
        <f ca="1">OFFSET(Registre!$A$1,0,ROW($B89)-2)</f>
        <v>Transparence décisions automatiques [21.3[</v>
      </c>
      <c r="C89" s="19" t="str">
        <f ca="1">IF(OFFSET(Registre!$A$1,3,ROW($B89)-2)=0,"Free",OFFSET(Registre!$A$1,3,ROW($B89)-2))</f>
        <v>Free</v>
      </c>
      <c r="D89" s="19" t="str">
        <f ca="1">OFFSET(Registre!$A$1,5,ROW($B89)-2)</f>
        <v>[COL88]</v>
      </c>
      <c r="E89" s="19" t="s">
        <v>623</v>
      </c>
      <c r="F89" s="19" t="s">
        <v>572</v>
      </c>
    </row>
    <row r="90" spans="1:6" ht="15" customHeight="1" x14ac:dyDescent="0.2">
      <c r="A90" s="19" t="str">
        <f ca="1">CONCATENATE(OFFSET(Registre!$A$2,0,ROW($A89)-1),OFFSET(Registre!$A$3,0,ROW($A89)-1))</f>
        <v>g.5.3</v>
      </c>
      <c r="B90" s="19" t="str">
        <f ca="1">OFFSET(Registre!$A$1,0,ROW($B90)-2)</f>
        <v>Protection par défaut /concept. [25]</v>
      </c>
      <c r="C90" s="19" t="str">
        <f ca="1">IF(OFFSET(Registre!$A$1,3,ROW($B90)-2)=0,"Free",OFFSET(Registre!$A$1,3,ROW($B90)-2))</f>
        <v>Free</v>
      </c>
      <c r="D90" s="19" t="str">
        <f ca="1">OFFSET(Registre!$A$1,5,ROW($B90)-2)</f>
        <v>[COL89]</v>
      </c>
      <c r="E90" s="19" t="s">
        <v>803</v>
      </c>
      <c r="F90" s="19" t="s">
        <v>572</v>
      </c>
    </row>
    <row r="91" spans="1:6" ht="15" customHeight="1" x14ac:dyDescent="0.2">
      <c r="A91" s="19" t="str">
        <f ca="1">CONCATENATE(OFFSET(Registre!$A$2,0,ROW($A90)-1),OFFSET(Registre!$A$3,0,ROW($A90)-1))</f>
        <v>g.5.4</v>
      </c>
      <c r="B91" s="19" t="str">
        <f ca="1">OFFSET(Registre!$A$1,0,ROW($B91)-2)</f>
        <v>Mesure pour risque spécifique [25]</v>
      </c>
      <c r="C91" s="19" t="str">
        <f ca="1">IF(OFFSET(Registre!$A$1,3,ROW($B91)-2)=0,"Free",OFFSET(Registre!$A$1,3,ROW($B91)-2))</f>
        <v>Free</v>
      </c>
      <c r="D91" s="19" t="str">
        <f ca="1">OFFSET(Registre!$A$1,5,ROW($B91)-2)</f>
        <v>[COL90]</v>
      </c>
      <c r="E91" s="19" t="s">
        <v>624</v>
      </c>
      <c r="F91" s="19" t="s">
        <v>572</v>
      </c>
    </row>
    <row r="92" spans="1:6" ht="15" customHeight="1" x14ac:dyDescent="0.2">
      <c r="A92" s="19" t="str">
        <f ca="1">CONCATENATE(OFFSET(Registre!$A$2,0,ROW($A91)-1),OFFSET(Registre!$A$3,0,ROW($A91)-1))</f>
        <v>h</v>
      </c>
      <c r="B92" s="19" t="str">
        <f ca="1">OFFSET(Registre!$A$1,0,ROW($B92)-2)</f>
        <v>Infos compl.</v>
      </c>
      <c r="C92" s="19" t="str">
        <f ca="1">IF(OFFSET(Registre!$A$1,3,ROW($B92)-2)=0,"Free",OFFSET(Registre!$A$1,3,ROW($B92)-2))</f>
        <v>Empty</v>
      </c>
      <c r="D92" s="19" t="str">
        <f ca="1">OFFSET(Registre!$A$1,5,ROW($B92)-2)</f>
        <v>[COL91]</v>
      </c>
      <c r="E92" s="19" t="s">
        <v>804</v>
      </c>
      <c r="F92" s="19" t="s">
        <v>528</v>
      </c>
    </row>
    <row r="93" spans="1:6" ht="15" customHeight="1" x14ac:dyDescent="0.2">
      <c r="A93" s="19" t="str">
        <f ca="1">CONCATENATE(OFFSET(Registre!$A$2,0,ROW($A92)-1),OFFSET(Registre!$A$3,0,ROW($A92)-1))</f>
        <v>h.1</v>
      </c>
      <c r="B93" s="19" t="str">
        <f ca="1">OFFSET(Registre!$A$1,0,ROW($B93)-2)</f>
        <v>Licéité du traitement</v>
      </c>
      <c r="C93" s="19" t="str">
        <f ca="1">IF(OFFSET(Registre!$A$1,3,ROW($B93)-2)=0,"Free",OFFSET(Registre!$A$1,3,ROW($B93)-2))</f>
        <v>Empty</v>
      </c>
      <c r="D93" s="19" t="str">
        <f ca="1">OFFSET(Registre!$A$1,5,ROW($B93)-2)</f>
        <v>[COL92]</v>
      </c>
      <c r="E93" s="19" t="s">
        <v>805</v>
      </c>
      <c r="F93" s="19" t="s">
        <v>528</v>
      </c>
    </row>
    <row r="94" spans="1:6" ht="15" customHeight="1" x14ac:dyDescent="0.2">
      <c r="A94" s="19" t="str">
        <f ca="1">CONCATENATE(OFFSET(Registre!$A$2,0,ROW($A93)-1),OFFSET(Registre!$A$3,0,ROW($A93)-1))</f>
        <v>h.1.1</v>
      </c>
      <c r="B94" s="19" t="str">
        <f ca="1">OFFSET(Registre!$A$1,0,ROW($B94)-2)</f>
        <v>Copie: Finalité 1</v>
      </c>
      <c r="C94" s="19" t="str">
        <f ca="1">IF(OFFSET(Registre!$A$1,3,ROW($B94)-2)=0,"Free",OFFSET(Registre!$A$1,3,ROW($B94)-2))</f>
        <v>AutoFilled</v>
      </c>
      <c r="D94" s="19" t="str">
        <f ca="1">OFFSET(Registre!$A$1,5,ROW($B94)-2)</f>
        <v>[COL93]</v>
      </c>
      <c r="E94" s="19" t="s">
        <v>533</v>
      </c>
      <c r="F94" s="233" t="s">
        <v>1100</v>
      </c>
    </row>
    <row r="95" spans="1:6" ht="15" customHeight="1" x14ac:dyDescent="0.2">
      <c r="A95" s="19" t="str">
        <f ca="1">CONCATENATE(OFFSET(Registre!$A$2,0,ROW($A94)-1),OFFSET(Registre!$A$3,0,ROW($A94)-1))</f>
        <v>h.1.1.1</v>
      </c>
      <c r="B95" s="19" t="str">
        <f ca="1">OFFSET(Registre!$A$1,0,ROW($B95)-2)</f>
        <v>Licéité 1</v>
      </c>
      <c r="C95" s="19" t="str">
        <f ca="1">IF(OFFSET(Registre!$A$1,3,ROW($B95)-2)=0,"Free",OFFSET(Registre!$A$1,3,ROW($B95)-2))</f>
        <v>Free</v>
      </c>
      <c r="D95" s="19" t="str">
        <f ca="1">OFFSET(Registre!$A$1,5,ROW($B95)-2)</f>
        <v>[COL94]</v>
      </c>
      <c r="E95" s="19" t="s">
        <v>577</v>
      </c>
      <c r="F95" s="19" t="s">
        <v>1000</v>
      </c>
    </row>
    <row r="96" spans="1:6" ht="15" customHeight="1" x14ac:dyDescent="0.2">
      <c r="A96" s="19" t="str">
        <f ca="1">CONCATENATE(OFFSET(Registre!$A$2,0,ROW($A95)-1),OFFSET(Registre!$A$3,0,ROW($A95)-1))</f>
        <v>h.1.1.2</v>
      </c>
      <c r="B96" s="19" t="str">
        <f ca="1">OFFSET(Registre!$A$1,0,ROW($B96)-2)</f>
        <v>Preuve ou référence 1</v>
      </c>
      <c r="C96" s="19" t="str">
        <f ca="1">IF(OFFSET(Registre!$A$1,3,ROW($B96)-2)=0,"Free",OFFSET(Registre!$A$1,3,ROW($B96)-2))</f>
        <v>Free</v>
      </c>
      <c r="D96" s="19" t="str">
        <f ca="1">OFFSET(Registre!$A$1,5,ROW($B96)-2)</f>
        <v>[COL95]</v>
      </c>
      <c r="E96" s="19" t="s">
        <v>806</v>
      </c>
      <c r="F96" s="19" t="s">
        <v>579</v>
      </c>
    </row>
    <row r="97" spans="1:6" ht="15" customHeight="1" x14ac:dyDescent="0.2">
      <c r="A97" s="19" t="str">
        <f ca="1">CONCATENATE(OFFSET(Registre!$A$2,0,ROW($A96)-1),OFFSET(Registre!$A$3,0,ROW($A96)-1))</f>
        <v>h.1.2</v>
      </c>
      <c r="B97" s="19" t="str">
        <f ca="1">OFFSET(Registre!$A$1,0,ROW($B97)-2)</f>
        <v>Copie: Finalité 2</v>
      </c>
      <c r="C97" s="19" t="str">
        <f ca="1">IF(OFFSET(Registre!$A$1,3,ROW($B97)-2)=0,"Free",OFFSET(Registre!$A$1,3,ROW($B97)-2))</f>
        <v>AutoFilled</v>
      </c>
      <c r="D97" s="19" t="str">
        <f ca="1">OFFSET(Registre!$A$1,5,ROW($B97)-2)</f>
        <v>[COL96]</v>
      </c>
      <c r="E97" s="19" t="s">
        <v>529</v>
      </c>
      <c r="F97" s="233" t="s">
        <v>1101</v>
      </c>
    </row>
    <row r="98" spans="1:6" ht="15" customHeight="1" x14ac:dyDescent="0.2">
      <c r="A98" s="19" t="str">
        <f ca="1">CONCATENATE(OFFSET(Registre!$A$2,0,ROW($A97)-1),OFFSET(Registre!$A$3,0,ROW($A97)-1))</f>
        <v>h.1.2.1</v>
      </c>
      <c r="B98" s="19" t="str">
        <f ca="1">OFFSET(Registre!$A$1,0,ROW($B98)-2)</f>
        <v>Licéité 2</v>
      </c>
      <c r="C98" s="19" t="str">
        <f ca="1">IF(OFFSET(Registre!$A$1,3,ROW($B98)-2)=0,"Free",OFFSET(Registre!$A$1,3,ROW($B98)-2))</f>
        <v>Free</v>
      </c>
      <c r="D98" s="19" t="str">
        <f ca="1">OFFSET(Registre!$A$1,5,ROW($B98)-2)</f>
        <v>[COL97]</v>
      </c>
      <c r="E98" s="19" t="s">
        <v>577</v>
      </c>
      <c r="F98" s="19" t="s">
        <v>1000</v>
      </c>
    </row>
    <row r="99" spans="1:6" ht="15" customHeight="1" x14ac:dyDescent="0.2">
      <c r="A99" s="19" t="str">
        <f ca="1">CONCATENATE(OFFSET(Registre!$A$2,0,ROW($A98)-1),OFFSET(Registre!$A$3,0,ROW($A98)-1))</f>
        <v>h.1.2.2</v>
      </c>
      <c r="B99" s="19" t="str">
        <f ca="1">OFFSET(Registre!$A$1,0,ROW($B99)-2)</f>
        <v>Preuve ou référence 2</v>
      </c>
      <c r="C99" s="19" t="str">
        <f ca="1">IF(OFFSET(Registre!$A$1,3,ROW($B99)-2)=0,"Free",OFFSET(Registre!$A$1,3,ROW($B99)-2))</f>
        <v>Free</v>
      </c>
      <c r="D99" s="19" t="str">
        <f ca="1">OFFSET(Registre!$A$1,5,ROW($B99)-2)</f>
        <v>[COL98]</v>
      </c>
      <c r="E99" s="19" t="s">
        <v>806</v>
      </c>
      <c r="F99" s="19" t="s">
        <v>579</v>
      </c>
    </row>
    <row r="100" spans="1:6" ht="15" customHeight="1" x14ac:dyDescent="0.2">
      <c r="A100" s="19" t="str">
        <f ca="1">CONCATENATE(OFFSET(Registre!$A$2,0,ROW($A99)-1),OFFSET(Registre!$A$3,0,ROW($A99)-1))</f>
        <v>h.1.3</v>
      </c>
      <c r="B100" s="19" t="str">
        <f ca="1">OFFSET(Registre!$A$1,0,ROW($B100)-2)</f>
        <v>Copie: Finalité secondaire</v>
      </c>
      <c r="C100" s="19" t="str">
        <f ca="1">IF(OFFSET(Registre!$A$1,3,ROW($B100)-2)=0,"Free",OFFSET(Registre!$A$1,3,ROW($B100)-2))</f>
        <v>AutoFilled</v>
      </c>
      <c r="D100" s="19" t="str">
        <f ca="1">OFFSET(Registre!$A$1,5,ROW($B100)-2)</f>
        <v>[COL99]</v>
      </c>
      <c r="E100" s="19" t="s">
        <v>530</v>
      </c>
      <c r="F100" s="233" t="s">
        <v>1102</v>
      </c>
    </row>
    <row r="101" spans="1:6" ht="15" customHeight="1" x14ac:dyDescent="0.2">
      <c r="A101" s="19" t="str">
        <f ca="1">CONCATENATE(OFFSET(Registre!$A$2,0,ROW($A100)-1),OFFSET(Registre!$A$3,0,ROW($A100)-1))</f>
        <v>h.1.3.1</v>
      </c>
      <c r="B101" s="19" t="str">
        <f ca="1">OFFSET(Registre!$A$1,0,ROW($B101)-2)</f>
        <v>Licéité de la finalité sec.</v>
      </c>
      <c r="C101" s="19" t="str">
        <f ca="1">IF(OFFSET(Registre!$A$1,3,ROW($B101)-2)=0,"Free",OFFSET(Registre!$A$1,3,ROW($B101)-2))</f>
        <v>Free</v>
      </c>
      <c r="D101" s="19" t="str">
        <f ca="1">OFFSET(Registre!$A$1,5,ROW($B101)-2)</f>
        <v>[COL100]</v>
      </c>
      <c r="E101" s="19" t="s">
        <v>577</v>
      </c>
      <c r="F101" s="19" t="s">
        <v>1000</v>
      </c>
    </row>
    <row r="102" spans="1:6" ht="15" customHeight="1" x14ac:dyDescent="0.2">
      <c r="A102" s="19" t="str">
        <f ca="1">CONCATENATE(OFFSET(Registre!$A$2,0,ROW($A101)-1),OFFSET(Registre!$A$3,0,ROW($A101)-1))</f>
        <v>h.1.3.2</v>
      </c>
      <c r="B102" s="19" t="str">
        <f ca="1">OFFSET(Registre!$A$1,0,ROW($B102)-2)</f>
        <v>Preuve ou référence 3</v>
      </c>
      <c r="C102" s="19" t="str">
        <f ca="1">IF(OFFSET(Registre!$A$1,3,ROW($B102)-2)=0,"Free",OFFSET(Registre!$A$1,3,ROW($B102)-2))</f>
        <v>Free</v>
      </c>
      <c r="D102" s="19" t="str">
        <f ca="1">OFFSET(Registre!$A$1,5,ROW($B102)-2)</f>
        <v>[COL101]</v>
      </c>
      <c r="E102" s="19" t="s">
        <v>806</v>
      </c>
      <c r="F102" s="19" t="s">
        <v>579</v>
      </c>
    </row>
    <row r="103" spans="1:6" ht="15" customHeight="1" x14ac:dyDescent="0.2">
      <c r="A103" s="19" t="str">
        <f ca="1">CONCATENATE(OFFSET(Registre!$A$2,0,ROW($A102)-1),OFFSET(Registre!$A$3,0,ROW($A102)-1))</f>
        <v>h.2</v>
      </c>
      <c r="B103" s="19" t="str">
        <f ca="1">OFFSET(Registre!$A$1,0,ROW($B103)-2)</f>
        <v>Décision AIPD (Copie)</v>
      </c>
      <c r="C103" s="19" t="str">
        <f ca="1">IF(OFFSET(Registre!$A$1,3,ROW($B103)-2)=0,"Free",OFFSET(Registre!$A$1,3,ROW($B103)-2))</f>
        <v>AutoFilled</v>
      </c>
      <c r="D103" s="19" t="str">
        <f ca="1">OFFSET(Registre!$A$1,5,ROW($B103)-2)</f>
        <v>[COL102]</v>
      </c>
      <c r="E103" s="19" t="s">
        <v>533</v>
      </c>
      <c r="F103" s="233" t="s">
        <v>1103</v>
      </c>
    </row>
    <row r="104" spans="1:6" ht="15" customHeight="1" x14ac:dyDescent="0.2">
      <c r="A104" s="19" t="str">
        <f ca="1">CONCATENATE(OFFSET(Registre!$A$2,0,ROW($A103)-1),OFFSET(Registre!$A$3,0,ROW($A103)-1))</f>
        <v>h.2.1</v>
      </c>
      <c r="B104" s="19" t="str">
        <f ca="1">OFFSET(Registre!$A$1,0,ROW($B104)-2)</f>
        <v>Évaluation du risque élevé [35.1]</v>
      </c>
      <c r="C104" s="19" t="str">
        <f ca="1">IF(OFFSET(Registre!$A$1,3,ROW($B104)-2)=0,"Free",OFFSET(Registre!$A$1,3,ROW($B104)-2))</f>
        <v>Drop-Down List</v>
      </c>
      <c r="D104" s="19" t="str">
        <f ca="1">OFFSET(Registre!$A$1,5,ROW($B104)-2)</f>
        <v>[COL103]</v>
      </c>
      <c r="E104" s="19" t="s">
        <v>535</v>
      </c>
      <c r="F104" s="19"/>
    </row>
    <row r="105" spans="1:6" ht="15" customHeight="1" x14ac:dyDescent="0.2">
      <c r="A105" s="19" t="str">
        <f ca="1">CONCATENATE(OFFSET(Registre!$A$2,0,ROW($A104)-1),OFFSET(Registre!$A$3,0,ROW($A104)-1))</f>
        <v>h.2.1.1</v>
      </c>
      <c r="B105" s="19" t="str">
        <f ca="1">OFFSET(Registre!$A$1,0,ROW($B105)-2)</f>
        <v>Catégorie des données</v>
      </c>
      <c r="C105" s="19" t="str">
        <f ca="1">IF(OFFSET(Registre!$A$1,3,ROW($B105)-2)=0,"Free",OFFSET(Registre!$A$1,3,ROW($B105)-2))</f>
        <v>Free</v>
      </c>
      <c r="D105" s="19" t="str">
        <f ca="1">OFFSET(Registre!$A$1,5,ROW($B105)-2)</f>
        <v>[COL104]</v>
      </c>
      <c r="E105" s="19" t="s">
        <v>580</v>
      </c>
      <c r="F105" s="19" t="s">
        <v>754</v>
      </c>
    </row>
    <row r="106" spans="1:6" ht="15" customHeight="1" x14ac:dyDescent="0.2">
      <c r="A106" s="19" t="str">
        <f ca="1">CONCATENATE(OFFSET(Registre!$A$2,0,ROW($A105)-1),OFFSET(Registre!$A$3,0,ROW($A105)-1))</f>
        <v>h.2.1.2</v>
      </c>
      <c r="B106" s="19" t="str">
        <f ca="1">OFFSET(Registre!$A$1,0,ROW($B106)-2)</f>
        <v>Niveau risque le+ critique p. une p. concernée</v>
      </c>
      <c r="C106" s="19" t="str">
        <f ca="1">IF(OFFSET(Registre!$A$1,3,ROW($B106)-2)=0,"Free",OFFSET(Registre!$A$1,3,ROW($B106)-2))</f>
        <v>Drop-Down List</v>
      </c>
      <c r="D106" s="19" t="str">
        <f ca="1">OFFSET(Registre!$A$1,5,ROW($B106)-2)</f>
        <v>[COL105]</v>
      </c>
      <c r="E106" s="19" t="s">
        <v>807</v>
      </c>
      <c r="F106" s="19" t="s">
        <v>1001</v>
      </c>
    </row>
    <row r="107" spans="1:6" ht="15" customHeight="1" x14ac:dyDescent="0.2">
      <c r="A107" s="19" t="str">
        <f ca="1">CONCATENATE(OFFSET(Registre!$A$2,0,ROW($A106)-1),OFFSET(Registre!$A$3,0,ROW($A106)-1))</f>
        <v>h.2.1.3</v>
      </c>
      <c r="B107" s="19" t="str">
        <f ca="1">OFFSET(Registre!$A$1,0,ROW($B107)-2)</f>
        <v>Nombre maxi. de p. concernées</v>
      </c>
      <c r="C107" s="19" t="str">
        <f ca="1">IF(OFFSET(Registre!$A$1,3,ROW($B107)-2)=0,"Free",OFFSET(Registre!$A$1,3,ROW($B107)-2))</f>
        <v>Free</v>
      </c>
      <c r="D107" s="19" t="str">
        <f ca="1">OFFSET(Registre!$A$1,5,ROW($B107)-2)</f>
        <v>[COL106]</v>
      </c>
      <c r="E107" s="19" t="s">
        <v>581</v>
      </c>
      <c r="F107" s="19"/>
    </row>
    <row r="108" spans="1:6" ht="15" customHeight="1" x14ac:dyDescent="0.2">
      <c r="A108" s="19" t="str">
        <f ca="1">CONCATENATE(OFFSET(Registre!$A$2,0,ROW($A107)-1),OFFSET(Registre!$A$3,0,ROW($A107)-1))</f>
        <v>h.2.1.4</v>
      </c>
      <c r="B108" s="19" t="str">
        <f ca="1">OFFSET(Registre!$A$1,0,ROW($B108)-2)</f>
        <v>Niveau d'impact sur la vie privée</v>
      </c>
      <c r="C108" s="19" t="str">
        <f ca="1">IF(OFFSET(Registre!$A$1,3,ROW($B108)-2)=0,"Free",OFFSET(Registre!$A$1,3,ROW($B108)-2))</f>
        <v>Drop-Down List</v>
      </c>
      <c r="D108" s="19" t="str">
        <f ca="1">OFFSET(Registre!$A$1,5,ROW($B108)-2)</f>
        <v>[COL107]</v>
      </c>
      <c r="E108" s="19" t="s">
        <v>808</v>
      </c>
      <c r="F108" s="19" t="s">
        <v>1001</v>
      </c>
    </row>
    <row r="109" spans="1:6" ht="15" customHeight="1" x14ac:dyDescent="0.2">
      <c r="A109" s="19" t="str">
        <f ca="1">CONCATENATE(OFFSET(Registre!$A$2,0,ROW($A108)-1),OFFSET(Registre!$A$3,0,ROW($A108)-1))</f>
        <v>h.2.2</v>
      </c>
      <c r="B109" s="19" t="str">
        <f ca="1">OFFSET(Registre!$A$1,0,ROW($B109)-2)</f>
        <v>Cond. d’obl. AIPD [35.3-4]</v>
      </c>
      <c r="C109" s="19" t="str">
        <f ca="1">IF(OFFSET(Registre!$A$1,3,ROW($B109)-2)=0,"Free",OFFSET(Registre!$A$1,3,ROW($B109)-2))</f>
        <v>AutoFilled</v>
      </c>
      <c r="D109" s="19" t="str">
        <f ca="1">OFFSET(Registre!$A$1,5,ROW($B109)-2)</f>
        <v>[COL108]</v>
      </c>
      <c r="E109" s="19" t="s">
        <v>582</v>
      </c>
      <c r="F109" s="233" t="s">
        <v>1104</v>
      </c>
    </row>
    <row r="110" spans="1:6" ht="15" customHeight="1" x14ac:dyDescent="0.2">
      <c r="A110" s="19" t="str">
        <f ca="1">CONCATENATE(OFFSET(Registre!$A$2,0,ROW($A109)-1),OFFSET(Registre!$A$3,0,ROW($A109)-1))</f>
        <v>h.2.2.1</v>
      </c>
      <c r="B110" s="19" t="str">
        <f ca="1">OFFSET(Registre!$A$1,0,ROW($B110)-2)</f>
        <v>Évaluation ou notation</v>
      </c>
      <c r="C110" s="19" t="str">
        <f ca="1">IF(OFFSET(Registre!$A$1,3,ROW($B110)-2)=0,"Free",OFFSET(Registre!$A$1,3,ROW($B110)-2))</f>
        <v>Drop-Down List</v>
      </c>
      <c r="D110" s="19" t="str">
        <f ca="1">OFFSET(Registre!$A$1,5,ROW($B110)-2)</f>
        <v>[COL109]</v>
      </c>
      <c r="E110" s="19" t="s">
        <v>809</v>
      </c>
      <c r="F110" s="19"/>
    </row>
    <row r="111" spans="1:6" ht="15" customHeight="1" x14ac:dyDescent="0.2">
      <c r="A111" s="19" t="str">
        <f ca="1">CONCATENATE(OFFSET(Registre!$A$2,0,ROW($A110)-1),OFFSET(Registre!$A$3,0,ROW($A110)-1))</f>
        <v>h.2.2.2</v>
      </c>
      <c r="B111" s="19" t="str">
        <f ca="1">OFFSET(Registre!$A$1,0,ROW($B111)-2)</f>
        <v xml:space="preserve">Décision autom. avec effet juridique </v>
      </c>
      <c r="C111" s="19" t="str">
        <f ca="1">IF(OFFSET(Registre!$A$1,3,ROW($B111)-2)=0,"Free",OFFSET(Registre!$A$1,3,ROW($B111)-2))</f>
        <v>Drop-Down List</v>
      </c>
      <c r="D111" s="19" t="str">
        <f ca="1">OFFSET(Registre!$A$1,5,ROW($B111)-2)</f>
        <v>[COL110]</v>
      </c>
      <c r="E111" s="19" t="s">
        <v>810</v>
      </c>
      <c r="F111" s="19"/>
    </row>
    <row r="112" spans="1:6" ht="15" customHeight="1" x14ac:dyDescent="0.2">
      <c r="A112" s="19" t="str">
        <f ca="1">CONCATENATE(OFFSET(Registre!$A$2,0,ROW($A111)-1),OFFSET(Registre!$A$3,0,ROW($A111)-1))</f>
        <v>h.2.2.3</v>
      </c>
      <c r="B112" s="19" t="str">
        <f ca="1">OFFSET(Registre!$A$1,0,ROW($B112)-2)</f>
        <v>Surveillance systématique</v>
      </c>
      <c r="C112" s="19" t="str">
        <f ca="1">IF(OFFSET(Registre!$A$1,3,ROW($B112)-2)=0,"Free",OFFSET(Registre!$A$1,3,ROW($B112)-2))</f>
        <v>Drop-Down List</v>
      </c>
      <c r="D112" s="19" t="str">
        <f ca="1">OFFSET(Registre!$A$1,5,ROW($B112)-2)</f>
        <v>[COL111]</v>
      </c>
      <c r="E112" s="19" t="s">
        <v>811</v>
      </c>
      <c r="F112" s="19"/>
    </row>
    <row r="113" spans="1:6" ht="15" customHeight="1" x14ac:dyDescent="0.2">
      <c r="A113" s="19" t="str">
        <f ca="1">CONCATENATE(OFFSET(Registre!$A$2,0,ROW($A112)-1),OFFSET(Registre!$A$3,0,ROW($A112)-1))</f>
        <v>h.2.2.4</v>
      </c>
      <c r="B113" s="19" t="str">
        <f ca="1">OFFSET(Registre!$A$1,0,ROW($B113)-2)</f>
        <v>Données sensibles</v>
      </c>
      <c r="C113" s="19" t="str">
        <f ca="1">IF(OFFSET(Registre!$A$1,3,ROW($B113)-2)=0,"Free",OFFSET(Registre!$A$1,3,ROW($B113)-2))</f>
        <v>Drop-Down List</v>
      </c>
      <c r="D113" s="19" t="str">
        <f ca="1">OFFSET(Registre!$A$1,5,ROW($B113)-2)</f>
        <v>[COL112]</v>
      </c>
      <c r="E113" s="19" t="s">
        <v>282</v>
      </c>
      <c r="F113" s="19"/>
    </row>
    <row r="114" spans="1:6" ht="15" customHeight="1" x14ac:dyDescent="0.2">
      <c r="A114" s="19" t="str">
        <f ca="1">CONCATENATE(OFFSET(Registre!$A$2,0,ROW($A113)-1),OFFSET(Registre!$A$3,0,ROW($A113)-1))</f>
        <v>h.2.2.5</v>
      </c>
      <c r="B114" s="19" t="str">
        <f ca="1">OFFSET(Registre!$A$1,0,ROW($B114)-2)</f>
        <v xml:space="preserve">Trait. grande échelle </v>
      </c>
      <c r="C114" s="19" t="str">
        <f ca="1">IF(OFFSET(Registre!$A$1,3,ROW($B114)-2)=0,"Free",OFFSET(Registre!$A$1,3,ROW($B114)-2))</f>
        <v>Drop-Down List</v>
      </c>
      <c r="D114" s="19" t="str">
        <f ca="1">OFFSET(Registre!$A$1,5,ROW($B114)-2)</f>
        <v>[COL113]</v>
      </c>
      <c r="E114" s="19" t="s">
        <v>283</v>
      </c>
      <c r="F114" s="19"/>
    </row>
    <row r="115" spans="1:6" ht="15" customHeight="1" x14ac:dyDescent="0.2">
      <c r="A115" s="19" t="str">
        <f ca="1">CONCATENATE(OFFSET(Registre!$A$2,0,ROW($A114)-1),OFFSET(Registre!$A$3,0,ROW($A114)-1))</f>
        <v>h.2.2.6</v>
      </c>
      <c r="B115" s="19" t="str">
        <f ca="1">OFFSET(Registre!$A$1,0,ROW($B115)-2)</f>
        <v xml:space="preserve">Combinaison d'ens. de DCP </v>
      </c>
      <c r="C115" s="19" t="str">
        <f ca="1">IF(OFFSET(Registre!$A$1,3,ROW($B115)-2)=0,"Free",OFFSET(Registre!$A$1,3,ROW($B115)-2))</f>
        <v>Drop-Down List</v>
      </c>
      <c r="D115" s="19" t="str">
        <f ca="1">OFFSET(Registre!$A$1,5,ROW($B115)-2)</f>
        <v>[COL114]</v>
      </c>
      <c r="E115" s="19" t="s">
        <v>812</v>
      </c>
      <c r="F115" s="19"/>
    </row>
    <row r="116" spans="1:6" ht="15" customHeight="1" x14ac:dyDescent="0.2">
      <c r="A116" s="19" t="str">
        <f ca="1">CONCATENATE(OFFSET(Registre!$A$2,0,ROW($A115)-1),OFFSET(Registre!$A$3,0,ROW($A115)-1))</f>
        <v>h.2.2.7</v>
      </c>
      <c r="B116" s="19" t="str">
        <f ca="1">OFFSET(Registre!$A$1,0,ROW($B116)-2)</f>
        <v>DCP personnes vulnérables</v>
      </c>
      <c r="C116" s="19" t="str">
        <f ca="1">IF(OFFSET(Registre!$A$1,3,ROW($B116)-2)=0,"Free",OFFSET(Registre!$A$1,3,ROW($B116)-2))</f>
        <v>Drop-Down List</v>
      </c>
      <c r="D116" s="19" t="str">
        <f ca="1">OFFSET(Registre!$A$1,5,ROW($B116)-2)</f>
        <v>[COL115]</v>
      </c>
      <c r="E116" s="19" t="s">
        <v>813</v>
      </c>
      <c r="F116" s="19"/>
    </row>
    <row r="117" spans="1:6" ht="15" customHeight="1" x14ac:dyDescent="0.2">
      <c r="A117" s="19" t="str">
        <f ca="1">CONCATENATE(OFFSET(Registre!$A$2,0,ROW($A116)-1),OFFSET(Registre!$A$3,0,ROW($A116)-1))</f>
        <v>h.2.2.8</v>
      </c>
      <c r="B117" s="19" t="str">
        <f ca="1">OFFSET(Registre!$A$1,0,ROW($B117)-2)</f>
        <v>Nouvelles techn./org.</v>
      </c>
      <c r="C117" s="19" t="str">
        <f ca="1">IF(OFFSET(Registre!$A$1,3,ROW($B117)-2)=0,"Free",OFFSET(Registre!$A$1,3,ROW($B117)-2))</f>
        <v>Drop-Down List</v>
      </c>
      <c r="D117" s="19" t="str">
        <f ca="1">OFFSET(Registre!$A$1,5,ROW($B117)-2)</f>
        <v>[COL116]</v>
      </c>
      <c r="E117" s="19" t="s">
        <v>284</v>
      </c>
      <c r="F117" s="19"/>
    </row>
    <row r="118" spans="1:6" ht="15" customHeight="1" x14ac:dyDescent="0.2">
      <c r="A118" s="19" t="str">
        <f ca="1">CONCATENATE(OFFSET(Registre!$A$2,0,ROW($A117)-1),OFFSET(Registre!$A$3,0,ROW($A117)-1))</f>
        <v>h.2.2.9</v>
      </c>
      <c r="B118" s="19" t="str">
        <f ca="1">OFFSET(Registre!$A$1,0,ROW($B118)-2)</f>
        <v>Empêchement droit/service</v>
      </c>
      <c r="C118" s="19" t="str">
        <f ca="1">IF(OFFSET(Registre!$A$1,3,ROW($B118)-2)=0,"Free",OFFSET(Registre!$A$1,3,ROW($B118)-2))</f>
        <v>Drop-Down List</v>
      </c>
      <c r="D118" s="19" t="str">
        <f ca="1">OFFSET(Registre!$A$1,5,ROW($B118)-2)</f>
        <v>[COL117]</v>
      </c>
      <c r="E118" s="19" t="s">
        <v>814</v>
      </c>
      <c r="F118" s="19"/>
    </row>
    <row r="119" spans="1:6" ht="15" customHeight="1" x14ac:dyDescent="0.2">
      <c r="A119" s="19" t="str">
        <f ca="1">CONCATENATE(OFFSET(Registre!$A$2,0,ROW($A118)-1),OFFSET(Registre!$A$3,0,ROW($A118)-1))</f>
        <v>h.2.2.10</v>
      </c>
      <c r="B119" s="19" t="str">
        <f ca="1">OFFSET(Registre!$A$1,0,ROW($B119)-2)</f>
        <v>Liste nat. [35§5]</v>
      </c>
      <c r="C119" s="19" t="str">
        <f ca="1">IF(OFFSET(Registre!$A$1,3,ROW($B119)-2)=0,"Free",OFFSET(Registre!$A$1,3,ROW($B119)-2))</f>
        <v>AutoFilled</v>
      </c>
      <c r="D119" s="19" t="str">
        <f ca="1">OFFSET(Registre!$A$1,5,ROW($B119)-2)</f>
        <v>[COL118]</v>
      </c>
      <c r="E119" s="19" t="s">
        <v>533</v>
      </c>
      <c r="F119" s="233" t="s">
        <v>1167</v>
      </c>
    </row>
    <row r="120" spans="1:6" ht="29.25" customHeight="1" x14ac:dyDescent="0.2">
      <c r="A120" s="19" t="str">
        <f ca="1">CONCATENATE(OFFSET(Registre!$A$2,0,ROW($A119)-1),OFFSET(Registre!$A$3,0,ROW($A119)-1))</f>
        <v>h.2.3</v>
      </c>
      <c r="B120" s="19" t="str">
        <f ca="1">OFFSET(Registre!$A$1,0,ROW($B120)-2)</f>
        <v>Conditions non-AIPD [35.5-6]</v>
      </c>
      <c r="C120" s="19" t="str">
        <f ca="1">IF(OFFSET(Registre!$A$1,3,ROW($B120)-2)=0,"Free",OFFSET(Registre!$A$1,3,ROW($B120)-2))</f>
        <v>AutoFilled</v>
      </c>
      <c r="D120" s="19" t="str">
        <f ca="1">OFFSET(Registre!$A$1,5,ROW($B120)-2)</f>
        <v>[COL119]</v>
      </c>
      <c r="E120" s="19" t="s">
        <v>533</v>
      </c>
      <c r="F120" s="233" t="s">
        <v>1126</v>
      </c>
    </row>
    <row r="121" spans="1:6" ht="15" customHeight="1" x14ac:dyDescent="0.2">
      <c r="A121" s="19" t="str">
        <f ca="1">CONCATENATE(OFFSET(Registre!$A$2,0,ROW($A120)-1),OFFSET(Registre!$A$3,0,ROW($A120)-1))</f>
        <v>h.2.3.1</v>
      </c>
      <c r="B121" s="19" t="str">
        <f ca="1">OFFSET(Registre!$A$1,0,ROW($B121)-2)</f>
        <v>Motif de non-obligation AIPD</v>
      </c>
      <c r="C121" s="19" t="str">
        <f ca="1">IF(OFFSET(Registre!$A$1,3,ROW($B121)-2)=0,"Free",OFFSET(Registre!$A$1,3,ROW($B121)-2))</f>
        <v>Drop-Down List</v>
      </c>
      <c r="D121" s="19" t="str">
        <f ca="1">OFFSET(Registre!$A$1,5,ROW($B121)-2)</f>
        <v>[COL120]</v>
      </c>
      <c r="E121" s="19" t="s">
        <v>583</v>
      </c>
      <c r="F121" s="19" t="s">
        <v>584</v>
      </c>
    </row>
    <row r="122" spans="1:6" ht="15" customHeight="1" x14ac:dyDescent="0.2">
      <c r="A122" s="19" t="str">
        <f ca="1">CONCATENATE(OFFSET(Registre!$A$2,0,ROW($A121)-1),OFFSET(Registre!$A$3,0,ROW($A121)-1))</f>
        <v>h.2.3.2</v>
      </c>
      <c r="B122" s="19" t="str">
        <f ca="1">OFFSET(Registre!$A$1,0,ROW($B122)-2)</f>
        <v>Justification non AIPD</v>
      </c>
      <c r="C122" s="19" t="str">
        <f ca="1">IF(OFFSET(Registre!$A$1,3,ROW($B122)-2)=0,"Free",OFFSET(Registre!$A$1,3,ROW($B122)-2))</f>
        <v>Free</v>
      </c>
      <c r="D122" s="19" t="str">
        <f ca="1">OFFSET(Registre!$A$1,5,ROW($B122)-2)</f>
        <v>[COL121]</v>
      </c>
      <c r="E122" s="19" t="s">
        <v>815</v>
      </c>
      <c r="F122" s="19" t="s">
        <v>586</v>
      </c>
    </row>
    <row r="123" spans="1:6" ht="15" customHeight="1" x14ac:dyDescent="0.2">
      <c r="A123" s="19" t="str">
        <f ca="1">CONCATENATE(OFFSET(Registre!$A$2,0,ROW($A122)-1),OFFSET(Registre!$A$3,0,ROW($A122)-1))</f>
        <v>h.2.4</v>
      </c>
      <c r="B123" s="19" t="str">
        <f ca="1">OFFSET(Registre!$A$1,0,ROW($B123)-2)</f>
        <v>Info suppl. sur AIPD</v>
      </c>
      <c r="C123" s="19" t="str">
        <f ca="1">IF(OFFSET(Registre!$A$1,3,ROW($B123)-2)=0,"Free",OFFSET(Registre!$A$1,3,ROW($B123)-2))</f>
        <v>Free</v>
      </c>
      <c r="D123" s="19" t="str">
        <f ca="1">OFFSET(Registre!$A$1,5,ROW($B123)-2)</f>
        <v>[COL122]</v>
      </c>
      <c r="E123" s="19" t="s">
        <v>816</v>
      </c>
      <c r="F123" s="19" t="s">
        <v>579</v>
      </c>
    </row>
    <row r="124" spans="1:6" ht="15" customHeight="1" x14ac:dyDescent="0.2">
      <c r="A124" s="19" t="str">
        <f ca="1">CONCATENATE(OFFSET(Registre!$A$2,0,ROW($A123)-1),OFFSET(Registre!$A$3,0,ROW($A123)-1))</f>
        <v>h.2.4.1</v>
      </c>
      <c r="B124" s="19" t="str">
        <f ca="1">OFFSET(Registre!$A$1,0,ROW($B124)-2)</f>
        <v>Réf. rapport AIPD effectué</v>
      </c>
      <c r="C124" s="19" t="str">
        <f ca="1">IF(OFFSET(Registre!$A$1,3,ROW($B124)-2)=0,"Free",OFFSET(Registre!$A$1,3,ROW($B124)-2))</f>
        <v>Free</v>
      </c>
      <c r="D124" s="19" t="str">
        <f ca="1">OFFSET(Registre!$A$1,5,ROW($B124)-2)</f>
        <v>[COL123]</v>
      </c>
      <c r="E124" s="19" t="s">
        <v>588</v>
      </c>
      <c r="F124" s="19" t="s">
        <v>587</v>
      </c>
    </row>
    <row r="125" spans="1:6" ht="15" customHeight="1" x14ac:dyDescent="0.2">
      <c r="A125" s="19" t="str">
        <f ca="1">CONCATENATE(OFFSET(Registre!$A$2,0,ROW($A124)-1),OFFSET(Registre!$A$3,0,ROW($A124)-1))</f>
        <v>h.2.4.2</v>
      </c>
      <c r="B125" s="19" t="str">
        <f ca="1">OFFSET(Registre!$A$1,0,ROW($B125)-2)</f>
        <v>Réf. résumé public de l'AIPD</v>
      </c>
      <c r="C125" s="19" t="str">
        <f ca="1">IF(OFFSET(Registre!$A$1,3,ROW($B125)-2)=0,"Free",OFFSET(Registre!$A$1,3,ROW($B125)-2))</f>
        <v>Free</v>
      </c>
      <c r="D125" s="19" t="str">
        <f ca="1">OFFSET(Registre!$A$1,5,ROW($B125)-2)</f>
        <v>[COL124]</v>
      </c>
      <c r="E125" s="19" t="s">
        <v>589</v>
      </c>
      <c r="F125" s="19" t="s">
        <v>590</v>
      </c>
    </row>
    <row r="126" spans="1:6" ht="15" customHeight="1" x14ac:dyDescent="0.2">
      <c r="A126" s="19" t="str">
        <f ca="1">CONCATENATE(OFFSET(Registre!$A$2,0,ROW($A125)-1),OFFSET(Registre!$A$3,0,ROW($A125)-1))</f>
        <v>h.2.4.3</v>
      </c>
      <c r="B126" s="19" t="str">
        <f ca="1">OFFSET(Registre!$A$1,0,ROW($B126)-2)</f>
        <v>Réf. avis CNPD</v>
      </c>
      <c r="C126" s="19" t="str">
        <f ca="1">IF(OFFSET(Registre!$A$1,3,ROW($B126)-2)=0,"Free",OFFSET(Registre!$A$1,3,ROW($B126)-2))</f>
        <v>Free</v>
      </c>
      <c r="D126" s="19" t="str">
        <f ca="1">OFFSET(Registre!$A$1,5,ROW($B126)-2)</f>
        <v>[COL125]</v>
      </c>
      <c r="E126" s="19" t="s">
        <v>591</v>
      </c>
      <c r="F126" s="19" t="s">
        <v>527</v>
      </c>
    </row>
    <row r="127" spans="1:6" ht="15" customHeight="1" x14ac:dyDescent="0.2">
      <c r="A127" s="19" t="str">
        <f ca="1">CONCATENATE(OFFSET(Registre!$A$2,0,ROW($A126)-1),OFFSET(Registre!$A$3,0,ROW($A126)-1))</f>
        <v>h.3</v>
      </c>
      <c r="B127" s="19" t="str">
        <f ca="1">OFFSET(Registre!$A$1,0,ROW($B127)-2)</f>
        <v>Accords de sous-traitance</v>
      </c>
      <c r="C127" s="19" t="str">
        <f ca="1">IF(OFFSET(Registre!$A$1,3,ROW($B127)-2)=0,"Free",OFFSET(Registre!$A$1,3,ROW($B127)-2))</f>
        <v>Empty</v>
      </c>
      <c r="D127" s="19" t="str">
        <f ca="1">OFFSET(Registre!$A$1,5,ROW($B127)-2)</f>
        <v>[COL126]</v>
      </c>
      <c r="E127" s="19" t="s">
        <v>817</v>
      </c>
      <c r="F127" s="19" t="s">
        <v>528</v>
      </c>
    </row>
    <row r="128" spans="1:6" ht="15" customHeight="1" x14ac:dyDescent="0.2">
      <c r="A128" s="19" t="str">
        <f ca="1">CONCATENATE(OFFSET(Registre!$A$2,0,ROW($A127)-1),OFFSET(Registre!$A$3,0,ROW($A127)-1))</f>
        <v>h.3.1</v>
      </c>
      <c r="B128" s="19" t="str">
        <f ca="1">OFFSET(Registre!$A$1,0,ROW($B128)-2)</f>
        <v>Proc1-Nom</v>
      </c>
      <c r="C128" s="19" t="str">
        <f ca="1">IF(OFFSET(Registre!$A$1,3,ROW($B128)-2)=0,"Free",OFFSET(Registre!$A$1,3,ROW($B128)-2))</f>
        <v>Free</v>
      </c>
      <c r="D128" s="19" t="str">
        <f ca="1">OFFSET(Registre!$A$1,5,ROW($B128)-2)</f>
        <v>[COL127]</v>
      </c>
      <c r="E128" s="19" t="s">
        <v>818</v>
      </c>
      <c r="F128" s="19" t="s">
        <v>592</v>
      </c>
    </row>
    <row r="129" spans="1:6" ht="15" customHeight="1" x14ac:dyDescent="0.2">
      <c r="A129" s="19" t="str">
        <f ca="1">CONCATENATE(OFFSET(Registre!$A$2,0,ROW($A128)-1),OFFSET(Registre!$A$3,0,ROW($A128)-1))</f>
        <v>h.3.1.1</v>
      </c>
      <c r="B129" s="19" t="str">
        <f ca="1">OFFSET(Registre!$A$1,0,ROW($B129)-2)</f>
        <v>Réf.contrat 1</v>
      </c>
      <c r="C129" s="19" t="str">
        <f ca="1">IF(OFFSET(Registre!$A$1,3,ROW($B129)-2)=0,"Free",OFFSET(Registre!$A$1,3,ROW($B129)-2))</f>
        <v>Free</v>
      </c>
      <c r="D129" s="19" t="str">
        <f ca="1">OFFSET(Registre!$A$1,5,ROW($B129)-2)</f>
        <v>[COL128]</v>
      </c>
      <c r="E129" s="19" t="s">
        <v>593</v>
      </c>
      <c r="F129" s="19" t="s">
        <v>141</v>
      </c>
    </row>
    <row r="130" spans="1:6" ht="15" customHeight="1" x14ac:dyDescent="0.2">
      <c r="A130" s="19" t="str">
        <f ca="1">CONCATENATE(OFFSET(Registre!$A$2,0,ROW($A129)-1),OFFSET(Registre!$A$3,0,ROW($A129)-1))</f>
        <v>h.3.1.1</v>
      </c>
      <c r="B130" s="19" t="str">
        <f ca="1">OFFSET(Registre!$A$1,0,ROW($B130)-2)</f>
        <v>Proc1-Mesures</v>
      </c>
      <c r="C130" s="19" t="str">
        <f ca="1">IF(OFFSET(Registre!$A$1,3,ROW($B130)-2)=0,"Free",OFFSET(Registre!$A$1,3,ROW($B130)-2))</f>
        <v>Free</v>
      </c>
      <c r="D130" s="19" t="str">
        <f ca="1">OFFSET(Registre!$A$1,5,ROW($B130)-2)</f>
        <v>[COL129]</v>
      </c>
      <c r="E130" s="19" t="s">
        <v>819</v>
      </c>
      <c r="F130" s="19" t="s">
        <v>537</v>
      </c>
    </row>
    <row r="131" spans="1:6" ht="15" customHeight="1" x14ac:dyDescent="0.2">
      <c r="A131" s="19" t="str">
        <f ca="1">CONCATENATE(OFFSET(Registre!$A$2,0,ROW($A130)-1),OFFSET(Registre!$A$3,0,ROW($A130)-1))</f>
        <v>h.3.2</v>
      </c>
      <c r="B131" s="19" t="str">
        <f ca="1">OFFSET(Registre!$A$1,0,ROW($B131)-2)</f>
        <v>Proc2-Noms</v>
      </c>
      <c r="C131" s="19" t="str">
        <f ca="1">IF(OFFSET(Registre!$A$1,3,ROW($B131)-2)=0,"Free",OFFSET(Registre!$A$1,3,ROW($B131)-2))</f>
        <v>Free</v>
      </c>
      <c r="D131" s="19" t="str">
        <f ca="1">OFFSET(Registre!$A$1,5,ROW($B131)-2)</f>
        <v>[COL130]</v>
      </c>
      <c r="E131" s="19" t="s">
        <v>818</v>
      </c>
      <c r="F131" s="19" t="s">
        <v>592</v>
      </c>
    </row>
    <row r="132" spans="1:6" ht="15" customHeight="1" x14ac:dyDescent="0.2">
      <c r="A132" s="19" t="str">
        <f ca="1">CONCATENATE(OFFSET(Registre!$A$2,0,ROW($A131)-1),OFFSET(Registre!$A$3,0,ROW($A131)-1))</f>
        <v>h.3.2.1</v>
      </c>
      <c r="B132" s="19" t="str">
        <f ca="1">OFFSET(Registre!$A$1,0,ROW($B132)-2)</f>
        <v>Réf.contrat 2</v>
      </c>
      <c r="C132" s="19" t="str">
        <f ca="1">IF(OFFSET(Registre!$A$1,3,ROW($B132)-2)=0,"Free",OFFSET(Registre!$A$1,3,ROW($B132)-2))</f>
        <v>Free</v>
      </c>
      <c r="D132" s="19" t="str">
        <f ca="1">OFFSET(Registre!$A$1,5,ROW($B132)-2)</f>
        <v>[COL131]</v>
      </c>
      <c r="E132" s="19" t="s">
        <v>593</v>
      </c>
      <c r="F132" s="19" t="s">
        <v>141</v>
      </c>
    </row>
    <row r="133" spans="1:6" ht="15" customHeight="1" x14ac:dyDescent="0.2">
      <c r="A133" s="19" t="str">
        <f ca="1">CONCATENATE(OFFSET(Registre!$A$2,0,ROW($A132)-1),OFFSET(Registre!$A$3,0,ROW($A132)-1))</f>
        <v>h.3.2.2</v>
      </c>
      <c r="B133" s="19" t="str">
        <f ca="1">OFFSET(Registre!$A$1,0,ROW($B133)-2)</f>
        <v>Proc2-Mesures</v>
      </c>
      <c r="C133" s="19" t="str">
        <f ca="1">IF(OFFSET(Registre!$A$1,3,ROW($B133)-2)=0,"Free",OFFSET(Registre!$A$1,3,ROW($B133)-2))</f>
        <v>Free</v>
      </c>
      <c r="D133" s="19" t="str">
        <f ca="1">OFFSET(Registre!$A$1,5,ROW($B133)-2)</f>
        <v>[COL132]</v>
      </c>
      <c r="E133" s="19" t="s">
        <v>819</v>
      </c>
      <c r="F133" s="19" t="s">
        <v>537</v>
      </c>
    </row>
    <row r="134" spans="1:6" ht="15" customHeight="1" x14ac:dyDescent="0.2">
      <c r="A134" s="19" t="str">
        <f ca="1">CONCATENATE(OFFSET(Registre!$A$2,0,ROW($A133)-1),OFFSET(Registre!$A$3,0,ROW($A133)-1))</f>
        <v>h.4</v>
      </c>
      <c r="B134" s="19" t="str">
        <f ca="1">OFFSET(Registre!$A$1,0,ROW($B134)-2)</f>
        <v>Droit p. conc. [15-18]</v>
      </c>
      <c r="C134" s="19" t="str">
        <f ca="1">IF(OFFSET(Registre!$A$1,3,ROW($B134)-2)=0,"Free",OFFSET(Registre!$A$1,3,ROW($B134)-2))</f>
        <v>Empty</v>
      </c>
      <c r="D134" s="19" t="str">
        <f ca="1">OFFSET(Registre!$A$1,5,ROW($B134)-2)</f>
        <v>[COL133]</v>
      </c>
      <c r="E134" s="19" t="s">
        <v>820</v>
      </c>
      <c r="F134" s="19" t="s">
        <v>528</v>
      </c>
    </row>
    <row r="135" spans="1:6" ht="15" customHeight="1" x14ac:dyDescent="0.2">
      <c r="A135" s="19" t="str">
        <f ca="1">CONCATENATE(OFFSET(Registre!$A$2,0,ROW($A134)-1),OFFSET(Registre!$A$3,0,ROW($A134)-1))</f>
        <v>h.4.1</v>
      </c>
      <c r="B135" s="19" t="str">
        <f ca="1">OFFSET(Registre!$A$1,0,ROW($B135)-2)</f>
        <v>Droits particuliers</v>
      </c>
      <c r="C135" s="19" t="str">
        <f ca="1">IF(OFFSET(Registre!$A$1,3,ROW($B135)-2)=0,"Free",OFFSET(Registre!$A$1,3,ROW($B135)-2))</f>
        <v>Free</v>
      </c>
      <c r="D135" s="19" t="str">
        <f ca="1">OFFSET(Registre!$A$1,5,ROW($B135)-2)</f>
        <v>[COL134]</v>
      </c>
      <c r="E135" s="19" t="s">
        <v>599</v>
      </c>
      <c r="F135" s="19" t="s">
        <v>537</v>
      </c>
    </row>
    <row r="136" spans="1:6" ht="15" customHeight="1" x14ac:dyDescent="0.2">
      <c r="A136" s="19" t="str">
        <f ca="1">CONCATENATE(OFFSET(Registre!$A$2,0,ROW($A135)-1),OFFSET(Registre!$A$3,0,ROW($A135)-1))</f>
        <v>h.4.2</v>
      </c>
      <c r="B136" s="19" t="str">
        <f ca="1">OFFSET(Registre!$A$1,0,ROW($B136)-2)</f>
        <v>Référence à l’info. fournie</v>
      </c>
      <c r="C136" s="19" t="str">
        <f ca="1">IF(OFFSET(Registre!$A$1,3,ROW($B136)-2)=0,"Free",OFFSET(Registre!$A$1,3,ROW($B136)-2))</f>
        <v>Free</v>
      </c>
      <c r="D136" s="19" t="str">
        <f ca="1">OFFSET(Registre!$A$1,5,ROW($B136)-2)</f>
        <v>[COL135]</v>
      </c>
      <c r="E136" s="19" t="s">
        <v>821</v>
      </c>
      <c r="F136" s="19" t="s">
        <v>537</v>
      </c>
    </row>
    <row r="137" spans="1:6" ht="15" customHeight="1" x14ac:dyDescent="0.2">
      <c r="A137" s="19" t="str">
        <f ca="1">CONCATENATE(OFFSET(Registre!$A$2,0,ROW($A136)-1),OFFSET(Registre!$A$3,0,ROW($A136)-1))</f>
        <v>h.4.3</v>
      </c>
      <c r="B137" s="19" t="str">
        <f ca="1">OFFSET(Registre!$A$1,0,ROW($B137)-2)</f>
        <v>Mécanisme modif. consent.</v>
      </c>
      <c r="C137" s="19" t="str">
        <f ca="1">IF(OFFSET(Registre!$A$1,3,ROW($B137)-2)=0,"Free",OFFSET(Registre!$A$1,3,ROW($B137)-2))</f>
        <v>Free</v>
      </c>
      <c r="D137" s="19" t="str">
        <f ca="1">OFFSET(Registre!$A$1,5,ROW($B137)-2)</f>
        <v>[COL136]</v>
      </c>
      <c r="E137" s="19" t="s">
        <v>600</v>
      </c>
      <c r="F137" s="19" t="s">
        <v>537</v>
      </c>
    </row>
    <row r="138" spans="1:6" ht="15" customHeight="1" x14ac:dyDescent="0.2">
      <c r="A138" s="19" t="str">
        <f ca="1">CONCATENATE(OFFSET(Registre!$A$2,0,ROW($A137)-1),OFFSET(Registre!$A$3,0,ROW($A137)-1))</f>
        <v>h.4.4</v>
      </c>
      <c r="B138" s="19" t="str">
        <f ca="1">OFFSET(Registre!$A$1,0,ROW($B138)-2)</f>
        <v>Opposition si légitime</v>
      </c>
      <c r="C138" s="19" t="str">
        <f ca="1">IF(OFFSET(Registre!$A$1,3,ROW($B138)-2)=0,"Free",OFFSET(Registre!$A$1,3,ROW($B138)-2))</f>
        <v>Free</v>
      </c>
      <c r="D138" s="19" t="str">
        <f ca="1">OFFSET(Registre!$A$1,5,ROW($B138)-2)</f>
        <v>[COL137]</v>
      </c>
      <c r="E138" s="19" t="s">
        <v>822</v>
      </c>
      <c r="F138" s="19" t="s">
        <v>601</v>
      </c>
    </row>
    <row r="139" spans="1:6" ht="15" customHeight="1" x14ac:dyDescent="0.2">
      <c r="A139" s="19" t="str">
        <f ca="1">CONCATENATE(OFFSET(Registre!$A$2,0,ROW($A138)-1),OFFSET(Registre!$A$3,0,ROW($A138)-1))</f>
        <v>h.4.5</v>
      </c>
      <c r="B139" s="19" t="str">
        <f ca="1">OFFSET(Registre!$A$1,0,ROW($B139)-2)</f>
        <v>Méc. p accéder, corriger, écraser</v>
      </c>
      <c r="C139" s="19" t="str">
        <f ca="1">IF(OFFSET(Registre!$A$1,3,ROW($B139)-2)=0,"Free",OFFSET(Registre!$A$1,3,ROW($B139)-2))</f>
        <v>Free</v>
      </c>
      <c r="D139" s="19" t="str">
        <f ca="1">OFFSET(Registre!$A$1,5,ROW($B139)-2)</f>
        <v>[COL138]</v>
      </c>
      <c r="E139" s="19" t="s">
        <v>602</v>
      </c>
      <c r="F139" s="19" t="s">
        <v>601</v>
      </c>
    </row>
    <row r="140" spans="1:6" ht="15" customHeight="1" x14ac:dyDescent="0.2">
      <c r="A140" s="19" t="str">
        <f ca="1">CONCATENATE(OFFSET(Registre!$A$2,0,ROW($A139)-1),OFFSET(Registre!$A$3,0,ROW($A139)-1))</f>
        <v>h.4.6</v>
      </c>
      <c r="B140" s="19" t="str">
        <f ca="1">OFFSET(Registre!$A$1,0,ROW($B140)-2)</f>
        <v>Méc. de portage</v>
      </c>
      <c r="C140" s="19" t="str">
        <f ca="1">IF(OFFSET(Registre!$A$1,3,ROW($B140)-2)=0,"Free",OFFSET(Registre!$A$1,3,ROW($B140)-2))</f>
        <v>Free</v>
      </c>
      <c r="D140" s="19" t="str">
        <f ca="1">OFFSET(Registre!$A$1,5,ROW($B140)-2)</f>
        <v>[COL139]</v>
      </c>
      <c r="E140" s="19" t="s">
        <v>602</v>
      </c>
      <c r="F140" s="19" t="s">
        <v>601</v>
      </c>
    </row>
    <row r="141" spans="1:6" ht="15" customHeight="1" x14ac:dyDescent="0.2">
      <c r="A141" s="19" t="str">
        <f ca="1">CONCATENATE(OFFSET(Registre!$A$2,0,ROW($A140)-1),OFFSET(Registre!$A$3,0,ROW($A140)-1))</f>
        <v>h.4.7</v>
      </c>
      <c r="B141" s="19" t="str">
        <f ca="1">OFFSET(Registre!$A$1,0,ROW($B141)-2)</f>
        <v>Méc. p. justifier déc. autom.</v>
      </c>
      <c r="C141" s="19" t="str">
        <f ca="1">IF(OFFSET(Registre!$A$1,3,ROW($B141)-2)=0,"Free",OFFSET(Registre!$A$1,3,ROW($B141)-2))</f>
        <v>Free</v>
      </c>
      <c r="D141" s="19" t="str">
        <f ca="1">OFFSET(Registre!$A$1,5,ROW($B141)-2)</f>
        <v>[COL140]</v>
      </c>
      <c r="E141" s="19" t="s">
        <v>602</v>
      </c>
      <c r="F141" s="19" t="s">
        <v>601</v>
      </c>
    </row>
    <row r="142" spans="1:6" ht="15" customHeight="1" x14ac:dyDescent="0.2">
      <c r="A142" s="19" t="str">
        <f ca="1">CONCATENATE(OFFSET(Registre!$A$2,0,ROW($A141)-1),OFFSET(Registre!$A$3,0,ROW($A141)-1))</f>
        <v>h.4.8</v>
      </c>
      <c r="B142" s="19" t="str">
        <f ca="1">OFFSET(Registre!$A$1,0,ROW($B142)-2)</f>
        <v>Commentaire</v>
      </c>
      <c r="C142" s="19" t="str">
        <f ca="1">IF(OFFSET(Registre!$A$1,3,ROW($B142)-2)=0,"Free",OFFSET(Registre!$A$1,3,ROW($B142)-2))</f>
        <v>Free</v>
      </c>
      <c r="D142" s="19" t="str">
        <f ca="1">OFFSET(Registre!$A$1,5,ROW($B142)-2)</f>
        <v>[COL141]</v>
      </c>
      <c r="E142" s="19" t="s">
        <v>527</v>
      </c>
      <c r="F142" s="19"/>
    </row>
    <row r="143" spans="1:6" ht="15" customHeight="1" x14ac:dyDescent="0.2">
      <c r="A143" s="19" t="str">
        <f ca="1">CONCATENATE(OFFSET(Registre!$A$2,0,ROW($A142)-1),OFFSET(Registre!$A$3,0,ROW($A142)-1))</f>
        <v>h.5</v>
      </c>
      <c r="B143" s="19" t="str">
        <f ca="1">OFFSET(Registre!$A$1,0,ROW($B143)-2)</f>
        <v>Appréciation des risques</v>
      </c>
      <c r="C143" s="19" t="str">
        <f ca="1">IF(OFFSET(Registre!$A$1,3,ROW($B143)-2)=0,"Free",OFFSET(Registre!$A$1,3,ROW($B143)-2))</f>
        <v>AutoFilled</v>
      </c>
      <c r="D143" s="19" t="str">
        <f ca="1">OFFSET(Registre!$A$1,5,ROW($B143)-2)</f>
        <v>[COL142]</v>
      </c>
      <c r="E143" s="19" t="s">
        <v>533</v>
      </c>
      <c r="F143" s="233" t="s">
        <v>1105</v>
      </c>
    </row>
    <row r="144" spans="1:6" ht="15" customHeight="1" x14ac:dyDescent="0.2">
      <c r="A144" s="19" t="str">
        <f ca="1">CONCATENATE(OFFSET(Registre!$A$2,0,ROW($A143)-1),OFFSET(Registre!$A$3,0,ROW($A143)-1))</f>
        <v>h.5.1</v>
      </c>
      <c r="B144" s="19" t="str">
        <f ca="1">OFFSET(Registre!$A$1,0,ROW($B144)-2)</f>
        <v>DCP-1
(Retention Maxi)</v>
      </c>
      <c r="C144" s="19" t="str">
        <f ca="1">IF(OFFSET(Registre!$A$1,3,ROW($B144)-2)=0,"Free",OFFSET(Registre!$A$1,3,ROW($B144)-2))</f>
        <v>AutoFilled</v>
      </c>
      <c r="D144" s="19" t="str">
        <f ca="1">OFFSET(Registre!$A$1,5,ROW($B144)-2)</f>
        <v>[COL143]</v>
      </c>
      <c r="E144" s="19" t="s">
        <v>751</v>
      </c>
      <c r="F144" s="233" t="s">
        <v>1106</v>
      </c>
    </row>
    <row r="145" spans="1:6" ht="15" customHeight="1" x14ac:dyDescent="0.2">
      <c r="A145" s="19" t="str">
        <f ca="1">CONCATENATE(OFFSET(Registre!$A$2,0,ROW($A144)-1),OFFSET(Registre!$A$3,0,ROW($A144)-1))</f>
        <v>h.5.1.1</v>
      </c>
      <c r="B145" s="19" t="str">
        <f ca="1">OFFSET(Registre!$A$1,0,ROW($B145)-2)</f>
        <v>Type support DCP1</v>
      </c>
      <c r="C145" s="19" t="str">
        <f ca="1">IF(OFFSET(Registre!$A$1,3,ROW($B145)-2)=0,"Free",OFFSET(Registre!$A$1,3,ROW($B145)-2))</f>
        <v>Drop-Down List</v>
      </c>
      <c r="D145" s="19" t="str">
        <f ca="1">OFFSET(Registre!$A$1,5,ROW($B145)-2)</f>
        <v>[COL144]</v>
      </c>
      <c r="E145" s="19" t="s">
        <v>595</v>
      </c>
      <c r="F145" s="19" t="s">
        <v>596</v>
      </c>
    </row>
    <row r="146" spans="1:6" ht="15" customHeight="1" x14ac:dyDescent="0.2">
      <c r="A146" s="19" t="str">
        <f ca="1">CONCATENATE(OFFSET(Registre!$A$2,0,ROW($A145)-1),OFFSET(Registre!$A$3,0,ROW($A145)-1))</f>
        <v>h.5.1.2</v>
      </c>
      <c r="B146" s="19" t="str">
        <f ca="1">OFFSET(Registre!$A$1,0,ROW($B146)-2)</f>
        <v>Vraisemblance DCP1</v>
      </c>
      <c r="C146" s="19" t="str">
        <f ca="1">IF(OFFSET(Registre!$A$1,3,ROW($B146)-2)=0,"Free",OFFSET(Registre!$A$1,3,ROW($B146)-2))</f>
        <v>Drop-Down List</v>
      </c>
      <c r="D146" s="19" t="str">
        <f ca="1">OFFSET(Registre!$A$1,5,ROW($B146)-2)</f>
        <v>[COL145]</v>
      </c>
      <c r="E146" s="19" t="s">
        <v>1002</v>
      </c>
      <c r="F146" s="19" t="s">
        <v>597</v>
      </c>
    </row>
    <row r="147" spans="1:6" ht="15" customHeight="1" x14ac:dyDescent="0.2">
      <c r="A147" s="19" t="str">
        <f ca="1">CONCATENATE(OFFSET(Registre!$A$2,0,ROW($A146)-1),OFFSET(Registre!$A$3,0,ROW($A146)-1))</f>
        <v>h.5.1.3</v>
      </c>
      <c r="B147" s="19" t="str">
        <f ca="1">OFFSET(Registre!$A$1,0,ROW($B147)-2)</f>
        <v>Impact DCP-1</v>
      </c>
      <c r="C147" s="19" t="str">
        <f ca="1">IF(OFFSET(Registre!$A$1,3,ROW($B147)-2)=0,"Free",OFFSET(Registre!$A$1,3,ROW($B147)-2))</f>
        <v>Drop-Down List</v>
      </c>
      <c r="D147" s="19" t="str">
        <f ca="1">OFFSET(Registre!$A$1,5,ROW($B147)-2)</f>
        <v>[COL146]</v>
      </c>
      <c r="E147" s="19" t="s">
        <v>598</v>
      </c>
      <c r="F147" s="19" t="s">
        <v>597</v>
      </c>
    </row>
    <row r="148" spans="1:6" ht="15" customHeight="1" x14ac:dyDescent="0.2">
      <c r="A148" s="19" t="str">
        <f ca="1">CONCATENATE(OFFSET(Registre!$A$2,0,ROW($A147)-1),OFFSET(Registre!$A$3,0,ROW($A147)-1))</f>
        <v>h.5.1.4c</v>
      </c>
      <c r="B148" s="19" t="str">
        <f ca="1">OFFSET(Registre!$A$1,0,ROW($B148)-2)</f>
        <v>NR-DCP1</v>
      </c>
      <c r="C148" s="19" t="str">
        <f ca="1">IF(OFFSET(Registre!$A$1,3,ROW($B148)-2)=0,"Free",OFFSET(Registre!$A$1,3,ROW($B148)-2))</f>
        <v>AutoFilled</v>
      </c>
      <c r="D148" s="19" t="str">
        <f ca="1">OFFSET(Registre!$A$1,5,ROW($B148)-2)</f>
        <v>[COL147]</v>
      </c>
      <c r="E148" s="19" t="s">
        <v>594</v>
      </c>
      <c r="F148" s="234" t="s">
        <v>1107</v>
      </c>
    </row>
    <row r="149" spans="1:6" ht="15" customHeight="1" x14ac:dyDescent="0.2">
      <c r="A149" s="19" t="str">
        <f ca="1">CONCATENATE(OFFSET(Registre!$A$2,0,ROW($A148)-1),OFFSET(Registre!$A$3,0,ROW($A148)-1))</f>
        <v>h.5.1.4</v>
      </c>
      <c r="B149" s="19" t="str">
        <f ca="1">OFFSET(Registre!$A$1,0,ROW($B149)-2)</f>
        <v>Niv. Risque DCP-1</v>
      </c>
      <c r="C149" s="19" t="str">
        <f ca="1">IF(OFFSET(Registre!$A$1,3,ROW($B149)-2)=0,"Free",OFFSET(Registre!$A$1,3,ROW($B149)-2))</f>
        <v>AutoFilled</v>
      </c>
      <c r="D149" s="19" t="str">
        <f ca="1">OFFSET(Registre!$A$1,5,ROW($B149)-2)</f>
        <v>[COL148]</v>
      </c>
      <c r="E149" s="19" t="s">
        <v>603</v>
      </c>
      <c r="F149" s="234" t="s">
        <v>1108</v>
      </c>
    </row>
    <row r="150" spans="1:6" ht="15" customHeight="1" x14ac:dyDescent="0.2">
      <c r="A150" s="19" t="str">
        <f ca="1">CONCATENATE(OFFSET(Registre!$A$2,0,ROW($A149)-1),OFFSET(Registre!$A$3,0,ROW($A149)-1))</f>
        <v>h.5.1.4</v>
      </c>
      <c r="B150" s="19" t="str">
        <f ca="1">OFFSET(Registre!$A$1,0,ROW($B150)-2)</f>
        <v>DCP-2
(Sensible)</v>
      </c>
      <c r="C150" s="19" t="str">
        <f ca="1">IF(OFFSET(Registre!$A$1,3,ROW($B150)-2)=0,"Free",OFFSET(Registre!$A$1,3,ROW($B150)-2))</f>
        <v>AutoFilled</v>
      </c>
      <c r="D150" s="19" t="str">
        <f ca="1">OFFSET(Registre!$A$1,5,ROW($B150)-2)</f>
        <v>[COL149]</v>
      </c>
      <c r="E150" s="19" t="s">
        <v>751</v>
      </c>
      <c r="F150" s="234" t="s">
        <v>1109</v>
      </c>
    </row>
    <row r="151" spans="1:6" ht="15" customHeight="1" x14ac:dyDescent="0.2">
      <c r="A151" s="19" t="str">
        <f ca="1">CONCATENATE(OFFSET(Registre!$A$2,0,ROW($A150)-1),OFFSET(Registre!$A$3,0,ROW($A150)-1))</f>
        <v>h.5.2.1</v>
      </c>
      <c r="B151" s="19" t="str">
        <f ca="1">OFFSET(Registre!$A$1,0,ROW($B151)-2)</f>
        <v>Type Support DCP-2</v>
      </c>
      <c r="C151" s="19" t="str">
        <f ca="1">IF(OFFSET(Registre!$A$1,3,ROW($B151)-2)=0,"Free",OFFSET(Registre!$A$1,3,ROW($B151)-2))</f>
        <v>Drop-Down List</v>
      </c>
      <c r="D151" s="19" t="str">
        <f ca="1">OFFSET(Registre!$A$1,5,ROW($B151)-2)</f>
        <v>[COL150]</v>
      </c>
      <c r="E151" s="19" t="s">
        <v>595</v>
      </c>
      <c r="F151" s="19" t="s">
        <v>596</v>
      </c>
    </row>
    <row r="152" spans="1:6" ht="15" customHeight="1" x14ac:dyDescent="0.2">
      <c r="A152" s="19" t="str">
        <f ca="1">CONCATENATE(OFFSET(Registre!$A$2,0,ROW($A151)-1),OFFSET(Registre!$A$3,0,ROW($A151)-1))</f>
        <v>h.5.2.2</v>
      </c>
      <c r="B152" s="19" t="str">
        <f ca="1">OFFSET(Registre!$A$1,0,ROW($B152)-2)</f>
        <v>Vraisemblance DCP-2</v>
      </c>
      <c r="C152" s="19" t="str">
        <f ca="1">IF(OFFSET(Registre!$A$1,3,ROW($B152)-2)=0,"Free",OFFSET(Registre!$A$1,3,ROW($B152)-2))</f>
        <v>Drop-Down List</v>
      </c>
      <c r="D152" s="19" t="str">
        <f ca="1">OFFSET(Registre!$A$1,5,ROW($B152)-2)</f>
        <v>[COL151]</v>
      </c>
      <c r="E152" s="19" t="s">
        <v>1002</v>
      </c>
      <c r="F152" s="19" t="s">
        <v>597</v>
      </c>
    </row>
    <row r="153" spans="1:6" ht="15" customHeight="1" x14ac:dyDescent="0.2">
      <c r="A153" s="19" t="str">
        <f ca="1">CONCATENATE(OFFSET(Registre!$A$2,0,ROW($A152)-1),OFFSET(Registre!$A$3,0,ROW($A152)-1))</f>
        <v>h.5.2.3</v>
      </c>
      <c r="B153" s="19" t="str">
        <f ca="1">OFFSET(Registre!$A$1,0,ROW($B153)-2)</f>
        <v>Impact DCP-2</v>
      </c>
      <c r="C153" s="19" t="str">
        <f ca="1">IF(OFFSET(Registre!$A$1,3,ROW($B153)-2)=0,"Free",OFFSET(Registre!$A$1,3,ROW($B153)-2))</f>
        <v>Drop-Down List</v>
      </c>
      <c r="D153" s="19" t="str">
        <f ca="1">OFFSET(Registre!$A$1,5,ROW($B153)-2)</f>
        <v>[COL152]</v>
      </c>
      <c r="E153" s="19" t="s">
        <v>598</v>
      </c>
      <c r="F153" s="19" t="s">
        <v>597</v>
      </c>
    </row>
    <row r="154" spans="1:6" ht="15" customHeight="1" x14ac:dyDescent="0.2">
      <c r="A154" s="19" t="str">
        <f ca="1">CONCATENATE(OFFSET(Registre!$A$2,0,ROW($A153)-1),OFFSET(Registre!$A$3,0,ROW($A153)-1))</f>
        <v>h.5.2.4c</v>
      </c>
      <c r="B154" s="19" t="str">
        <f ca="1">OFFSET(Registre!$A$1,0,ROW($B154)-2)</f>
        <v>NR-DCP-2</v>
      </c>
      <c r="C154" s="19" t="str">
        <f ca="1">IF(OFFSET(Registre!$A$1,3,ROW($B154)-2)=0,"Free",OFFSET(Registre!$A$1,3,ROW($B154)-2))</f>
        <v>AutoFilled</v>
      </c>
      <c r="D154" s="19" t="str">
        <f ca="1">OFFSET(Registre!$A$1,5,ROW($B154)-2)</f>
        <v>[COL153]</v>
      </c>
      <c r="E154" s="19" t="s">
        <v>594</v>
      </c>
      <c r="F154" s="234" t="s">
        <v>1110</v>
      </c>
    </row>
    <row r="155" spans="1:6" ht="15" customHeight="1" x14ac:dyDescent="0.2">
      <c r="A155" s="19" t="str">
        <f ca="1">CONCATENATE(OFFSET(Registre!$A$2,0,ROW($A154)-1),OFFSET(Registre!$A$3,0,ROW($A154)-1))</f>
        <v>h.5.2.4</v>
      </c>
      <c r="B155" s="19" t="str">
        <f ca="1">OFFSET(Registre!$A$1,0,ROW($B155)-2)</f>
        <v>Niv. Risque DCP-2</v>
      </c>
      <c r="C155" s="19" t="str">
        <f ca="1">IF(OFFSET(Registre!$A$1,3,ROW($B155)-2)=0,"Free",OFFSET(Registre!$A$1,3,ROW($B155)-2))</f>
        <v>AutoFilled</v>
      </c>
      <c r="D155" s="19" t="str">
        <f ca="1">OFFSET(Registre!$A$1,5,ROW($B155)-2)</f>
        <v>[COL154]</v>
      </c>
      <c r="E155" s="19" t="s">
        <v>603</v>
      </c>
      <c r="F155" s="234" t="s">
        <v>1111</v>
      </c>
    </row>
    <row r="156" spans="1:6" ht="15" customHeight="1" x14ac:dyDescent="0.2">
      <c r="A156" s="19" t="str">
        <f ca="1">CONCATENATE(OFFSET(Registre!$A$2,0,ROW($A155)-1),OFFSET(Registre!$A$3,0,ROW($A155)-1))</f>
        <v>h.5.3</v>
      </c>
      <c r="B156" s="19" t="str">
        <f ca="1">OFFSET(Registre!$A$1,0,ROW($B156)-2)</f>
        <v>DCP-3
(Autres)</v>
      </c>
      <c r="C156" s="19" t="str">
        <f ca="1">IF(OFFSET(Registre!$A$1,3,ROW($B156)-2)=0,"Free",OFFSET(Registre!$A$1,3,ROW($B156)-2))</f>
        <v>AutoFilled</v>
      </c>
      <c r="D156" s="19" t="str">
        <f ca="1">OFFSET(Registre!$A$1,5,ROW($B156)-2)</f>
        <v>[COL155]</v>
      </c>
      <c r="E156" s="19" t="s">
        <v>751</v>
      </c>
      <c r="F156" s="234" t="s">
        <v>1112</v>
      </c>
    </row>
    <row r="157" spans="1:6" ht="15" customHeight="1" x14ac:dyDescent="0.2">
      <c r="A157" s="19" t="str">
        <f ca="1">CONCATENATE(OFFSET(Registre!$A$2,0,ROW($A156)-1),OFFSET(Registre!$A$3,0,ROW($A156)-1))</f>
        <v>h.5.3.1</v>
      </c>
      <c r="B157" s="19" t="str">
        <f ca="1">OFFSET(Registre!$A$1,0,ROW($B157)-2)</f>
        <v>Type Support DCP-3</v>
      </c>
      <c r="C157" s="19" t="str">
        <f ca="1">IF(OFFSET(Registre!$A$1,3,ROW($B157)-2)=0,"Free",OFFSET(Registre!$A$1,3,ROW($B157)-2))</f>
        <v>Drop-Down List</v>
      </c>
      <c r="D157" s="19" t="str">
        <f ca="1">OFFSET(Registre!$A$1,5,ROW($B157)-2)</f>
        <v>[COL156]</v>
      </c>
      <c r="E157" s="19" t="s">
        <v>595</v>
      </c>
      <c r="F157" s="19" t="s">
        <v>596</v>
      </c>
    </row>
    <row r="158" spans="1:6" ht="15" customHeight="1" x14ac:dyDescent="0.2">
      <c r="A158" s="19" t="str">
        <f ca="1">CONCATENATE(OFFSET(Registre!$A$2,0,ROW($A157)-1),OFFSET(Registre!$A$3,0,ROW($A157)-1))</f>
        <v>h.5.3.2</v>
      </c>
      <c r="B158" s="19" t="str">
        <f ca="1">OFFSET(Registre!$A$1,0,ROW($B158)-2)</f>
        <v>Vraisemblance DCP-3</v>
      </c>
      <c r="C158" s="19" t="str">
        <f ca="1">IF(OFFSET(Registre!$A$1,3,ROW($B158)-2)=0,"Free",OFFSET(Registre!$A$1,3,ROW($B158)-2))</f>
        <v>Drop-Down List</v>
      </c>
      <c r="D158" s="19" t="str">
        <f ca="1">OFFSET(Registre!$A$1,5,ROW($B158)-2)</f>
        <v>[COL157]</v>
      </c>
      <c r="E158" s="19" t="s">
        <v>1002</v>
      </c>
      <c r="F158" s="19" t="s">
        <v>597</v>
      </c>
    </row>
    <row r="159" spans="1:6" ht="15" customHeight="1" x14ac:dyDescent="0.2">
      <c r="A159" s="19" t="str">
        <f ca="1">CONCATENATE(OFFSET(Registre!$A$2,0,ROW($A158)-1),OFFSET(Registre!$A$3,0,ROW($A158)-1))</f>
        <v>h.5.3.3</v>
      </c>
      <c r="B159" s="19" t="str">
        <f ca="1">OFFSET(Registre!$A$1,0,ROW($B159)-2)</f>
        <v>Impact DCP-3</v>
      </c>
      <c r="C159" s="19" t="str">
        <f ca="1">IF(OFFSET(Registre!$A$1,3,ROW($B159)-2)=0,"Free",OFFSET(Registre!$A$1,3,ROW($B159)-2))</f>
        <v>Drop-Down List</v>
      </c>
      <c r="D159" s="19" t="str">
        <f ca="1">OFFSET(Registre!$A$1,5,ROW($B159)-2)</f>
        <v>[COL158]</v>
      </c>
      <c r="E159" s="19" t="s">
        <v>598</v>
      </c>
      <c r="F159" s="19" t="s">
        <v>597</v>
      </c>
    </row>
    <row r="160" spans="1:6" ht="15" customHeight="1" x14ac:dyDescent="0.2">
      <c r="A160" s="19" t="str">
        <f ca="1">CONCATENATE(OFFSET(Registre!$A$2,0,ROW($A159)-1),OFFSET(Registre!$A$3,0,ROW($A159)-1))</f>
        <v>h.5.3.4c</v>
      </c>
      <c r="B160" s="19" t="str">
        <f ca="1">OFFSET(Registre!$A$1,0,ROW($B160)-2)</f>
        <v>NR-DCP-3</v>
      </c>
      <c r="C160" s="19" t="str">
        <f ca="1">IF(OFFSET(Registre!$A$1,3,ROW($B160)-2)=0,"Free",OFFSET(Registre!$A$1,3,ROW($B160)-2))</f>
        <v>AutoFilled</v>
      </c>
      <c r="D160" s="19" t="str">
        <f ca="1">OFFSET(Registre!$A$1,5,ROW($B160)-2)</f>
        <v>[COL159]</v>
      </c>
      <c r="E160" s="19" t="s">
        <v>594</v>
      </c>
      <c r="F160" s="234" t="s">
        <v>1113</v>
      </c>
    </row>
    <row r="161" spans="1:6" ht="15" customHeight="1" x14ac:dyDescent="0.2">
      <c r="A161" s="19" t="str">
        <f ca="1">CONCATENATE(OFFSET(Registre!$A$2,0,ROW($A160)-1),OFFSET(Registre!$A$3,0,ROW($A160)-1))</f>
        <v>h.5.3.4</v>
      </c>
      <c r="B161" s="19" t="str">
        <f ca="1">OFFSET(Registre!$A$1,0,ROW($B161)-2)</f>
        <v>Niv. Risque DCP-3</v>
      </c>
      <c r="C161" s="19" t="str">
        <f ca="1">IF(OFFSET(Registre!$A$1,3,ROW($B161)-2)=0,"Free",OFFSET(Registre!$A$1,3,ROW($B161)-2))</f>
        <v>AutoFilled</v>
      </c>
      <c r="D161" s="19" t="str">
        <f ca="1">OFFSET(Registre!$A$1,5,ROW($B161)-2)</f>
        <v>[COL160]</v>
      </c>
      <c r="E161" s="19" t="s">
        <v>603</v>
      </c>
      <c r="F161" s="234" t="s">
        <v>1114</v>
      </c>
    </row>
    <row r="162" spans="1:6" ht="15" customHeight="1" x14ac:dyDescent="0.2">
      <c r="A162" s="19" t="str">
        <f ca="1">CONCATENATE(OFFSET(Registre!$A$2,0,ROW($A161)-1),OFFSET(Registre!$A$3,0,ROW($A161)-1))</f>
        <v>h.5.1.5</v>
      </c>
      <c r="B162" s="19" t="str">
        <f ca="1">OFFSET(Registre!$A$1,0,ROW($B162)-2)</f>
        <v>Ref Analyse de risque</v>
      </c>
      <c r="C162" s="19" t="str">
        <f ca="1">IF(OFFSET(Registre!$A$1,3,ROW($B162)-2)=0,"Free",OFFSET(Registre!$A$1,3,ROW($B162)-2))</f>
        <v>Free</v>
      </c>
      <c r="D162" s="19" t="str">
        <f ca="1">OFFSET(Registre!$A$1,5,ROW($B162)-2)</f>
        <v>[COL161]</v>
      </c>
      <c r="E162" s="19" t="s">
        <v>753</v>
      </c>
      <c r="F162" s="19"/>
    </row>
    <row r="163" spans="1:6" ht="15" customHeight="1" x14ac:dyDescent="0.2">
      <c r="A163" s="19" t="str">
        <f ca="1">CONCATENATE(OFFSET(Registre!$A$2,0,ROW($A162)-1),OFFSET(Registre!$A$3,0,ROW($A162)-1))</f>
        <v>i</v>
      </c>
      <c r="B163" s="19" t="str">
        <f ca="1">OFFSET(Registre!$A$1,0,ROW($B163)-2)</f>
        <v>Info spécifique</v>
      </c>
      <c r="C163" s="19" t="str">
        <f ca="1">IF(OFFSET(Registre!$A$1,3,ROW($B163)-2)=0,"Free",OFFSET(Registre!$A$1,3,ROW($B163)-2))</f>
        <v>Empty</v>
      </c>
      <c r="D163" s="19" t="str">
        <f ca="1">OFFSET(Registre!$A$1,5,ROW($B163)-2)</f>
        <v>[COL162]</v>
      </c>
      <c r="E163" s="19" t="s">
        <v>749</v>
      </c>
      <c r="F163" s="19" t="s">
        <v>528</v>
      </c>
    </row>
    <row r="164" spans="1:6" ht="15" customHeight="1" x14ac:dyDescent="0.2">
      <c r="A164" s="19" t="str">
        <f ca="1">CONCATENATE(OFFSET(Registre!$A$2,0,ROW($A163)-1),OFFSET(Registre!$A$3,0,ROW($A163)-1))</f>
        <v>i.1</v>
      </c>
      <c r="B164" s="19" t="str">
        <f ca="1">OFFSET(Registre!$A$1,0,ROW($B164)-2)</f>
        <v>Source Collecte</v>
      </c>
      <c r="C164" s="19" t="str">
        <f ca="1">IF(OFFSET(Registre!$A$1,3,ROW($B164)-2)=0,"Free",OFFSET(Registre!$A$1,3,ROW($B164)-2))</f>
        <v>Free</v>
      </c>
      <c r="D164" s="19" t="str">
        <f ca="1">OFFSET(Registre!$A$1,5,ROW($B164)-2)</f>
        <v>[COL163]</v>
      </c>
      <c r="E164" s="19" t="s">
        <v>889</v>
      </c>
      <c r="F164" s="19" t="s">
        <v>1003</v>
      </c>
    </row>
    <row r="165" spans="1:6" ht="15" customHeight="1" x14ac:dyDescent="0.2">
      <c r="A165" s="19" t="str">
        <f ca="1">CONCATENATE(OFFSET(Registre!$A$2,0,ROW($A164)-1),OFFSET(Registre!$A$3,0,ROW($A164)-1))</f>
        <v>i.2</v>
      </c>
      <c r="B165" s="19" t="str">
        <f ca="1">OFFSET(Registre!$A$1,0,ROW($B165)-2)</f>
        <v>Chaîne Resp.</v>
      </c>
      <c r="C165" s="19" t="str">
        <f ca="1">IF(OFFSET(Registre!$A$1,3,ROW($B165)-2)=0,"Free",OFFSET(Registre!$A$1,3,ROW($B165)-2))</f>
        <v>Empty</v>
      </c>
      <c r="D165" s="19" t="str">
        <f ca="1">OFFSET(Registre!$A$1,5,ROW($B165)-2)</f>
        <v>[COL164]</v>
      </c>
      <c r="E165" s="19" t="s">
        <v>749</v>
      </c>
      <c r="F165" s="19" t="s">
        <v>528</v>
      </c>
    </row>
    <row r="166" spans="1:6" ht="15" customHeight="1" x14ac:dyDescent="0.2">
      <c r="A166" s="19" t="str">
        <f ca="1">CONCATENATE(OFFSET(Registre!$A$2,0,ROW($A165)-1),OFFSET(Registre!$A$3,0,ROW($A165)-1))</f>
        <v>i.2.1</v>
      </c>
      <c r="B166" s="19" t="str">
        <f ca="1">OFFSET(Registre!$A$1,0,ROW($B166)-2)</f>
        <v>RSI</v>
      </c>
      <c r="C166" s="19" t="str">
        <f ca="1">IF(OFFSET(Registre!$A$1,3,ROW($B166)-2)=0,"Free",OFFSET(Registre!$A$1,3,ROW($B166)-2))</f>
        <v>Free</v>
      </c>
      <c r="D166" s="19" t="str">
        <f ca="1">OFFSET(Registre!$A$1,5,ROW($B166)-2)</f>
        <v>[COL165]</v>
      </c>
      <c r="E166" s="19" t="s">
        <v>886</v>
      </c>
      <c r="F166" s="19" t="s">
        <v>885</v>
      </c>
    </row>
    <row r="167" spans="1:6" ht="15" customHeight="1" x14ac:dyDescent="0.2">
      <c r="A167" s="19" t="str">
        <f ca="1">CONCATENATE(OFFSET(Registre!$A$2,0,ROW($A166)-1),OFFSET(Registre!$A$3,0,ROW($A166)-1))</f>
        <v>i.2.2</v>
      </c>
      <c r="B167" s="19" t="str">
        <f ca="1">OFFSET(Registre!$A$1,0,ROW($B167)-2)</f>
        <v>RSSI</v>
      </c>
      <c r="C167" s="19" t="str">
        <f ca="1">IF(OFFSET(Registre!$A$1,3,ROW($B167)-2)=0,"Free",OFFSET(Registre!$A$1,3,ROW($B167)-2))</f>
        <v>Free</v>
      </c>
      <c r="D167" s="19" t="str">
        <f ca="1">OFFSET(Registre!$A$1,5,ROW($B167)-2)</f>
        <v>[COL166]</v>
      </c>
      <c r="E167" s="19" t="s">
        <v>887</v>
      </c>
      <c r="F167" s="19" t="s">
        <v>885</v>
      </c>
    </row>
    <row r="168" spans="1:6" ht="15" customHeight="1" x14ac:dyDescent="0.2">
      <c r="A168" s="19" t="str">
        <f ca="1">CONCATENATE(OFFSET(Registre!$A$2,0,ROW($A167)-1),OFFSET(Registre!$A$3,0,ROW($A167)-1))</f>
        <v>i.2.3</v>
      </c>
      <c r="B168" s="19" t="str">
        <f ca="1">OFFSET(Registre!$A$1,0,ROW($B168)-2)</f>
        <v>Resp. Not CNPD</v>
      </c>
      <c r="C168" s="19" t="str">
        <f ca="1">IF(OFFSET(Registre!$A$1,3,ROW($B168)-2)=0,"Free",OFFSET(Registre!$A$1,3,ROW($B168)-2))</f>
        <v>Free</v>
      </c>
      <c r="D168" s="19" t="str">
        <f ca="1">OFFSET(Registre!$A$1,5,ROW($B168)-2)</f>
        <v>[COL167]</v>
      </c>
      <c r="E168" s="19" t="s">
        <v>888</v>
      </c>
      <c r="F168" s="19" t="s">
        <v>885</v>
      </c>
    </row>
    <row r="169" spans="1:6" ht="15" customHeight="1" x14ac:dyDescent="0.2">
      <c r="A169" s="19" t="str">
        <f ca="1">CONCATENATE(OFFSET(Registre!$A$2,0,ROW($A168)-1),OFFSET(Registre!$A$3,0,ROW($A168)-1))</f>
        <v>i.2.4</v>
      </c>
      <c r="B169" s="19" t="str">
        <f ca="1">OFFSET(Registre!$A$1,0,ROW($B169)-2)</f>
        <v>Resp. Com Sujet</v>
      </c>
      <c r="C169" s="19" t="str">
        <f ca="1">IF(OFFSET(Registre!$A$1,3,ROW($B169)-2)=0,"Free",OFFSET(Registre!$A$1,3,ROW($B169)-2))</f>
        <v>Free</v>
      </c>
      <c r="D169" s="19" t="str">
        <f ca="1">OFFSET(Registre!$A$1,5,ROW($B169)-2)</f>
        <v>[COL168]</v>
      </c>
      <c r="E169" s="19" t="s">
        <v>1004</v>
      </c>
      <c r="F169" s="19" t="s">
        <v>885</v>
      </c>
    </row>
    <row r="170" spans="1:6" ht="15" customHeight="1" x14ac:dyDescent="0.2">
      <c r="A170" s="19" t="str">
        <f ca="1">CONCATENATE(OFFSET(Registre!$A$2,0,ROW($A169)-1),OFFSET(Registre!$A$3,0,ROW($A169)-1))</f>
        <v>i.3</v>
      </c>
      <c r="B170" s="19" t="str">
        <f ca="1">OFFSET(Registre!$A$1,0,ROW($B170)-2)</f>
        <v>S1</v>
      </c>
      <c r="C170" s="19" t="str">
        <f ca="1">IF(OFFSET(Registre!$A$1,3,ROW($B170)-2)=0,"Free",OFFSET(Registre!$A$1,3,ROW($B170)-2))</f>
        <v>Free</v>
      </c>
      <c r="D170" s="19" t="str">
        <f ca="1">OFFSET(Registre!$A$1,5,ROW($B170)-2)</f>
        <v>[COL169]</v>
      </c>
      <c r="E170" s="35" t="s">
        <v>750</v>
      </c>
      <c r="F170" s="35" t="s">
        <v>750</v>
      </c>
    </row>
    <row r="171" spans="1:6" ht="15" customHeight="1" x14ac:dyDescent="0.2">
      <c r="A171" s="19" t="str">
        <f ca="1">CONCATENATE(OFFSET(Registre!$A$2,0,ROW($A170)-1),OFFSET(Registre!$A$3,0,ROW($A170)-1))</f>
        <v>i.3.1</v>
      </c>
      <c r="B171" s="19" t="str">
        <f ca="1">OFFSET(Registre!$A$1,0,ROW($B171)-2)</f>
        <v>S1.1</v>
      </c>
      <c r="C171" s="19" t="str">
        <f ca="1">IF(OFFSET(Registre!$A$1,3,ROW($B171)-2)=0,"Free",OFFSET(Registre!$A$1,3,ROW($B171)-2))</f>
        <v>Free</v>
      </c>
      <c r="D171" s="19" t="str">
        <f ca="1">OFFSET(Registre!$A$1,5,ROW($B171)-2)</f>
        <v>[COL170]</v>
      </c>
      <c r="E171" s="35" t="s">
        <v>892</v>
      </c>
      <c r="F171" s="35" t="s">
        <v>892</v>
      </c>
    </row>
    <row r="172" spans="1:6" ht="15" customHeight="1" x14ac:dyDescent="0.2">
      <c r="A172" s="19" t="str">
        <f ca="1">CONCATENATE(OFFSET(Registre!$A$2,0,ROW($A171)-1),OFFSET(Registre!$A$3,0,ROW($A171)-1))</f>
        <v>i.3.1.1</v>
      </c>
      <c r="B172" s="19" t="str">
        <f ca="1">OFFSET(Registre!$A$1,0,ROW($B172)-2)</f>
        <v>S1.1.1</v>
      </c>
      <c r="C172" s="19" t="str">
        <f ca="1">IF(OFFSET(Registre!$A$1,3,ROW($B172)-2)=0,"Free",OFFSET(Registre!$A$1,3,ROW($B172)-2))</f>
        <v>Free</v>
      </c>
      <c r="D172" s="19" t="str">
        <f ca="1">OFFSET(Registre!$A$1,5,ROW($B172)-2)</f>
        <v>[COL171]</v>
      </c>
      <c r="E172" s="35" t="s">
        <v>892</v>
      </c>
      <c r="F172" s="35" t="s">
        <v>892</v>
      </c>
    </row>
    <row r="173" spans="1:6" ht="15" customHeight="1" x14ac:dyDescent="0.2">
      <c r="A173" s="19" t="str">
        <f ca="1">CONCATENATE(OFFSET(Registre!$A$2,0,ROW($A172)-1),OFFSET(Registre!$A$3,0,ROW($A172)-1))</f>
        <v>i.3.1.2</v>
      </c>
      <c r="B173" s="19" t="str">
        <f ca="1">OFFSET(Registre!$A$1,0,ROW($B173)-2)</f>
        <v>S1.1.2</v>
      </c>
      <c r="C173" s="19" t="str">
        <f ca="1">IF(OFFSET(Registre!$A$1,3,ROW($B173)-2)=0,"Free",OFFSET(Registre!$A$1,3,ROW($B173)-2))</f>
        <v>Free</v>
      </c>
      <c r="D173" s="19" t="str">
        <f ca="1">OFFSET(Registre!$A$1,5,ROW($B173)-2)</f>
        <v>[COL172]</v>
      </c>
      <c r="E173" s="35" t="s">
        <v>892</v>
      </c>
      <c r="F173" s="35" t="s">
        <v>892</v>
      </c>
    </row>
    <row r="174" spans="1:6" ht="15" customHeight="1" x14ac:dyDescent="0.2">
      <c r="A174" s="19" t="str">
        <f ca="1">CONCATENATE(OFFSET(Registre!$A$2,0,ROW($A173)-1),OFFSET(Registre!$A$3,0,ROW($A173)-1))</f>
        <v>i.3.1.3</v>
      </c>
      <c r="B174" s="19" t="str">
        <f ca="1">OFFSET(Registre!$A$1,0,ROW($B174)-2)</f>
        <v>S1.1.3</v>
      </c>
      <c r="C174" s="19" t="str">
        <f ca="1">IF(OFFSET(Registre!$A$1,3,ROW($B174)-2)=0,"Free",OFFSET(Registre!$A$1,3,ROW($B174)-2))</f>
        <v>Free</v>
      </c>
      <c r="D174" s="19" t="str">
        <f ca="1">OFFSET(Registre!$A$1,5,ROW($B174)-2)</f>
        <v>[COL173]</v>
      </c>
      <c r="E174" s="35" t="s">
        <v>892</v>
      </c>
      <c r="F174" s="35" t="s">
        <v>892</v>
      </c>
    </row>
    <row r="175" spans="1:6" ht="15" customHeight="1" x14ac:dyDescent="0.2">
      <c r="A175" s="19" t="str">
        <f ca="1">CONCATENATE(OFFSET(Registre!$A$2,0,ROW($A174)-1),OFFSET(Registre!$A$3,0,ROW($A174)-1))</f>
        <v>i.3.2</v>
      </c>
      <c r="B175" s="19" t="str">
        <f ca="1">OFFSET(Registre!$A$1,0,ROW($B175)-2)</f>
        <v>S1.2</v>
      </c>
      <c r="C175" s="19" t="str">
        <f ca="1">IF(OFFSET(Registre!$A$1,3,ROW($B175)-2)=0,"Free",OFFSET(Registre!$A$1,3,ROW($B175)-2))</f>
        <v>Free</v>
      </c>
      <c r="D175" s="19" t="str">
        <f ca="1">OFFSET(Registre!$A$1,5,ROW($B175)-2)</f>
        <v>[COL174]</v>
      </c>
      <c r="E175" s="35" t="s">
        <v>892</v>
      </c>
      <c r="F175" s="35" t="s">
        <v>892</v>
      </c>
    </row>
    <row r="176" spans="1:6" ht="15" customHeight="1" x14ac:dyDescent="0.2">
      <c r="A176" s="19" t="str">
        <f ca="1">CONCATENATE(OFFSET(Registre!$A$2,0,ROW($A175)-1),OFFSET(Registre!$A$3,0,ROW($A175)-1))</f>
        <v>i.3.2.1</v>
      </c>
      <c r="B176" s="19" t="str">
        <f ca="1">OFFSET(Registre!$A$1,0,ROW($B176)-2)</f>
        <v>S1.2.1</v>
      </c>
      <c r="C176" s="19" t="str">
        <f ca="1">IF(OFFSET(Registre!$A$1,3,ROW($B176)-2)=0,"Free",OFFSET(Registre!$A$1,3,ROW($B176)-2))</f>
        <v>Free</v>
      </c>
      <c r="D176" s="19" t="str">
        <f ca="1">OFFSET(Registre!$A$1,5,ROW($B176)-2)</f>
        <v>[COL175]</v>
      </c>
      <c r="E176" s="35" t="s">
        <v>892</v>
      </c>
      <c r="F176" s="35" t="s">
        <v>892</v>
      </c>
    </row>
    <row r="177" spans="1:6" ht="15" customHeight="1" x14ac:dyDescent="0.2">
      <c r="A177" s="19" t="str">
        <f ca="1">CONCATENATE(OFFSET(Registre!$A$2,0,ROW($A176)-1),OFFSET(Registre!$A$3,0,ROW($A176)-1))</f>
        <v>i.3.2.2</v>
      </c>
      <c r="B177" s="19" t="str">
        <f ca="1">OFFSET(Registre!$A$1,0,ROW($B177)-2)</f>
        <v>S1.2.2</v>
      </c>
      <c r="C177" s="19" t="str">
        <f ca="1">IF(OFFSET(Registre!$A$1,3,ROW($B177)-2)=0,"Free",OFFSET(Registre!$A$1,3,ROW($B177)-2))</f>
        <v>Free</v>
      </c>
      <c r="D177" s="19" t="str">
        <f ca="1">OFFSET(Registre!$A$1,5,ROW($B177)-2)</f>
        <v>[COL176]</v>
      </c>
      <c r="E177" s="35" t="s">
        <v>892</v>
      </c>
      <c r="F177" s="35" t="s">
        <v>892</v>
      </c>
    </row>
    <row r="178" spans="1:6" ht="15" customHeight="1" x14ac:dyDescent="0.2">
      <c r="A178" s="19" t="str">
        <f ca="1">CONCATENATE(OFFSET(Registre!$A$2,0,ROW($A177)-1),OFFSET(Registre!$A$3,0,ROW($A177)-1))</f>
        <v>i.3.2.3</v>
      </c>
      <c r="B178" s="19" t="str">
        <f ca="1">OFFSET(Registre!$A$1,0,ROW($B178)-2)</f>
        <v>S1.2.3</v>
      </c>
      <c r="C178" s="19" t="str">
        <f ca="1">IF(OFFSET(Registre!$A$1,3,ROW($B178)-2)=0,"Free",OFFSET(Registre!$A$1,3,ROW($B178)-2))</f>
        <v>Free</v>
      </c>
      <c r="D178" s="19" t="str">
        <f ca="1">OFFSET(Registre!$A$1,5,ROW($B178)-2)</f>
        <v>[COL177]</v>
      </c>
      <c r="E178" s="35" t="s">
        <v>892</v>
      </c>
      <c r="F178" s="35" t="s">
        <v>892</v>
      </c>
    </row>
    <row r="179" spans="1:6" ht="15" customHeight="1" x14ac:dyDescent="0.2">
      <c r="A179" s="19" t="str">
        <f ca="1">CONCATENATE(OFFSET(Registre!$A$2,0,ROW($A178)-1),OFFSET(Registre!$A$3,0,ROW($A178)-1))</f>
        <v>i.4</v>
      </c>
      <c r="B179" s="19" t="str">
        <f ca="1">OFFSET(Registre!$A$1,0,ROW($B179)-2)</f>
        <v>S2</v>
      </c>
      <c r="C179" s="19" t="str">
        <f ca="1">IF(OFFSET(Registre!$A$1,3,ROW($B179)-2)=0,"Free",OFFSET(Registre!$A$1,3,ROW($B179)-2))</f>
        <v>Free</v>
      </c>
      <c r="D179" s="19" t="str">
        <f ca="1">OFFSET(Registre!$A$1,5,ROW($B179)-2)</f>
        <v>[COL178]</v>
      </c>
      <c r="E179" s="35" t="s">
        <v>750</v>
      </c>
      <c r="F179" s="35" t="s">
        <v>750</v>
      </c>
    </row>
    <row r="180" spans="1:6" ht="15" customHeight="1" x14ac:dyDescent="0.2">
      <c r="A180" s="19" t="str">
        <f ca="1">CONCATENATE(OFFSET(Registre!$A$2,0,ROW($A179)-1),OFFSET(Registre!$A$3,0,ROW($A179)-1))</f>
        <v>i.4.1</v>
      </c>
      <c r="B180" s="19" t="str">
        <f ca="1">OFFSET(Registre!$A$1,0,ROW($B180)-2)</f>
        <v>S2.1</v>
      </c>
      <c r="C180" s="19" t="str">
        <f ca="1">IF(OFFSET(Registre!$A$1,3,ROW($B180)-2)=0,"Free",OFFSET(Registre!$A$1,3,ROW($B180)-2))</f>
        <v>Free</v>
      </c>
      <c r="D180" s="19" t="str">
        <f ca="1">OFFSET(Registre!$A$1,5,ROW($B180)-2)</f>
        <v>[COL179]</v>
      </c>
      <c r="E180" s="35" t="s">
        <v>892</v>
      </c>
      <c r="F180" s="35" t="s">
        <v>892</v>
      </c>
    </row>
    <row r="181" spans="1:6" ht="15" customHeight="1" x14ac:dyDescent="0.2">
      <c r="A181" s="19" t="str">
        <f ca="1">CONCATENATE(OFFSET(Registre!$A$2,0,ROW($A180)-1),OFFSET(Registre!$A$3,0,ROW($A180)-1))</f>
        <v>i.4.1.1</v>
      </c>
      <c r="B181" s="19" t="str">
        <f ca="1">OFFSET(Registre!$A$1,0,ROW($B181)-2)</f>
        <v>S2.1.1</v>
      </c>
      <c r="C181" s="19" t="str">
        <f ca="1">IF(OFFSET(Registre!$A$1,3,ROW($B181)-2)=0,"Free",OFFSET(Registre!$A$1,3,ROW($B181)-2))</f>
        <v>Free</v>
      </c>
      <c r="D181" s="19" t="str">
        <f ca="1">OFFSET(Registre!$A$1,5,ROW($B181)-2)</f>
        <v>[COL180]</v>
      </c>
      <c r="E181" s="35" t="s">
        <v>892</v>
      </c>
      <c r="F181" s="35" t="s">
        <v>892</v>
      </c>
    </row>
    <row r="182" spans="1:6" ht="15" customHeight="1" x14ac:dyDescent="0.2">
      <c r="A182" s="19" t="str">
        <f ca="1">CONCATENATE(OFFSET(Registre!$A$2,0,ROW($A181)-1),OFFSET(Registre!$A$3,0,ROW($A181)-1))</f>
        <v>i.4.1.2</v>
      </c>
      <c r="B182" s="19" t="str">
        <f ca="1">OFFSET(Registre!$A$1,0,ROW($B182)-2)</f>
        <v>S2.1.2</v>
      </c>
      <c r="C182" s="19" t="str">
        <f ca="1">IF(OFFSET(Registre!$A$1,3,ROW($B182)-2)=0,"Free",OFFSET(Registre!$A$1,3,ROW($B182)-2))</f>
        <v>Free</v>
      </c>
      <c r="D182" s="19" t="str">
        <f ca="1">OFFSET(Registre!$A$1,5,ROW($B182)-2)</f>
        <v>[COL181]</v>
      </c>
      <c r="E182" s="35" t="s">
        <v>892</v>
      </c>
      <c r="F182" s="35" t="s">
        <v>892</v>
      </c>
    </row>
    <row r="183" spans="1:6" ht="15" customHeight="1" x14ac:dyDescent="0.2">
      <c r="A183" s="19" t="str">
        <f ca="1">CONCATENATE(OFFSET(Registre!$A$2,0,ROW($A182)-1),OFFSET(Registre!$A$3,0,ROW($A182)-1))</f>
        <v>i.4.1.3</v>
      </c>
      <c r="B183" s="19" t="str">
        <f ca="1">OFFSET(Registre!$A$1,0,ROW($B183)-2)</f>
        <v>S2.1.3</v>
      </c>
      <c r="C183" s="19" t="str">
        <f ca="1">IF(OFFSET(Registre!$A$1,3,ROW($B183)-2)=0,"Free",OFFSET(Registre!$A$1,3,ROW($B183)-2))</f>
        <v>Free</v>
      </c>
      <c r="D183" s="19" t="str">
        <f ca="1">OFFSET(Registre!$A$1,5,ROW($B183)-2)</f>
        <v>[COL182]</v>
      </c>
      <c r="E183" s="35" t="s">
        <v>892</v>
      </c>
      <c r="F183" s="35" t="s">
        <v>892</v>
      </c>
    </row>
    <row r="184" spans="1:6" ht="15" customHeight="1" x14ac:dyDescent="0.2">
      <c r="A184" s="19" t="str">
        <f ca="1">CONCATENATE(OFFSET(Registre!$A$2,0,ROW($A183)-1),OFFSET(Registre!$A$3,0,ROW($A183)-1))</f>
        <v>i.4.2</v>
      </c>
      <c r="B184" s="19" t="str">
        <f ca="1">OFFSET(Registre!$A$1,0,ROW($B184)-2)</f>
        <v>S2.2</v>
      </c>
      <c r="C184" s="19" t="str">
        <f ca="1">IF(OFFSET(Registre!$A$1,3,ROW($B184)-2)=0,"Free",OFFSET(Registre!$A$1,3,ROW($B184)-2))</f>
        <v>Free</v>
      </c>
      <c r="D184" s="19" t="str">
        <f ca="1">OFFSET(Registre!$A$1,5,ROW($B184)-2)</f>
        <v>[COL183]</v>
      </c>
      <c r="E184" s="35" t="s">
        <v>892</v>
      </c>
      <c r="F184" s="35" t="s">
        <v>892</v>
      </c>
    </row>
    <row r="185" spans="1:6" ht="15" customHeight="1" x14ac:dyDescent="0.2">
      <c r="A185" s="19" t="str">
        <f ca="1">CONCATENATE(OFFSET(Registre!$A$2,0,ROW($A184)-1),OFFSET(Registre!$A$3,0,ROW($A184)-1))</f>
        <v>i.4.2.1</v>
      </c>
      <c r="B185" s="19" t="str">
        <f ca="1">OFFSET(Registre!$A$1,0,ROW($B185)-2)</f>
        <v>S2.2.1</v>
      </c>
      <c r="C185" s="19" t="str">
        <f ca="1">IF(OFFSET(Registre!$A$1,3,ROW($B185)-2)=0,"Free",OFFSET(Registre!$A$1,3,ROW($B185)-2))</f>
        <v>Free</v>
      </c>
      <c r="D185" s="19" t="str">
        <f ca="1">OFFSET(Registre!$A$1,5,ROW($B185)-2)</f>
        <v>[COL184]</v>
      </c>
      <c r="E185" s="35" t="s">
        <v>892</v>
      </c>
      <c r="F185" s="35" t="s">
        <v>892</v>
      </c>
    </row>
    <row r="186" spans="1:6" ht="15" customHeight="1" x14ac:dyDescent="0.2">
      <c r="A186" s="19" t="str">
        <f ca="1">CONCATENATE(OFFSET(Registre!$A$2,0,ROW($A185)-1),OFFSET(Registre!$A$3,0,ROW($A185)-1))</f>
        <v>i.4.2.2</v>
      </c>
      <c r="B186" s="19" t="str">
        <f ca="1">OFFSET(Registre!$A$1,0,ROW($B186)-2)</f>
        <v>S2.2.2</v>
      </c>
      <c r="C186" s="19" t="str">
        <f ca="1">IF(OFFSET(Registre!$A$1,3,ROW($B186)-2)=0,"Free",OFFSET(Registre!$A$1,3,ROW($B186)-2))</f>
        <v>Free</v>
      </c>
      <c r="D186" s="19" t="str">
        <f ca="1">OFFSET(Registre!$A$1,5,ROW($B186)-2)</f>
        <v>[COL185]</v>
      </c>
      <c r="E186" s="35" t="s">
        <v>892</v>
      </c>
      <c r="F186" s="35" t="s">
        <v>892</v>
      </c>
    </row>
    <row r="187" spans="1:6" ht="15" customHeight="1" x14ac:dyDescent="0.2">
      <c r="A187" s="19" t="str">
        <f ca="1">CONCATENATE(OFFSET(Registre!$A$2,0,ROW($A186)-1),OFFSET(Registre!$A$3,0,ROW($A186)-1))</f>
        <v>i.4.2.3</v>
      </c>
      <c r="B187" s="19" t="str">
        <f ca="1">OFFSET(Registre!$A$1,0,ROW($B187)-2)</f>
        <v>S2.2.3</v>
      </c>
      <c r="C187" s="19" t="str">
        <f ca="1">IF(OFFSET(Registre!$A$1,3,ROW($B187)-2)=0,"Free",OFFSET(Registre!$A$1,3,ROW($B187)-2))</f>
        <v>Free</v>
      </c>
      <c r="D187" s="19" t="str">
        <f ca="1">OFFSET(Registre!$A$1,5,ROW($B187)-2)</f>
        <v>[COL186]</v>
      </c>
      <c r="E187" s="35" t="s">
        <v>892</v>
      </c>
      <c r="F187" s="35" t="s">
        <v>892</v>
      </c>
    </row>
    <row r="188" spans="1:6" ht="15" customHeight="1" x14ac:dyDescent="0.2">
      <c r="A188" s="19" t="str">
        <f ca="1">CONCATENATE(OFFSET(Registre!$A$2,0,ROW($A187)-1),OFFSET(Registre!$A$3,0,ROW($A187)-1))</f>
        <v>j</v>
      </c>
      <c r="B188" s="19" t="str">
        <f ca="1">OFFSET(Registre!$A$1,0,ROW($B188)-2)</f>
        <v>Info de gestion</v>
      </c>
      <c r="C188" s="19" t="str">
        <f ca="1">IF(OFFSET(Registre!$A$1,3,ROW($B188)-2)=0,"Free",OFFSET(Registre!$A$1,3,ROW($B188)-2))</f>
        <v>Empty</v>
      </c>
      <c r="D188" s="19" t="str">
        <f ca="1">OFFSET(Registre!$A$1,5,ROW($B188)-2)</f>
        <v>[COL187]</v>
      </c>
      <c r="E188" s="19" t="s">
        <v>826</v>
      </c>
      <c r="F188" s="19" t="s">
        <v>528</v>
      </c>
    </row>
    <row r="189" spans="1:6" ht="15" customHeight="1" x14ac:dyDescent="0.2">
      <c r="A189" s="19" t="str">
        <f ca="1">CONCATENATE(OFFSET(Registre!$A$2,0,ROW($A188)-1),OFFSET(Registre!$A$3,0,ROW($A188)-1))</f>
        <v>j.1</v>
      </c>
      <c r="B189" s="19" t="str">
        <f ca="1">OFFSET(Registre!$A$1,0,ROW($B189)-2)</f>
        <v>Créé le</v>
      </c>
      <c r="C189" s="19" t="str">
        <f ca="1">IF(OFFSET(Registre!$A$1,3,ROW($B189)-2)=0,"Free",OFFSET(Registre!$A$1,3,ROW($B189)-2))</f>
        <v>Free</v>
      </c>
      <c r="D189" s="19" t="str">
        <f ca="1">OFFSET(Registre!$A$1,5,ROW($B189)-2)</f>
        <v>[COL188]</v>
      </c>
      <c r="E189" s="19" t="s">
        <v>604</v>
      </c>
      <c r="F189" s="19" t="s">
        <v>605</v>
      </c>
    </row>
    <row r="190" spans="1:6" ht="15" customHeight="1" x14ac:dyDescent="0.2">
      <c r="A190" s="19" t="str">
        <f ca="1">CONCATENATE(OFFSET(Registre!$A$2,0,ROW($A189)-1),OFFSET(Registre!$A$3,0,ROW($A189)-1))</f>
        <v>j.2</v>
      </c>
      <c r="B190" s="19" t="str">
        <f ca="1">OFFSET(Registre!$A$1,0,ROW($B190)-2)</f>
        <v>Modifié le</v>
      </c>
      <c r="C190" s="19" t="str">
        <f ca="1">IF(OFFSET(Registre!$A$1,3,ROW($B190)-2)=0,"Free",OFFSET(Registre!$A$1,3,ROW($B190)-2))</f>
        <v>Free</v>
      </c>
      <c r="D190" s="19" t="str">
        <f ca="1">OFFSET(Registre!$A$1,5,ROW($B190)-2)</f>
        <v>[COL189]</v>
      </c>
      <c r="E190" s="19" t="s">
        <v>606</v>
      </c>
      <c r="F190" s="19" t="s">
        <v>605</v>
      </c>
    </row>
    <row r="191" spans="1:6" ht="15" customHeight="1" x14ac:dyDescent="0.2">
      <c r="A191" s="19" t="str">
        <f ca="1">CONCATENATE(OFFSET(Registre!$A$2,0,ROW($A190)-1),OFFSET(Registre!$A$3,0,ROW($A190)-1))</f>
        <v>j.3</v>
      </c>
      <c r="B191" s="19" t="str">
        <f ca="1">OFFSET(Registre!$A$1,0,ROW($B191)-2)</f>
        <v>Par</v>
      </c>
      <c r="C191" s="19" t="str">
        <f ca="1">IF(OFFSET(Registre!$A$1,3,ROW($B191)-2)=0,"Free",OFFSET(Registre!$A$1,3,ROW($B191)-2))</f>
        <v>Free</v>
      </c>
      <c r="D191" s="19" t="str">
        <f ca="1">OFFSET(Registre!$A$1,5,ROW($B191)-2)</f>
        <v>[COL190]</v>
      </c>
      <c r="E191" s="19" t="s">
        <v>827</v>
      </c>
      <c r="F191" s="19" t="s">
        <v>830</v>
      </c>
    </row>
    <row r="192" spans="1:6" ht="15" customHeight="1" x14ac:dyDescent="0.2">
      <c r="A192" s="19" t="str">
        <f ca="1">CONCATENATE(OFFSET(Registre!$A$2,0,ROW($A191)-1),OFFSET(Registre!$A$3,0,ROW($A191)-1))</f>
        <v>j.4</v>
      </c>
      <c r="B192" s="19" t="str">
        <f ca="1">OFFSET(Registre!$A$1,0,ROW($B192)-2)</f>
        <v>Nom pour approbation</v>
      </c>
      <c r="C192" s="19" t="str">
        <f ca="1">IF(OFFSET(Registre!$A$1,3,ROW($B192)-2)=0,"Free",OFFSET(Registre!$A$1,3,ROW($B192)-2))</f>
        <v>Free</v>
      </c>
      <c r="D192" s="19" t="str">
        <f ca="1">OFFSET(Registre!$A$1,5,ROW($B192)-2)</f>
        <v>[COL191]</v>
      </c>
      <c r="E192" s="19" t="s">
        <v>828</v>
      </c>
      <c r="F192" s="19" t="s">
        <v>607</v>
      </c>
    </row>
    <row r="193" spans="1:6" ht="15.75" customHeight="1" x14ac:dyDescent="0.2">
      <c r="A193" s="46" t="str">
        <f ca="1">CONCATENATE(OFFSET(Registre!$A$2,0,ROW($A192)-1),OFFSET(Registre!$A$3,0,ROW($A192)-1))</f>
        <v>j.5</v>
      </c>
      <c r="B193" s="46" t="str">
        <f ca="1">OFFSET(Registre!$A$1,0,ROW($B193)-2)</f>
        <v>Approbation</v>
      </c>
      <c r="C193" s="19" t="str">
        <f ca="1">IF(OFFSET(Registre!$A$1,3,ROW($B193)-2)=0,"Free",OFFSET(Registre!$A$1,3,ROW($B193)-2))</f>
        <v>Free</v>
      </c>
      <c r="D193" s="46" t="str">
        <f ca="1">OFFSET(Registre!$A$1,5,ROW($B193)-2)</f>
        <v>[COL192]</v>
      </c>
      <c r="E193" s="46" t="s">
        <v>829</v>
      </c>
      <c r="F193" s="46" t="s">
        <v>151</v>
      </c>
    </row>
    <row r="197" spans="1:6" x14ac:dyDescent="0.2">
      <c r="A197" s="219" t="s">
        <v>509</v>
      </c>
      <c r="B197" s="219" t="s">
        <v>46</v>
      </c>
      <c r="C197" s="219" t="s">
        <v>524</v>
      </c>
      <c r="D197" s="219" t="s">
        <v>525</v>
      </c>
      <c r="E197" s="219" t="s">
        <v>4</v>
      </c>
      <c r="F197" s="219" t="s">
        <v>994</v>
      </c>
    </row>
    <row r="198" spans="1:6" ht="15" customHeight="1" x14ac:dyDescent="0.2">
      <c r="A198" s="220" t="str">
        <f ca="1">OFFSET('CNPD-Art35-5&amp;6'!$D$3,0,ROW($A198)-198)</f>
        <v>ID Traitmt</v>
      </c>
      <c r="B198" s="220" t="str">
        <f>'CNPD-Art35-5&amp;6'!$D$1</f>
        <v>Critères de l'AIPD relatifs aux traitements potentiels à haut risque (Art. 35-5&amp;6)</v>
      </c>
      <c r="C198" s="220" t="str">
        <f ca="1">OFFSET('CNPD-Art35-5&amp;6'!$D$2,0,ROW($A198)-198)</f>
        <v>AutoFilled</v>
      </c>
      <c r="D198" s="228">
        <f>ROW(A198)-194</f>
        <v>4</v>
      </c>
      <c r="E198" s="220" t="s">
        <v>1073</v>
      </c>
      <c r="F198" s="229" t="s">
        <v>1081</v>
      </c>
    </row>
    <row r="199" spans="1:6" ht="15" customHeight="1" x14ac:dyDescent="0.2">
      <c r="A199" s="220" t="str">
        <f ca="1">OFFSET('CNPD-Art35-5&amp;6'!$D$3,0,ROW($A199)-198)</f>
        <v>Titre du traitement</v>
      </c>
      <c r="B199" s="220" t="str">
        <f>'CNPD-Art35-5&amp;6'!$D$1</f>
        <v>Critères de l'AIPD relatifs aux traitements potentiels à haut risque (Art. 35-5&amp;6)</v>
      </c>
      <c r="C199" s="220" t="str">
        <f ca="1">OFFSET('CNPD-Art35-5&amp;6'!$D$2,0,ROW($A199)-198)</f>
        <v>AutoFilled</v>
      </c>
      <c r="D199" s="228">
        <f t="shared" ref="D199:D210" si="0">ROW(A199)-194</f>
        <v>5</v>
      </c>
      <c r="E199" s="220" t="s">
        <v>1074</v>
      </c>
      <c r="F199" s="229" t="s">
        <v>1082</v>
      </c>
    </row>
    <row r="200" spans="1:6" ht="15" customHeight="1" x14ac:dyDescent="0.2">
      <c r="A200" s="220" t="str">
        <f ca="1">OFFSET('CNPD-Art35-5&amp;6'!$D$3,0,ROW($A200)-198)</f>
        <v>Genetic</v>
      </c>
      <c r="B200" s="220" t="str">
        <f>'CNPD-Art35-5&amp;6'!$D$1</f>
        <v>Critères de l'AIPD relatifs aux traitements potentiels à haut risque (Art. 35-5&amp;6)</v>
      </c>
      <c r="C200" s="220" t="str">
        <f ca="1">OFFSET('CNPD-Art35-5&amp;6'!$D$2,0,ROW($A200)-198)</f>
        <v>Drop-Down List</v>
      </c>
      <c r="D200" s="228">
        <f t="shared" si="0"/>
        <v>6</v>
      </c>
      <c r="E200" s="220" t="s">
        <v>1064</v>
      </c>
      <c r="F200" s="220" t="s">
        <v>1059</v>
      </c>
    </row>
    <row r="201" spans="1:6" customFormat="1" ht="15" customHeight="1" x14ac:dyDescent="0.2">
      <c r="A201" s="46" t="str">
        <f ca="1">OFFSET('CNPD-Art35-5&amp;6'!$D$3,0,ROW($A201)-198)</f>
        <v>Biometric</v>
      </c>
      <c r="B201" s="220" t="str">
        <f>'CNPD-Art35-5&amp;6'!$D$1</f>
        <v>Critères de l'AIPD relatifs aux traitements potentiels à haut risque (Art. 35-5&amp;6)</v>
      </c>
      <c r="C201" s="46" t="str">
        <f ca="1">OFFSET('CNPD-Art35-5&amp;6'!$D$2,0,ROW($A201)-198)</f>
        <v>Drop-Down List</v>
      </c>
      <c r="D201" s="228">
        <f t="shared" si="0"/>
        <v>7</v>
      </c>
      <c r="E201" s="220" t="s">
        <v>1065</v>
      </c>
      <c r="F201" s="220" t="s">
        <v>1059</v>
      </c>
    </row>
    <row r="202" spans="1:6" ht="15" customHeight="1" x14ac:dyDescent="0.2">
      <c r="A202" s="221" t="str">
        <f ca="1">OFFSET('CNPD-Art35-5&amp;6'!$D$3,0,ROW($A202)-198)</f>
        <v>DataCrossing</v>
      </c>
      <c r="B202" s="220" t="str">
        <f>'CNPD-Art35-5&amp;6'!$D$1</f>
        <v>Critères de l'AIPD relatifs aux traitements potentiels à haut risque (Art. 35-5&amp;6)</v>
      </c>
      <c r="C202" s="221" t="str">
        <f ca="1">OFFSET('CNPD-Art35-5&amp;6'!$D$2,0,ROW($A202)-198)</f>
        <v>Drop-Down List</v>
      </c>
      <c r="D202" s="228">
        <f t="shared" si="0"/>
        <v>8</v>
      </c>
      <c r="E202" s="220" t="s">
        <v>1066</v>
      </c>
      <c r="F202" s="220" t="s">
        <v>1059</v>
      </c>
    </row>
    <row r="203" spans="1:6" ht="15" customHeight="1" x14ac:dyDescent="0.2">
      <c r="A203" s="222" t="str">
        <f ca="1">OFFSET('CNPD-Art35-5&amp;6'!$D$3,0,ROW($A203)-198)</f>
        <v>Monitoring</v>
      </c>
      <c r="B203" s="220" t="str">
        <f>'CNPD-Art35-5&amp;6'!$D$1</f>
        <v>Critères de l'AIPD relatifs aux traitements potentiels à haut risque (Art. 35-5&amp;6)</v>
      </c>
      <c r="C203" s="222" t="str">
        <f ca="1">OFFSET('CNPD-Art35-5&amp;6'!$D$2,0,ROW($A203)-198)</f>
        <v>Drop-Down List</v>
      </c>
      <c r="D203" s="228">
        <f t="shared" si="0"/>
        <v>9</v>
      </c>
      <c r="E203" s="220" t="s">
        <v>1067</v>
      </c>
      <c r="F203" s="220" t="s">
        <v>1059</v>
      </c>
    </row>
    <row r="204" spans="1:6" ht="15" customHeight="1" x14ac:dyDescent="0.2">
      <c r="A204" s="221" t="str">
        <f ca="1">OFFSET('CNPD-Art35-5&amp;6'!$D$3,0,ROW($A204)-198)</f>
        <v>National</v>
      </c>
      <c r="B204" s="220" t="str">
        <f>'CNPD-Art35-5&amp;6'!$D$1</f>
        <v>Critères de l'AIPD relatifs aux traitements potentiels à haut risque (Art. 35-5&amp;6)</v>
      </c>
      <c r="C204" s="221" t="str">
        <f ca="1">OFFSET('CNPD-Art35-5&amp;6'!$D$2,0,ROW($A204)-198)</f>
        <v>Drop-Down List</v>
      </c>
      <c r="D204" s="228">
        <f t="shared" si="0"/>
        <v>10</v>
      </c>
      <c r="E204" s="220" t="s">
        <v>1068</v>
      </c>
      <c r="F204" s="220" t="s">
        <v>1059</v>
      </c>
    </row>
    <row r="205" spans="1:6" ht="15" customHeight="1" x14ac:dyDescent="0.2">
      <c r="A205" s="221" t="str">
        <f ca="1">OFFSET('CNPD-Art35-5&amp;6'!$D$3,0,ROW($A205)-198)</f>
        <v>Statistic</v>
      </c>
      <c r="B205" s="220" t="str">
        <f>'CNPD-Art35-5&amp;6'!$D$1</f>
        <v>Critères de l'AIPD relatifs aux traitements potentiels à haut risque (Art. 35-5&amp;6)</v>
      </c>
      <c r="C205" s="221" t="str">
        <f ca="1">OFFSET('CNPD-Art35-5&amp;6'!$D$2,0,ROW($A205)-198)</f>
        <v>Drop-Down List</v>
      </c>
      <c r="D205" s="228">
        <f t="shared" si="0"/>
        <v>11</v>
      </c>
      <c r="E205" s="220" t="s">
        <v>1069</v>
      </c>
      <c r="F205" s="220" t="s">
        <v>1059</v>
      </c>
    </row>
    <row r="206" spans="1:6" ht="15" customHeight="1" x14ac:dyDescent="0.2">
      <c r="A206" s="221" t="str">
        <f ca="1">OFFSET('CNPD-Art35-5&amp;6'!$D$3,0,ROW($A206)-198)</f>
        <v>Location</v>
      </c>
      <c r="B206" s="220" t="str">
        <f>'CNPD-Art35-5&amp;6'!$D$1</f>
        <v>Critères de l'AIPD relatifs aux traitements potentiels à haut risque (Art. 35-5&amp;6)</v>
      </c>
      <c r="C206" s="221" t="str">
        <f ca="1">OFFSET('CNPD-Art35-5&amp;6'!$D$2,0,ROW($A206)-198)</f>
        <v>Drop-Down List</v>
      </c>
      <c r="D206" s="228">
        <f t="shared" si="0"/>
        <v>12</v>
      </c>
      <c r="E206" s="220" t="s">
        <v>1070</v>
      </c>
      <c r="F206" s="220" t="s">
        <v>1059</v>
      </c>
    </row>
    <row r="207" spans="1:6" ht="15" customHeight="1" x14ac:dyDescent="0.2">
      <c r="A207" s="221" t="str">
        <f ca="1">OFFSET('CNPD-Art35-5&amp;6'!$D$3,0,ROW($A207)-198)</f>
        <v>Indirect</v>
      </c>
      <c r="B207" s="220" t="str">
        <f>'CNPD-Art35-5&amp;6'!$D$1</f>
        <v>Critères de l'AIPD relatifs aux traitements potentiels à haut risque (Art. 35-5&amp;6)</v>
      </c>
      <c r="C207" s="221" t="str">
        <f ca="1">OFFSET('CNPD-Art35-5&amp;6'!$D$2,0,ROW($A207)-198)</f>
        <v>Drop-Down List</v>
      </c>
      <c r="D207" s="228">
        <f t="shared" si="0"/>
        <v>13</v>
      </c>
      <c r="E207" s="220" t="s">
        <v>1071</v>
      </c>
      <c r="F207" s="220" t="s">
        <v>1059</v>
      </c>
    </row>
    <row r="208" spans="1:6" ht="15" customHeight="1" x14ac:dyDescent="0.2">
      <c r="A208" s="46" t="str">
        <f ca="1">OFFSET('CNPD-Art35-5&amp;6'!$D$3,0,ROW($A208)-198)</f>
        <v>Separation</v>
      </c>
      <c r="B208" s="220" t="str">
        <f>'CNPD-Art35-5&amp;6'!$D$1</f>
        <v>Critères de l'AIPD relatifs aux traitements potentiels à haut risque (Art. 35-5&amp;6)</v>
      </c>
      <c r="C208" s="46" t="str">
        <f ca="1">OFFSET('CNPD-Art35-5&amp;6'!$D$2,0,ROW($A208)-198)</f>
        <v>Empty</v>
      </c>
      <c r="D208" s="228">
        <f t="shared" si="0"/>
        <v>14</v>
      </c>
      <c r="E208" s="46" t="s">
        <v>1060</v>
      </c>
      <c r="F208" s="46" t="s">
        <v>900</v>
      </c>
    </row>
    <row r="209" spans="1:6" ht="15" customHeight="1" x14ac:dyDescent="0.2">
      <c r="A209" s="221" t="str">
        <f ca="1">OFFSET('CNPD-Art35-5&amp;6'!$D$3,0,ROW($A209)-198)</f>
        <v>Calculation</v>
      </c>
      <c r="B209" s="220" t="str">
        <f>'CNPD-Art35-5&amp;6'!$D$1</f>
        <v>Critères de l'AIPD relatifs aux traitements potentiels à haut risque (Art. 35-5&amp;6)</v>
      </c>
      <c r="C209" s="221" t="str">
        <f ca="1">OFFSET('CNPD-Art35-5&amp;6'!$D$2,0,ROW($A209)-198)</f>
        <v>AutoFilled</v>
      </c>
      <c r="D209" s="228">
        <f t="shared" si="0"/>
        <v>15</v>
      </c>
      <c r="E209" s="221" t="s">
        <v>1061</v>
      </c>
      <c r="F209" s="230" t="s">
        <v>1158</v>
      </c>
    </row>
    <row r="210" spans="1:6" ht="15" customHeight="1" x14ac:dyDescent="0.2">
      <c r="A210" s="221" t="str">
        <f ca="1">OFFSET('CNPD-Art35-5&amp;6'!$D$3,0,ROW($A210)-198)</f>
        <v>Résultat</v>
      </c>
      <c r="B210" s="220" t="str">
        <f>'CNPD-Art35-5&amp;6'!$D$1</f>
        <v>Critères de l'AIPD relatifs aux traitements potentiels à haut risque (Art. 35-5&amp;6)</v>
      </c>
      <c r="C210" s="221" t="str">
        <f ca="1">OFFSET('CNPD-Art35-5&amp;6'!$D$2,0,ROW($A210)-198)</f>
        <v>AutoFilled</v>
      </c>
      <c r="D210" s="228">
        <f t="shared" si="0"/>
        <v>16</v>
      </c>
      <c r="E210" s="221" t="s">
        <v>1063</v>
      </c>
      <c r="F210" s="230" t="s">
        <v>1159</v>
      </c>
    </row>
    <row r="211" spans="1:6" customFormat="1" ht="11.25" x14ac:dyDescent="0.2"/>
    <row r="213" spans="1:6" x14ac:dyDescent="0.2">
      <c r="A213" s="219" t="s">
        <v>509</v>
      </c>
      <c r="B213" s="219" t="s">
        <v>46</v>
      </c>
      <c r="C213" s="219" t="s">
        <v>524</v>
      </c>
      <c r="D213" s="219" t="s">
        <v>525</v>
      </c>
      <c r="E213" s="219" t="s">
        <v>4</v>
      </c>
      <c r="F213" s="219" t="s">
        <v>994</v>
      </c>
    </row>
    <row r="214" spans="1:6" ht="14.25" customHeight="1" x14ac:dyDescent="0.2">
      <c r="A214" s="238" t="str">
        <f ca="1">OFFSET('Tsf-Ext-UE'!$D$3,0,ROW($A214)-214)</f>
        <v>TRt Info</v>
      </c>
      <c r="B214" s="238" t="str">
        <f>'Tsf-Ext-UE'!$E$1</f>
        <v>Transfert hors UE 1</v>
      </c>
      <c r="C214" s="238" t="str">
        <f ca="1">OFFSET('Tsf-Ext-UE'!$D$2,0,ROW($A214)-214)</f>
        <v>AutoFilled</v>
      </c>
      <c r="D214" s="239">
        <f>ROW(A214)-210</f>
        <v>4</v>
      </c>
      <c r="E214" s="238" t="s">
        <v>1125</v>
      </c>
      <c r="F214" s="240" t="s">
        <v>1160</v>
      </c>
    </row>
    <row r="215" spans="1:6" ht="25.5" x14ac:dyDescent="0.2">
      <c r="A215" s="220" t="str">
        <f ca="1">OFFSET('Tsf-Ext-UE'!$D$3,0,ROW($A215)-214)</f>
        <v>TSF 1</v>
      </c>
      <c r="B215" s="220" t="str">
        <f>'Tsf-Ext-UE'!$E$1</f>
        <v>Transfert hors UE 1</v>
      </c>
      <c r="C215" s="220" t="str">
        <f ca="1">OFFSET('Tsf-Ext-UE'!$D$2,0,ROW($A215)-214)</f>
        <v>AutoFilled</v>
      </c>
      <c r="D215" s="228">
        <f>ROW(A215)-210</f>
        <v>5</v>
      </c>
      <c r="E215" s="220" t="s">
        <v>1079</v>
      </c>
      <c r="F215" s="230" t="s">
        <v>1083</v>
      </c>
    </row>
    <row r="216" spans="1:6" ht="25.5" x14ac:dyDescent="0.2">
      <c r="A216" s="46" t="str">
        <f ca="1">OFFSET('Tsf-Ext-UE'!$D$3,0,ROW($A216)-214)</f>
        <v>Description TSF 1</v>
      </c>
      <c r="B216" s="46" t="str">
        <f>'Tsf-Ext-UE'!$E$1</f>
        <v>Transfert hors UE 1</v>
      </c>
      <c r="C216" s="46" t="str">
        <f ca="1">OFFSET('Tsf-Ext-UE'!$D$2,0,ROW($A216)-214)</f>
        <v>AutoFilled</v>
      </c>
      <c r="D216" s="228">
        <f t="shared" ref="D216:D232" si="1">ROW(A216)-210</f>
        <v>6</v>
      </c>
      <c r="E216" s="220" t="s">
        <v>1079</v>
      </c>
      <c r="F216" s="231" t="s">
        <v>1084</v>
      </c>
    </row>
    <row r="217" spans="1:6" ht="25.5" x14ac:dyDescent="0.2">
      <c r="A217" s="46" t="str">
        <f ca="1">OFFSET('Tsf-Ext-UE'!$D$3,0,ROW($A217)-214)</f>
        <v>Base du Transfert TSF1</v>
      </c>
      <c r="B217" s="46" t="str">
        <f>'Tsf-Ext-UE'!$E$1</f>
        <v>Transfert hors UE 1</v>
      </c>
      <c r="C217" s="46" t="str">
        <f ca="1">OFFSET('Tsf-Ext-UE'!$D$2,0,ROW($A217)-214)</f>
        <v>Drop-Down list</v>
      </c>
      <c r="D217" s="228">
        <f t="shared" si="1"/>
        <v>7</v>
      </c>
      <c r="E217" s="46" t="s">
        <v>1078</v>
      </c>
      <c r="F217" s="46" t="s">
        <v>1075</v>
      </c>
    </row>
    <row r="218" spans="1:6" ht="25.5" x14ac:dyDescent="0.2">
      <c r="A218" s="46" t="str">
        <f ca="1">OFFSET('Tsf-Ext-UE'!$D$3,0,ROW($A218)-214)</f>
        <v>Application art 48 TSF1</v>
      </c>
      <c r="B218" s="46" t="str">
        <f>'Tsf-Ext-UE'!$E$1</f>
        <v>Transfert hors UE 1</v>
      </c>
      <c r="C218" s="46" t="str">
        <f ca="1">OFFSET('Tsf-Ext-UE'!$D$2,0,ROW($A218)-214)</f>
        <v>Drop-Down list</v>
      </c>
      <c r="D218" s="228">
        <f t="shared" si="1"/>
        <v>8</v>
      </c>
      <c r="E218" s="46" t="s">
        <v>1077</v>
      </c>
      <c r="F218" s="46" t="s">
        <v>1075</v>
      </c>
    </row>
    <row r="219" spans="1:6" ht="15" customHeight="1" x14ac:dyDescent="0.2">
      <c r="A219" s="46" t="str">
        <f ca="1">OFFSET('Tsf-Ext-UE'!$D$3,0,ROW($A219)-214)</f>
        <v>Dérogation TSF1</v>
      </c>
      <c r="B219" s="46" t="str">
        <f>'Tsf-Ext-UE'!$E$1</f>
        <v>Transfert hors UE 1</v>
      </c>
      <c r="C219" s="46" t="str">
        <f ca="1">OFFSET('Tsf-Ext-UE'!$D$2,0,ROW($A219)-214)</f>
        <v>Drop-Down list</v>
      </c>
      <c r="D219" s="228">
        <f t="shared" si="1"/>
        <v>9</v>
      </c>
      <c r="E219" s="46" t="s">
        <v>1076</v>
      </c>
      <c r="F219" s="46" t="s">
        <v>1075</v>
      </c>
    </row>
    <row r="220" spans="1:6" ht="38.25" x14ac:dyDescent="0.2">
      <c r="A220" s="46" t="str">
        <f ca="1">OFFSET('Tsf-Ext-UE'!$D$3,0,ROW($A220)-214)</f>
        <v>Licéité du TSF1</v>
      </c>
      <c r="B220" s="46" t="str">
        <f>'Tsf-Ext-UE'!$E$1</f>
        <v>Transfert hors UE 1</v>
      </c>
      <c r="C220" s="46" t="str">
        <f ca="1">OFFSET('Tsf-Ext-UE'!$D$2,0,ROW($A220)-214)</f>
        <v>AutoFilled</v>
      </c>
      <c r="D220" s="228">
        <f t="shared" si="1"/>
        <v>10</v>
      </c>
      <c r="E220" s="46" t="s">
        <v>1080</v>
      </c>
      <c r="F220" s="231" t="s">
        <v>1161</v>
      </c>
    </row>
    <row r="221" spans="1:6" ht="25.5" x14ac:dyDescent="0.2">
      <c r="A221" s="46" t="str">
        <f ca="1">OFFSET('Tsf-Ext-UE'!$D$3,0,ROW($A221)-214)</f>
        <v>TSF 2</v>
      </c>
      <c r="B221" s="46" t="str">
        <f>'Tsf-Ext-UE'!$E$1</f>
        <v>Transfert hors UE 1</v>
      </c>
      <c r="C221" s="46" t="str">
        <f ca="1">OFFSET('Tsf-Ext-UE'!$D$2,0,ROW($A221)-214)</f>
        <v>AutoFilled</v>
      </c>
      <c r="D221" s="228">
        <f t="shared" si="1"/>
        <v>11</v>
      </c>
      <c r="E221" s="220" t="s">
        <v>1079</v>
      </c>
      <c r="F221" s="229" t="s">
        <v>1085</v>
      </c>
    </row>
    <row r="222" spans="1:6" ht="25.5" x14ac:dyDescent="0.2">
      <c r="A222" s="46" t="str">
        <f ca="1">OFFSET('Tsf-Ext-UE'!$D$3,0,ROW($A222)-214)</f>
        <v>Description TSF 2</v>
      </c>
      <c r="B222" s="46" t="str">
        <f>'Tsf-Ext-UE'!$E$1</f>
        <v>Transfert hors UE 1</v>
      </c>
      <c r="C222" s="46" t="str">
        <f ca="1">OFFSET('Tsf-Ext-UE'!$D$2,0,ROW($A222)-214)</f>
        <v>AutoFilled</v>
      </c>
      <c r="D222" s="228">
        <f t="shared" si="1"/>
        <v>12</v>
      </c>
      <c r="E222" s="220" t="s">
        <v>1079</v>
      </c>
      <c r="F222" s="229" t="s">
        <v>1086</v>
      </c>
    </row>
    <row r="223" spans="1:6" ht="25.5" x14ac:dyDescent="0.2">
      <c r="A223" s="46" t="str">
        <f ca="1">OFFSET('Tsf-Ext-UE'!$D$3,0,ROW($A223)-214)</f>
        <v>Base du Transfert TSF2</v>
      </c>
      <c r="B223" s="46" t="str">
        <f>'Tsf-Ext-UE'!$E$1</f>
        <v>Transfert hors UE 1</v>
      </c>
      <c r="C223" s="46" t="str">
        <f ca="1">OFFSET('Tsf-Ext-UE'!$D$2,0,ROW($A223)-214)</f>
        <v>Drop-Down list</v>
      </c>
      <c r="D223" s="228">
        <f t="shared" si="1"/>
        <v>13</v>
      </c>
      <c r="E223" s="46" t="s">
        <v>1078</v>
      </c>
      <c r="F223" s="46" t="s">
        <v>1075</v>
      </c>
    </row>
    <row r="224" spans="1:6" ht="25.5" x14ac:dyDescent="0.2">
      <c r="A224" s="46" t="str">
        <f ca="1">OFFSET('Tsf-Ext-UE'!$D$3,0,ROW($A224)-214)</f>
        <v>Application art 48 TSF2</v>
      </c>
      <c r="B224" s="46" t="str">
        <f>'Tsf-Ext-UE'!$E$1</f>
        <v>Transfert hors UE 1</v>
      </c>
      <c r="C224" s="46" t="str">
        <f ca="1">OFFSET('Tsf-Ext-UE'!$D$2,0,ROW($A224)-214)</f>
        <v>Drop-Down list</v>
      </c>
      <c r="D224" s="228">
        <f t="shared" si="1"/>
        <v>14</v>
      </c>
      <c r="E224" s="46" t="s">
        <v>1077</v>
      </c>
      <c r="F224" s="46" t="s">
        <v>1075</v>
      </c>
    </row>
    <row r="225" spans="1:6" ht="15" customHeight="1" x14ac:dyDescent="0.2">
      <c r="A225" s="46" t="str">
        <f ca="1">OFFSET('Tsf-Ext-UE'!$D$3,0,ROW($A225)-214)</f>
        <v>Dérogation TSF2</v>
      </c>
      <c r="B225" s="46" t="str">
        <f>'Tsf-Ext-UE'!$E$1</f>
        <v>Transfert hors UE 1</v>
      </c>
      <c r="C225" s="46" t="str">
        <f ca="1">OFFSET('Tsf-Ext-UE'!$D$2,0,ROW($A225)-214)</f>
        <v>Drop-Down list</v>
      </c>
      <c r="D225" s="228">
        <f t="shared" si="1"/>
        <v>15</v>
      </c>
      <c r="E225" s="46" t="s">
        <v>1076</v>
      </c>
      <c r="F225" s="46" t="s">
        <v>1075</v>
      </c>
    </row>
    <row r="226" spans="1:6" ht="38.25" x14ac:dyDescent="0.2">
      <c r="A226" s="46" t="str">
        <f ca="1">OFFSET('Tsf-Ext-UE'!$D$3,0,ROW($A226)-214)</f>
        <v>Licéité du TSF2</v>
      </c>
      <c r="B226" s="46" t="str">
        <f>'Tsf-Ext-UE'!$E$1</f>
        <v>Transfert hors UE 1</v>
      </c>
      <c r="C226" s="46" t="str">
        <f ca="1">OFFSET('Tsf-Ext-UE'!$D$2,0,ROW($A226)-214)</f>
        <v>AutoFilled</v>
      </c>
      <c r="D226" s="228">
        <f t="shared" si="1"/>
        <v>16</v>
      </c>
      <c r="E226" s="46" t="s">
        <v>1080</v>
      </c>
      <c r="F226" s="231" t="s">
        <v>1162</v>
      </c>
    </row>
    <row r="227" spans="1:6" ht="25.5" x14ac:dyDescent="0.2">
      <c r="A227" s="46" t="str">
        <f ca="1">OFFSET('Tsf-Ext-UE'!$D$3,0,ROW($A227)-214)</f>
        <v>TSF 3</v>
      </c>
      <c r="B227" s="46" t="str">
        <f>'Tsf-Ext-UE'!$E$1</f>
        <v>Transfert hors UE 1</v>
      </c>
      <c r="C227" s="46" t="str">
        <f ca="1">OFFSET('Tsf-Ext-UE'!$D$2,0,ROW($A227)-214)</f>
        <v>AutoFilled</v>
      </c>
      <c r="D227" s="228">
        <f t="shared" si="1"/>
        <v>17</v>
      </c>
      <c r="E227" s="220" t="s">
        <v>1079</v>
      </c>
      <c r="F227" s="229" t="s">
        <v>1087</v>
      </c>
    </row>
    <row r="228" spans="1:6" ht="25.5" x14ac:dyDescent="0.2">
      <c r="A228" s="46" t="str">
        <f ca="1">OFFSET('Tsf-Ext-UE'!$D$3,0,ROW($A228)-214)</f>
        <v>Description TSF 3</v>
      </c>
      <c r="B228" s="46" t="str">
        <f>'Tsf-Ext-UE'!$E$1</f>
        <v>Transfert hors UE 1</v>
      </c>
      <c r="C228" s="46" t="str">
        <f ca="1">OFFSET('Tsf-Ext-UE'!$D$2,0,ROW($A228)-214)</f>
        <v>AutoFilled</v>
      </c>
      <c r="D228" s="228">
        <f t="shared" si="1"/>
        <v>18</v>
      </c>
      <c r="E228" s="220" t="s">
        <v>1079</v>
      </c>
      <c r="F228" s="229" t="s">
        <v>1088</v>
      </c>
    </row>
    <row r="229" spans="1:6" ht="25.5" x14ac:dyDescent="0.2">
      <c r="A229" s="46" t="str">
        <f ca="1">OFFSET('Tsf-Ext-UE'!$D$3,0,ROW($A229)-214)</f>
        <v>Base du Transfert TSF3</v>
      </c>
      <c r="B229" s="46" t="str">
        <f>'Tsf-Ext-UE'!$E$1</f>
        <v>Transfert hors UE 1</v>
      </c>
      <c r="C229" s="46" t="str">
        <f ca="1">OFFSET('Tsf-Ext-UE'!$D$2,0,ROW($A229)-214)</f>
        <v>Drop-Down list</v>
      </c>
      <c r="D229" s="228">
        <f t="shared" si="1"/>
        <v>19</v>
      </c>
      <c r="E229" s="46" t="s">
        <v>1078</v>
      </c>
      <c r="F229" s="46" t="s">
        <v>1075</v>
      </c>
    </row>
    <row r="230" spans="1:6" ht="25.5" x14ac:dyDescent="0.2">
      <c r="A230" s="46" t="str">
        <f ca="1">OFFSET('Tsf-Ext-UE'!$D$3,0,ROW($A230)-214)</f>
        <v>Application art 48 TSF3</v>
      </c>
      <c r="B230" s="46" t="str">
        <f>'Tsf-Ext-UE'!$E$1</f>
        <v>Transfert hors UE 1</v>
      </c>
      <c r="C230" s="46" t="str">
        <f ca="1">OFFSET('Tsf-Ext-UE'!$D$2,0,ROW($A230)-214)</f>
        <v>Drop-Down list</v>
      </c>
      <c r="D230" s="228">
        <f t="shared" si="1"/>
        <v>20</v>
      </c>
      <c r="E230" s="46" t="s">
        <v>1077</v>
      </c>
      <c r="F230" s="46" t="s">
        <v>1075</v>
      </c>
    </row>
    <row r="231" spans="1:6" ht="15" customHeight="1" x14ac:dyDescent="0.2">
      <c r="A231" s="46" t="str">
        <f ca="1">OFFSET('Tsf-Ext-UE'!$D$3,0,ROW($A231)-214)</f>
        <v>Dérogation TSF3</v>
      </c>
      <c r="B231" s="46" t="str">
        <f>'Tsf-Ext-UE'!$E$1</f>
        <v>Transfert hors UE 1</v>
      </c>
      <c r="C231" s="46" t="str">
        <f ca="1">OFFSET('Tsf-Ext-UE'!$D$2,0,ROW($A231)-214)</f>
        <v>Drop-Down list</v>
      </c>
      <c r="D231" s="228">
        <f t="shared" si="1"/>
        <v>21</v>
      </c>
      <c r="E231" s="46" t="s">
        <v>1076</v>
      </c>
      <c r="F231" s="46" t="s">
        <v>1075</v>
      </c>
    </row>
    <row r="232" spans="1:6" ht="38.25" x14ac:dyDescent="0.2">
      <c r="A232" s="46" t="str">
        <f ca="1">OFFSET('Tsf-Ext-UE'!$D$3,0,ROW($A232)-214)</f>
        <v>Licéité du TSF3</v>
      </c>
      <c r="B232" s="46" t="str">
        <f>'Tsf-Ext-UE'!$E$1</f>
        <v>Transfert hors UE 1</v>
      </c>
      <c r="C232" s="46" t="str">
        <f ca="1">OFFSET('Tsf-Ext-UE'!$D$2,0,ROW($A232)-214)</f>
        <v>AutoFilled</v>
      </c>
      <c r="D232" s="228">
        <f t="shared" si="1"/>
        <v>22</v>
      </c>
      <c r="E232" s="46" t="s">
        <v>1080</v>
      </c>
      <c r="F232" s="231" t="s">
        <v>1163</v>
      </c>
    </row>
  </sheetData>
  <phoneticPr fontId="26" type="noConversion"/>
  <pageMargins left="0.19685039370078741" right="0.19685039370078741" top="0.98425196850393704" bottom="0.78740157480314965" header="0" footer="0.19685039370078741"/>
  <pageSetup paperSize="9" fitToHeight="0" orientation="portrait" r:id="rId1"/>
  <headerFooter>
    <oddHeader>&amp;L&amp;G&amp;R&amp;K08+000Activité : &amp;K04+000 &amp;K000000SMDCP&amp;K04+000
 &amp;K08+000Titre : &amp;K04+000 &amp;K000000Registre DCP-itrust consulting&amp;K04+000
 &amp;K08+000Classification : &amp;K04+000 &amp;K000000Interne</oddHeader>
    <oddFooter>&amp;L&amp;F&amp;C&amp;D - &amp;T&amp;R&amp;A - &amp;P / &amp;N</oddFooter>
  </headerFooter>
  <legacyDrawingHF r:id="rId2"/>
  <tableParts count="3">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expression" priority="4" id="{1501AFF2-7014-4AD8-AC0A-9697E05ABC13}">
            <xm:f>$C214=Parameter!$A$7</xm:f>
            <x14:dxf>
              <fill>
                <patternFill>
                  <bgColor theme="5" tint="0.79998168889431442"/>
                </patternFill>
              </fill>
            </x14:dxf>
          </x14:cfRule>
          <x14:cfRule type="expression" priority="5" id="{BE497955-940D-4065-83F6-86AFA0FD632A}">
            <xm:f>$C214=Parameter!$A$6</xm:f>
            <x14:dxf>
              <fill>
                <patternFill>
                  <bgColor theme="6" tint="0.79998168889431442"/>
                </patternFill>
              </fill>
            </x14:dxf>
          </x14:cfRule>
          <x14:cfRule type="expression" priority="6" id="{9E5F7946-2567-4CD9-9921-720C8478B1CB}">
            <xm:f>$C214=Parameter!$A$5</xm:f>
            <x14:dxf>
              <fill>
                <patternFill>
                  <bgColor rgb="FF00B0F0"/>
                </patternFill>
              </fill>
            </x14:dxf>
          </x14:cfRule>
          <xm:sqref>A214:C232 E214:F232</xm:sqref>
        </x14:conditionalFormatting>
        <x14:conditionalFormatting xmlns:xm="http://schemas.microsoft.com/office/excel/2006/main">
          <x14:cfRule type="expression" priority="10" id="{80C36EC0-77EF-4BC5-A27D-606C71805CAB}">
            <xm:f>$C2=Parameter!$A$7</xm:f>
            <x14:dxf>
              <fill>
                <patternFill>
                  <bgColor theme="5" tint="0.59996337778862885"/>
                </patternFill>
              </fill>
            </x14:dxf>
          </x14:cfRule>
          <x14:cfRule type="expression" priority="11" id="{BADDC930-FF7D-4525-8D60-940C03288F0E}">
            <xm:f>$C2=Parameter!$A$5</xm:f>
            <x14:dxf>
              <fill>
                <patternFill>
                  <bgColor rgb="FF00B0F0"/>
                </patternFill>
              </fill>
            </x14:dxf>
          </x14:cfRule>
          <x14:cfRule type="expression" priority="12" id="{6736786A-75B7-4542-BB01-85928EB52B07}">
            <xm:f>$C2=Parameter!$A$6</xm:f>
            <x14:dxf>
              <fill>
                <patternFill>
                  <bgColor theme="6" tint="0.79998168889431442"/>
                </patternFill>
              </fill>
            </x14:dxf>
          </x14:cfRule>
          <xm:sqref>A2:F193</xm:sqref>
        </x14:conditionalFormatting>
        <x14:conditionalFormatting xmlns:xm="http://schemas.microsoft.com/office/excel/2006/main">
          <x14:cfRule type="expression" priority="7" id="{331929C2-AE70-4746-BE80-5AA69F1E144E}">
            <xm:f>$C198=Parameter!$A$7</xm:f>
            <x14:dxf>
              <fill>
                <patternFill>
                  <bgColor theme="5" tint="0.79998168889431442"/>
                </patternFill>
              </fill>
            </x14:dxf>
          </x14:cfRule>
          <x14:cfRule type="expression" priority="8" id="{F2C2B351-16A2-4A36-A148-A5811CA70133}">
            <xm:f>$C198=Parameter!$A$6</xm:f>
            <x14:dxf>
              <fill>
                <patternFill>
                  <bgColor theme="6" tint="0.79998168889431442"/>
                </patternFill>
              </fill>
            </x14:dxf>
          </x14:cfRule>
          <x14:cfRule type="expression" priority="9" id="{F12B9BF8-E79F-4A48-9830-52EA99DA8A70}">
            <xm:f>$C198=Parameter!$A$5</xm:f>
            <x14:dxf>
              <fill>
                <patternFill>
                  <bgColor rgb="FF00B0F0"/>
                </patternFill>
              </fill>
            </x14:dxf>
          </x14:cfRule>
          <xm:sqref>A198:F210</xm:sqref>
        </x14:conditionalFormatting>
        <x14:conditionalFormatting xmlns:xm="http://schemas.microsoft.com/office/excel/2006/main">
          <x14:cfRule type="expression" priority="1" id="{04ACE3A4-6C9D-4E54-9786-0731B11A13E3}">
            <xm:f>$C214=Parameter!$A$7</xm:f>
            <x14:dxf>
              <fill>
                <patternFill>
                  <bgColor theme="5" tint="0.79998168889431442"/>
                </patternFill>
              </fill>
            </x14:dxf>
          </x14:cfRule>
          <x14:cfRule type="expression" priority="2" id="{AEFA2765-CECC-4642-9997-229C27881562}">
            <xm:f>$C214=Parameter!$A$6</xm:f>
            <x14:dxf>
              <fill>
                <patternFill>
                  <bgColor theme="6" tint="0.79998168889431442"/>
                </patternFill>
              </fill>
            </x14:dxf>
          </x14:cfRule>
          <x14:cfRule type="expression" priority="3" id="{C41D0427-D559-4300-BC46-99923D5A0A5D}">
            <xm:f>$C214=Parameter!$A$5</xm:f>
            <x14:dxf>
              <fill>
                <patternFill>
                  <bgColor rgb="FF00B0F0"/>
                </patternFill>
              </fill>
            </x14:dxf>
          </x14:cfRule>
          <xm:sqref>D214:D232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05C46-7400-41C7-959D-ED8F2483041C}">
  <sheetPr>
    <pageSetUpPr fitToPage="1"/>
  </sheetPr>
  <dimension ref="A1:L35"/>
  <sheetViews>
    <sheetView zoomScale="112" zoomScaleNormal="112" zoomScaleSheetLayoutView="115" workbookViewId="0">
      <selection activeCell="D45" sqref="D45"/>
    </sheetView>
  </sheetViews>
  <sheetFormatPr defaultColWidth="8.1640625" defaultRowHeight="12.75" x14ac:dyDescent="0.2"/>
  <cols>
    <col min="1" max="1" width="70.6640625" style="241" customWidth="1"/>
    <col min="2" max="10" width="28.6640625" style="241" customWidth="1"/>
    <col min="11" max="12" width="20.6640625" style="241" customWidth="1"/>
    <col min="13" max="16384" width="8.1640625" style="241"/>
  </cols>
  <sheetData>
    <row r="1" spans="1:12" ht="22.5" x14ac:dyDescent="0.2">
      <c r="A1" s="282" t="s">
        <v>1153</v>
      </c>
      <c r="B1" s="283"/>
      <c r="C1" s="283"/>
      <c r="D1" s="283"/>
      <c r="E1" s="283"/>
      <c r="F1" s="283"/>
      <c r="G1" s="283"/>
      <c r="H1" s="283"/>
      <c r="I1" s="283"/>
      <c r="J1" s="283"/>
      <c r="K1" s="283"/>
      <c r="L1" s="283"/>
    </row>
    <row r="2" spans="1:12" ht="31.5" customHeight="1" x14ac:dyDescent="0.2">
      <c r="A2" s="242" t="s">
        <v>1130</v>
      </c>
      <c r="B2" s="243" t="s">
        <v>1141</v>
      </c>
      <c r="C2" s="284" t="s">
        <v>1142</v>
      </c>
      <c r="D2" s="285"/>
      <c r="E2" s="286" t="s">
        <v>1131</v>
      </c>
      <c r="F2" s="287"/>
      <c r="G2" s="287"/>
      <c r="H2" s="287"/>
      <c r="I2" s="287"/>
      <c r="J2" s="287"/>
      <c r="K2" s="287"/>
      <c r="L2" s="287"/>
    </row>
    <row r="3" spans="1:12" s="245" customFormat="1" ht="15.75" x14ac:dyDescent="0.2">
      <c r="A3" s="244" t="s">
        <v>1132</v>
      </c>
      <c r="B3" s="244" t="s">
        <v>1129</v>
      </c>
      <c r="C3" s="244" t="s">
        <v>1143</v>
      </c>
      <c r="D3" s="244" t="s">
        <v>1144</v>
      </c>
      <c r="E3" s="244" t="s">
        <v>1145</v>
      </c>
      <c r="F3" s="244" t="s">
        <v>1146</v>
      </c>
      <c r="G3" s="244" t="s">
        <v>1147</v>
      </c>
      <c r="H3" s="244" t="s">
        <v>1148</v>
      </c>
      <c r="I3" s="244" t="s">
        <v>1149</v>
      </c>
      <c r="J3" s="244" t="s">
        <v>1150</v>
      </c>
      <c r="K3" s="244" t="s">
        <v>1151</v>
      </c>
      <c r="L3" s="244" t="s">
        <v>1152</v>
      </c>
    </row>
    <row r="4" spans="1:12" s="245" customFormat="1" ht="14.25" x14ac:dyDescent="0.2">
      <c r="A4" s="246" t="s">
        <v>57</v>
      </c>
      <c r="B4" s="247"/>
      <c r="C4" s="247"/>
      <c r="D4" s="247"/>
      <c r="E4" s="247"/>
      <c r="F4" s="247"/>
      <c r="G4" s="247"/>
      <c r="H4" s="247"/>
      <c r="I4" s="247"/>
      <c r="J4" s="247"/>
      <c r="K4" s="247"/>
      <c r="L4" s="247"/>
    </row>
    <row r="5" spans="1:12" s="245" customFormat="1" ht="14.25" x14ac:dyDescent="0.2">
      <c r="A5" s="204" t="s">
        <v>991</v>
      </c>
      <c r="B5" s="247"/>
      <c r="C5" s="247"/>
      <c r="D5" s="247"/>
      <c r="E5" s="247"/>
      <c r="F5" s="247"/>
      <c r="G5" s="247"/>
      <c r="H5" s="248"/>
      <c r="I5" s="247"/>
      <c r="J5" s="247"/>
      <c r="K5" s="247"/>
      <c r="L5" s="247"/>
    </row>
    <row r="6" spans="1:12" s="245" customFormat="1" ht="14.25" x14ac:dyDescent="0.2">
      <c r="A6" s="204" t="s">
        <v>1140</v>
      </c>
      <c r="B6" s="247"/>
      <c r="C6" s="247"/>
      <c r="D6" s="247"/>
      <c r="E6" s="247"/>
      <c r="F6" s="247"/>
      <c r="G6" s="247"/>
      <c r="H6" s="247"/>
      <c r="I6" s="247"/>
      <c r="J6" s="247"/>
      <c r="K6" s="247"/>
      <c r="L6" s="247"/>
    </row>
    <row r="7" spans="1:12" s="245" customFormat="1" ht="14.25" x14ac:dyDescent="0.2">
      <c r="A7" s="246" t="s">
        <v>9</v>
      </c>
      <c r="B7" s="247"/>
      <c r="C7" s="247"/>
      <c r="D7" s="247"/>
      <c r="E7" s="247"/>
      <c r="F7" s="247"/>
      <c r="G7" s="247"/>
      <c r="H7" s="247"/>
      <c r="I7" s="247"/>
      <c r="J7" s="247"/>
      <c r="K7" s="247"/>
      <c r="L7" s="247"/>
    </row>
    <row r="8" spans="1:12" s="245" customFormat="1" ht="14.25" x14ac:dyDescent="0.2">
      <c r="A8" s="246" t="s">
        <v>8</v>
      </c>
      <c r="B8" s="247"/>
      <c r="C8" s="247"/>
      <c r="D8" s="247"/>
      <c r="E8" s="247"/>
      <c r="F8" s="247"/>
      <c r="G8" s="247"/>
      <c r="H8" s="247"/>
      <c r="I8" s="247"/>
      <c r="J8" s="247"/>
      <c r="K8" s="247"/>
      <c r="L8" s="247"/>
    </row>
    <row r="9" spans="1:12" s="245" customFormat="1" ht="14.25" x14ac:dyDescent="0.2">
      <c r="A9" s="246" t="s">
        <v>7</v>
      </c>
      <c r="B9" s="247"/>
      <c r="C9" s="247"/>
      <c r="D9" s="247"/>
      <c r="E9" s="247"/>
      <c r="F9" s="247"/>
      <c r="G9" s="247"/>
      <c r="H9" s="247"/>
      <c r="I9" s="247"/>
      <c r="J9" s="247"/>
      <c r="K9" s="247"/>
      <c r="L9" s="247"/>
    </row>
    <row r="10" spans="1:12" s="245" customFormat="1" ht="14.25" x14ac:dyDescent="0.2">
      <c r="A10" s="246" t="s">
        <v>6</v>
      </c>
      <c r="B10" s="247"/>
      <c r="C10" s="247"/>
      <c r="D10" s="247"/>
      <c r="E10" s="247"/>
      <c r="F10" s="247"/>
      <c r="G10" s="247"/>
      <c r="H10" s="247"/>
      <c r="I10" s="247"/>
      <c r="J10" s="247"/>
      <c r="K10" s="247"/>
      <c r="L10" s="247"/>
    </row>
    <row r="11" spans="1:12" s="245" customFormat="1" ht="14.25" x14ac:dyDescent="0.2">
      <c r="A11" s="246" t="s">
        <v>58</v>
      </c>
      <c r="B11" s="247"/>
      <c r="C11" s="247"/>
      <c r="D11" s="247"/>
      <c r="E11" s="247"/>
      <c r="F11" s="247"/>
      <c r="G11" s="247"/>
      <c r="H11" s="247"/>
      <c r="I11" s="247"/>
      <c r="J11" s="247"/>
      <c r="K11" s="247"/>
      <c r="L11" s="247"/>
    </row>
    <row r="12" spans="1:12" s="245" customFormat="1" ht="14.25" x14ac:dyDescent="0.2">
      <c r="A12" s="246" t="s">
        <v>5</v>
      </c>
      <c r="B12" s="249"/>
      <c r="C12" s="249"/>
      <c r="D12" s="249"/>
      <c r="E12" s="249"/>
      <c r="F12" s="249"/>
      <c r="G12" s="247"/>
      <c r="H12" s="247"/>
      <c r="I12" s="247"/>
      <c r="J12" s="247"/>
      <c r="K12" s="247"/>
      <c r="L12" s="247"/>
    </row>
    <row r="13" spans="1:12" s="245" customFormat="1" ht="15.75" x14ac:dyDescent="0.2">
      <c r="A13" s="206" t="s">
        <v>1139</v>
      </c>
      <c r="B13" s="206" t="s">
        <v>11</v>
      </c>
      <c r="C13" s="206" t="s">
        <v>10</v>
      </c>
      <c r="D13" s="206" t="s">
        <v>10</v>
      </c>
      <c r="E13" s="206" t="s">
        <v>10</v>
      </c>
      <c r="F13" s="206" t="s">
        <v>10</v>
      </c>
      <c r="G13" s="206" t="s">
        <v>10</v>
      </c>
      <c r="H13" s="206" t="s">
        <v>10</v>
      </c>
      <c r="I13" s="206" t="s">
        <v>10</v>
      </c>
      <c r="J13" s="206" t="s">
        <v>10</v>
      </c>
      <c r="K13" s="206" t="s">
        <v>10</v>
      </c>
      <c r="L13" s="206" t="s">
        <v>10</v>
      </c>
    </row>
    <row r="14" spans="1:12" s="245" customFormat="1" ht="14.25" customHeight="1" x14ac:dyDescent="0.2">
      <c r="A14" s="246" t="s">
        <v>60</v>
      </c>
      <c r="B14" s="250"/>
      <c r="C14" s="250"/>
      <c r="D14" s="250"/>
      <c r="E14" s="250"/>
      <c r="F14" s="250"/>
      <c r="G14" s="250"/>
      <c r="H14" s="250"/>
      <c r="I14" s="250"/>
      <c r="J14" s="250"/>
      <c r="K14" s="250"/>
      <c r="L14" s="250"/>
    </row>
    <row r="15" spans="1:12" s="245" customFormat="1" ht="14.25" x14ac:dyDescent="0.2">
      <c r="A15" s="246" t="s">
        <v>1138</v>
      </c>
      <c r="B15" s="251"/>
      <c r="C15" s="251"/>
      <c r="D15" s="251"/>
      <c r="E15" s="251"/>
      <c r="F15" s="251"/>
      <c r="G15" s="251"/>
      <c r="H15" s="251"/>
      <c r="I15" s="251"/>
      <c r="J15" s="251"/>
      <c r="K15" s="251"/>
      <c r="L15" s="251"/>
    </row>
    <row r="16" spans="1:12" s="245" customFormat="1" ht="14.25" x14ac:dyDescent="0.2">
      <c r="A16" s="246" t="s">
        <v>61</v>
      </c>
      <c r="B16" s="251"/>
      <c r="C16" s="251"/>
      <c r="D16" s="251"/>
      <c r="E16" s="251"/>
      <c r="F16" s="251"/>
      <c r="G16" s="251"/>
      <c r="H16" s="251"/>
      <c r="I16" s="251"/>
      <c r="J16" s="251"/>
      <c r="K16" s="251"/>
      <c r="L16" s="251"/>
    </row>
    <row r="17" spans="1:12" s="245" customFormat="1" ht="14.25" x14ac:dyDescent="0.2">
      <c r="A17" s="204" t="s">
        <v>9</v>
      </c>
      <c r="B17" s="251"/>
      <c r="C17" s="251"/>
      <c r="D17" s="251"/>
      <c r="E17" s="251"/>
      <c r="F17" s="251"/>
      <c r="G17" s="251"/>
      <c r="H17" s="251"/>
      <c r="I17" s="251"/>
      <c r="J17" s="251"/>
      <c r="K17" s="251"/>
      <c r="L17" s="251"/>
    </row>
    <row r="18" spans="1:12" s="245" customFormat="1" ht="14.25" x14ac:dyDescent="0.2">
      <c r="A18" s="246" t="s">
        <v>8</v>
      </c>
      <c r="B18" s="251"/>
      <c r="C18" s="251"/>
      <c r="D18" s="251"/>
      <c r="E18" s="251"/>
      <c r="F18" s="251"/>
      <c r="G18" s="251"/>
      <c r="H18" s="251"/>
      <c r="I18" s="251"/>
      <c r="J18" s="251"/>
      <c r="K18" s="251"/>
      <c r="L18" s="251"/>
    </row>
    <row r="19" spans="1:12" s="245" customFormat="1" ht="14.25" x14ac:dyDescent="0.2">
      <c r="A19" s="246" t="s">
        <v>7</v>
      </c>
      <c r="B19" s="251"/>
      <c r="C19" s="251"/>
      <c r="D19" s="251"/>
      <c r="E19" s="251"/>
      <c r="F19" s="251"/>
      <c r="G19" s="251"/>
      <c r="H19" s="251"/>
      <c r="I19" s="251"/>
      <c r="J19" s="251"/>
      <c r="K19" s="251"/>
      <c r="L19" s="251"/>
    </row>
    <row r="20" spans="1:12" s="245" customFormat="1" ht="14.25" x14ac:dyDescent="0.2">
      <c r="A20" s="246" t="s">
        <v>6</v>
      </c>
      <c r="B20" s="251"/>
      <c r="C20" s="251"/>
      <c r="D20" s="251"/>
      <c r="E20" s="251"/>
      <c r="F20" s="251"/>
      <c r="G20" s="251"/>
      <c r="H20" s="251"/>
      <c r="I20" s="251"/>
      <c r="J20" s="251"/>
      <c r="K20" s="251"/>
      <c r="L20" s="251"/>
    </row>
    <row r="21" spans="1:12" s="245" customFormat="1" ht="14.25" x14ac:dyDescent="0.2">
      <c r="A21" s="246" t="s">
        <v>59</v>
      </c>
      <c r="B21" s="251"/>
      <c r="C21" s="251"/>
      <c r="D21" s="251"/>
      <c r="E21" s="251"/>
      <c r="F21" s="251"/>
      <c r="G21" s="251"/>
      <c r="H21" s="251"/>
      <c r="I21" s="251"/>
      <c r="J21" s="251"/>
      <c r="K21" s="251"/>
      <c r="L21" s="251"/>
    </row>
    <row r="22" spans="1:12" s="245" customFormat="1" ht="14.25" x14ac:dyDescent="0.2">
      <c r="A22" s="246" t="s">
        <v>1137</v>
      </c>
      <c r="B22" s="252"/>
      <c r="C22" s="251"/>
      <c r="D22" s="251"/>
      <c r="E22" s="251"/>
      <c r="F22" s="251"/>
      <c r="G22" s="251"/>
      <c r="H22" s="251"/>
      <c r="I22" s="251"/>
      <c r="J22" s="251"/>
      <c r="K22" s="251"/>
      <c r="L22" s="251"/>
    </row>
    <row r="24" spans="1:12" x14ac:dyDescent="0.2">
      <c r="A24" s="241" t="s">
        <v>1133</v>
      </c>
    </row>
    <row r="25" spans="1:12" x14ac:dyDescent="0.2">
      <c r="A25" s="253" t="s">
        <v>1134</v>
      </c>
    </row>
    <row r="26" spans="1:12" x14ac:dyDescent="0.2">
      <c r="A26" s="253" t="s">
        <v>1135</v>
      </c>
      <c r="B26" s="254"/>
    </row>
    <row r="27" spans="1:12" x14ac:dyDescent="0.2">
      <c r="A27" s="253" t="s">
        <v>1136</v>
      </c>
      <c r="B27" s="254"/>
    </row>
    <row r="33" spans="5:5" x14ac:dyDescent="0.2">
      <c r="E33"/>
    </row>
    <row r="34" spans="5:5" x14ac:dyDescent="0.2">
      <c r="E34"/>
    </row>
    <row r="35" spans="5:5" x14ac:dyDescent="0.2">
      <c r="E35"/>
    </row>
  </sheetData>
  <mergeCells count="3">
    <mergeCell ref="A1:L1"/>
    <mergeCell ref="C2:D2"/>
    <mergeCell ref="E2:L2"/>
  </mergeCells>
  <printOptions horizontalCentered="1"/>
  <pageMargins left="0.19685039370078741" right="0.19685039370078741" top="0.98425196850393704" bottom="0.78740157480314965" header="0" footer="0.19685039370078741"/>
  <pageSetup paperSize="9" scale="41" orientation="portrait" r:id="rId1"/>
  <headerFooter>
    <oddHeader>&amp;L&amp;G&amp;R&amp;K08+000Activity: &amp;K04+000 &amp;K000000PIMS&amp;K04+000
 &amp;K08+000Title: &amp;K04+000 &amp;K000000Processing Record PII-itrust consulting&amp;K04+000
 &amp;K08+000Classification: &amp;K04+000 &amp;K000000Internal</oddHeader>
    <oddFooter>&amp;L&amp;F&amp;C&amp;D - &amp;T&amp;R&amp;A - &amp;P / &amp;N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outlinePr summaryBelow="0" summaryRight="0"/>
  </sheetPr>
  <dimension ref="A1:LL112"/>
  <sheetViews>
    <sheetView zoomScale="120" zoomScaleNormal="120" zoomScaleSheetLayoutView="106" zoomScalePageLayoutView="98" workbookViewId="0">
      <selection activeCell="H9" sqref="H9"/>
    </sheetView>
  </sheetViews>
  <sheetFormatPr defaultColWidth="9.6640625" defaultRowHeight="15.75" outlineLevelRow="2" outlineLevelCol="5" x14ac:dyDescent="0.25"/>
  <cols>
    <col min="1" max="1" width="7.5" customWidth="1"/>
    <col min="2" max="2" width="11.6640625" customWidth="1" outlineLevel="1"/>
    <col min="3" max="3" width="6.6640625" style="38" customWidth="1"/>
    <col min="4" max="4" width="5.6640625" style="38" customWidth="1"/>
    <col min="5" max="5" width="10" style="38" customWidth="1" outlineLevel="1"/>
    <col min="6" max="6" width="7" style="38" customWidth="1"/>
    <col min="7" max="7" width="39.5" style="37" customWidth="1"/>
    <col min="8" max="8" width="45.6640625" style="37" customWidth="1" outlineLevel="1"/>
    <col min="9" max="9" width="14.5" style="50" customWidth="1" outlineLevel="1"/>
    <col min="10" max="12" width="8.6640625" style="50" customWidth="1" outlineLevel="1"/>
    <col min="13" max="13" width="8.6640625" style="50" customWidth="1"/>
    <col min="14" max="15" width="8.6640625" style="22" customWidth="1" outlineLevel="2"/>
    <col min="16" max="16" width="6" style="22" customWidth="1" outlineLevel="1"/>
    <col min="17" max="17" width="34.83203125" style="39" customWidth="1" outlineLevel="2"/>
    <col min="18" max="19" width="25.1640625" style="22" customWidth="1" outlineLevel="2"/>
    <col min="20" max="20" width="19.6640625" style="22" customWidth="1" outlineLevel="1"/>
    <col min="21" max="21" width="10.83203125" style="22" customWidth="1" outlineLevel="2"/>
    <col min="22" max="27" width="10.83203125" style="22" customWidth="1" outlineLevel="3"/>
    <col min="28" max="28" width="10.83203125" style="22" customWidth="1" outlineLevel="2"/>
    <col min="29" max="36" width="10.83203125" style="22" customWidth="1" outlineLevel="3"/>
    <col min="37" max="37" width="10.83203125" style="22" customWidth="1" outlineLevel="2"/>
    <col min="38" max="39" width="10.83203125" style="22" customWidth="1" outlineLevel="3"/>
    <col min="40" max="40" width="10.83203125" style="22" customWidth="1" outlineLevel="2"/>
    <col min="41" max="45" width="10.83203125" style="22" customWidth="1" outlineLevel="3"/>
    <col min="46" max="46" width="10.83203125" style="22" customWidth="1" outlineLevel="1"/>
    <col min="47" max="47" width="10.83203125" style="22" customWidth="1" outlineLevel="2"/>
    <col min="48" max="49" width="10.83203125" style="22" customWidth="1" outlineLevel="3"/>
    <col min="50" max="50" width="10.83203125" style="22" customWidth="1" outlineLevel="2"/>
    <col min="51" max="53" width="10.83203125" style="22" customWidth="1" outlineLevel="3"/>
    <col min="54" max="55" width="10.83203125" style="22" customWidth="1" outlineLevel="4"/>
    <col min="56" max="56" width="10.83203125" style="22" customWidth="1"/>
    <col min="57" max="57" width="10.83203125" style="22" customWidth="1" outlineLevel="1"/>
    <col min="58" max="59" width="10.83203125" style="22" customWidth="1" outlineLevel="2"/>
    <col min="60" max="60" width="10.83203125" style="22" customWidth="1" outlineLevel="1"/>
    <col min="61" max="62" width="10.83203125" style="22" customWidth="1" outlineLevel="2"/>
    <col min="63" max="63" width="10.83203125" style="22" customWidth="1" outlineLevel="1"/>
    <col min="64" max="65" width="10.83203125" style="22" customWidth="1" outlineLevel="2"/>
    <col min="66" max="66" width="10.83203125" style="22" customWidth="1"/>
    <col min="67" max="75" width="10.83203125" style="22" customWidth="1" outlineLevel="2"/>
    <col min="76" max="76" width="10.83203125" style="22" customWidth="1"/>
    <col min="77" max="85" width="10.83203125" style="22" customWidth="1" outlineLevel="1"/>
    <col min="86" max="90" width="10.83203125" style="22" customWidth="1" outlineLevel="2"/>
    <col min="91" max="91" width="10.83203125" style="22" customWidth="1"/>
    <col min="92" max="92" width="10.83203125" style="22" customWidth="1" outlineLevel="1"/>
    <col min="93" max="101" width="10.83203125" style="22" customWidth="1" outlineLevel="2"/>
    <col min="102" max="102" width="10.83203125" style="22" customWidth="1" outlineLevel="1"/>
    <col min="103" max="107" width="10.83203125" style="22" customWidth="1" outlineLevel="3"/>
    <col min="108" max="108" width="10.83203125" style="22" customWidth="1" outlineLevel="2"/>
    <col min="109" max="118" width="10.83203125" style="22" customWidth="1" outlineLevel="3"/>
    <col min="119" max="125" width="10.83203125" style="22" customWidth="1" outlineLevel="2"/>
    <col min="126" max="127" width="10.83203125" style="22" customWidth="1" outlineLevel="1"/>
    <col min="128" max="128" width="10.83203125" style="22" customWidth="1" outlineLevel="2"/>
    <col min="129" max="129" width="17.6640625" style="22" customWidth="1" outlineLevel="2"/>
    <col min="130" max="132" width="10.83203125" style="22" customWidth="1" outlineLevel="2"/>
    <col min="133" max="133" width="10.83203125" style="22" customWidth="1" outlineLevel="1"/>
    <col min="134" max="141" width="10.83203125" style="22" customWidth="1" outlineLevel="2"/>
    <col min="142" max="142" width="10.83203125" style="22" customWidth="1" outlineLevel="1"/>
    <col min="143" max="144" width="10.83203125" style="22" customWidth="1" outlineLevel="2"/>
    <col min="145" max="149" width="10.83203125" customWidth="1" outlineLevel="2"/>
    <col min="150" max="155" width="10.83203125" customWidth="1" outlineLevel="3"/>
    <col min="156" max="161" width="10.83203125" customWidth="1" outlineLevel="5"/>
    <col min="162" max="162" width="10.83203125" customWidth="1"/>
    <col min="163" max="164" width="10.83203125" customWidth="1" outlineLevel="1"/>
    <col min="165" max="168" width="10.83203125" customWidth="1" outlineLevel="2"/>
    <col min="169" max="169" width="10.83203125" customWidth="1" outlineLevel="1"/>
    <col min="170" max="170" width="10.83203125" customWidth="1" outlineLevel="2"/>
    <col min="171" max="173" width="10.83203125" customWidth="1" outlineLevel="3"/>
    <col min="174" max="174" width="10.83203125" customWidth="1" outlineLevel="2"/>
    <col min="175" max="177" width="10.83203125" customWidth="1" outlineLevel="3"/>
    <col min="178" max="178" width="10.83203125" customWidth="1" outlineLevel="1"/>
    <col min="179" max="179" width="10.83203125" customWidth="1" outlineLevel="2"/>
    <col min="180" max="182" width="10.83203125" customWidth="1" outlineLevel="3"/>
    <col min="183" max="183" width="10.83203125" customWidth="1" outlineLevel="2"/>
    <col min="184" max="186" width="10.83203125" customWidth="1" outlineLevel="3"/>
    <col min="187" max="187" width="10.83203125" customWidth="1"/>
    <col min="188" max="192" width="10.83203125" customWidth="1" outlineLevel="1"/>
  </cols>
  <sheetData>
    <row r="1" spans="1:324" s="197" customFormat="1" ht="32.25" customHeight="1" outlineLevel="1" x14ac:dyDescent="0.2">
      <c r="A1" s="209" t="s">
        <v>156</v>
      </c>
      <c r="B1" s="209" t="s">
        <v>262</v>
      </c>
      <c r="C1" s="209" t="s">
        <v>13</v>
      </c>
      <c r="D1" s="210" t="s">
        <v>257</v>
      </c>
      <c r="E1" s="209" t="s">
        <v>255</v>
      </c>
      <c r="F1" s="209" t="s">
        <v>631</v>
      </c>
      <c r="G1" s="209" t="s">
        <v>254</v>
      </c>
      <c r="H1" s="209" t="s">
        <v>4</v>
      </c>
      <c r="I1" s="209" t="s">
        <v>150</v>
      </c>
      <c r="J1" s="209" t="s">
        <v>490</v>
      </c>
      <c r="K1" s="209" t="s">
        <v>145</v>
      </c>
      <c r="L1" s="209" t="s">
        <v>55</v>
      </c>
      <c r="M1" s="209" t="s">
        <v>56</v>
      </c>
      <c r="N1" s="209" t="s">
        <v>760</v>
      </c>
      <c r="O1" s="209" t="s">
        <v>761</v>
      </c>
      <c r="P1" s="209" t="s">
        <v>17</v>
      </c>
      <c r="Q1" s="209" t="s">
        <v>161</v>
      </c>
      <c r="R1" s="209" t="s">
        <v>162</v>
      </c>
      <c r="S1" s="209" t="s">
        <v>81</v>
      </c>
      <c r="T1" s="209" t="s">
        <v>905</v>
      </c>
      <c r="U1" s="209" t="s">
        <v>906</v>
      </c>
      <c r="V1" s="209" t="s">
        <v>632</v>
      </c>
      <c r="W1" s="209" t="s">
        <v>633</v>
      </c>
      <c r="X1" s="209" t="s">
        <v>907</v>
      </c>
      <c r="Y1" s="209" t="s">
        <v>634</v>
      </c>
      <c r="Z1" s="209" t="s">
        <v>635</v>
      </c>
      <c r="AA1" s="209" t="s">
        <v>942</v>
      </c>
      <c r="AB1" s="209" t="s">
        <v>943</v>
      </c>
      <c r="AC1" s="209" t="s">
        <v>951</v>
      </c>
      <c r="AD1" s="209" t="s">
        <v>62</v>
      </c>
      <c r="AE1" s="209" t="s">
        <v>636</v>
      </c>
      <c r="AF1" s="209" t="s">
        <v>63</v>
      </c>
      <c r="AG1" s="209" t="s">
        <v>64</v>
      </c>
      <c r="AH1" s="209" t="s">
        <v>637</v>
      </c>
      <c r="AI1" s="209" t="s">
        <v>638</v>
      </c>
      <c r="AJ1" s="209" t="s">
        <v>908</v>
      </c>
      <c r="AK1" s="209" t="s">
        <v>944</v>
      </c>
      <c r="AL1" s="209" t="s">
        <v>639</v>
      </c>
      <c r="AM1" s="209" t="s">
        <v>65</v>
      </c>
      <c r="AN1" s="209" t="s">
        <v>909</v>
      </c>
      <c r="AO1" s="209" t="s">
        <v>910</v>
      </c>
      <c r="AP1" s="209" t="s">
        <v>625</v>
      </c>
      <c r="AQ1" s="209" t="s">
        <v>640</v>
      </c>
      <c r="AR1" s="209" t="s">
        <v>641</v>
      </c>
      <c r="AS1" s="209" t="s">
        <v>82</v>
      </c>
      <c r="AT1" s="209" t="s">
        <v>272</v>
      </c>
      <c r="AU1" s="209" t="s">
        <v>642</v>
      </c>
      <c r="AV1" s="209" t="s">
        <v>643</v>
      </c>
      <c r="AW1" s="209" t="s">
        <v>644</v>
      </c>
      <c r="AX1" s="209" t="s">
        <v>645</v>
      </c>
      <c r="AY1" s="209" t="s">
        <v>646</v>
      </c>
      <c r="AZ1" s="209" t="s">
        <v>647</v>
      </c>
      <c r="BA1" s="209" t="s">
        <v>648</v>
      </c>
      <c r="BB1" s="209" t="s">
        <v>649</v>
      </c>
      <c r="BC1" s="209" t="s">
        <v>650</v>
      </c>
      <c r="BD1" s="209" t="s">
        <v>952</v>
      </c>
      <c r="BE1" s="209" t="s">
        <v>651</v>
      </c>
      <c r="BF1" s="209" t="s">
        <v>652</v>
      </c>
      <c r="BG1" s="209" t="s">
        <v>500</v>
      </c>
      <c r="BH1" s="209" t="s">
        <v>653</v>
      </c>
      <c r="BI1" s="209" t="s">
        <v>654</v>
      </c>
      <c r="BJ1" s="209" t="s">
        <v>507</v>
      </c>
      <c r="BK1" s="209" t="s">
        <v>655</v>
      </c>
      <c r="BL1" s="209" t="s">
        <v>656</v>
      </c>
      <c r="BM1" s="209" t="s">
        <v>508</v>
      </c>
      <c r="BN1" s="209" t="s">
        <v>953</v>
      </c>
      <c r="BO1" s="209" t="s">
        <v>945</v>
      </c>
      <c r="BP1" s="209" t="s">
        <v>914</v>
      </c>
      <c r="BQ1" s="209" t="s">
        <v>911</v>
      </c>
      <c r="BR1" s="209" t="s">
        <v>946</v>
      </c>
      <c r="BS1" s="209" t="s">
        <v>913</v>
      </c>
      <c r="BT1" s="209" t="s">
        <v>912</v>
      </c>
      <c r="BU1" s="209" t="s">
        <v>947</v>
      </c>
      <c r="BV1" s="209" t="s">
        <v>915</v>
      </c>
      <c r="BW1" s="209" t="s">
        <v>916</v>
      </c>
      <c r="BX1" s="209" t="s">
        <v>948</v>
      </c>
      <c r="BY1" s="209" t="s">
        <v>26</v>
      </c>
      <c r="BZ1" s="209" t="s">
        <v>27</v>
      </c>
      <c r="CA1" s="209" t="s">
        <v>298</v>
      </c>
      <c r="CB1" s="209" t="s">
        <v>297</v>
      </c>
      <c r="CC1" s="209" t="s">
        <v>296</v>
      </c>
      <c r="CD1" s="209" t="s">
        <v>657</v>
      </c>
      <c r="CE1" s="209" t="s">
        <v>950</v>
      </c>
      <c r="CF1" s="209" t="s">
        <v>949</v>
      </c>
      <c r="CG1" s="209" t="s">
        <v>984</v>
      </c>
      <c r="CH1" s="209" t="s">
        <v>295</v>
      </c>
      <c r="CI1" s="209" t="s">
        <v>954</v>
      </c>
      <c r="CJ1" s="209" t="s">
        <v>955</v>
      </c>
      <c r="CK1" s="209" t="s">
        <v>957</v>
      </c>
      <c r="CL1" s="209" t="s">
        <v>956</v>
      </c>
      <c r="CM1" s="209" t="s">
        <v>918</v>
      </c>
      <c r="CN1" s="209" t="s">
        <v>66</v>
      </c>
      <c r="CO1" s="209" t="s">
        <v>220</v>
      </c>
      <c r="CP1" s="209" t="s">
        <v>609</v>
      </c>
      <c r="CQ1" s="209" t="s">
        <v>222</v>
      </c>
      <c r="CR1" s="209" t="s">
        <v>221</v>
      </c>
      <c r="CS1" s="209" t="s">
        <v>163</v>
      </c>
      <c r="CT1" s="209" t="s">
        <v>164</v>
      </c>
      <c r="CU1" s="209" t="s">
        <v>223</v>
      </c>
      <c r="CV1" s="209" t="s">
        <v>158</v>
      </c>
      <c r="CW1" s="209" t="s">
        <v>224</v>
      </c>
      <c r="CX1" s="209" t="s">
        <v>932</v>
      </c>
      <c r="CY1" s="209" t="s">
        <v>919</v>
      </c>
      <c r="CZ1" s="209" t="s">
        <v>762</v>
      </c>
      <c r="DA1" s="209" t="s">
        <v>934</v>
      </c>
      <c r="DB1" s="209" t="s">
        <v>933</v>
      </c>
      <c r="DC1" s="209" t="s">
        <v>441</v>
      </c>
      <c r="DD1" s="209" t="s">
        <v>935</v>
      </c>
      <c r="DE1" s="209" t="s">
        <v>280</v>
      </c>
      <c r="DF1" s="209" t="s">
        <v>920</v>
      </c>
      <c r="DG1" s="209" t="s">
        <v>281</v>
      </c>
      <c r="DH1" s="209" t="s">
        <v>658</v>
      </c>
      <c r="DI1" s="209" t="s">
        <v>936</v>
      </c>
      <c r="DJ1" s="209" t="s">
        <v>937</v>
      </c>
      <c r="DK1" s="209" t="s">
        <v>938</v>
      </c>
      <c r="DL1" s="209" t="s">
        <v>985</v>
      </c>
      <c r="DM1" s="209" t="s">
        <v>986</v>
      </c>
      <c r="DN1" s="209" t="s">
        <v>939</v>
      </c>
      <c r="DO1" s="209" t="s">
        <v>940</v>
      </c>
      <c r="DP1" s="209" t="s">
        <v>452</v>
      </c>
      <c r="DQ1" s="209" t="s">
        <v>763</v>
      </c>
      <c r="DR1" s="209" t="s">
        <v>921</v>
      </c>
      <c r="DS1" s="209" t="s">
        <v>922</v>
      </c>
      <c r="DT1" s="209" t="s">
        <v>923</v>
      </c>
      <c r="DU1" s="209" t="s">
        <v>764</v>
      </c>
      <c r="DV1" s="209" t="s">
        <v>270</v>
      </c>
      <c r="DW1" s="209" t="s">
        <v>273</v>
      </c>
      <c r="DX1" s="209" t="s">
        <v>274</v>
      </c>
      <c r="DY1" s="209" t="s">
        <v>276</v>
      </c>
      <c r="DZ1" s="209" t="s">
        <v>277</v>
      </c>
      <c r="EA1" s="209" t="s">
        <v>275</v>
      </c>
      <c r="EB1" s="209" t="s">
        <v>278</v>
      </c>
      <c r="EC1" s="209" t="s">
        <v>924</v>
      </c>
      <c r="ED1" s="209" t="s">
        <v>925</v>
      </c>
      <c r="EE1" s="209" t="s">
        <v>926</v>
      </c>
      <c r="EF1" s="209" t="s">
        <v>928</v>
      </c>
      <c r="EG1" s="209" t="s">
        <v>927</v>
      </c>
      <c r="EH1" s="209" t="s">
        <v>929</v>
      </c>
      <c r="EI1" s="209" t="s">
        <v>930</v>
      </c>
      <c r="EJ1" s="209" t="s">
        <v>931</v>
      </c>
      <c r="EK1" s="209" t="s">
        <v>279</v>
      </c>
      <c r="EL1" s="209" t="s">
        <v>67</v>
      </c>
      <c r="EM1" s="209" t="s">
        <v>687</v>
      </c>
      <c r="EN1" s="209" t="s">
        <v>941</v>
      </c>
      <c r="EO1" s="209" t="s">
        <v>696</v>
      </c>
      <c r="EP1" s="209" t="s">
        <v>697</v>
      </c>
      <c r="EQ1" s="209" t="s">
        <v>689</v>
      </c>
      <c r="ER1" s="209" t="s">
        <v>688</v>
      </c>
      <c r="ES1" s="209" t="s">
        <v>695</v>
      </c>
      <c r="ET1" s="209" t="s">
        <v>698</v>
      </c>
      <c r="EU1" s="209" t="s">
        <v>699</v>
      </c>
      <c r="EV1" s="209" t="s">
        <v>700</v>
      </c>
      <c r="EW1" s="209" t="s">
        <v>701</v>
      </c>
      <c r="EX1" s="209" t="s">
        <v>691</v>
      </c>
      <c r="EY1" s="209" t="s">
        <v>702</v>
      </c>
      <c r="EZ1" s="209" t="s">
        <v>710</v>
      </c>
      <c r="FA1" s="209" t="s">
        <v>711</v>
      </c>
      <c r="FB1" s="209" t="s">
        <v>712</v>
      </c>
      <c r="FC1" s="209" t="s">
        <v>713</v>
      </c>
      <c r="FD1" s="209" t="s">
        <v>714</v>
      </c>
      <c r="FE1" s="209" t="s">
        <v>523</v>
      </c>
      <c r="FF1" s="209" t="s">
        <v>725</v>
      </c>
      <c r="FG1" s="209" t="s">
        <v>861</v>
      </c>
      <c r="FH1" s="209" t="s">
        <v>862</v>
      </c>
      <c r="FI1" s="209" t="s">
        <v>863</v>
      </c>
      <c r="FJ1" s="209" t="s">
        <v>864</v>
      </c>
      <c r="FK1" s="209" t="s">
        <v>865</v>
      </c>
      <c r="FL1" s="209" t="s">
        <v>866</v>
      </c>
      <c r="FM1" s="209" t="s">
        <v>726</v>
      </c>
      <c r="FN1" s="209" t="s">
        <v>727</v>
      </c>
      <c r="FO1" s="209" t="s">
        <v>728</v>
      </c>
      <c r="FP1" s="209" t="s">
        <v>729</v>
      </c>
      <c r="FQ1" s="209" t="s">
        <v>730</v>
      </c>
      <c r="FR1" s="209" t="s">
        <v>732</v>
      </c>
      <c r="FS1" s="209" t="s">
        <v>733</v>
      </c>
      <c r="FT1" s="209" t="s">
        <v>734</v>
      </c>
      <c r="FU1" s="209" t="s">
        <v>735</v>
      </c>
      <c r="FV1" s="209" t="s">
        <v>731</v>
      </c>
      <c r="FW1" s="209" t="s">
        <v>736</v>
      </c>
      <c r="FX1" s="209" t="s">
        <v>737</v>
      </c>
      <c r="FY1" s="209" t="s">
        <v>738</v>
      </c>
      <c r="FZ1" s="209" t="s">
        <v>739</v>
      </c>
      <c r="GA1" s="209" t="s">
        <v>740</v>
      </c>
      <c r="GB1" s="209" t="s">
        <v>742</v>
      </c>
      <c r="GC1" s="209" t="s">
        <v>743</v>
      </c>
      <c r="GD1" s="209" t="s">
        <v>744</v>
      </c>
      <c r="GE1" s="209" t="s">
        <v>251</v>
      </c>
      <c r="GF1" s="209" t="s">
        <v>259</v>
      </c>
      <c r="GG1" s="209" t="s">
        <v>258</v>
      </c>
      <c r="GH1" s="209" t="s">
        <v>521</v>
      </c>
      <c r="GI1" s="209" t="s">
        <v>264</v>
      </c>
      <c r="GJ1" s="209" t="s">
        <v>252</v>
      </c>
    </row>
    <row r="2" spans="1:324" ht="16.5" customHeight="1" outlineLevel="2" x14ac:dyDescent="0.2">
      <c r="A2" s="194" t="s">
        <v>14</v>
      </c>
      <c r="B2" s="194" t="s">
        <v>477</v>
      </c>
      <c r="C2" s="194" t="s">
        <v>159</v>
      </c>
      <c r="D2" s="194" t="s">
        <v>478</v>
      </c>
      <c r="E2" s="194" t="s">
        <v>479</v>
      </c>
      <c r="F2" s="194" t="s">
        <v>165</v>
      </c>
      <c r="G2" s="194"/>
      <c r="H2" s="194"/>
      <c r="I2" s="194"/>
      <c r="J2" s="194"/>
      <c r="K2" s="194"/>
      <c r="L2" s="195"/>
      <c r="M2" s="194"/>
      <c r="N2" s="194"/>
      <c r="O2" s="194"/>
      <c r="P2" s="194" t="s">
        <v>149</v>
      </c>
      <c r="Q2" s="194"/>
      <c r="R2" s="194"/>
      <c r="S2" s="194"/>
      <c r="T2" s="194" t="s">
        <v>18</v>
      </c>
      <c r="U2" s="195"/>
      <c r="V2" s="194"/>
      <c r="W2" s="194"/>
      <c r="X2" s="194"/>
      <c r="Y2" s="194"/>
      <c r="Z2" s="194"/>
      <c r="AA2" s="194"/>
      <c r="AB2" s="195"/>
      <c r="AC2" s="194"/>
      <c r="AD2" s="194"/>
      <c r="AE2" s="194"/>
      <c r="AF2" s="194"/>
      <c r="AG2" s="194"/>
      <c r="AH2" s="194"/>
      <c r="AI2" s="194"/>
      <c r="AJ2" s="194"/>
      <c r="AK2" s="195"/>
      <c r="AL2" s="194"/>
      <c r="AM2" s="194"/>
      <c r="AN2" s="195"/>
      <c r="AO2" s="194"/>
      <c r="AP2" s="194"/>
      <c r="AQ2" s="194"/>
      <c r="AR2" s="194"/>
      <c r="AS2" s="194"/>
      <c r="AT2" s="194" t="s">
        <v>22</v>
      </c>
      <c r="AU2" s="194"/>
      <c r="AV2" s="194"/>
      <c r="AW2" s="194"/>
      <c r="AX2" s="194"/>
      <c r="AY2" s="194"/>
      <c r="AZ2" s="194"/>
      <c r="BA2" s="194"/>
      <c r="BB2" s="194"/>
      <c r="BC2" s="194"/>
      <c r="BD2" s="195" t="s">
        <v>23</v>
      </c>
      <c r="BE2" s="194"/>
      <c r="BF2" s="194"/>
      <c r="BG2" s="195"/>
      <c r="BH2" s="194"/>
      <c r="BI2" s="194"/>
      <c r="BJ2" s="195"/>
      <c r="BK2" s="194"/>
      <c r="BL2" s="194"/>
      <c r="BM2" s="195"/>
      <c r="BN2" s="194" t="s">
        <v>24</v>
      </c>
      <c r="BO2" s="194"/>
      <c r="BP2" s="194"/>
      <c r="BQ2" s="194"/>
      <c r="BR2" s="194"/>
      <c r="BS2" s="194"/>
      <c r="BT2" s="194"/>
      <c r="BU2" s="194"/>
      <c r="BV2" s="194"/>
      <c r="BW2" s="194"/>
      <c r="BX2" s="194" t="s">
        <v>25</v>
      </c>
      <c r="BY2" s="194"/>
      <c r="BZ2" s="194"/>
      <c r="CA2" s="194"/>
      <c r="CB2" s="194"/>
      <c r="CC2" s="194"/>
      <c r="CD2" s="194"/>
      <c r="CE2" s="194"/>
      <c r="CF2" s="194"/>
      <c r="CG2" s="194"/>
      <c r="CH2" s="194"/>
      <c r="CI2" s="194"/>
      <c r="CJ2" s="194"/>
      <c r="CK2" s="194"/>
      <c r="CL2" s="194"/>
      <c r="CM2" s="194" t="s">
        <v>28</v>
      </c>
      <c r="CN2" s="194"/>
      <c r="CO2" s="195"/>
      <c r="CP2" s="194"/>
      <c r="CQ2" s="194"/>
      <c r="CR2" s="195"/>
      <c r="CS2" s="194"/>
      <c r="CT2" s="194"/>
      <c r="CU2" s="195"/>
      <c r="CV2" s="194"/>
      <c r="CW2" s="194"/>
      <c r="CX2" s="195"/>
      <c r="CY2" s="194"/>
      <c r="CZ2" s="194"/>
      <c r="DA2" s="194"/>
      <c r="DB2" s="194"/>
      <c r="DC2" s="194"/>
      <c r="DD2" s="195"/>
      <c r="DE2" s="194"/>
      <c r="DF2" s="194"/>
      <c r="DG2" s="194"/>
      <c r="DH2" s="194"/>
      <c r="DI2" s="194"/>
      <c r="DJ2" s="194"/>
      <c r="DK2" s="194"/>
      <c r="DL2" s="194"/>
      <c r="DM2" s="194"/>
      <c r="DN2" s="195"/>
      <c r="DO2" s="195"/>
      <c r="DP2" s="194"/>
      <c r="DQ2" s="194"/>
      <c r="DR2" s="194"/>
      <c r="DS2" s="194"/>
      <c r="DT2" s="194"/>
      <c r="DU2" s="194"/>
      <c r="DV2" s="194"/>
      <c r="DW2" s="194"/>
      <c r="DX2" s="194"/>
      <c r="DY2" s="194"/>
      <c r="DZ2" s="194"/>
      <c r="EA2" s="194"/>
      <c r="EB2" s="194"/>
      <c r="EC2" s="194"/>
      <c r="ED2" s="194"/>
      <c r="EE2" s="194"/>
      <c r="EF2" s="194"/>
      <c r="EG2" s="194"/>
      <c r="EH2" s="194"/>
      <c r="EI2" s="194"/>
      <c r="EJ2" s="194"/>
      <c r="EK2" s="194"/>
      <c r="EL2" s="195"/>
      <c r="EM2" s="195"/>
      <c r="EN2" s="194"/>
      <c r="EO2" s="194"/>
      <c r="EP2" s="194"/>
      <c r="EQ2" s="195"/>
      <c r="ER2" s="195"/>
      <c r="ES2" s="195"/>
      <c r="ET2" s="194"/>
      <c r="EU2" s="194"/>
      <c r="EV2" s="194"/>
      <c r="EW2" s="195"/>
      <c r="EX2" s="195"/>
      <c r="EY2" s="195"/>
      <c r="EZ2" s="194"/>
      <c r="FA2" s="194"/>
      <c r="FB2" s="194"/>
      <c r="FC2" s="195"/>
      <c r="FD2" s="195"/>
      <c r="FE2" s="194"/>
      <c r="FF2" s="194" t="s">
        <v>608</v>
      </c>
      <c r="FG2" s="194"/>
      <c r="FH2" s="194"/>
      <c r="FI2" s="194"/>
      <c r="FJ2" s="194"/>
      <c r="FK2" s="194"/>
      <c r="FL2" s="194"/>
      <c r="FM2" s="194"/>
      <c r="FN2" s="194"/>
      <c r="FO2" s="194"/>
      <c r="FP2" s="194"/>
      <c r="FQ2" s="194"/>
      <c r="FR2" s="194"/>
      <c r="FS2" s="194"/>
      <c r="FT2" s="194"/>
      <c r="FU2" s="194"/>
      <c r="FV2" s="194"/>
      <c r="FW2" s="194"/>
      <c r="FX2" s="194"/>
      <c r="FY2" s="194"/>
      <c r="FZ2" s="194"/>
      <c r="GA2" s="194"/>
      <c r="GB2" s="194"/>
      <c r="GC2" s="194"/>
      <c r="GD2" s="194"/>
      <c r="GE2" s="194" t="s">
        <v>263</v>
      </c>
      <c r="GF2" s="196"/>
      <c r="GG2" s="196"/>
      <c r="GH2" s="194"/>
      <c r="GI2" s="194"/>
      <c r="GJ2" s="194"/>
    </row>
    <row r="3" spans="1:324" ht="15" customHeight="1" outlineLevel="2" x14ac:dyDescent="0.2">
      <c r="A3" s="189"/>
      <c r="B3" s="189"/>
      <c r="C3" s="189"/>
      <c r="D3" s="189"/>
      <c r="E3" s="189"/>
      <c r="F3" s="189"/>
      <c r="G3" s="189" t="s">
        <v>482</v>
      </c>
      <c r="H3" s="189" t="s">
        <v>166</v>
      </c>
      <c r="I3" s="189" t="s">
        <v>167</v>
      </c>
      <c r="J3" s="189" t="s">
        <v>483</v>
      </c>
      <c r="K3" s="189" t="s">
        <v>484</v>
      </c>
      <c r="L3" s="192" t="s">
        <v>485</v>
      </c>
      <c r="M3" s="189" t="s">
        <v>486</v>
      </c>
      <c r="N3" s="189" t="s">
        <v>487</v>
      </c>
      <c r="O3" s="189" t="s">
        <v>488</v>
      </c>
      <c r="P3" s="189"/>
      <c r="Q3" s="189" t="s">
        <v>168</v>
      </c>
      <c r="R3" s="189" t="s">
        <v>169</v>
      </c>
      <c r="S3" s="189" t="s">
        <v>170</v>
      </c>
      <c r="T3" s="189"/>
      <c r="U3" s="192" t="s">
        <v>489</v>
      </c>
      <c r="V3" s="189" t="s">
        <v>171</v>
      </c>
      <c r="W3" s="189" t="s">
        <v>172</v>
      </c>
      <c r="X3" s="189" t="s">
        <v>173</v>
      </c>
      <c r="Y3" s="189" t="s">
        <v>174</v>
      </c>
      <c r="Z3" s="189" t="s">
        <v>175</v>
      </c>
      <c r="AA3" s="189" t="s">
        <v>176</v>
      </c>
      <c r="AB3" s="192" t="s">
        <v>177</v>
      </c>
      <c r="AC3" s="189" t="s">
        <v>178</v>
      </c>
      <c r="AD3" s="189" t="s">
        <v>179</v>
      </c>
      <c r="AE3" s="189" t="s">
        <v>180</v>
      </c>
      <c r="AF3" s="189" t="s">
        <v>181</v>
      </c>
      <c r="AG3" s="189" t="s">
        <v>182</v>
      </c>
      <c r="AH3" s="189" t="s">
        <v>183</v>
      </c>
      <c r="AI3" s="189" t="s">
        <v>184</v>
      </c>
      <c r="AJ3" s="189" t="s">
        <v>185</v>
      </c>
      <c r="AK3" s="192" t="s">
        <v>186</v>
      </c>
      <c r="AL3" s="189" t="s">
        <v>187</v>
      </c>
      <c r="AM3" s="189" t="s">
        <v>188</v>
      </c>
      <c r="AN3" s="192" t="s">
        <v>491</v>
      </c>
      <c r="AO3" s="189" t="s">
        <v>492</v>
      </c>
      <c r="AP3" s="189" t="s">
        <v>493</v>
      </c>
      <c r="AQ3" s="189" t="s">
        <v>494</v>
      </c>
      <c r="AR3" s="189" t="s">
        <v>495</v>
      </c>
      <c r="AS3" s="189" t="s">
        <v>496</v>
      </c>
      <c r="AT3" s="189"/>
      <c r="AU3" s="189" t="s">
        <v>189</v>
      </c>
      <c r="AV3" s="189" t="s">
        <v>190</v>
      </c>
      <c r="AW3" s="189" t="s">
        <v>497</v>
      </c>
      <c r="AX3" s="189" t="s">
        <v>191</v>
      </c>
      <c r="AY3" s="189" t="s">
        <v>192</v>
      </c>
      <c r="AZ3" s="189" t="s">
        <v>498</v>
      </c>
      <c r="BA3" s="189" t="s">
        <v>193</v>
      </c>
      <c r="BB3" s="189" t="s">
        <v>194</v>
      </c>
      <c r="BC3" s="189" t="s">
        <v>499</v>
      </c>
      <c r="BD3" s="192"/>
      <c r="BE3" s="189" t="s">
        <v>195</v>
      </c>
      <c r="BF3" s="189" t="s">
        <v>501</v>
      </c>
      <c r="BG3" s="192" t="s">
        <v>502</v>
      </c>
      <c r="BH3" s="189" t="s">
        <v>196</v>
      </c>
      <c r="BI3" s="189" t="s">
        <v>503</v>
      </c>
      <c r="BJ3" s="192" t="s">
        <v>504</v>
      </c>
      <c r="BK3" s="189" t="s">
        <v>289</v>
      </c>
      <c r="BL3" s="189" t="s">
        <v>505</v>
      </c>
      <c r="BM3" s="192" t="s">
        <v>506</v>
      </c>
      <c r="BN3" s="189"/>
      <c r="BO3" s="189" t="s">
        <v>197</v>
      </c>
      <c r="BP3" s="189" t="s">
        <v>198</v>
      </c>
      <c r="BQ3" s="189" t="s">
        <v>199</v>
      </c>
      <c r="BR3" s="189" t="s">
        <v>200</v>
      </c>
      <c r="BS3" s="189" t="s">
        <v>201</v>
      </c>
      <c r="BT3" s="189" t="s">
        <v>202</v>
      </c>
      <c r="BU3" s="189" t="s">
        <v>203</v>
      </c>
      <c r="BV3" s="189" t="s">
        <v>204</v>
      </c>
      <c r="BW3" s="189" t="s">
        <v>205</v>
      </c>
      <c r="BX3" s="189"/>
      <c r="BY3" s="189" t="s">
        <v>544</v>
      </c>
      <c r="BZ3" s="189" t="s">
        <v>545</v>
      </c>
      <c r="CA3" s="189" t="s">
        <v>546</v>
      </c>
      <c r="CB3" s="189" t="s">
        <v>547</v>
      </c>
      <c r="CC3" s="189" t="s">
        <v>548</v>
      </c>
      <c r="CD3" s="189" t="s">
        <v>917</v>
      </c>
      <c r="CE3" s="189" t="s">
        <v>549</v>
      </c>
      <c r="CF3" s="189" t="s">
        <v>550</v>
      </c>
      <c r="CG3" s="189" t="s">
        <v>516</v>
      </c>
      <c r="CH3" s="189" t="s">
        <v>206</v>
      </c>
      <c r="CI3" s="189" t="s">
        <v>207</v>
      </c>
      <c r="CJ3" s="189" t="s">
        <v>208</v>
      </c>
      <c r="CK3" s="189" t="s">
        <v>209</v>
      </c>
      <c r="CL3" s="189" t="s">
        <v>210</v>
      </c>
      <c r="CM3" s="189"/>
      <c r="CN3" s="189" t="s">
        <v>211</v>
      </c>
      <c r="CO3" s="192" t="s">
        <v>212</v>
      </c>
      <c r="CP3" s="189" t="s">
        <v>213</v>
      </c>
      <c r="CQ3" s="189" t="s">
        <v>214</v>
      </c>
      <c r="CR3" s="192" t="s">
        <v>517</v>
      </c>
      <c r="CS3" s="189" t="s">
        <v>215</v>
      </c>
      <c r="CT3" s="189" t="s">
        <v>216</v>
      </c>
      <c r="CU3" s="192" t="s">
        <v>217</v>
      </c>
      <c r="CV3" s="189" t="s">
        <v>218</v>
      </c>
      <c r="CW3" s="189" t="s">
        <v>219</v>
      </c>
      <c r="CX3" s="192" t="s">
        <v>225</v>
      </c>
      <c r="CY3" s="189" t="s">
        <v>226</v>
      </c>
      <c r="CZ3" s="189" t="s">
        <v>437</v>
      </c>
      <c r="DA3" s="189" t="s">
        <v>438</v>
      </c>
      <c r="DB3" s="189" t="s">
        <v>439</v>
      </c>
      <c r="DC3" s="189" t="s">
        <v>440</v>
      </c>
      <c r="DD3" s="192" t="s">
        <v>227</v>
      </c>
      <c r="DE3" s="189" t="s">
        <v>442</v>
      </c>
      <c r="DF3" s="189" t="s">
        <v>443</v>
      </c>
      <c r="DG3" s="189" t="s">
        <v>444</v>
      </c>
      <c r="DH3" s="189" t="s">
        <v>445</v>
      </c>
      <c r="DI3" s="189" t="s">
        <v>446</v>
      </c>
      <c r="DJ3" s="189" t="s">
        <v>447</v>
      </c>
      <c r="DK3" s="189" t="s">
        <v>448</v>
      </c>
      <c r="DL3" s="189" t="s">
        <v>449</v>
      </c>
      <c r="DM3" s="189" t="s">
        <v>450</v>
      </c>
      <c r="DN3" s="192" t="s">
        <v>451</v>
      </c>
      <c r="DO3" s="192" t="s">
        <v>228</v>
      </c>
      <c r="DP3" s="189" t="s">
        <v>453</v>
      </c>
      <c r="DQ3" s="189" t="s">
        <v>454</v>
      </c>
      <c r="DR3" s="189" t="s">
        <v>229</v>
      </c>
      <c r="DS3" s="189" t="s">
        <v>285</v>
      </c>
      <c r="DT3" s="189" t="s">
        <v>286</v>
      </c>
      <c r="DU3" s="189" t="s">
        <v>287</v>
      </c>
      <c r="DV3" s="189" t="s">
        <v>230</v>
      </c>
      <c r="DW3" s="189" t="s">
        <v>231</v>
      </c>
      <c r="DX3" s="189" t="s">
        <v>232</v>
      </c>
      <c r="DY3" s="189" t="s">
        <v>232</v>
      </c>
      <c r="DZ3" s="189" t="s">
        <v>233</v>
      </c>
      <c r="EA3" s="189" t="s">
        <v>234</v>
      </c>
      <c r="EB3" s="189" t="s">
        <v>235</v>
      </c>
      <c r="EC3" s="189" t="s">
        <v>236</v>
      </c>
      <c r="ED3" s="189" t="s">
        <v>237</v>
      </c>
      <c r="EE3" s="189" t="s">
        <v>238</v>
      </c>
      <c r="EF3" s="189" t="s">
        <v>239</v>
      </c>
      <c r="EG3" s="189" t="s">
        <v>240</v>
      </c>
      <c r="EH3" s="189" t="s">
        <v>241</v>
      </c>
      <c r="EI3" s="189" t="s">
        <v>242</v>
      </c>
      <c r="EJ3" s="189" t="s">
        <v>243</v>
      </c>
      <c r="EK3" s="189" t="s">
        <v>244</v>
      </c>
      <c r="EL3" s="192" t="s">
        <v>245</v>
      </c>
      <c r="EM3" s="192" t="s">
        <v>246</v>
      </c>
      <c r="EN3" s="189" t="s">
        <v>682</v>
      </c>
      <c r="EO3" s="189" t="s">
        <v>683</v>
      </c>
      <c r="EP3" s="189" t="s">
        <v>684</v>
      </c>
      <c r="EQ3" s="192" t="s">
        <v>690</v>
      </c>
      <c r="ER3" s="192" t="s">
        <v>685</v>
      </c>
      <c r="ES3" s="192" t="s">
        <v>685</v>
      </c>
      <c r="ET3" s="189" t="s">
        <v>692</v>
      </c>
      <c r="EU3" s="189" t="s">
        <v>693</v>
      </c>
      <c r="EV3" s="189" t="s">
        <v>694</v>
      </c>
      <c r="EW3" s="192" t="s">
        <v>707</v>
      </c>
      <c r="EX3" s="192" t="s">
        <v>708</v>
      </c>
      <c r="EY3" s="192" t="s">
        <v>247</v>
      </c>
      <c r="EZ3" s="189" t="s">
        <v>703</v>
      </c>
      <c r="FA3" s="189" t="s">
        <v>704</v>
      </c>
      <c r="FB3" s="189" t="s">
        <v>705</v>
      </c>
      <c r="FC3" s="192" t="s">
        <v>709</v>
      </c>
      <c r="FD3" s="192" t="s">
        <v>706</v>
      </c>
      <c r="FE3" s="189" t="s">
        <v>686</v>
      </c>
      <c r="FF3" s="189"/>
      <c r="FG3" s="189" t="s">
        <v>248</v>
      </c>
      <c r="FH3" s="189" t="s">
        <v>249</v>
      </c>
      <c r="FI3" s="189" t="s">
        <v>271</v>
      </c>
      <c r="FJ3" s="189" t="s">
        <v>741</v>
      </c>
      <c r="FK3" s="189" t="s">
        <v>867</v>
      </c>
      <c r="FL3" s="189" t="s">
        <v>868</v>
      </c>
      <c r="FM3" s="189" t="s">
        <v>250</v>
      </c>
      <c r="FN3" s="189" t="s">
        <v>869</v>
      </c>
      <c r="FO3" s="189" t="s">
        <v>870</v>
      </c>
      <c r="FP3" s="189" t="s">
        <v>871</v>
      </c>
      <c r="FQ3" s="189" t="s">
        <v>872</v>
      </c>
      <c r="FR3" s="189" t="s">
        <v>873</v>
      </c>
      <c r="FS3" s="189" t="s">
        <v>874</v>
      </c>
      <c r="FT3" s="189" t="s">
        <v>875</v>
      </c>
      <c r="FU3" s="189" t="s">
        <v>876</v>
      </c>
      <c r="FV3" s="189" t="s">
        <v>253</v>
      </c>
      <c r="FW3" s="189" t="s">
        <v>877</v>
      </c>
      <c r="FX3" s="189" t="s">
        <v>878</v>
      </c>
      <c r="FY3" s="189" t="s">
        <v>879</v>
      </c>
      <c r="FZ3" s="189" t="s">
        <v>880</v>
      </c>
      <c r="GA3" s="189" t="s">
        <v>881</v>
      </c>
      <c r="GB3" s="189" t="s">
        <v>882</v>
      </c>
      <c r="GC3" s="189" t="s">
        <v>883</v>
      </c>
      <c r="GD3" s="189" t="s">
        <v>884</v>
      </c>
      <c r="GE3" s="189"/>
      <c r="GF3" s="190" t="s">
        <v>265</v>
      </c>
      <c r="GG3" s="190" t="s">
        <v>266</v>
      </c>
      <c r="GH3" s="189" t="s">
        <v>267</v>
      </c>
      <c r="GI3" s="189" t="s">
        <v>268</v>
      </c>
      <c r="GJ3" s="189" t="s">
        <v>269</v>
      </c>
    </row>
    <row r="4" spans="1:324" s="156" customFormat="1" ht="15" customHeight="1" outlineLevel="1" x14ac:dyDescent="0.2">
      <c r="A4" s="34" t="s">
        <v>480</v>
      </c>
      <c r="B4" s="34" t="s">
        <v>480</v>
      </c>
      <c r="C4" s="34" t="s">
        <v>480</v>
      </c>
      <c r="D4" s="34" t="s">
        <v>480</v>
      </c>
      <c r="E4" s="34" t="s">
        <v>480</v>
      </c>
      <c r="F4" s="34" t="s">
        <v>481</v>
      </c>
      <c r="G4" s="34" t="s">
        <v>480</v>
      </c>
      <c r="H4" s="34" t="s">
        <v>480</v>
      </c>
      <c r="I4" s="34" t="s">
        <v>480</v>
      </c>
      <c r="J4" s="34" t="s">
        <v>480</v>
      </c>
      <c r="K4" s="34" t="s">
        <v>520</v>
      </c>
      <c r="L4" s="135" t="s">
        <v>470</v>
      </c>
      <c r="M4" s="34" t="s">
        <v>520</v>
      </c>
      <c r="N4" s="34" t="s">
        <v>480</v>
      </c>
      <c r="O4" s="34" t="s">
        <v>480</v>
      </c>
      <c r="P4" s="34" t="s">
        <v>481</v>
      </c>
      <c r="Q4" s="34" t="s">
        <v>480</v>
      </c>
      <c r="R4" s="34" t="s">
        <v>480</v>
      </c>
      <c r="S4" s="34" t="s">
        <v>480</v>
      </c>
      <c r="T4" s="34" t="s">
        <v>481</v>
      </c>
      <c r="U4" s="135" t="s">
        <v>470</v>
      </c>
      <c r="V4" s="34" t="s">
        <v>480</v>
      </c>
      <c r="W4" s="34" t="s">
        <v>480</v>
      </c>
      <c r="X4" s="34" t="s">
        <v>480</v>
      </c>
      <c r="Y4" s="34" t="s">
        <v>480</v>
      </c>
      <c r="Z4" s="34" t="s">
        <v>480</v>
      </c>
      <c r="AA4" s="34" t="s">
        <v>480</v>
      </c>
      <c r="AB4" s="135" t="s">
        <v>470</v>
      </c>
      <c r="AC4" s="34" t="s">
        <v>480</v>
      </c>
      <c r="AD4" s="34" t="s">
        <v>480</v>
      </c>
      <c r="AE4" s="34" t="s">
        <v>480</v>
      </c>
      <c r="AF4" s="34" t="s">
        <v>480</v>
      </c>
      <c r="AG4" s="34" t="s">
        <v>480</v>
      </c>
      <c r="AH4" s="34" t="s">
        <v>480</v>
      </c>
      <c r="AI4" s="34" t="s">
        <v>480</v>
      </c>
      <c r="AJ4" s="34" t="s">
        <v>480</v>
      </c>
      <c r="AK4" s="135" t="s">
        <v>470</v>
      </c>
      <c r="AL4" s="34" t="s">
        <v>480</v>
      </c>
      <c r="AM4" s="34" t="s">
        <v>480</v>
      </c>
      <c r="AN4" s="35" t="s">
        <v>470</v>
      </c>
      <c r="AO4" s="34" t="s">
        <v>480</v>
      </c>
      <c r="AP4" s="34" t="s">
        <v>480</v>
      </c>
      <c r="AQ4" s="34" t="s">
        <v>480</v>
      </c>
      <c r="AR4" s="34" t="s">
        <v>480</v>
      </c>
      <c r="AS4" s="34" t="s">
        <v>480</v>
      </c>
      <c r="AT4" s="34" t="s">
        <v>481</v>
      </c>
      <c r="AU4" s="34" t="s">
        <v>480</v>
      </c>
      <c r="AV4" s="34" t="s">
        <v>480</v>
      </c>
      <c r="AW4" s="34" t="s">
        <v>480</v>
      </c>
      <c r="AX4" s="34" t="s">
        <v>480</v>
      </c>
      <c r="AY4" s="34" t="s">
        <v>480</v>
      </c>
      <c r="AZ4" s="34" t="s">
        <v>480</v>
      </c>
      <c r="BA4" s="34" t="s">
        <v>480</v>
      </c>
      <c r="BB4" s="34" t="s">
        <v>480</v>
      </c>
      <c r="BC4" s="34" t="s">
        <v>480</v>
      </c>
      <c r="BD4" s="135" t="s">
        <v>470</v>
      </c>
      <c r="BE4" s="34" t="s">
        <v>480</v>
      </c>
      <c r="BF4" s="34" t="s">
        <v>480</v>
      </c>
      <c r="BG4" s="135" t="s">
        <v>470</v>
      </c>
      <c r="BH4" s="34" t="s">
        <v>480</v>
      </c>
      <c r="BI4" s="34" t="s">
        <v>480</v>
      </c>
      <c r="BJ4" s="135" t="s">
        <v>470</v>
      </c>
      <c r="BK4" s="34" t="s">
        <v>480</v>
      </c>
      <c r="BL4" s="34" t="s">
        <v>480</v>
      </c>
      <c r="BM4" s="135" t="s">
        <v>470</v>
      </c>
      <c r="BN4" s="34" t="s">
        <v>481</v>
      </c>
      <c r="BO4" s="34" t="s">
        <v>480</v>
      </c>
      <c r="BP4" s="34" t="s">
        <v>480</v>
      </c>
      <c r="BQ4" s="34" t="s">
        <v>480</v>
      </c>
      <c r="BR4" s="34" t="s">
        <v>480</v>
      </c>
      <c r="BS4" s="34" t="s">
        <v>480</v>
      </c>
      <c r="BT4" s="34" t="s">
        <v>480</v>
      </c>
      <c r="BU4" s="34" t="s">
        <v>480</v>
      </c>
      <c r="BV4" s="34" t="s">
        <v>480</v>
      </c>
      <c r="BW4" s="34" t="s">
        <v>480</v>
      </c>
      <c r="BX4" s="34" t="s">
        <v>481</v>
      </c>
      <c r="BY4" s="34" t="s">
        <v>480</v>
      </c>
      <c r="BZ4" s="34" t="s">
        <v>480</v>
      </c>
      <c r="CA4" s="34" t="s">
        <v>480</v>
      </c>
      <c r="CB4" s="34" t="s">
        <v>480</v>
      </c>
      <c r="CC4" s="34" t="s">
        <v>480</v>
      </c>
      <c r="CD4" s="34" t="s">
        <v>480</v>
      </c>
      <c r="CE4" s="34" t="s">
        <v>480</v>
      </c>
      <c r="CF4" s="34" t="s">
        <v>480</v>
      </c>
      <c r="CG4" s="34" t="s">
        <v>480</v>
      </c>
      <c r="CH4" s="34" t="s">
        <v>481</v>
      </c>
      <c r="CI4" s="34" t="s">
        <v>480</v>
      </c>
      <c r="CJ4" s="34" t="s">
        <v>480</v>
      </c>
      <c r="CK4" s="34" t="s">
        <v>480</v>
      </c>
      <c r="CL4" s="34" t="s">
        <v>480</v>
      </c>
      <c r="CM4" s="34" t="s">
        <v>481</v>
      </c>
      <c r="CN4" s="34" t="s">
        <v>481</v>
      </c>
      <c r="CO4" s="135" t="s">
        <v>470</v>
      </c>
      <c r="CP4" s="34" t="s">
        <v>480</v>
      </c>
      <c r="CQ4" s="34" t="s">
        <v>480</v>
      </c>
      <c r="CR4" s="135" t="s">
        <v>470</v>
      </c>
      <c r="CS4" s="34" t="s">
        <v>480</v>
      </c>
      <c r="CT4" s="34" t="s">
        <v>480</v>
      </c>
      <c r="CU4" s="135" t="s">
        <v>470</v>
      </c>
      <c r="CV4" s="34" t="s">
        <v>480</v>
      </c>
      <c r="CW4" s="34" t="s">
        <v>480</v>
      </c>
      <c r="CX4" s="135" t="s">
        <v>470</v>
      </c>
      <c r="CY4" s="34" t="s">
        <v>520</v>
      </c>
      <c r="CZ4" s="34" t="s">
        <v>480</v>
      </c>
      <c r="DA4" s="34" t="s">
        <v>520</v>
      </c>
      <c r="DB4" s="34" t="s">
        <v>480</v>
      </c>
      <c r="DC4" s="34" t="s">
        <v>520</v>
      </c>
      <c r="DD4" s="135" t="s">
        <v>470</v>
      </c>
      <c r="DE4" s="34" t="s">
        <v>520</v>
      </c>
      <c r="DF4" s="34" t="s">
        <v>520</v>
      </c>
      <c r="DG4" s="34" t="s">
        <v>520</v>
      </c>
      <c r="DH4" s="34" t="s">
        <v>520</v>
      </c>
      <c r="DI4" s="34" t="s">
        <v>520</v>
      </c>
      <c r="DJ4" s="34" t="s">
        <v>520</v>
      </c>
      <c r="DK4" s="34" t="s">
        <v>520</v>
      </c>
      <c r="DL4" s="34" t="s">
        <v>520</v>
      </c>
      <c r="DM4" s="34" t="s">
        <v>520</v>
      </c>
      <c r="DN4" s="135" t="s">
        <v>470</v>
      </c>
      <c r="DO4" s="135" t="s">
        <v>470</v>
      </c>
      <c r="DP4" s="34" t="s">
        <v>520</v>
      </c>
      <c r="DQ4" s="34" t="s">
        <v>480</v>
      </c>
      <c r="DR4" s="34" t="s">
        <v>480</v>
      </c>
      <c r="DS4" s="34" t="s">
        <v>480</v>
      </c>
      <c r="DT4" s="34" t="s">
        <v>480</v>
      </c>
      <c r="DU4" s="34" t="s">
        <v>480</v>
      </c>
      <c r="DV4" s="34" t="s">
        <v>481</v>
      </c>
      <c r="DW4" s="34" t="s">
        <v>480</v>
      </c>
      <c r="DX4" s="34" t="s">
        <v>480</v>
      </c>
      <c r="DY4" s="34" t="s">
        <v>480</v>
      </c>
      <c r="DZ4" s="34" t="s">
        <v>480</v>
      </c>
      <c r="EA4" s="34" t="s">
        <v>480</v>
      </c>
      <c r="EB4" s="34" t="s">
        <v>480</v>
      </c>
      <c r="EC4" s="34" t="s">
        <v>481</v>
      </c>
      <c r="ED4" s="34" t="s">
        <v>480</v>
      </c>
      <c r="EE4" s="34" t="s">
        <v>480</v>
      </c>
      <c r="EF4" s="34" t="s">
        <v>480</v>
      </c>
      <c r="EG4" s="34" t="s">
        <v>480</v>
      </c>
      <c r="EH4" s="34" t="s">
        <v>480</v>
      </c>
      <c r="EI4" s="34" t="s">
        <v>480</v>
      </c>
      <c r="EJ4" s="34" t="s">
        <v>480</v>
      </c>
      <c r="EK4" s="34" t="s">
        <v>480</v>
      </c>
      <c r="EL4" s="135" t="s">
        <v>470</v>
      </c>
      <c r="EM4" s="135" t="s">
        <v>470</v>
      </c>
      <c r="EN4" s="34" t="s">
        <v>520</v>
      </c>
      <c r="EO4" s="34" t="s">
        <v>520</v>
      </c>
      <c r="EP4" s="34" t="s">
        <v>520</v>
      </c>
      <c r="EQ4" s="135" t="s">
        <v>470</v>
      </c>
      <c r="ER4" s="135" t="s">
        <v>470</v>
      </c>
      <c r="ES4" s="135" t="s">
        <v>470</v>
      </c>
      <c r="ET4" s="34" t="s">
        <v>520</v>
      </c>
      <c r="EU4" s="34" t="s">
        <v>520</v>
      </c>
      <c r="EV4" s="34" t="s">
        <v>520</v>
      </c>
      <c r="EW4" s="135" t="s">
        <v>470</v>
      </c>
      <c r="EX4" s="135" t="s">
        <v>470</v>
      </c>
      <c r="EY4" s="135" t="s">
        <v>470</v>
      </c>
      <c r="EZ4" s="34" t="s">
        <v>520</v>
      </c>
      <c r="FA4" s="34" t="s">
        <v>520</v>
      </c>
      <c r="FB4" s="34" t="s">
        <v>520</v>
      </c>
      <c r="FC4" s="135" t="s">
        <v>470</v>
      </c>
      <c r="FD4" s="135" t="s">
        <v>470</v>
      </c>
      <c r="FE4" s="34" t="s">
        <v>480</v>
      </c>
      <c r="FF4" s="34" t="s">
        <v>481</v>
      </c>
      <c r="FG4" s="34" t="s">
        <v>480</v>
      </c>
      <c r="FH4" s="34" t="s">
        <v>481</v>
      </c>
      <c r="FI4" s="34" t="s">
        <v>480</v>
      </c>
      <c r="FJ4" s="34" t="s">
        <v>480</v>
      </c>
      <c r="FK4" s="34" t="s">
        <v>480</v>
      </c>
      <c r="FL4" s="34" t="s">
        <v>480</v>
      </c>
      <c r="FM4" s="34" t="s">
        <v>480</v>
      </c>
      <c r="FN4" s="34" t="s">
        <v>480</v>
      </c>
      <c r="FO4" s="34" t="s">
        <v>480</v>
      </c>
      <c r="FP4" s="34" t="s">
        <v>480</v>
      </c>
      <c r="FQ4" s="34" t="s">
        <v>480</v>
      </c>
      <c r="FR4" s="34" t="s">
        <v>480</v>
      </c>
      <c r="FS4" s="34" t="s">
        <v>480</v>
      </c>
      <c r="FT4" s="34" t="s">
        <v>480</v>
      </c>
      <c r="FU4" s="34" t="s">
        <v>480</v>
      </c>
      <c r="FV4" s="34" t="s">
        <v>480</v>
      </c>
      <c r="FW4" s="34" t="s">
        <v>480</v>
      </c>
      <c r="FX4" s="34" t="s">
        <v>480</v>
      </c>
      <c r="FY4" s="34" t="s">
        <v>480</v>
      </c>
      <c r="FZ4" s="34" t="s">
        <v>480</v>
      </c>
      <c r="GA4" s="34" t="s">
        <v>480</v>
      </c>
      <c r="GB4" s="34" t="s">
        <v>480</v>
      </c>
      <c r="GC4" s="34" t="s">
        <v>480</v>
      </c>
      <c r="GD4" s="34" t="s">
        <v>480</v>
      </c>
      <c r="GE4" s="34" t="s">
        <v>481</v>
      </c>
      <c r="GF4" s="34" t="s">
        <v>480</v>
      </c>
      <c r="GG4" s="34" t="s">
        <v>480</v>
      </c>
      <c r="GH4" s="34" t="s">
        <v>480</v>
      </c>
      <c r="GI4" s="34" t="s">
        <v>480</v>
      </c>
      <c r="GJ4" s="34" t="s">
        <v>480</v>
      </c>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row>
    <row r="5" spans="1:324" s="156" customFormat="1" ht="15" customHeight="1" outlineLevel="2" x14ac:dyDescent="0.2">
      <c r="A5" s="34" t="str">
        <f ca="1">OFFSET(Méthodologie!$B$2,COLUMN(A$1)-1,3)</f>
        <v>Une identification unique du traitement dans le registre</v>
      </c>
      <c r="B5" s="34" t="str">
        <f ca="1">OFFSET(Méthodologie!$B$2,COLUMN(B$1)-1,3)</f>
        <v>Une identification historique, utile en cas de changement de la structure</v>
      </c>
      <c r="C5" s="34" t="str">
        <f ca="1">OFFSET(Méthodologie!$B$2,COLUMN(C$1)-1,3)</f>
        <v>Un acronyme (sans espace) du traitement</v>
      </c>
      <c r="D5" s="34" t="str">
        <f ca="1">OFFSET(Méthodologie!$B$2,COLUMN(D$1)-1,3)</f>
        <v>Un identifiant d’un groupe de traitements permettant de regrouper tous les traitements d’une entité.</v>
      </c>
      <c r="E5" s="34" t="str">
        <f ca="1">OFFSET(Méthodologie!$B$2,COLUMN(E$1)-1,3)</f>
        <v>Le nom de ce groupe</v>
      </c>
      <c r="F5" s="34" t="str">
        <f ca="1">OFFSET(Méthodologie!$B$2,COLUMN(F$1)-1,3)</f>
        <v>Colonne vide permettant de regrouper les informations générales du traitement</v>
      </c>
      <c r="G5" s="34" t="str">
        <f ca="1">OFFSET(Méthodologie!$B$2,COLUMN(G$1)-1,3)</f>
        <v>Nom du traitement</v>
      </c>
      <c r="H5" s="34" t="str">
        <f ca="1">OFFSET(Méthodologie!$B$2,COLUMN(H$1)-1,3)</f>
        <v>Une description compréhensible de quelques lignes du traitement (à ne pas confondre avec la finalité)</v>
      </c>
      <c r="I5" s="34" t="str">
        <f ca="1">OFFSET(Méthodologie!$B$2,COLUMN(I$1)-1,3)</f>
        <v>Choisir le rôle  de l'entité (Responsable, responsable conjoint, sous-traitant)</v>
      </c>
      <c r="J5" s="34" t="str">
        <f ca="1">OFFSET(Méthodologie!$B$2,COLUMN(J$1)-1,3)</f>
        <v>Personne morale: entité, organisation (cf. Guidance EDPB)</v>
      </c>
      <c r="K5" s="34" t="str">
        <f ca="1">OFFSET(Méthodologie!$B$2,COLUMN(K$1)-1,3)</f>
        <v>Indiquez oui ou non</v>
      </c>
      <c r="L5" s="135" t="str">
        <f ca="1">OFFSET(Méthodologie!$B$2,COLUMN(L$1)-1,3)</f>
        <v>Calcul</v>
      </c>
      <c r="M5" s="34" t="str">
        <f ca="1">OFFSET(Méthodologie!$B$2,COLUMN(M$1)-1,3)</f>
        <v>Indiquez « Oui » si elle existe, « Non » si elle n’est pas nécessaire, « À faire », si elle est nécessaire, mais n’a pas encore été approuvée par le décideur du traitement.</v>
      </c>
      <c r="N5" s="34" t="str">
        <f ca="1">OFFSET(Méthodologie!$B$2,COLUMN(N$1)-1,3)</f>
        <v>Indiquez les noms du responsable conjoints (le plus important de traitements ou « n.a. » s’il n’y a pas de tels responsables.</v>
      </c>
      <c r="O5" s="34" t="str">
        <f ca="1">OFFSET(Méthodologie!$B$2,COLUMN(O$1)-1,3)</f>
        <v>Indiquez les noms des autres responsables conjoints ou « n.a. » s’il y' a moins que 2 responsables conjoints.</v>
      </c>
      <c r="P5" s="34" t="str">
        <f ca="1">OFFSET(Méthodologie!$B$2,COLUMN(P$1)-1,3)</f>
        <v>Colonne vide permettant d'indiquer les finalités</v>
      </c>
      <c r="Q5" s="34" t="str">
        <f ca="1">OFFSET(Méthodologie!$B$2,COLUMN(Q$1)-1,3)</f>
        <v>Décrivez la finalité (la plus importante) avec un verbe à l’infinitif pour compléter « Ce traitement a comme finalité de… » Attention: ne pas indiquer une description (comment), ni une licéité ("respecter une loi" n'est pas une finalité), mais uniquement la finalité (pourquoi cette loi impose ce traitement).</v>
      </c>
      <c r="R5" s="34" t="str">
        <f ca="1">OFFSET(Méthodologie!$B$2,COLUMN(R$1)-1,3)</f>
        <v>Décrivez les autres finalités (liste de verbes séparés par ;).</v>
      </c>
      <c r="S5" s="34" t="str">
        <f ca="1">OFFSET(Méthodologie!$B$2,COLUMN(S$1)-1,3)</f>
        <v>Décrivez les finalités secondaires dans le même style (une finalité secondaire et une finalité qu’il n’est pas documenté au début du traitement, mais a été ajouté par la suite (p.ex. les fins d’archivage, les analyses scientifiques, des interprétations plus détaillées d’une finalité primaire.</v>
      </c>
      <c r="T5" s="34" t="str">
        <f ca="1">OFFSET(Méthodologie!$B$2,COLUMN(T$1)-1,3)</f>
        <v>Colonne vide permettant de décrire les catégories des DCP et les personnes concernées</v>
      </c>
      <c r="U5" s="135" t="str">
        <f ca="1">OFFSET(Méthodologie!$B$2,COLUMN(U$1)-1,3)</f>
        <v>Calcul</v>
      </c>
      <c r="V5" s="34" t="str">
        <f ca="1">OFFSET(Méthodologie!$B$2,COLUMN(V$1)-1,3)</f>
        <v>Mettez soit « Oui » si la catégorie est présente dans le traitement  soit un acronyme/description qui précise les données traitées de cette catégorie</v>
      </c>
      <c r="W5" s="34" t="str">
        <f ca="1">OFFSET(Méthodologie!$B$2,COLUMN(W$1)-1,3)</f>
        <v>Idem. Habitudes, situation familiale</v>
      </c>
      <c r="X5" s="34" t="str">
        <f ca="1">OFFSET(Méthodologie!$B$2,COLUMN(X$1)-1,3)</f>
        <v>Idem. Revenus, situation financière, situation fiscale, etc.</v>
      </c>
      <c r="Y5" s="34" t="str">
        <f ca="1">OFFSET(Méthodologie!$B$2,COLUMN(Y$1)-1,3)</f>
        <v>Idem. adresses IP, logs, etc.</v>
      </c>
      <c r="Z5" s="34" t="str">
        <f ca="1">OFFSET(Méthodologie!$B$2,COLUMN(Z$1)-1,3)</f>
        <v>Idem. déplacements, données GPS, GSM, Wi-Fi corrélé avec l’adresse Mac unique, etc.</v>
      </c>
      <c r="AA5" s="34" t="str">
        <f ca="1">OFFSET(Méthodologie!$B$2,COLUMN(AA$1)-1,3)</f>
        <v>Idem.</v>
      </c>
      <c r="AB5" s="135" t="str">
        <f ca="1">OFFSET(Méthodologie!$B$2,COLUMN(AB$1)-1,3)</f>
        <v>Calcul</v>
      </c>
      <c r="AC5" s="34" t="str">
        <f ca="1">OFFSET(Méthodologie!$B$2,COLUMN(AC$1)-1,3)</f>
        <v>Mettez soit « Oui » si la cat. est présente dans le traitement, soit un acronyme/description  qui précise les données traitées de cette catégorie</v>
      </c>
      <c r="AD5" s="34" t="str">
        <f ca="1">OFFSET(Méthodologie!$B$2,COLUMN(AD$1)-1,3)</f>
        <v>Idem.</v>
      </c>
      <c r="AE5" s="34" t="str">
        <f ca="1">OFFSET(Méthodologie!$B$2,COLUMN(AE$1)-1,3)</f>
        <v>Idem.</v>
      </c>
      <c r="AF5" s="34" t="str">
        <f ca="1">OFFSET(Méthodologie!$B$2,COLUMN(AF$1)-1,3)</f>
        <v>Idem.</v>
      </c>
      <c r="AG5" s="34" t="str">
        <f ca="1">OFFSET(Méthodologie!$B$2,COLUMN(AG$1)-1,3)</f>
        <v>Idem.</v>
      </c>
      <c r="AH5" s="34" t="str">
        <f ca="1">OFFSET(Méthodologie!$B$2,COLUMN(AH$1)-1,3)</f>
        <v>Idem. Les données biométriques sont utilisées pour identifier d’une manière unique une personne physique.</v>
      </c>
      <c r="AI5" s="34" t="str">
        <f ca="1">OFFSET(Méthodologie!$B$2,COLUMN(AI$1)-1,3)</f>
        <v>Idem. Informations sur les données de santé</v>
      </c>
      <c r="AJ5" s="34" t="str">
        <f ca="1">OFFSET(Méthodologie!$B$2,COLUMN(AJ$1)-1,3)</f>
        <v>Idem. Informations sur la vie sexuelle ou les orientations sexuelles</v>
      </c>
      <c r="AK5" s="135" t="str">
        <f ca="1">OFFSET(Méthodologie!$B$2,COLUMN(AK$1)-1,3)</f>
        <v>Calcul</v>
      </c>
      <c r="AL5" s="34" t="str">
        <f ca="1">OFFSET(Méthodologie!$B$2,COLUMN(AL$1)-1,3)</f>
        <v>Idem.</v>
      </c>
      <c r="AM5" s="34" t="str">
        <f ca="1">OFFSET(Méthodologie!$B$2,COLUMN(AM$1)-1,3)</f>
        <v>Idem.</v>
      </c>
      <c r="AN5" s="135" t="str">
        <f ca="1">OFFSET(Méthodologie!$B$2,COLUMN(AN$1)-1,3)</f>
        <v>Concatenation des informations des catégorie de  personnes concernées</v>
      </c>
      <c r="AO5" s="34" t="str">
        <f ca="1">OFFSET(Méthodologie!$B$2,COLUMN(AO$1)-1,3)</f>
        <v>Mettez soit « Oui » si la cat. est présente dans le traitement, soit un acronyme/description  qui précise les données traitées de cette catégorie</v>
      </c>
      <c r="AP5" s="34" t="str">
        <f ca="1">OFFSET(Méthodologie!$B$2,COLUMN(AP$1)-1,3)</f>
        <v>Idem.</v>
      </c>
      <c r="AQ5" s="34" t="str">
        <f ca="1">OFFSET(Méthodologie!$B$2,COLUMN(AQ$1)-1,3)</f>
        <v>Idem.</v>
      </c>
      <c r="AR5" s="34" t="str">
        <f ca="1">OFFSET(Méthodologie!$B$2,COLUMN(AR$1)-1,3)</f>
        <v>Idem.</v>
      </c>
      <c r="AS5" s="34" t="str">
        <f ca="1">OFFSET(Méthodologie!$B$2,COLUMN(AS$1)-1,3)</f>
        <v>Idem.</v>
      </c>
      <c r="AT5" s="34" t="str">
        <f ca="1">OFFSET(Méthodologie!$B$2,COLUMN(AT$1)-1,3)</f>
        <v>Colonne vide permettant d'indiquer les destinataires</v>
      </c>
      <c r="AU5" s="34" t="str">
        <f ca="1">OFFSET(Méthodologie!$B$2,COLUMN(AU$1)-1,3)</f>
        <v>Nom ou acronyme connu du destinataire externe 1. NB : Un destinataire n’est jamais une entité ou une personne interne au traitement, ni un sous-traitant, ni un responsable conjoint.</v>
      </c>
      <c r="AV5" s="34" t="str">
        <f ca="1">OFFSET(Méthodologie!$B$2,COLUMN(AV$1)-1,3)</f>
        <v>Son pays pour déterminer si les règles de transfert hors EU s’applique.</v>
      </c>
      <c r="AW5" s="34" t="str">
        <f ca="1">OFFSET(Méthodologie!$B$2,COLUMN(AW$1)-1,3)</f>
        <v>Description de l'ensemble des DCP transmis</v>
      </c>
      <c r="AX5" s="34" t="str">
        <f ca="1">OFFSET(Méthodologie!$B$2,COLUMN(AX$1)-1,3)</f>
        <v>Personne physique ou morale, autorité publique, service qui reçoivent la communication des DCP 
Exception: Autorité publique en cas d'enquête)</v>
      </c>
      <c r="AY5" s="34" t="str">
        <f ca="1">OFFSET(Méthodologie!$B$2,COLUMN(AY$1)-1,3)</f>
        <v>Indiquer le pays pour chaque destinataire (les hors UE devront faire l'objet description dans e.)</v>
      </c>
      <c r="AZ5" s="34" t="str">
        <f ca="1">OFFSET(Méthodologie!$B$2,COLUMN(AZ$1)-1,3)</f>
        <v>Description de l'ensemble des DCP transmis</v>
      </c>
      <c r="BA5" s="34" t="str">
        <f ca="1">OFFSET(Méthodologie!$B$2,COLUMN(BA$1)-1,3)</f>
        <v>Personne physique ou morale, autorité publique, service qui reçoivent la communication des DCP 
Exception: Autorité publique en cas d'enquête)</v>
      </c>
      <c r="BB5" s="34" t="str">
        <f ca="1">OFFSET(Méthodologie!$B$2,COLUMN(BB$1)-1,3)</f>
        <v>Indiquer le pays pour chaque destinataire (les hors UE devront faire l'objet description dans e.)</v>
      </c>
      <c r="BC5" s="34" t="str">
        <f ca="1">OFFSET(Méthodologie!$B$2,COLUMN(BC$1)-1,3)</f>
        <v>Description de l'ensemble des DCP transmis</v>
      </c>
      <c r="BD5" s="135" t="str">
        <f ca="1">OFFSET(Méthodologie!$B$2,COLUMN(BD$1)-1,3)</f>
        <v>Calcul</v>
      </c>
      <c r="BE5" s="34" t="str">
        <f ca="1">OFFSET(Méthodologie!$B$2,COLUMN(BE$1)-1,3)</f>
        <v xml:space="preserve">Transfert de DCP dans un pays hors UE faisant l'objet d'un traitement après ce transfert </v>
      </c>
      <c r="BF5" s="34" t="str">
        <f ca="1">OFFSET(Méthodologie!$B$2,COLUMN(BF$1)-1,3)</f>
        <v>Description: notamment nom et liste DCP transférés</v>
      </c>
      <c r="BG5" s="135" t="str">
        <f ca="1">OFFSET(Méthodologie!$B$2,COLUMN(BG$1)-1,3)</f>
        <v>Justification de l'autorisation du transfert</v>
      </c>
      <c r="BH5" s="34" t="str">
        <f ca="1">OFFSET(Méthodologie!$B$2,COLUMN(BH$1)-1,3)</f>
        <v xml:space="preserve">Transfert de DCP dans un pays hors UE faisant l'objet d'un traitement après ce transfert </v>
      </c>
      <c r="BI5" s="34" t="str">
        <f ca="1">OFFSET(Méthodologie!$B$2,COLUMN(BI$1)-1,3)</f>
        <v>Description: notamment nom et liste DCP transférés</v>
      </c>
      <c r="BJ5" s="135" t="str">
        <f ca="1">OFFSET(Méthodologie!$B$2,COLUMN(BJ$1)-1,3)</f>
        <v>Justification de l'autorisation du transfert</v>
      </c>
      <c r="BK5" s="34" t="str">
        <f ca="1">OFFSET(Méthodologie!$B$2,COLUMN(BK$1)-1,3)</f>
        <v xml:space="preserve">Transfert de DCP dans un pays hors UE faisant l'objet d'un traitement après ce transfert </v>
      </c>
      <c r="BL5" s="34" t="str">
        <f ca="1">OFFSET(Méthodologie!$B$2,COLUMN(BL$1)-1,3)</f>
        <v>Description: notamment nom et liste DCP transférés</v>
      </c>
      <c r="BM5" s="135" t="str">
        <f ca="1">OFFSET(Méthodologie!$B$2,COLUMN(BM$1)-1,3)</f>
        <v>Justification de l'autorisation du transfert</v>
      </c>
      <c r="BN5" s="34" t="str">
        <f ca="1">OFFSET(Méthodologie!$B$2,COLUMN(BN$1)-1,3)</f>
        <v>Colonne vide permettant de décrire la conservation et la destruction des DCP</v>
      </c>
      <c r="BO5" s="34" t="str">
        <f ca="1">OFFSET(Méthodologie!$B$2,COLUMN(BO$1)-1,3)</f>
        <v>Catégorie DCP (Liste) ayant le temps de conservation la plus importante</v>
      </c>
      <c r="BP5" s="34" t="str">
        <f ca="1">OFFSET(Méthodologie!$B$2,COLUMN(BP$1)-1,3)</f>
        <v>Temps de rétention (il ne peut être indéfini) ainsi que la justification. Il peut aussi faire mention du temps de rétention exceptionnel en cas de poursuite en justice.</v>
      </c>
      <c r="BQ5" s="34" t="str">
        <f ca="1">OFFSET(Méthodologie!$B$2,COLUMN(BQ$1)-1,3)</f>
        <v>Temps du processus après réception d'une requête (une précision peut être faite concernant les backups).
Si illégitime préciser le motif</v>
      </c>
      <c r="BR5" s="34" t="str">
        <f ca="1">OFFSET(Méthodologie!$B$2,COLUMN(BR$1)-1,3)</f>
        <v>Catégorie DCP (Liste) pour laquelle les risques sont les plus importants pour la personne concernée</v>
      </c>
      <c r="BS5" s="34" t="str">
        <f ca="1">OFFSET(Méthodologie!$B$2,COLUMN(BS$1)-1,3)</f>
        <v>Temps de rétention (il ne peut être indéfini) ainsi que la justification. Il peut aussi faire mention du temps de rétention exceptionnel en cas de poursuite en justice.</v>
      </c>
      <c r="BT5" s="34" t="str">
        <f ca="1">OFFSET(Méthodologie!$B$2,COLUMN(BT$1)-1,3)</f>
        <v>Temps du processus après réception requête (une précision peut être faite concernant les backups).
Si illégitime préciser le motif</v>
      </c>
      <c r="BU5" s="34" t="str">
        <f ca="1">OFFSET(Méthodologie!$B$2,COLUMN(BU$1)-1,3)</f>
        <v>Toutes les autres catégories DCP (Liste) restantes incluses dans le traitement</v>
      </c>
      <c r="BV5" s="34" t="str">
        <f ca="1">OFFSET(Méthodologie!$B$2,COLUMN(BV$1)-1,3)</f>
        <v>Temps de rétention (il ne peut être indéfini) ainsi que la justification. Il peut aussi faire mention du temps de rétention exceptionnel en cas de poursuite en justice.</v>
      </c>
      <c r="BW5" s="34" t="str">
        <f ca="1">OFFSET(Méthodologie!$B$2,COLUMN(BW$1)-1,3)</f>
        <v>Temps du processus après réception requête (une précision peut être faite concernant les backups).
Si illégitime préciser le motif</v>
      </c>
      <c r="BX5" s="34" t="str">
        <f ca="1">OFFSET(Méthodologie!$B$2,COLUMN(BX$1)-1,3)</f>
        <v>Colonne vide permettant d'indiquer les mesures techniques et organisationnelles utilisées</v>
      </c>
      <c r="BY5" s="34" t="str">
        <f ca="1">OFFSET(Méthodologie!$B$2,COLUMN(BY$1)-1,3)</f>
        <v>Indiquer si les DCP sont chiffrés dans le DB et dans les communications)</v>
      </c>
      <c r="BZ5" s="34" t="str">
        <f ca="1">OFFSET(Méthodologie!$B$2,COLUMN(BZ$1)-1,3)</f>
        <v>Indiquer si les DCP sont pseudoanonymisés et la méthode (si possible)</v>
      </c>
      <c r="CA5" s="34" t="str">
        <f ca="1">OFFSET(Méthodologie!$B$2,COLUMN(CA$1)-1,3)</f>
        <v>Indiquer les moyens mis en œuvre pour assurer la sauvegarde des qualités de sécurité des DCP (Confidentialité, Intégrité et Disponibilité)</v>
      </c>
      <c r="CB5" s="34" t="str">
        <f ca="1">OFFSET(Méthodologie!$B$2,COLUMN(CB$1)-1,3)</f>
        <v>Indiquer les moyens techniques de sauvegarde en cas de désastre</v>
      </c>
      <c r="CC5" s="34" t="str">
        <f ca="1">OFFSET(Méthodologie!$B$2,COLUMN(CC$1)-1,3)</f>
        <v>Indiquer si des tests ont été effectués pour valider les contrôles de sécurité notamment les tests de restauration</v>
      </c>
      <c r="CD5" s="34" t="str">
        <f ca="1">OFFSET(Méthodologie!$B$2,COLUMN(CD$1)-1,3)</f>
        <v>Indiquer si une analyse de risque a été faite</v>
      </c>
      <c r="CE5" s="34" t="str">
        <f ca="1">OFFSET(Méthodologie!$B$2,COLUMN(CE$1)-1,3)</f>
        <v>Indiquer les codes de conduites</v>
      </c>
      <c r="CF5" s="34" t="str">
        <f ca="1">OFFSET(Méthodologie!$B$2,COLUMN(CF$1)-1,3)</f>
        <v>Indiquer les certifications de sécurité</v>
      </c>
      <c r="CG5" s="34" t="str">
        <f ca="1">OFFSET(Méthodologie!$B$2,COLUMN(CG$1)-1,3)</f>
        <v xml:space="preserve">Indiquer les textes ou procédures permettant de prouver que les collaborateurs sont </v>
      </c>
      <c r="CH5" s="34" t="str">
        <f ca="1">OFFSET(Méthodologie!$B$2,COLUMN(CH$1)-1,3)</f>
        <v>Colonne vide présentant d'autres mesures</v>
      </c>
      <c r="CI5" s="34" t="str">
        <f ca="1">OFFSET(Méthodologie!$B$2,COLUMN(CI$1)-1,3)</f>
        <v>Indiquer ici toutes les mesures mises en œuvre pour respecter ePD (2002/2006) notamment pour recevoir consentement (cookie, opt-in/opt-out)</v>
      </c>
      <c r="CJ5" s="34" t="str">
        <f ca="1">OFFSET(Méthodologie!$B$2,COLUMN(CJ$1)-1,3)</f>
        <v>Mesures permettant d’assurer la transparence des décisions automatiques</v>
      </c>
      <c r="CK5" s="34" t="str">
        <f ca="1">OFFSET(Méthodologie!$B$2,COLUMN(CK$1)-1,3)</f>
        <v>Indiquer ici les mesures liées à la minimisation des DCP lors de la conception  et le développement des processus de traitement</v>
      </c>
      <c r="CL5" s="34" t="str">
        <f ca="1">OFFSET(Méthodologie!$B$2,COLUMN(CL$1)-1,3)</f>
        <v>Mesures additionnelles pour limiter un risque spécifique</v>
      </c>
      <c r="CM5" s="34" t="str">
        <f ca="1">OFFSET(Méthodologie!$B$2,COLUMN(CM$1)-1,3)</f>
        <v>Colonne vide permettant de présenter des informations complémentaires</v>
      </c>
      <c r="CN5" s="34" t="str">
        <f ca="1">OFFSET(Méthodologie!$B$2,COLUMN(CN$1)-1,3)</f>
        <v>Colonne vide permettant de décrire la licéité du traitement</v>
      </c>
      <c r="CO5" s="135" t="str">
        <f ca="1">OFFSET(Méthodologie!$B$2,COLUMN(CO$1)-1,3)</f>
        <v>Calcul</v>
      </c>
      <c r="CP5" s="34" t="str">
        <f ca="1">OFFSET(Méthodologie!$B$2,COLUMN(CP$1)-1,3)</f>
        <v>Mettre le motif de licéité</v>
      </c>
      <c r="CQ5" s="34" t="str">
        <f ca="1">OFFSET(Méthodologie!$B$2,COLUMN(CQ$1)-1,3)</f>
        <v>Justifier brièvement  le recours au motif de licéité</v>
      </c>
      <c r="CR5" s="135" t="str">
        <f ca="1">OFFSET(Méthodologie!$B$2,COLUMN(CR$1)-1,3)</f>
        <v>Description 95</v>
      </c>
      <c r="CS5" s="34" t="str">
        <f ca="1">OFFSET(Méthodologie!$B$2,COLUMN(CS$1)-1,3)</f>
        <v>Mettre le motif de licéité</v>
      </c>
      <c r="CT5" s="34" t="str">
        <f ca="1">OFFSET(Méthodologie!$B$2,COLUMN(CT$1)-1,3)</f>
        <v>Justifier brièvement  le recours au motif de licéité</v>
      </c>
      <c r="CU5" s="135" t="str">
        <f ca="1">OFFSET(Méthodologie!$B$2,COLUMN(CU$1)-1,3)</f>
        <v>Description 98</v>
      </c>
      <c r="CV5" s="34" t="str">
        <f ca="1">OFFSET(Méthodologie!$B$2,COLUMN(CV$1)-1,3)</f>
        <v>Mettre le motif de licéité</v>
      </c>
      <c r="CW5" s="34" t="str">
        <f ca="1">OFFSET(Méthodologie!$B$2,COLUMN(CW$1)-1,3)</f>
        <v>Justifier brièvement  le recours au motif de licéité</v>
      </c>
      <c r="CX5" s="135" t="str">
        <f ca="1">OFFSET(Méthodologie!$B$2,COLUMN(CX$1)-1,3)</f>
        <v>Calcul</v>
      </c>
      <c r="CY5" s="34" t="str">
        <f ca="1">OFFSET(Méthodologie!$B$2,COLUMN(CY$1)-1,3)</f>
        <v>Oui/Non</v>
      </c>
      <c r="CZ5" s="34" t="str">
        <f ca="1">OFFSET(Méthodologie!$B$2,COLUMN(CZ$1)-1,3)</f>
        <v>Décrire la catégorie de DCP la plus à risque pour la personne concernée</v>
      </c>
      <c r="DA5" s="34" t="str">
        <f ca="1">OFFSET(Méthodologie!$B$2,COLUMN(DA$1)-1,3)</f>
        <v>Choisir une des 3 propositions correspondantes échelle de risque</v>
      </c>
      <c r="DB5" s="34" t="str">
        <f ca="1">OFFSET(Méthodologie!$B$2,COLUMN(DB$1)-1,3)</f>
        <v>Décrire le nombre approximatif</v>
      </c>
      <c r="DC5" s="34" t="str">
        <f ca="1">OFFSET(Méthodologie!$B$2,COLUMN(DC$1)-1,3)</f>
        <v>Choisir une des propositions</v>
      </c>
      <c r="DD5" s="135" t="str">
        <f ca="1">OFFSET(Méthodologie!$B$2,COLUMN(DD$1)-1,3)</f>
        <v>Calcul (stricte)</v>
      </c>
      <c r="DE5" s="34" t="str">
        <f ca="1">OFFSET(Méthodologie!$B$2,COLUMN(DE$1)-1,3)</f>
        <v>Évaluation ou notation y compris les activités de profilage et de prédiction, portant notamment sur des « aspects concernant le rendement au travail de la personne concernée, sa situation économique, sa santé, ses préférences ou centres d’intérêt personnels, sa fiabilité ou son comportement, ou sa localisation et ses déplacements »</v>
      </c>
      <c r="DF5" s="34" t="str">
        <f ca="1">OFFSET(Méthodologie!$B$2,COLUMN(DF$1)-1,3)</f>
        <v>Prise de décisions à l’égard des personnes concernées produisant « des effets juridiques » ou effets similaires significatifs</v>
      </c>
      <c r="DG5" s="34" t="str">
        <f ca="1">OFFSET(Méthodologie!$B$2,COLUMN(DG$1)-1,3)</f>
        <v>Traitement utilisé pour observer, surveiller ou contrôler les personnes concernées : il se peut que les personnes concernées ne sachent pas qui collecte leurs données et de quelle façon elles seront utilisées</v>
      </c>
      <c r="DH5" s="34" t="str">
        <f ca="1">OFFSET(Méthodologie!$B$2,COLUMN(DH$1)-1,3)</f>
        <v>Données sensibles ou à caractère hautement personnel</v>
      </c>
      <c r="DI5" s="34" t="str">
        <f ca="1">OFFSET(Méthodologie!$B$2,COLUMN(DI$1)-1,3)</f>
        <v xml:space="preserve">Données traitées à grande échelle </v>
      </c>
      <c r="DJ5" s="34" t="str">
        <f ca="1">OFFSET(Méthodologie!$B$2,COLUMN(DJ$1)-1,3)</f>
        <v>Mise en correspondance ou combinaison par exemple issues de deux opérations de traitement de données, ou plus, effectuées à des fins différentes et/ou par différents responsables du traitement</v>
      </c>
      <c r="DK5" s="34" t="str">
        <f ca="1">OFFSET(Méthodologie!$B$2,COLUMN(DK$1)-1,3)</f>
        <v>Données concernant des personnes vulnérables (considérant 75) (relation déséquilibrée entre la personne concernée et le responsable du traitement)</v>
      </c>
      <c r="DL5" s="34" t="str">
        <f ca="1">OFFSET(Méthodologie!$B$2,COLUMN(DL$1)-1,3)</f>
        <v>Utilisation innovante ou application de nouvelles solutions technologiques ou organisationnelles</v>
      </c>
      <c r="DM5" s="34" t="str">
        <f ca="1">OFFSET(Méthodologie!$B$2,COLUMN(DM$1)-1,3)</f>
        <v xml:space="preserve">Traitement empêchant de bénéficier d'un droit, d'un service ou d'un contrat </v>
      </c>
      <c r="DN5" s="135" t="str">
        <f ca="1">OFFSET(Méthodologie!$B$2,COLUMN(DN$1)-1,3)</f>
        <v>Calcul</v>
      </c>
      <c r="DO5" s="135" t="str">
        <f ca="1">OFFSET(Méthodologie!$B$2,COLUMN(DO$1)-1,3)</f>
        <v>Calcul</v>
      </c>
      <c r="DP5" s="34" t="str">
        <f ca="1">OFFSET(Méthodologie!$B$2,COLUMN(DP$1)-1,3)</f>
        <v>Choisir un des motifs</v>
      </c>
      <c r="DQ5" s="34" t="str">
        <f ca="1">OFFSET(Méthodologie!$B$2,COLUMN(DQ$1)-1,3)</f>
        <v>Justifier brièvement  le recours au motif de non-obligation</v>
      </c>
      <c r="DR5" s="34" t="str">
        <f ca="1">OFFSET(Méthodologie!$B$2,COLUMN(DR$1)-1,3)</f>
        <v>Décrire le scope de l'AIPD s'il n'est pas en en ligne avec scope du traitement</v>
      </c>
      <c r="DS5" s="34" t="str">
        <f ca="1">OFFSET(Méthodologie!$B$2,COLUMN(DS$1)-1,3)</f>
        <v>Nom du rapport envoyé à l'autorité et date d'envoi</v>
      </c>
      <c r="DT5" s="34" t="str">
        <f ca="1">OFFSET(Méthodologie!$B$2,COLUMN(DT$1)-1,3)</f>
        <v>Lieu de la publication et date</v>
      </c>
      <c r="DU5" s="34" t="str">
        <f ca="1">OFFSET(Méthodologie!$B$2,COLUMN(DU$1)-1,3)</f>
        <v>Résumé de l'avis et référence (avec date)</v>
      </c>
      <c r="DV5" s="34" t="str">
        <f ca="1">OFFSET(Méthodologie!$B$2,COLUMN(DV$1)-1,3)</f>
        <v>Colonne vide permettant d'indiquer les accords de sous-traitance</v>
      </c>
      <c r="DW5" s="34" t="str">
        <f ca="1">OFFSET(Méthodologie!$B$2,COLUMN(DW$1)-1,3)</f>
        <v>Nom d'un ou plusieurs sous-traitants d'une catégorie de données appartenant au traitement global</v>
      </c>
      <c r="DX5" s="34" t="str">
        <f ca="1">OFFSET(Méthodologie!$B$2,COLUMN(DX$1)-1,3)</f>
        <v>Référence contrat</v>
      </c>
      <c r="DY5" s="34" t="str">
        <f ca="1">OFFSET(Méthodologie!$B$2,COLUMN(DY$1)-1,3)</f>
        <v>Liste des mesures mentionnées dans le contrat (ou référence si trop longue)</v>
      </c>
      <c r="DZ5" s="34" t="str">
        <f ca="1">OFFSET(Méthodologie!$B$2,COLUMN(DZ$1)-1,3)</f>
        <v>Nom d'un ou plusieurs sous-traitants d'une catégorie de données appartenant au traitement global</v>
      </c>
      <c r="EA5" s="34" t="str">
        <f ca="1">OFFSET(Méthodologie!$B$2,COLUMN(EA$1)-1,3)</f>
        <v>Référence contrat</v>
      </c>
      <c r="EB5" s="34" t="str">
        <f ca="1">OFFSET(Méthodologie!$B$2,COLUMN(EB$1)-1,3)</f>
        <v>Liste des mesures mentionnées dans le contrat (ou référence si trop longue)</v>
      </c>
      <c r="EC5" s="34" t="str">
        <f ca="1">OFFSET(Méthodologie!$B$2,COLUMN(EC$1)-1,3)</f>
        <v>Colonne vide permettant de décrire les droits des personnes concernées</v>
      </c>
      <c r="ED5" s="34" t="str">
        <f ca="1">OFFSET(Méthodologie!$B$2,COLUMN(ED$1)-1,3)</f>
        <v>Liste des droits particuliers liés au traitement</v>
      </c>
      <c r="EE5" s="34" t="str">
        <f ca="1">OFFSET(Méthodologie!$B$2,COLUMN(EE$1)-1,3)</f>
        <v>Référence aux informations fournies ainsi qu'au média de communication</v>
      </c>
      <c r="EF5" s="34" t="str">
        <f ca="1">OFFSET(Méthodologie!$B$2,COLUMN(EF$1)-1,3)</f>
        <v>Description brève et référence</v>
      </c>
      <c r="EG5" s="34" t="str">
        <f ca="1">OFFSET(Méthodologie!$B$2,COLUMN(EG$1)-1,3)</f>
        <v>Description des motifs d'opposition et de leurs champs/catégories de données</v>
      </c>
      <c r="EH5" s="34" t="str">
        <f ca="1">OFFSET(Méthodologie!$B$2,COLUMN(EH$1)-1,3)</f>
        <v>Description sous forme de liste/catégorie de données</v>
      </c>
      <c r="EI5" s="34" t="str">
        <f ca="1">OFFSET(Méthodologie!$B$2,COLUMN(EI$1)-1,3)</f>
        <v>Description sous forme de liste/catégorie de données</v>
      </c>
      <c r="EJ5" s="34" t="str">
        <f ca="1">OFFSET(Méthodologie!$B$2,COLUMN(EJ$1)-1,3)</f>
        <v>Description sous forme de liste/catégorie de données</v>
      </c>
      <c r="EK5" s="34" t="str">
        <f ca="1">OFFSET(Méthodologie!$B$2,COLUMN(EK$1)-1,3)</f>
        <v>Libre</v>
      </c>
      <c r="EL5" s="135" t="str">
        <f ca="1">OFFSET(Méthodologie!$B$2,COLUMN(EL$1)-1,3)</f>
        <v>Calcul</v>
      </c>
      <c r="EM5" s="135" t="str">
        <f ca="1">OFFSET(Méthodologie!$B$2,COLUMN(EM$1)-1,3)</f>
        <v>Référence aux types de données de rétention longue</v>
      </c>
      <c r="EN5" s="34" t="str">
        <f ca="1">OFFSET(Méthodologie!$B$2,COLUMN(EN$1)-1,3)</f>
        <v xml:space="preserve">Digital, papier ou les deux </v>
      </c>
      <c r="EO5" s="34" t="str">
        <f ca="1">OFFSET(Méthodologie!$B$2,COLUMN(EO$1)-1,3)</f>
        <v>Choix d'un niveau de vraisemblance (Max)</v>
      </c>
      <c r="EP5" s="34" t="str">
        <f ca="1">OFFSET(Méthodologie!$B$2,COLUMN(EP$1)-1,3)</f>
        <v>Choix d'un niveau d'impact (Max)</v>
      </c>
      <c r="EQ5" s="135" t="str">
        <f ca="1">OFFSET(Méthodologie!$B$2,COLUMN(EQ$1)-1,3)</f>
        <v>Calcul intermédiaire</v>
      </c>
      <c r="ER5" s="135" t="str">
        <f ca="1">OFFSET(Méthodologie!$B$2,COLUMN(ER$1)-1,3)</f>
        <v>Si existant référence au document sinon N/A</v>
      </c>
      <c r="ES5" s="135" t="str">
        <f ca="1">OFFSET(Méthodologie!$B$2,COLUMN(ES$1)-1,3)</f>
        <v>Référence aux types de données de rétention longue</v>
      </c>
      <c r="ET5" s="34" t="str">
        <f ca="1">OFFSET(Méthodologie!$B$2,COLUMN(ET$1)-1,3)</f>
        <v xml:space="preserve">Digital, papier ou les deux </v>
      </c>
      <c r="EU5" s="34" t="str">
        <f ca="1">OFFSET(Méthodologie!$B$2,COLUMN(EU$1)-1,3)</f>
        <v>Choix d'un niveau de vraisemblance (Max)</v>
      </c>
      <c r="EV5" s="34" t="str">
        <f ca="1">OFFSET(Méthodologie!$B$2,COLUMN(EV$1)-1,3)</f>
        <v>Choix d'un niveau d'impact (Max)</v>
      </c>
      <c r="EW5" s="135" t="str">
        <f ca="1">OFFSET(Méthodologie!$B$2,COLUMN(EW$1)-1,3)</f>
        <v>Calcul intermédiaire</v>
      </c>
      <c r="EX5" s="135" t="str">
        <f ca="1">OFFSET(Méthodologie!$B$2,COLUMN(EX$1)-1,3)</f>
        <v>Si existant référence au document sinon N/A</v>
      </c>
      <c r="EY5" s="135" t="str">
        <f ca="1">OFFSET(Méthodologie!$B$2,COLUMN(EY$1)-1,3)</f>
        <v>Référence aux types de données de rétention longue</v>
      </c>
      <c r="EZ5" s="34" t="str">
        <f ca="1">OFFSET(Méthodologie!$B$2,COLUMN(EZ$1)-1,3)</f>
        <v xml:space="preserve">Digital, papier ou les deux </v>
      </c>
      <c r="FA5" s="34" t="str">
        <f ca="1">OFFSET(Méthodologie!$B$2,COLUMN(FA$1)-1,3)</f>
        <v>Choix d'un niveau de vraisemblance (Max)</v>
      </c>
      <c r="FB5" s="34" t="str">
        <f ca="1">OFFSET(Méthodologie!$B$2,COLUMN(FB$1)-1,3)</f>
        <v>Choix d'un niveau d'impact (Max)</v>
      </c>
      <c r="FC5" s="135" t="str">
        <f ca="1">OFFSET(Méthodologie!$B$2,COLUMN(FC$1)-1,3)</f>
        <v>Calcul intermédiaire</v>
      </c>
      <c r="FD5" s="135" t="str">
        <f ca="1">OFFSET(Méthodologie!$B$2,COLUMN(FD$1)-1,3)</f>
        <v>Si existant référence au document sinon N/A</v>
      </c>
      <c r="FE5" s="34" t="str">
        <f ca="1">OFFSET(Méthodologie!$B$2,COLUMN(FE$1)-1,3)</f>
        <v>Indiquer si une analyse de risque a été faite (avec référence)</v>
      </c>
      <c r="FF5" s="34" t="str">
        <f ca="1">OFFSET(Méthodologie!$B$2,COLUMN(FF$1)-1,3)</f>
        <v>Titre</v>
      </c>
      <c r="FG5" s="34" t="str">
        <f ca="1">OFFSET(Méthodologie!$B$2,COLUMN(FG$1)-1,3)</f>
        <v>Indiquer si les données sont collectées directement</v>
      </c>
      <c r="FH5" s="34" t="str">
        <f ca="1">OFFSET(Méthodologie!$B$2,COLUMN(FH$1)-1,3)</f>
        <v>Titre</v>
      </c>
      <c r="FI5" s="34" t="str">
        <f ca="1">OFFSET(Méthodologie!$B$2,COLUMN(FI$1)-1,3)</f>
        <v>Responsable des SI</v>
      </c>
      <c r="FJ5" s="34" t="str">
        <f ca="1">OFFSET(Méthodologie!$B$2,COLUMN(FJ$1)-1,3)</f>
        <v>Responsable Sécurité des SI</v>
      </c>
      <c r="FK5" s="34" t="str">
        <f ca="1">OFFSET(Méthodologie!$B$2,COLUMN(FK$1)-1,3)</f>
        <v>Responsable notification à la CNPD</v>
      </c>
      <c r="FL5" s="34" t="str">
        <f ca="1">OFFSET(Méthodologie!$B$2,COLUMN(FL$1)-1,3)</f>
        <v>Responsable de la communication externe vers sujet concerné</v>
      </c>
      <c r="FM5" s="34" t="str">
        <f ca="1">OFFSET(Méthodologie!$B$2,COLUMN(FM$1)-1,3)</f>
        <v>Description à fournir par le détenteur registre</v>
      </c>
      <c r="FN5" s="34" t="str">
        <f ca="1">OFFSET(Méthodologie!$B$2,COLUMN(FN$1)-1,3)</f>
        <v>Idem</v>
      </c>
      <c r="FO5" s="34" t="str">
        <f ca="1">OFFSET(Méthodologie!$B$2,COLUMN(FO$1)-1,3)</f>
        <v>Idem</v>
      </c>
      <c r="FP5" s="34" t="str">
        <f ca="1">OFFSET(Méthodologie!$B$2,COLUMN(FP$1)-1,3)</f>
        <v>Idem</v>
      </c>
      <c r="FQ5" s="34" t="str">
        <f ca="1">OFFSET(Méthodologie!$B$2,COLUMN(FQ$1)-1,3)</f>
        <v>Idem</v>
      </c>
      <c r="FR5" s="34" t="str">
        <f ca="1">OFFSET(Méthodologie!$B$2,COLUMN(FR$1)-1,3)</f>
        <v>Idem</v>
      </c>
      <c r="FS5" s="34" t="str">
        <f ca="1">OFFSET(Méthodologie!$B$2,COLUMN(FS$1)-1,3)</f>
        <v>Idem</v>
      </c>
      <c r="FT5" s="34" t="str">
        <f ca="1">OFFSET(Méthodologie!$B$2,COLUMN(FT$1)-1,3)</f>
        <v>Idem</v>
      </c>
      <c r="FU5" s="34" t="str">
        <f ca="1">OFFSET(Méthodologie!$B$2,COLUMN(FU$1)-1,3)</f>
        <v>Idem</v>
      </c>
      <c r="FV5" s="34" t="str">
        <f ca="1">OFFSET(Méthodologie!$B$2,COLUMN(FV$1)-1,3)</f>
        <v>Description à fournir par le détenteur registre</v>
      </c>
      <c r="FW5" s="34" t="str">
        <f ca="1">OFFSET(Méthodologie!$B$2,COLUMN(FW$1)-1,3)</f>
        <v>Idem</v>
      </c>
      <c r="FX5" s="34" t="str">
        <f ca="1">OFFSET(Méthodologie!$B$2,COLUMN(FX$1)-1,3)</f>
        <v>Idem</v>
      </c>
      <c r="FY5" s="34" t="str">
        <f ca="1">OFFSET(Méthodologie!$B$2,COLUMN(FY$1)-1,3)</f>
        <v>Idem</v>
      </c>
      <c r="FZ5" s="34" t="str">
        <f ca="1">OFFSET(Méthodologie!$B$2,COLUMN(FZ$1)-1,3)</f>
        <v>Idem</v>
      </c>
      <c r="GA5" s="34" t="str">
        <f ca="1">OFFSET(Méthodologie!$B$2,COLUMN(GA$1)-1,3)</f>
        <v>Idem</v>
      </c>
      <c r="GB5" s="34" t="str">
        <f ca="1">OFFSET(Méthodologie!$B$2,COLUMN(GB$1)-1,3)</f>
        <v>Idem</v>
      </c>
      <c r="GC5" s="34" t="str">
        <f ca="1">OFFSET(Méthodologie!$B$2,COLUMN(GC$1)-1,3)</f>
        <v>Idem</v>
      </c>
      <c r="GD5" s="34" t="str">
        <f ca="1">OFFSET(Méthodologie!$B$2,COLUMN(GD$1)-1,3)</f>
        <v>Idem</v>
      </c>
      <c r="GE5" s="34" t="str">
        <f ca="1">OFFSET(Méthodologie!$B$2,COLUMN(GE$1)-1,3)</f>
        <v>Colonne vide présentant les informations de gestion</v>
      </c>
      <c r="GF5" s="34" t="str">
        <f ca="1">OFFSET(Méthodologie!$B$2,COLUMN(GF$1)-1,3)</f>
        <v>Date de la création du traitement</v>
      </c>
      <c r="GG5" s="34" t="str">
        <f ca="1">OFFSET(Méthodologie!$B$2,COLUMN(GG$1)-1,3)</f>
        <v>Date de modification des données de la ligne de traitement</v>
      </c>
      <c r="GH5" s="34" t="str">
        <f ca="1">OFFSET(Méthodologie!$B$2,COLUMN(GH$1)-1,3)</f>
        <v>Nom de la personne ayant modifié ce registre</v>
      </c>
      <c r="GI5" s="34" t="str">
        <f ca="1">OFFSET(Méthodologie!$B$2,COLUMN(GI$1)-1,3)</f>
        <v>Nom de la personne ayant approuvé les informations données pour alimenter ce registre</v>
      </c>
      <c r="GJ5" s="34" t="str">
        <f ca="1">OFFSET(Méthodologie!$B$2,COLUMN(GJ$1)-1,3)</f>
        <v>Champs pour apposer une signature électronique ou donner une référence à un extrait approuvé</v>
      </c>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row>
    <row r="6" spans="1:324" ht="15" customHeight="1" x14ac:dyDescent="0.2">
      <c r="A6" s="198" t="str">
        <f>CONCATENATE("[COL",COLUMN(A6), "]")</f>
        <v>[COL1]</v>
      </c>
      <c r="B6" s="198" t="str">
        <f t="shared" ref="B6:BM6" si="0">CONCATENATE("[COL",COLUMN(B6), "]")</f>
        <v>[COL2]</v>
      </c>
      <c r="C6" s="198" t="str">
        <f t="shared" si="0"/>
        <v>[COL3]</v>
      </c>
      <c r="D6" s="198" t="str">
        <f t="shared" si="0"/>
        <v>[COL4]</v>
      </c>
      <c r="E6" s="198" t="str">
        <f t="shared" si="0"/>
        <v>[COL5]</v>
      </c>
      <c r="F6" s="198" t="str">
        <f t="shared" si="0"/>
        <v>[COL6]</v>
      </c>
      <c r="G6" s="198" t="str">
        <f t="shared" si="0"/>
        <v>[COL7]</v>
      </c>
      <c r="H6" s="198" t="str">
        <f t="shared" si="0"/>
        <v>[COL8]</v>
      </c>
      <c r="I6" s="198" t="str">
        <f t="shared" si="0"/>
        <v>[COL9]</v>
      </c>
      <c r="J6" s="198" t="str">
        <f t="shared" si="0"/>
        <v>[COL10]</v>
      </c>
      <c r="K6" s="198" t="str">
        <f t="shared" si="0"/>
        <v>[COL11]</v>
      </c>
      <c r="L6" s="199" t="str">
        <f t="shared" si="0"/>
        <v>[COL12]</v>
      </c>
      <c r="M6" s="198" t="str">
        <f t="shared" si="0"/>
        <v>[COL13]</v>
      </c>
      <c r="N6" s="198" t="str">
        <f t="shared" si="0"/>
        <v>[COL14]</v>
      </c>
      <c r="O6" s="198" t="str">
        <f t="shared" si="0"/>
        <v>[COL15]</v>
      </c>
      <c r="P6" s="198" t="str">
        <f t="shared" si="0"/>
        <v>[COL16]</v>
      </c>
      <c r="Q6" s="198" t="str">
        <f t="shared" si="0"/>
        <v>[COL17]</v>
      </c>
      <c r="R6" s="198" t="str">
        <f t="shared" si="0"/>
        <v>[COL18]</v>
      </c>
      <c r="S6" s="198" t="str">
        <f t="shared" si="0"/>
        <v>[COL19]</v>
      </c>
      <c r="T6" s="198" t="str">
        <f t="shared" si="0"/>
        <v>[COL20]</v>
      </c>
      <c r="U6" s="199" t="str">
        <f t="shared" si="0"/>
        <v>[COL21]</v>
      </c>
      <c r="V6" s="198" t="str">
        <f t="shared" si="0"/>
        <v>[COL22]</v>
      </c>
      <c r="W6" s="198" t="str">
        <f t="shared" si="0"/>
        <v>[COL23]</v>
      </c>
      <c r="X6" s="198" t="str">
        <f t="shared" si="0"/>
        <v>[COL24]</v>
      </c>
      <c r="Y6" s="198" t="str">
        <f t="shared" si="0"/>
        <v>[COL25]</v>
      </c>
      <c r="Z6" s="198" t="str">
        <f t="shared" si="0"/>
        <v>[COL26]</v>
      </c>
      <c r="AA6" s="198" t="str">
        <f t="shared" si="0"/>
        <v>[COL27]</v>
      </c>
      <c r="AB6" s="199" t="str">
        <f t="shared" si="0"/>
        <v>[COL28]</v>
      </c>
      <c r="AC6" s="198" t="str">
        <f t="shared" si="0"/>
        <v>[COL29]</v>
      </c>
      <c r="AD6" s="198" t="str">
        <f t="shared" si="0"/>
        <v>[COL30]</v>
      </c>
      <c r="AE6" s="198" t="str">
        <f t="shared" si="0"/>
        <v>[COL31]</v>
      </c>
      <c r="AF6" s="198" t="str">
        <f t="shared" si="0"/>
        <v>[COL32]</v>
      </c>
      <c r="AG6" s="198" t="str">
        <f t="shared" si="0"/>
        <v>[COL33]</v>
      </c>
      <c r="AH6" s="198" t="str">
        <f t="shared" si="0"/>
        <v>[COL34]</v>
      </c>
      <c r="AI6" s="198" t="str">
        <f t="shared" si="0"/>
        <v>[COL35]</v>
      </c>
      <c r="AJ6" s="198" t="str">
        <f t="shared" si="0"/>
        <v>[COL36]</v>
      </c>
      <c r="AK6" s="199" t="str">
        <f t="shared" si="0"/>
        <v>[COL37]</v>
      </c>
      <c r="AL6" s="198" t="str">
        <f>CONCATENATE("[COL",COLUMN(AL6), "]")</f>
        <v>[COL38]</v>
      </c>
      <c r="AM6" s="198" t="str">
        <f t="shared" si="0"/>
        <v>[COL39]</v>
      </c>
      <c r="AN6" s="199" t="str">
        <f t="shared" si="0"/>
        <v>[COL40]</v>
      </c>
      <c r="AO6" s="198" t="str">
        <f t="shared" si="0"/>
        <v>[COL41]</v>
      </c>
      <c r="AP6" s="198" t="str">
        <f t="shared" si="0"/>
        <v>[COL42]</v>
      </c>
      <c r="AQ6" s="198" t="str">
        <f t="shared" si="0"/>
        <v>[COL43]</v>
      </c>
      <c r="AR6" s="198" t="str">
        <f t="shared" si="0"/>
        <v>[COL44]</v>
      </c>
      <c r="AS6" s="198" t="str">
        <f t="shared" si="0"/>
        <v>[COL45]</v>
      </c>
      <c r="AT6" s="198" t="str">
        <f t="shared" si="0"/>
        <v>[COL46]</v>
      </c>
      <c r="AU6" s="198" t="str">
        <f t="shared" si="0"/>
        <v>[COL47]</v>
      </c>
      <c r="AV6" s="198" t="str">
        <f t="shared" si="0"/>
        <v>[COL48]</v>
      </c>
      <c r="AW6" s="198" t="str">
        <f t="shared" si="0"/>
        <v>[COL49]</v>
      </c>
      <c r="AX6" s="198" t="str">
        <f t="shared" si="0"/>
        <v>[COL50]</v>
      </c>
      <c r="AY6" s="198" t="str">
        <f t="shared" si="0"/>
        <v>[COL51]</v>
      </c>
      <c r="AZ6" s="198" t="str">
        <f t="shared" si="0"/>
        <v>[COL52]</v>
      </c>
      <c r="BA6" s="198" t="str">
        <f t="shared" si="0"/>
        <v>[COL53]</v>
      </c>
      <c r="BB6" s="198" t="str">
        <f t="shared" si="0"/>
        <v>[COL54]</v>
      </c>
      <c r="BC6" s="198" t="str">
        <f t="shared" si="0"/>
        <v>[COL55]</v>
      </c>
      <c r="BD6" s="199" t="str">
        <f t="shared" si="0"/>
        <v>[COL56]</v>
      </c>
      <c r="BE6" s="198" t="str">
        <f t="shared" si="0"/>
        <v>[COL57]</v>
      </c>
      <c r="BF6" s="198" t="str">
        <f t="shared" si="0"/>
        <v>[COL58]</v>
      </c>
      <c r="BG6" s="199" t="str">
        <f t="shared" si="0"/>
        <v>[COL59]</v>
      </c>
      <c r="BH6" s="198" t="str">
        <f t="shared" si="0"/>
        <v>[COL60]</v>
      </c>
      <c r="BI6" s="198" t="str">
        <f t="shared" si="0"/>
        <v>[COL61]</v>
      </c>
      <c r="BJ6" s="199" t="str">
        <f t="shared" si="0"/>
        <v>[COL62]</v>
      </c>
      <c r="BK6" s="198" t="str">
        <f t="shared" si="0"/>
        <v>[COL63]</v>
      </c>
      <c r="BL6" s="198" t="str">
        <f t="shared" si="0"/>
        <v>[COL64]</v>
      </c>
      <c r="BM6" s="199" t="str">
        <f t="shared" si="0"/>
        <v>[COL65]</v>
      </c>
      <c r="BN6" s="198" t="str">
        <f t="shared" ref="BN6:DY6" si="1">CONCATENATE("[COL",COLUMN(BN6), "]")</f>
        <v>[COL66]</v>
      </c>
      <c r="BO6" s="198" t="str">
        <f t="shared" si="1"/>
        <v>[COL67]</v>
      </c>
      <c r="BP6" s="198" t="str">
        <f t="shared" si="1"/>
        <v>[COL68]</v>
      </c>
      <c r="BQ6" s="198" t="str">
        <f t="shared" si="1"/>
        <v>[COL69]</v>
      </c>
      <c r="BR6" s="198" t="str">
        <f t="shared" si="1"/>
        <v>[COL70]</v>
      </c>
      <c r="BS6" s="198" t="str">
        <f t="shared" si="1"/>
        <v>[COL71]</v>
      </c>
      <c r="BT6" s="198" t="str">
        <f t="shared" si="1"/>
        <v>[COL72]</v>
      </c>
      <c r="BU6" s="198" t="str">
        <f t="shared" si="1"/>
        <v>[COL73]</v>
      </c>
      <c r="BV6" s="198" t="str">
        <f t="shared" si="1"/>
        <v>[COL74]</v>
      </c>
      <c r="BW6" s="198" t="str">
        <f t="shared" si="1"/>
        <v>[COL75]</v>
      </c>
      <c r="BX6" s="198" t="str">
        <f t="shared" si="1"/>
        <v>[COL76]</v>
      </c>
      <c r="BY6" s="198" t="str">
        <f t="shared" si="1"/>
        <v>[COL77]</v>
      </c>
      <c r="BZ6" s="198" t="str">
        <f t="shared" si="1"/>
        <v>[COL78]</v>
      </c>
      <c r="CA6" s="198" t="str">
        <f t="shared" si="1"/>
        <v>[COL79]</v>
      </c>
      <c r="CB6" s="198" t="str">
        <f t="shared" si="1"/>
        <v>[COL80]</v>
      </c>
      <c r="CC6" s="198" t="str">
        <f t="shared" si="1"/>
        <v>[COL81]</v>
      </c>
      <c r="CD6" s="198" t="str">
        <f t="shared" si="1"/>
        <v>[COL82]</v>
      </c>
      <c r="CE6" s="198" t="str">
        <f t="shared" si="1"/>
        <v>[COL83]</v>
      </c>
      <c r="CF6" s="198" t="str">
        <f t="shared" si="1"/>
        <v>[COL84]</v>
      </c>
      <c r="CG6" s="198" t="str">
        <f t="shared" si="1"/>
        <v>[COL85]</v>
      </c>
      <c r="CH6" s="198" t="str">
        <f t="shared" si="1"/>
        <v>[COL86]</v>
      </c>
      <c r="CI6" s="198" t="str">
        <f t="shared" si="1"/>
        <v>[COL87]</v>
      </c>
      <c r="CJ6" s="198" t="str">
        <f t="shared" si="1"/>
        <v>[COL88]</v>
      </c>
      <c r="CK6" s="198" t="str">
        <f t="shared" si="1"/>
        <v>[COL89]</v>
      </c>
      <c r="CL6" s="198" t="str">
        <f t="shared" si="1"/>
        <v>[COL90]</v>
      </c>
      <c r="CM6" s="198" t="str">
        <f t="shared" si="1"/>
        <v>[COL91]</v>
      </c>
      <c r="CN6" s="198" t="str">
        <f t="shared" si="1"/>
        <v>[COL92]</v>
      </c>
      <c r="CO6" s="199" t="str">
        <f t="shared" si="1"/>
        <v>[COL93]</v>
      </c>
      <c r="CP6" s="198" t="str">
        <f t="shared" si="1"/>
        <v>[COL94]</v>
      </c>
      <c r="CQ6" s="198" t="str">
        <f t="shared" si="1"/>
        <v>[COL95]</v>
      </c>
      <c r="CR6" s="199" t="str">
        <f t="shared" si="1"/>
        <v>[COL96]</v>
      </c>
      <c r="CS6" s="198" t="str">
        <f t="shared" si="1"/>
        <v>[COL97]</v>
      </c>
      <c r="CT6" s="198" t="str">
        <f t="shared" si="1"/>
        <v>[COL98]</v>
      </c>
      <c r="CU6" s="199" t="str">
        <f t="shared" si="1"/>
        <v>[COL99]</v>
      </c>
      <c r="CV6" s="198" t="str">
        <f t="shared" si="1"/>
        <v>[COL100]</v>
      </c>
      <c r="CW6" s="198" t="str">
        <f t="shared" si="1"/>
        <v>[COL101]</v>
      </c>
      <c r="CX6" s="199" t="str">
        <f t="shared" si="1"/>
        <v>[COL102]</v>
      </c>
      <c r="CY6" s="198" t="str">
        <f t="shared" si="1"/>
        <v>[COL103]</v>
      </c>
      <c r="CZ6" s="198" t="str">
        <f t="shared" si="1"/>
        <v>[COL104]</v>
      </c>
      <c r="DA6" s="198" t="str">
        <f t="shared" si="1"/>
        <v>[COL105]</v>
      </c>
      <c r="DB6" s="198" t="str">
        <f t="shared" si="1"/>
        <v>[COL106]</v>
      </c>
      <c r="DC6" s="198" t="str">
        <f t="shared" si="1"/>
        <v>[COL107]</v>
      </c>
      <c r="DD6" s="199" t="str">
        <f t="shared" si="1"/>
        <v>[COL108]</v>
      </c>
      <c r="DE6" s="198" t="str">
        <f t="shared" si="1"/>
        <v>[COL109]</v>
      </c>
      <c r="DF6" s="198" t="str">
        <f t="shared" si="1"/>
        <v>[COL110]</v>
      </c>
      <c r="DG6" s="198" t="str">
        <f t="shared" si="1"/>
        <v>[COL111]</v>
      </c>
      <c r="DH6" s="198" t="str">
        <f t="shared" si="1"/>
        <v>[COL112]</v>
      </c>
      <c r="DI6" s="198" t="str">
        <f t="shared" si="1"/>
        <v>[COL113]</v>
      </c>
      <c r="DJ6" s="198" t="str">
        <f t="shared" si="1"/>
        <v>[COL114]</v>
      </c>
      <c r="DK6" s="198" t="str">
        <f t="shared" si="1"/>
        <v>[COL115]</v>
      </c>
      <c r="DL6" s="198" t="str">
        <f t="shared" si="1"/>
        <v>[COL116]</v>
      </c>
      <c r="DM6" s="198" t="str">
        <f t="shared" si="1"/>
        <v>[COL117]</v>
      </c>
      <c r="DN6" s="199" t="str">
        <f t="shared" si="1"/>
        <v>[COL118]</v>
      </c>
      <c r="DO6" s="199" t="str">
        <f t="shared" si="1"/>
        <v>[COL119]</v>
      </c>
      <c r="DP6" s="198" t="str">
        <f t="shared" si="1"/>
        <v>[COL120]</v>
      </c>
      <c r="DQ6" s="198" t="str">
        <f t="shared" si="1"/>
        <v>[COL121]</v>
      </c>
      <c r="DR6" s="198" t="str">
        <f t="shared" si="1"/>
        <v>[COL122]</v>
      </c>
      <c r="DS6" s="198" t="str">
        <f t="shared" si="1"/>
        <v>[COL123]</v>
      </c>
      <c r="DT6" s="198" t="str">
        <f t="shared" si="1"/>
        <v>[COL124]</v>
      </c>
      <c r="DU6" s="198" t="str">
        <f t="shared" si="1"/>
        <v>[COL125]</v>
      </c>
      <c r="DV6" s="198" t="str">
        <f t="shared" si="1"/>
        <v>[COL126]</v>
      </c>
      <c r="DW6" s="198" t="str">
        <f t="shared" si="1"/>
        <v>[COL127]</v>
      </c>
      <c r="DX6" s="198" t="str">
        <f t="shared" si="1"/>
        <v>[COL128]</v>
      </c>
      <c r="DY6" s="198" t="str">
        <f t="shared" si="1"/>
        <v>[COL129]</v>
      </c>
      <c r="DZ6" s="198" t="str">
        <f t="shared" ref="DZ6:GJ6" si="2">CONCATENATE("[COL",COLUMN(DZ6), "]")</f>
        <v>[COL130]</v>
      </c>
      <c r="EA6" s="198" t="str">
        <f t="shared" si="2"/>
        <v>[COL131]</v>
      </c>
      <c r="EB6" s="198" t="str">
        <f t="shared" si="2"/>
        <v>[COL132]</v>
      </c>
      <c r="EC6" s="198" t="str">
        <f t="shared" si="2"/>
        <v>[COL133]</v>
      </c>
      <c r="ED6" s="198" t="str">
        <f t="shared" si="2"/>
        <v>[COL134]</v>
      </c>
      <c r="EE6" s="198" t="str">
        <f t="shared" si="2"/>
        <v>[COL135]</v>
      </c>
      <c r="EF6" s="198" t="str">
        <f t="shared" si="2"/>
        <v>[COL136]</v>
      </c>
      <c r="EG6" s="198" t="str">
        <f t="shared" si="2"/>
        <v>[COL137]</v>
      </c>
      <c r="EH6" s="198" t="str">
        <f t="shared" si="2"/>
        <v>[COL138]</v>
      </c>
      <c r="EI6" s="198" t="str">
        <f t="shared" si="2"/>
        <v>[COL139]</v>
      </c>
      <c r="EJ6" s="198" t="str">
        <f t="shared" si="2"/>
        <v>[COL140]</v>
      </c>
      <c r="EK6" s="198" t="str">
        <f t="shared" si="2"/>
        <v>[COL141]</v>
      </c>
      <c r="EL6" s="199" t="str">
        <f t="shared" si="2"/>
        <v>[COL142]</v>
      </c>
      <c r="EM6" s="199" t="str">
        <f t="shared" si="2"/>
        <v>[COL143]</v>
      </c>
      <c r="EN6" s="198" t="str">
        <f t="shared" si="2"/>
        <v>[COL144]</v>
      </c>
      <c r="EO6" s="198" t="str">
        <f t="shared" si="2"/>
        <v>[COL145]</v>
      </c>
      <c r="EP6" s="198" t="str">
        <f t="shared" si="2"/>
        <v>[COL146]</v>
      </c>
      <c r="EQ6" s="199" t="str">
        <f t="shared" si="2"/>
        <v>[COL147]</v>
      </c>
      <c r="ER6" s="199" t="str">
        <f t="shared" si="2"/>
        <v>[COL148]</v>
      </c>
      <c r="ES6" s="199" t="str">
        <f t="shared" si="2"/>
        <v>[COL149]</v>
      </c>
      <c r="ET6" s="198" t="str">
        <f t="shared" si="2"/>
        <v>[COL150]</v>
      </c>
      <c r="EU6" s="198" t="str">
        <f t="shared" si="2"/>
        <v>[COL151]</v>
      </c>
      <c r="EV6" s="198" t="str">
        <f t="shared" si="2"/>
        <v>[COL152]</v>
      </c>
      <c r="EW6" s="199" t="str">
        <f t="shared" si="2"/>
        <v>[COL153]</v>
      </c>
      <c r="EX6" s="199" t="str">
        <f t="shared" si="2"/>
        <v>[COL154]</v>
      </c>
      <c r="EY6" s="199" t="str">
        <f t="shared" si="2"/>
        <v>[COL155]</v>
      </c>
      <c r="EZ6" s="198" t="str">
        <f t="shared" si="2"/>
        <v>[COL156]</v>
      </c>
      <c r="FA6" s="198" t="str">
        <f t="shared" si="2"/>
        <v>[COL157]</v>
      </c>
      <c r="FB6" s="198" t="str">
        <f t="shared" si="2"/>
        <v>[COL158]</v>
      </c>
      <c r="FC6" s="199" t="str">
        <f t="shared" si="2"/>
        <v>[COL159]</v>
      </c>
      <c r="FD6" s="199" t="str">
        <f t="shared" si="2"/>
        <v>[COL160]</v>
      </c>
      <c r="FE6" s="198" t="str">
        <f t="shared" si="2"/>
        <v>[COL161]</v>
      </c>
      <c r="FF6" s="198" t="str">
        <f t="shared" si="2"/>
        <v>[COL162]</v>
      </c>
      <c r="FG6" s="198" t="str">
        <f t="shared" si="2"/>
        <v>[COL163]</v>
      </c>
      <c r="FH6" s="198" t="str">
        <f t="shared" si="2"/>
        <v>[COL164]</v>
      </c>
      <c r="FI6" s="198" t="str">
        <f t="shared" si="2"/>
        <v>[COL165]</v>
      </c>
      <c r="FJ6" s="198" t="str">
        <f t="shared" si="2"/>
        <v>[COL166]</v>
      </c>
      <c r="FK6" s="198" t="str">
        <f t="shared" si="2"/>
        <v>[COL167]</v>
      </c>
      <c r="FL6" s="198" t="str">
        <f t="shared" si="2"/>
        <v>[COL168]</v>
      </c>
      <c r="FM6" s="198" t="str">
        <f t="shared" si="2"/>
        <v>[COL169]</v>
      </c>
      <c r="FN6" s="198" t="str">
        <f t="shared" si="2"/>
        <v>[COL170]</v>
      </c>
      <c r="FO6" s="198" t="str">
        <f t="shared" si="2"/>
        <v>[COL171]</v>
      </c>
      <c r="FP6" s="198" t="str">
        <f t="shared" si="2"/>
        <v>[COL172]</v>
      </c>
      <c r="FQ6" s="198" t="str">
        <f t="shared" si="2"/>
        <v>[COL173]</v>
      </c>
      <c r="FR6" s="198" t="str">
        <f t="shared" si="2"/>
        <v>[COL174]</v>
      </c>
      <c r="FS6" s="198" t="str">
        <f t="shared" si="2"/>
        <v>[COL175]</v>
      </c>
      <c r="FT6" s="198" t="str">
        <f t="shared" si="2"/>
        <v>[COL176]</v>
      </c>
      <c r="FU6" s="198" t="str">
        <f t="shared" si="2"/>
        <v>[COL177]</v>
      </c>
      <c r="FV6" s="198" t="str">
        <f t="shared" si="2"/>
        <v>[COL178]</v>
      </c>
      <c r="FW6" s="198" t="str">
        <f t="shared" si="2"/>
        <v>[COL179]</v>
      </c>
      <c r="FX6" s="198" t="str">
        <f t="shared" si="2"/>
        <v>[COL180]</v>
      </c>
      <c r="FY6" s="198" t="str">
        <f t="shared" si="2"/>
        <v>[COL181]</v>
      </c>
      <c r="FZ6" s="198" t="str">
        <f t="shared" si="2"/>
        <v>[COL182]</v>
      </c>
      <c r="GA6" s="198" t="str">
        <f t="shared" si="2"/>
        <v>[COL183]</v>
      </c>
      <c r="GB6" s="198" t="str">
        <f t="shared" si="2"/>
        <v>[COL184]</v>
      </c>
      <c r="GC6" s="198" t="str">
        <f t="shared" si="2"/>
        <v>[COL185]</v>
      </c>
      <c r="GD6" s="198" t="str">
        <f t="shared" si="2"/>
        <v>[COL186]</v>
      </c>
      <c r="GE6" s="198" t="str">
        <f t="shared" si="2"/>
        <v>[COL187]</v>
      </c>
      <c r="GF6" s="200" t="str">
        <f t="shared" si="2"/>
        <v>[COL188]</v>
      </c>
      <c r="GG6" s="200" t="str">
        <f t="shared" si="2"/>
        <v>[COL189]</v>
      </c>
      <c r="GH6" s="198" t="str">
        <f t="shared" si="2"/>
        <v>[COL190]</v>
      </c>
      <c r="GI6" s="198" t="str">
        <f t="shared" si="2"/>
        <v>[COL191]</v>
      </c>
      <c r="GJ6" s="198" t="str">
        <f t="shared" si="2"/>
        <v>[COL192]</v>
      </c>
    </row>
    <row r="7" spans="1:324" s="20" customFormat="1" ht="15" customHeight="1" x14ac:dyDescent="0.2">
      <c r="A7" s="186" t="s">
        <v>1056</v>
      </c>
      <c r="B7" s="186"/>
      <c r="C7" s="186"/>
      <c r="D7" s="186"/>
      <c r="E7" s="186"/>
      <c r="F7" s="186"/>
      <c r="G7" s="186"/>
      <c r="H7" s="186"/>
      <c r="I7" s="186"/>
      <c r="J7" s="186"/>
      <c r="K7" s="186"/>
      <c r="L7" s="186" t="str">
        <f>IF(ISBLANK(AB7)=TRUE,"",AB7)</f>
        <v>Non</v>
      </c>
      <c r="M7" s="186"/>
      <c r="N7" s="186"/>
      <c r="O7" s="186"/>
      <c r="P7" s="186"/>
      <c r="Q7" s="186"/>
      <c r="R7" s="186"/>
      <c r="S7" s="186"/>
      <c r="T7" s="186"/>
      <c r="U7" s="186" t="str">
        <f>IF(COUNTIF(V7:AA7,"="&amp; Parameter!$B$18)+COUNTBLANK(V7:AA7)&lt;6,Parameter!$B$17,Parameter!$B$18)</f>
        <v>Non</v>
      </c>
      <c r="V7" s="186"/>
      <c r="W7" s="186"/>
      <c r="X7" s="186"/>
      <c r="Y7" s="186"/>
      <c r="Z7" s="186"/>
      <c r="AA7" s="186"/>
      <c r="AB7" s="186" t="str">
        <f>IF(COUNTIF(AC7:AJ7,"="&amp; Parameter!$B$18)+COUNTBLANK(AC7:AJ7)&lt;8,Parameter!$B$17,Parameter!$B$18)</f>
        <v>Non</v>
      </c>
      <c r="AC7" s="186"/>
      <c r="AD7" s="186"/>
      <c r="AE7" s="186"/>
      <c r="AF7" s="186"/>
      <c r="AG7" s="186"/>
      <c r="AH7" s="186"/>
      <c r="AI7" s="186"/>
      <c r="AJ7" s="186"/>
      <c r="AK7" s="186" t="str">
        <f>IF(COUNTIF(AL7:AM7,"="&amp; Parameter!$B$18)+COUNTBLANK(AL7:AM7)&lt;2,Parameter!$B$17,Parameter!$B$18)</f>
        <v>Non</v>
      </c>
      <c r="AL7" s="186"/>
      <c r="AM7" s="186"/>
      <c r="AN7" s="186" t="str">
        <f>CONCATENATE($AO$1,": ",IF(ISBLANK(AO7)=TRUE,Parameter!$B$18,AO7),CHAR(10),$AP$1,": ",IF(ISBLANK(AP7)=TRUE,Parameter!$B$18,AP7),CHAR(10),$AQ$1,": ",IF(ISBLANK(AQ7)=TRUE,Parameter!$B$18,AQ7),CHAR(10),$AR$1,": ",IF(ISBLANK(AR7)=TRUE,Parameter!$B$18,AR7),CHAR(10),$AS$1,": ",IF(ISBLANK(AS7)=TRUE,Parameter!$B$18,AS7))</f>
        <v>Personnel: Non
Clients: Non
Prospects : Non
Citoyens : Non
Fournisseurs: Non</v>
      </c>
      <c r="AO7" s="186"/>
      <c r="AP7" s="186"/>
      <c r="AQ7" s="186"/>
      <c r="AR7" s="186"/>
      <c r="AS7" s="186"/>
      <c r="AT7" s="186"/>
      <c r="AU7" s="186"/>
      <c r="AV7" s="186"/>
      <c r="AW7" s="186"/>
      <c r="AX7" s="186"/>
      <c r="AY7" s="186"/>
      <c r="AZ7" s="186"/>
      <c r="BA7" s="186"/>
      <c r="BB7" s="186"/>
      <c r="BC7" s="186"/>
      <c r="BD7" s="186" t="str">
        <f>IF(COUNTA(BE7,BH7,BK7)=0,Parameter!$B$18,Parameter!$B$17 &amp; ":" &amp;COUNTA(BE7,BH7,BK7))</f>
        <v>Non</v>
      </c>
      <c r="BE7" s="186"/>
      <c r="BF7" s="186"/>
      <c r="BG7" s="186">
        <f>'Tsf-Ext-UE'!I4</f>
        <v>0</v>
      </c>
      <c r="BH7" s="186"/>
      <c r="BI7" s="186"/>
      <c r="BJ7" s="186">
        <f>'Tsf-Ext-UE'!O4</f>
        <v>0</v>
      </c>
      <c r="BK7" s="186"/>
      <c r="BL7" s="186"/>
      <c r="BM7" s="186">
        <f>'Tsf-Ext-UE'!U4</f>
        <v>0</v>
      </c>
      <c r="BN7" s="186"/>
      <c r="BO7" s="186"/>
      <c r="BP7" s="186"/>
      <c r="BQ7" s="186"/>
      <c r="BR7" s="186"/>
      <c r="BS7" s="186"/>
      <c r="BT7" s="186"/>
      <c r="BU7" s="186"/>
      <c r="BV7" s="186"/>
      <c r="BW7" s="186"/>
      <c r="BX7" s="186"/>
      <c r="BY7" s="186"/>
      <c r="BZ7" s="186"/>
      <c r="CA7" s="186"/>
      <c r="CB7" s="186"/>
      <c r="CC7" s="186"/>
      <c r="CD7" s="186"/>
      <c r="CE7" s="186"/>
      <c r="CF7" s="186"/>
      <c r="CG7" s="186"/>
      <c r="CH7" s="186"/>
      <c r="CI7" s="186"/>
      <c r="CJ7" s="186"/>
      <c r="CK7" s="186"/>
      <c r="CL7" s="186"/>
      <c r="CM7" s="186"/>
      <c r="CN7" s="186"/>
      <c r="CO7" s="186" t="str">
        <f>IF(ISBLANK(Q7)=TRUE,"",Q7)</f>
        <v/>
      </c>
      <c r="CP7" s="186"/>
      <c r="CQ7" s="186"/>
      <c r="CR7" s="186" t="str">
        <f>IF(ISBLANK(R7)=TRUE,"",R7)</f>
        <v/>
      </c>
      <c r="CS7" s="186"/>
      <c r="CT7" s="186"/>
      <c r="CU7" s="186" t="str">
        <f>IF(ISBLANK(S7)=TRUE,"",S7)</f>
        <v/>
      </c>
      <c r="CV7" s="186"/>
      <c r="CW7" s="186"/>
      <c r="CX7" s="186" t="str">
        <f>IF(ISBLANK(M7),"",M7)</f>
        <v/>
      </c>
      <c r="CY7" s="186"/>
      <c r="CZ7" s="186"/>
      <c r="DA7" s="186"/>
      <c r="DB7" s="186"/>
      <c r="DC7" s="186"/>
      <c r="DD7" s="186" t="str">
        <f>IF(OR(COUNTIF(DE7:DM7,Parameter!$B$17)&gt;=Parameter!$B$28,LEFT(DN7,3)&lt;&gt;Parameter!$B$18),Parameter!$B$26,Parameter!$B$27)</f>
        <v>Non-Remplie</v>
      </c>
      <c r="DE7" s="186"/>
      <c r="DF7" s="186"/>
      <c r="DG7" s="186"/>
      <c r="DH7" s="186"/>
      <c r="DI7" s="186"/>
      <c r="DJ7" s="186"/>
      <c r="DK7" s="186"/>
      <c r="DL7" s="186"/>
      <c r="DM7" s="186"/>
      <c r="DN7" s="186" t="str">
        <f>IF(ISBLANK('CNPD-Art35-5&amp;6'!P4)=TRUE,"",'CNPD-Art35-5&amp;6'!P4)</f>
        <v>Non</v>
      </c>
      <c r="DO7" s="186" t="str">
        <f>IFERROR(IF(FIND(Parameter!$B$17,DP7,1)&gt;0,Parameter!$B$26),IF(ISBLANK(DP7)=TRUE,"",Parameter!$B$27))</f>
        <v>Non-Remplie</v>
      </c>
      <c r="DP7" s="186" t="s">
        <v>458</v>
      </c>
      <c r="DQ7" s="186"/>
      <c r="DR7" s="186"/>
      <c r="DS7" s="186"/>
      <c r="DT7" s="186"/>
      <c r="DU7" s="186"/>
      <c r="DV7" s="186"/>
      <c r="DW7" s="186"/>
      <c r="DX7" s="186"/>
      <c r="DY7" s="186"/>
      <c r="DZ7" s="186"/>
      <c r="EA7" s="186"/>
      <c r="EB7" s="186"/>
      <c r="EC7" s="186"/>
      <c r="ED7" s="186"/>
      <c r="EE7" s="186"/>
      <c r="EF7" s="186"/>
      <c r="EG7" s="186"/>
      <c r="EH7" s="186"/>
      <c r="EI7" s="186"/>
      <c r="EJ7" s="186"/>
      <c r="EK7" s="186"/>
      <c r="EL7" s="186" t="str">
        <f>IF(MAX(EQ7,EW7,FC7)=0,Parameter!$B$19,IF(MAX(EQ7,EW7,FC7)&lt;='Échelle Risque'!$L$3,'Échelle Risque'!$J$3,IF(MAX(EQ7,EW7,FC7)&gt;='Échelle Risque'!$L$5,'Échelle Risque'!$J$5,'Échelle Risque'!$J$4)))</f>
        <v>n.a.</v>
      </c>
      <c r="EM7" s="186" t="str">
        <f>IF(BO7=0,"",BO7)</f>
        <v/>
      </c>
      <c r="EN7" s="186"/>
      <c r="EO7" s="186"/>
      <c r="EP7" s="186"/>
      <c r="EQ7" s="186" t="str">
        <f>IFERROR(VLOOKUP(EO7,'Échelle Risque'!$H$3:$I$7,2,FALSE)*VALUE(RIGHT(LEFT(EP7,FIND("-",EP7,1)-1),2)),Parameter!$B$19)</f>
        <v>n.a.</v>
      </c>
      <c r="ER7" s="186" t="str">
        <f>IF(EQ7=Parameter!$B$19,Parameter!$B$19,IF(EQ7&lt;='Échelle Risque'!$L$3,'Échelle Risque'!$J$3,IF(EQ7&gt;='Échelle Risque'!$L$5,'Échelle Risque'!$J$5,'Échelle Risque'!$J$4)))</f>
        <v>n.a.</v>
      </c>
      <c r="ES7" s="186" t="str">
        <f>IF(BR7=0,"",BR7)</f>
        <v/>
      </c>
      <c r="ET7" s="186"/>
      <c r="EU7" s="186"/>
      <c r="EV7" s="186"/>
      <c r="EW7" s="186" t="str">
        <f>IFERROR(VLOOKUP(EU7,'Échelle Risque'!$H$3:$I$7,2,FALSE)*VALUE(RIGHT(LEFT(EV7,FIND("-",EV7,1)-1),2)),Parameter!$B$19)</f>
        <v>n.a.</v>
      </c>
      <c r="EX7" s="186" t="str">
        <f>IF(EW7=Parameter!$B$19,Parameter!$B$19,IF(EW7&lt;='Échelle Risque'!$L$3,'Échelle Risque'!$J$3,IF(EW7&gt;='Échelle Risque'!$L$5,'Échelle Risque'!$J$5,'Échelle Risque'!$J$4)))</f>
        <v>n.a.</v>
      </c>
      <c r="EY7" s="186" t="str">
        <f>IF(BU7=0,"",BU7)</f>
        <v/>
      </c>
      <c r="EZ7" s="186"/>
      <c r="FA7" s="186"/>
      <c r="FB7" s="186"/>
      <c r="FC7" s="186" t="str">
        <f>IFERROR(VLOOKUP(FA7,'Échelle Risque'!$H$3:$I$7,2,FALSE)*VALUE(RIGHT(LEFT(FB7,FIND("-",FB7,1)-1),2)),Parameter!$B$19)</f>
        <v>n.a.</v>
      </c>
      <c r="FD7" s="186" t="str">
        <f>IF(FC7=Parameter!$B$19,Parameter!$B$19,IF(FC7&lt;='Échelle Risque'!$L$3,'Échelle Risque'!$J$3,IF(FC7&gt;='Échelle Risque'!$L$5,'Échelle Risque'!$J$5,'Échelle Risque'!$J$4)))</f>
        <v>n.a.</v>
      </c>
      <c r="FE7" s="186"/>
      <c r="FF7" s="186"/>
      <c r="FG7" s="186"/>
      <c r="FH7" s="186"/>
      <c r="FI7" s="186"/>
      <c r="FJ7" s="186"/>
      <c r="FK7" s="186"/>
      <c r="FL7" s="186"/>
      <c r="FM7" s="186"/>
      <c r="FN7" s="186"/>
      <c r="FO7" s="186"/>
      <c r="FP7" s="186"/>
      <c r="FQ7" s="186"/>
      <c r="FR7" s="186"/>
      <c r="FS7" s="186"/>
      <c r="FT7" s="186"/>
      <c r="FU7" s="186"/>
      <c r="FV7" s="186"/>
      <c r="FW7" s="186"/>
      <c r="FX7" s="186"/>
      <c r="FY7" s="186"/>
      <c r="FZ7" s="186"/>
      <c r="GA7" s="186"/>
      <c r="GB7" s="186"/>
      <c r="GC7" s="186"/>
      <c r="GD7" s="186"/>
      <c r="GE7" s="186"/>
      <c r="GF7" s="186"/>
      <c r="GG7" s="186"/>
      <c r="GH7" s="186"/>
      <c r="GI7" s="186"/>
      <c r="GJ7" s="186"/>
    </row>
    <row r="8" spans="1:324" s="20" customFormat="1" ht="15" customHeight="1" x14ac:dyDescent="0.25">
      <c r="A8"/>
      <c r="B8"/>
      <c r="C8" s="38"/>
      <c r="D8" s="38"/>
      <c r="E8" s="38"/>
      <c r="F8" s="38"/>
      <c r="G8" s="37"/>
      <c r="H8" s="37"/>
      <c r="I8" s="50"/>
      <c r="J8" s="50"/>
      <c r="K8" s="50"/>
      <c r="L8" s="50"/>
      <c r="M8" s="50"/>
      <c r="N8" s="22"/>
      <c r="O8" s="22"/>
      <c r="P8" s="22"/>
      <c r="Q8" s="39"/>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row>
    <row r="9" spans="1:324" ht="75" customHeight="1" x14ac:dyDescent="0.2">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row>
    <row r="10" spans="1:324" ht="15" customHeight="1" x14ac:dyDescent="0.2">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row>
    <row r="11" spans="1:324" ht="15" customHeight="1" x14ac:dyDescent="0.2">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row>
    <row r="12" spans="1:324" ht="15" customHeight="1" x14ac:dyDescent="0.2">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row>
    <row r="13" spans="1:324" ht="11.25" x14ac:dyDescent="0.2">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row>
    <row r="14" spans="1:324" ht="11.25" x14ac:dyDescent="0.2">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row>
    <row r="15" spans="1:324" ht="11.25" x14ac:dyDescent="0.2">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row>
    <row r="16" spans="1:324" ht="11.25" x14ac:dyDescent="0.2">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row>
    <row r="17" customFormat="1" ht="11.25" x14ac:dyDescent="0.2"/>
    <row r="18" customFormat="1" ht="11.25" x14ac:dyDescent="0.2"/>
    <row r="112" spans="40:40" x14ac:dyDescent="0.25">
      <c r="AN112"/>
    </row>
  </sheetData>
  <phoneticPr fontId="26" type="noConversion"/>
  <conditionalFormatting sqref="A7">
    <cfRule type="notContainsBlanks" dxfId="45" priority="446" stopIfTrue="1">
      <formula>LEN(TRIM(A7))&gt;0</formula>
    </cfRule>
  </conditionalFormatting>
  <conditionalFormatting sqref="A1:GJ3">
    <cfRule type="expression" dxfId="39" priority="430" stopIfTrue="1">
      <formula>AND(ISBLANK(A$2)=TRUE,ISBLANK(A$3)=TRUE)</formula>
    </cfRule>
  </conditionalFormatting>
  <conditionalFormatting sqref="A4:GJ4">
    <cfRule type="expression" dxfId="38" priority="431" stopIfTrue="1">
      <formula>ROW(A4)=4</formula>
    </cfRule>
  </conditionalFormatting>
  <conditionalFormatting sqref="A5:GJ5">
    <cfRule type="expression" dxfId="37" priority="432" stopIfTrue="1">
      <formula>ROW(A4)=4</formula>
    </cfRule>
  </conditionalFormatting>
  <conditionalFormatting sqref="A6:GJ6">
    <cfRule type="expression" dxfId="36" priority="433" stopIfTrue="1">
      <formula>ROW(A4)=4</formula>
    </cfRule>
  </conditionalFormatting>
  <conditionalFormatting sqref="B7:CZ7 DB7:EQ7 ES7:EW7 EY7:FC7 FE7:GJ7">
    <cfRule type="expression" dxfId="35" priority="434" stopIfTrue="1">
      <formula>FIND("A§D",C7,1)&gt;0</formula>
    </cfRule>
    <cfRule type="expression" dxfId="34" priority="435" stopIfTrue="1">
      <formula>FIND("A§C",C7,1)&gt;0</formula>
    </cfRule>
    <cfRule type="expression" dxfId="33" priority="436" stopIfTrue="1">
      <formula>FIND("A§V",C7,1)&gt;0</formula>
    </cfRule>
    <cfRule type="expression" dxfId="32" priority="437" stopIfTrue="1">
      <formula>AND(B$4="Empty",SUM(LEN(B$3)-LEN(SUBSTITUTE(B$3,".",""))/LEN("."))=1,ISBLANK(B$2)=TRUE)</formula>
    </cfRule>
    <cfRule type="expression" dxfId="31" priority="438" stopIfTrue="1">
      <formula>AND(B$4="Empty",SUM(LEN(B$3)-LEN(SUBSTITUTE(B$3,".",""))/LEN("."))=0,ISBLANK(B$2)=TRUE)</formula>
    </cfRule>
    <cfRule type="expression" dxfId="30" priority="439" stopIfTrue="1">
      <formula>AND(B$4="Empty",LEN(B$2)&gt;0,ISBLANK(B7)=TRUE,ISBLANK(B$3)=TRUE)</formula>
    </cfRule>
    <cfRule type="expression" dxfId="29" priority="440" stopIfTrue="1">
      <formula>AND(ISBLANK(B7)=TRUE,B$4="Free")</formula>
    </cfRule>
    <cfRule type="expression" dxfId="28" priority="441" stopIfTrue="1">
      <formula>B$4="AutoFilled"</formula>
    </cfRule>
    <cfRule type="expression" dxfId="27" priority="442" stopIfTrue="1">
      <formula>B$4="Drop-Down List"</formula>
    </cfRule>
  </conditionalFormatting>
  <pageMargins left="0.19685039370078741" right="0.19685039370078741" top="0.98425196850393704" bottom="0.78740157480314965" header="0" footer="0.19685039370078741"/>
  <pageSetup paperSize="9" fitToWidth="0" orientation="landscape" r:id="rId1"/>
  <headerFooter>
    <oddHeader>&amp;L&amp;G&amp;R&amp;K08+000Activité : &amp;K04+000 &amp;K000000SMDCP&amp;K04+000
 &amp;K08+000Titre : &amp;K04+000 &amp;K000000Registre DCP-itrust consulting&amp;K04+000
 &amp;K08+000Classification : &amp;K04+000 &amp;K000000Interne</oddHeader>
    <oddFooter>&amp;L&amp;F&amp;C&amp;D - &amp;T&amp;R&amp;A - &amp;P / &amp;N</oddFooter>
  </headerFooter>
  <legacyDrawingHF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25" stopIfTrue="1" id="{B8925B87-7A47-4C3A-B1CF-2B2A6C0D5B9B}">
            <xm:f>AND(Parameter!$B$10=Parameter!$B$21,ISBLANK(A$2)=FALSE)</xm:f>
            <x14:dxf>
              <font>
                <b/>
                <i val="0"/>
              </font>
              <fill>
                <patternFill>
                  <bgColor theme="3" tint="0.39997558519241921"/>
                </patternFill>
              </fill>
            </x14:dxf>
          </x14:cfRule>
          <x14:cfRule type="expression" priority="426" stopIfTrue="1" id="{1117D312-CE7B-49F8-9B76-16512C5A10CE}">
            <xm:f>AND(Parameter!$B$11=Parameter!$B$21,ISBLANK(A$2)=TRUE,SUM(LEN(A$3)-LEN(SUBSTITUTE(A$3,".",""))/LEN("."))=1)</xm:f>
            <x14:dxf>
              <font>
                <b/>
                <i val="0"/>
              </font>
              <fill>
                <patternFill>
                  <bgColor theme="3" tint="0.59999389629810485"/>
                </patternFill>
              </fill>
            </x14:dxf>
          </x14:cfRule>
          <x14:cfRule type="expression" priority="427" stopIfTrue="1" id="{0796AC6F-CDEE-41AF-A5C8-819E7102315B}">
            <xm:f>AND(Parameter!$B$11=Parameter!$B$21,ISBLANK(A$2)=TRUE,SUM(LEN(A$3)-LEN(SUBSTITUTE(A$3,".",""))/LEN("."))=2)</xm:f>
            <x14:dxf>
              <font>
                <b/>
                <i val="0"/>
              </font>
              <fill>
                <patternFill>
                  <bgColor theme="3" tint="0.79998168889431442"/>
                </patternFill>
              </fill>
            </x14:dxf>
          </x14:cfRule>
          <x14:cfRule type="expression" priority="428" stopIfTrue="1" id="{D260F96E-4A6D-42CE-A2B0-D85127BB0566}">
            <xm:f>AND(Parameter!$B$11=Parameter!$B$21,ISBLANK(A$2)=TRUE,SUM(LEN(A$3)-LEN(SUBSTITUTE(A$3,".",""))/LEN("."))=3)</xm:f>
            <x14:dxf>
              <font>
                <b val="0"/>
                <i val="0"/>
              </font>
              <fill>
                <patternFill>
                  <bgColor theme="2"/>
                </patternFill>
              </fill>
            </x14:dxf>
          </x14:cfRule>
          <x14:cfRule type="expression" priority="429" stopIfTrue="1" id="{A5D7FF39-D192-47A4-A4B1-92A694EE45F9}">
            <xm:f>AND(Parameter!$B$11=Parameter!$B$21,ISBLANK(A$2)=TRUE,SUM(LEN(A$3)-LEN(SUBSTITUTE(A$3,".",""))/LEN("."))=4)</xm:f>
            <x14:dxf>
              <font>
                <b val="0"/>
                <i val="0"/>
              </font>
              <fill>
                <patternFill>
                  <bgColor theme="0" tint="-4.9989318521683403E-2"/>
                </patternFill>
              </fill>
            </x14:dxf>
          </x14:cfRule>
          <xm:sqref>A1:GJ3</xm:sqref>
        </x14:conditionalFormatting>
        <x14:conditionalFormatting xmlns:xm="http://schemas.microsoft.com/office/excel/2006/main">
          <x14:cfRule type="cellIs" priority="443" stopIfTrue="1" operator="equal" id="{3C4C7831-D30A-4B86-B867-5889442709AD}">
            <xm:f>'Échelle Risque'!$J$3</xm:f>
            <x14:dxf>
              <fill>
                <patternFill>
                  <bgColor rgb="FF92D050"/>
                </patternFill>
              </fill>
            </x14:dxf>
          </x14:cfRule>
          <x14:cfRule type="cellIs" priority="444" stopIfTrue="1" operator="equal" id="{52D3386C-EE68-4AEE-A526-7B88E0F6E890}">
            <xm:f>'Échelle Risque'!$J$4</xm:f>
            <x14:dxf>
              <fill>
                <patternFill>
                  <bgColor rgb="FFFFFF00"/>
                </patternFill>
              </fill>
            </x14:dxf>
          </x14:cfRule>
          <x14:cfRule type="cellIs" priority="445" stopIfTrue="1" operator="equal" id="{63A813F3-55ED-4387-B34A-BB0F02979470}">
            <xm:f>'Échelle Risque'!$J$5</xm:f>
            <x14:dxf>
              <fill>
                <patternFill>
                  <bgColor rgb="FFFF0505"/>
                </patternFill>
              </fill>
            </x14:dxf>
          </x14:cfRule>
          <xm:sqref>DA7 ER7 EX7 FD7</xm:sqref>
        </x14:conditionalFormatting>
      </x14:conditionalFormattings>
    </ext>
    <ext xmlns:x14="http://schemas.microsoft.com/office/spreadsheetml/2009/9/main" uri="{CCE6A557-97BC-4b89-ADB6-D9C93CAAB3DF}">
      <x14:dataValidations xmlns:xm="http://schemas.microsoft.com/office/excel/2006/main" count="8">
        <x14:dataValidation type="list" allowBlank="1" showInputMessage="1" showErrorMessage="1" xr:uid="{8030228F-C5F3-49E9-82F9-EFC395864F4A}">
          <x14:formula1>
            <xm:f>'CNPD-Art35-5&amp;6'!$B$14:$B$18</xm:f>
          </x14:formula1>
          <xm:sqref>DP7</xm:sqref>
        </x14:dataValidation>
        <x14:dataValidation type="list" allowBlank="1" showInputMessage="1" showErrorMessage="1" xr:uid="{3A45972B-3852-409A-AA6B-2205A8B1B73F}">
          <x14:formula1>
            <xm:f>Parameter!$B$23:$B$25</xm:f>
          </x14:formula1>
          <xm:sqref>ET7 EZ7 EN7</xm:sqref>
        </x14:dataValidation>
        <x14:dataValidation type="list" allowBlank="1" showInputMessage="1" showErrorMessage="1" xr:uid="{768AD6A6-3427-44FB-B317-55875E6D50B0}">
          <x14:formula1>
            <xm:f>'Échelle Risque'!$H$3:$H$7</xm:f>
          </x14:formula1>
          <xm:sqref>EO7 EU7 FA7</xm:sqref>
        </x14:dataValidation>
        <x14:dataValidation type="list" allowBlank="1" showInputMessage="1" showErrorMessage="1" xr:uid="{D08E0EC6-A368-483F-B3A6-4C8BFDA83813}">
          <x14:formula1>
            <xm:f>'Échelle Risque'!$D$3:$D$12</xm:f>
          </x14:formula1>
          <xm:sqref>EP7 EV7 FB7</xm:sqref>
        </x14:dataValidation>
        <x14:dataValidation type="list" allowBlank="1" showInputMessage="1" showErrorMessage="1" xr:uid="{A236754E-4436-490A-AFE1-ED70D7516BCB}">
          <x14:formula1>
            <xm:f>Structure!$A$32:$A$35</xm:f>
          </x14:formula1>
          <xm:sqref>A4:GJ4</xm:sqref>
        </x14:dataValidation>
        <x14:dataValidation type="list" allowBlank="1" showInputMessage="1" showErrorMessage="1" xr:uid="{3DD32822-76BB-402A-8E13-6C66B522DCDF}">
          <x14:formula1>
            <xm:f>'Échelle Risque'!$J$3:$J$5</xm:f>
          </x14:formula1>
          <xm:sqref>DA7</xm:sqref>
        </x14:dataValidation>
        <x14:dataValidation type="list" allowBlank="1" showInputMessage="1" showErrorMessage="1" xr:uid="{40130CAD-A2BB-4CC1-A7B1-9E9C96C9996B}">
          <x14:formula1>
            <xm:f>'Échelle Risque'!$H$9:$H$12</xm:f>
          </x14:formula1>
          <xm:sqref>DC7</xm:sqref>
        </x14:dataValidation>
        <x14:dataValidation type="list" allowBlank="1" showInputMessage="1" showErrorMessage="1" xr:uid="{D2B200A3-B75A-4100-8EAD-BB108A44DB77}">
          <x14:formula1>
            <xm:f>Parameter!$B$17:$B$18</xm:f>
          </x14:formula1>
          <xm:sqref>K7 DE7:DM7 CY7 M7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6E515-A961-43A0-8199-F00745F3502A}">
  <sheetPr codeName="Sheet5"/>
  <dimension ref="A1:G35"/>
  <sheetViews>
    <sheetView zoomScaleNormal="100" workbookViewId="0">
      <selection activeCell="O31" sqref="O31"/>
    </sheetView>
  </sheetViews>
  <sheetFormatPr defaultRowHeight="11.25" x14ac:dyDescent="0.2"/>
  <cols>
    <col min="1" max="1" width="7.1640625" customWidth="1"/>
    <col min="2" max="2" width="7.6640625" customWidth="1"/>
    <col min="3" max="3" width="6.33203125" customWidth="1"/>
    <col min="4" max="4" width="29.5" customWidth="1"/>
    <col min="5" max="5" width="65.1640625" customWidth="1"/>
    <col min="6" max="6" width="21.33203125" customWidth="1"/>
    <col min="7" max="7" width="14.1640625" customWidth="1"/>
  </cols>
  <sheetData>
    <row r="1" spans="1:7" ht="20.25" x14ac:dyDescent="0.2">
      <c r="A1" s="288" t="s">
        <v>101</v>
      </c>
      <c r="B1" s="288"/>
      <c r="C1" s="288"/>
      <c r="D1" s="288"/>
      <c r="E1" s="288"/>
      <c r="F1" s="288"/>
      <c r="G1" s="288"/>
    </row>
    <row r="2" spans="1:7" ht="15.75" x14ac:dyDescent="0.2">
      <c r="A2" s="29" t="s">
        <v>29</v>
      </c>
      <c r="B2" s="29" t="s">
        <v>30</v>
      </c>
      <c r="C2" s="29" t="s">
        <v>14</v>
      </c>
      <c r="D2" s="10" t="s">
        <v>12</v>
      </c>
      <c r="E2" s="10" t="s">
        <v>31</v>
      </c>
      <c r="F2" s="27"/>
      <c r="G2" s="12"/>
    </row>
    <row r="3" spans="1:7" ht="14.25" x14ac:dyDescent="0.2">
      <c r="A3" s="25" t="s">
        <v>20</v>
      </c>
      <c r="B3" s="25"/>
      <c r="C3" s="25" t="str">
        <f>_xlfn.CONCAT(A3,".",B3,)</f>
        <v>N.</v>
      </c>
      <c r="D3" s="11"/>
      <c r="E3" s="13" t="s">
        <v>129</v>
      </c>
      <c r="F3" s="28"/>
      <c r="G3" s="14"/>
    </row>
    <row r="4" spans="1:7" ht="12.75" x14ac:dyDescent="0.2">
      <c r="A4" s="30" t="s">
        <v>20</v>
      </c>
      <c r="B4" s="21">
        <v>1</v>
      </c>
      <c r="C4" s="21" t="str">
        <f t="shared" ref="C4:C28" si="0">_xlfn.CONCAT(A4,".",B4,)</f>
        <v>N.1</v>
      </c>
      <c r="D4" s="21" t="s">
        <v>106</v>
      </c>
      <c r="E4" s="15" t="s">
        <v>32</v>
      </c>
      <c r="F4" s="16"/>
      <c r="G4" s="17"/>
    </row>
    <row r="5" spans="1:7" ht="12.75" x14ac:dyDescent="0.2">
      <c r="A5" s="30" t="s">
        <v>20</v>
      </c>
      <c r="B5" s="21">
        <v>2</v>
      </c>
      <c r="C5" s="21" t="str">
        <f t="shared" si="0"/>
        <v>N.2</v>
      </c>
      <c r="D5" s="21" t="s">
        <v>107</v>
      </c>
      <c r="E5" s="15" t="s">
        <v>33</v>
      </c>
      <c r="F5" s="16"/>
      <c r="G5" s="17"/>
    </row>
    <row r="6" spans="1:7" ht="12.75" x14ac:dyDescent="0.2">
      <c r="A6" s="30" t="s">
        <v>20</v>
      </c>
      <c r="B6" s="21">
        <v>3</v>
      </c>
      <c r="C6" s="21" t="str">
        <f t="shared" si="0"/>
        <v>N.3</v>
      </c>
      <c r="D6" s="21" t="s">
        <v>108</v>
      </c>
      <c r="E6" s="15" t="s">
        <v>34</v>
      </c>
      <c r="F6" s="16"/>
      <c r="G6" s="17"/>
    </row>
    <row r="7" spans="1:7" ht="12.75" x14ac:dyDescent="0.2">
      <c r="A7" s="30" t="s">
        <v>20</v>
      </c>
      <c r="B7" s="21">
        <v>4</v>
      </c>
      <c r="C7" s="21" t="str">
        <f t="shared" si="0"/>
        <v>N.4</v>
      </c>
      <c r="D7" s="21" t="s">
        <v>109</v>
      </c>
      <c r="E7" s="15" t="s">
        <v>35</v>
      </c>
      <c r="F7" s="16"/>
      <c r="G7" s="17"/>
    </row>
    <row r="8" spans="1:7" ht="12.75" x14ac:dyDescent="0.2">
      <c r="A8" s="30" t="s">
        <v>20</v>
      </c>
      <c r="B8" s="21">
        <v>5</v>
      </c>
      <c r="C8" s="21" t="str">
        <f t="shared" si="0"/>
        <v>N.5</v>
      </c>
      <c r="D8" s="21" t="s">
        <v>110</v>
      </c>
      <c r="E8" s="15" t="s">
        <v>83</v>
      </c>
      <c r="F8" s="16"/>
      <c r="G8" s="17"/>
    </row>
    <row r="9" spans="1:7" ht="12.75" x14ac:dyDescent="0.2">
      <c r="A9" s="30" t="s">
        <v>20</v>
      </c>
      <c r="B9" s="21">
        <v>6</v>
      </c>
      <c r="C9" s="21" t="str">
        <f t="shared" si="0"/>
        <v>N.6</v>
      </c>
      <c r="D9" s="21" t="s">
        <v>157</v>
      </c>
      <c r="E9" s="15" t="s">
        <v>36</v>
      </c>
      <c r="F9" s="16"/>
      <c r="G9" s="17"/>
    </row>
    <row r="10" spans="1:7" ht="14.25" x14ac:dyDescent="0.2">
      <c r="A10" s="25" t="s">
        <v>37</v>
      </c>
      <c r="B10" s="25"/>
      <c r="C10" s="25" t="str">
        <f>_xlfn.CONCAT(A10,".",B10,)</f>
        <v>S.</v>
      </c>
      <c r="D10" s="11"/>
      <c r="E10" s="13" t="s">
        <v>128</v>
      </c>
      <c r="F10" s="28"/>
      <c r="G10" s="14"/>
    </row>
    <row r="11" spans="1:7" ht="12.75" x14ac:dyDescent="0.2">
      <c r="A11" s="30" t="s">
        <v>37</v>
      </c>
      <c r="B11" s="21">
        <v>1</v>
      </c>
      <c r="C11" s="21" t="str">
        <f t="shared" si="0"/>
        <v>S.1</v>
      </c>
      <c r="D11" s="21" t="s">
        <v>111</v>
      </c>
      <c r="E11" s="15" t="s">
        <v>85</v>
      </c>
      <c r="F11" s="16"/>
      <c r="G11" s="17"/>
    </row>
    <row r="12" spans="1:7" ht="12.75" x14ac:dyDescent="0.2">
      <c r="A12" s="30" t="s">
        <v>37</v>
      </c>
      <c r="B12" s="21">
        <v>2</v>
      </c>
      <c r="C12" s="21" t="str">
        <f t="shared" si="0"/>
        <v>S.2</v>
      </c>
      <c r="D12" s="21" t="s">
        <v>112</v>
      </c>
      <c r="E12" s="15" t="s">
        <v>38</v>
      </c>
      <c r="F12" s="16"/>
      <c r="G12" s="17"/>
    </row>
    <row r="13" spans="1:7" ht="12.75" x14ac:dyDescent="0.2">
      <c r="A13" s="30" t="s">
        <v>37</v>
      </c>
      <c r="B13" s="21">
        <v>3</v>
      </c>
      <c r="C13" s="21" t="str">
        <f t="shared" si="0"/>
        <v>S.3</v>
      </c>
      <c r="D13" s="21" t="s">
        <v>109</v>
      </c>
      <c r="E13" s="15" t="s">
        <v>86</v>
      </c>
      <c r="F13" s="16"/>
      <c r="G13" s="17"/>
    </row>
    <row r="14" spans="1:7" ht="12.75" x14ac:dyDescent="0.2">
      <c r="A14" s="30" t="s">
        <v>37</v>
      </c>
      <c r="B14" s="21">
        <v>4</v>
      </c>
      <c r="C14" s="21" t="str">
        <f t="shared" si="0"/>
        <v>S.4</v>
      </c>
      <c r="D14" s="21" t="s">
        <v>113</v>
      </c>
      <c r="E14" s="15" t="s">
        <v>87</v>
      </c>
      <c r="F14" s="16"/>
      <c r="G14" s="17"/>
    </row>
    <row r="15" spans="1:7" ht="12.75" x14ac:dyDescent="0.2">
      <c r="A15" s="30" t="s">
        <v>37</v>
      </c>
      <c r="B15" s="21">
        <v>5</v>
      </c>
      <c r="C15" s="21" t="str">
        <f t="shared" si="0"/>
        <v>S.5</v>
      </c>
      <c r="D15" s="21" t="s">
        <v>114</v>
      </c>
      <c r="E15" s="15" t="s">
        <v>88</v>
      </c>
      <c r="F15" s="16"/>
      <c r="G15" s="17"/>
    </row>
    <row r="16" spans="1:7" ht="12.75" x14ac:dyDescent="0.2">
      <c r="A16" s="30" t="s">
        <v>37</v>
      </c>
      <c r="B16" s="21">
        <v>6</v>
      </c>
      <c r="C16" s="21" t="str">
        <f t="shared" si="0"/>
        <v>S.6</v>
      </c>
      <c r="D16" s="21" t="s">
        <v>115</v>
      </c>
      <c r="E16" s="15" t="s">
        <v>89</v>
      </c>
      <c r="F16" s="16"/>
      <c r="G16" s="17"/>
    </row>
    <row r="17" spans="1:7" ht="12.75" x14ac:dyDescent="0.2">
      <c r="A17" s="30" t="s">
        <v>37</v>
      </c>
      <c r="B17" s="21">
        <v>7</v>
      </c>
      <c r="C17" s="21" t="str">
        <f t="shared" si="0"/>
        <v>S.7</v>
      </c>
      <c r="D17" s="21" t="s">
        <v>110</v>
      </c>
      <c r="E17" s="15" t="s">
        <v>160</v>
      </c>
      <c r="F17" s="16"/>
      <c r="G17" s="17"/>
    </row>
    <row r="18" spans="1:7" ht="12.75" x14ac:dyDescent="0.2">
      <c r="A18" s="30" t="s">
        <v>37</v>
      </c>
      <c r="B18" s="21">
        <v>8</v>
      </c>
      <c r="C18" s="21" t="str">
        <f t="shared" si="0"/>
        <v>S.8</v>
      </c>
      <c r="D18" s="21" t="s">
        <v>116</v>
      </c>
      <c r="E18" s="15" t="s">
        <v>90</v>
      </c>
      <c r="F18" s="16"/>
      <c r="G18" s="17"/>
    </row>
    <row r="19" spans="1:7" ht="12.75" x14ac:dyDescent="0.2">
      <c r="A19" s="30" t="s">
        <v>37</v>
      </c>
      <c r="B19" s="21">
        <v>9</v>
      </c>
      <c r="C19" s="21" t="str">
        <f t="shared" si="0"/>
        <v>S.9</v>
      </c>
      <c r="D19" s="21" t="s">
        <v>117</v>
      </c>
      <c r="E19" s="15" t="s">
        <v>91</v>
      </c>
      <c r="F19" s="16"/>
      <c r="G19" s="17"/>
    </row>
    <row r="20" spans="1:7" ht="25.5" x14ac:dyDescent="0.2">
      <c r="A20" s="30" t="s">
        <v>37</v>
      </c>
      <c r="B20" s="21">
        <v>10</v>
      </c>
      <c r="C20" s="21" t="str">
        <f t="shared" si="0"/>
        <v>S.10</v>
      </c>
      <c r="D20" s="24" t="s">
        <v>118</v>
      </c>
      <c r="E20" s="15" t="s">
        <v>92</v>
      </c>
      <c r="F20" s="16"/>
      <c r="G20" s="17"/>
    </row>
    <row r="21" spans="1:7" ht="12.75" x14ac:dyDescent="0.2">
      <c r="A21" s="30" t="s">
        <v>37</v>
      </c>
      <c r="B21" s="21">
        <v>11</v>
      </c>
      <c r="C21" s="21" t="str">
        <f t="shared" si="0"/>
        <v>S.11</v>
      </c>
      <c r="D21" s="21" t="s">
        <v>119</v>
      </c>
      <c r="E21" s="15" t="s">
        <v>93</v>
      </c>
      <c r="F21" s="16"/>
      <c r="G21" s="17"/>
    </row>
    <row r="22" spans="1:7" ht="14.25" x14ac:dyDescent="0.2">
      <c r="A22" s="25" t="s">
        <v>19</v>
      </c>
      <c r="B22" s="25"/>
      <c r="C22" s="25" t="str">
        <f>_xlfn.CONCAT(A22,".",B22,)</f>
        <v>C.</v>
      </c>
      <c r="D22" s="11"/>
      <c r="E22" s="13" t="s">
        <v>130</v>
      </c>
      <c r="F22" s="28"/>
      <c r="G22" s="14"/>
    </row>
    <row r="23" spans="1:7" ht="12.75" x14ac:dyDescent="0.2">
      <c r="A23" s="31" t="s">
        <v>19</v>
      </c>
      <c r="B23" s="20">
        <v>1</v>
      </c>
      <c r="C23" s="20" t="str">
        <f t="shared" si="0"/>
        <v>C.1</v>
      </c>
      <c r="D23" s="20" t="s">
        <v>127</v>
      </c>
      <c r="E23" s="15" t="s">
        <v>134</v>
      </c>
      <c r="F23" s="18"/>
      <c r="G23" s="23"/>
    </row>
    <row r="24" spans="1:7" ht="12.75" x14ac:dyDescent="0.2">
      <c r="A24" s="31" t="s">
        <v>19</v>
      </c>
      <c r="B24" s="20">
        <v>2</v>
      </c>
      <c r="C24" s="20" t="str">
        <f t="shared" si="0"/>
        <v>C.2</v>
      </c>
      <c r="D24" s="20" t="s">
        <v>120</v>
      </c>
      <c r="E24" s="15" t="s">
        <v>135</v>
      </c>
      <c r="F24" s="18"/>
      <c r="G24" s="23"/>
    </row>
    <row r="25" spans="1:7" ht="12.75" x14ac:dyDescent="0.2">
      <c r="A25" s="31" t="s">
        <v>19</v>
      </c>
      <c r="B25" s="20">
        <v>3</v>
      </c>
      <c r="C25" s="20" t="str">
        <f t="shared" si="0"/>
        <v>C.3</v>
      </c>
      <c r="D25" s="20" t="s">
        <v>121</v>
      </c>
      <c r="E25" s="24" t="s">
        <v>136</v>
      </c>
      <c r="F25" s="18"/>
      <c r="G25" s="23"/>
    </row>
    <row r="26" spans="1:7" ht="38.25" x14ac:dyDescent="0.2">
      <c r="A26" s="31" t="s">
        <v>19</v>
      </c>
      <c r="B26" s="20">
        <v>4</v>
      </c>
      <c r="C26" s="20" t="str">
        <f t="shared" si="0"/>
        <v>C.4</v>
      </c>
      <c r="D26" s="20" t="s">
        <v>131</v>
      </c>
      <c r="E26" s="24" t="s">
        <v>84</v>
      </c>
      <c r="F26" s="18"/>
      <c r="G26" s="23"/>
    </row>
    <row r="27" spans="1:7" ht="76.5" x14ac:dyDescent="0.2">
      <c r="A27" s="31" t="s">
        <v>19</v>
      </c>
      <c r="B27" s="20">
        <v>5</v>
      </c>
      <c r="C27" s="20" t="str">
        <f t="shared" si="0"/>
        <v>C.5</v>
      </c>
      <c r="D27" s="20" t="s">
        <v>122</v>
      </c>
      <c r="E27" s="24" t="s">
        <v>137</v>
      </c>
      <c r="F27" s="18"/>
      <c r="G27" s="23"/>
    </row>
    <row r="28" spans="1:7" ht="25.5" x14ac:dyDescent="0.2">
      <c r="A28" s="32" t="s">
        <v>19</v>
      </c>
      <c r="B28" s="33">
        <v>10</v>
      </c>
      <c r="C28" s="33" t="str">
        <f t="shared" si="0"/>
        <v>C.10</v>
      </c>
      <c r="D28" s="33" t="s">
        <v>123</v>
      </c>
      <c r="E28" s="24" t="s">
        <v>39</v>
      </c>
      <c r="F28" s="18"/>
      <c r="G28" s="23"/>
    </row>
    <row r="29" spans="1:7" ht="12.75" x14ac:dyDescent="0.2">
      <c r="A29" s="7"/>
      <c r="B29" s="7"/>
      <c r="C29" s="7"/>
      <c r="D29" s="7"/>
      <c r="E29" s="7"/>
      <c r="F29" s="7"/>
      <c r="G29" s="7"/>
    </row>
    <row r="30" spans="1:7" ht="22.5" x14ac:dyDescent="0.2">
      <c r="A30" s="9" t="s">
        <v>100</v>
      </c>
      <c r="B30" s="9"/>
      <c r="C30" s="9"/>
      <c r="D30" s="9"/>
      <c r="E30" s="26"/>
      <c r="F30" s="9"/>
      <c r="G30" s="9"/>
    </row>
    <row r="31" spans="1:7" ht="38.25" x14ac:dyDescent="0.2">
      <c r="A31" s="7" t="s">
        <v>29</v>
      </c>
      <c r="B31" s="7" t="s">
        <v>30</v>
      </c>
      <c r="C31" s="7" t="s">
        <v>14</v>
      </c>
      <c r="D31" s="7" t="s">
        <v>12</v>
      </c>
      <c r="E31" s="7" t="s">
        <v>99</v>
      </c>
      <c r="F31" s="7" t="s">
        <v>31</v>
      </c>
      <c r="G31" s="8" t="s">
        <v>124</v>
      </c>
    </row>
    <row r="32" spans="1:7" ht="89.25" x14ac:dyDescent="0.2">
      <c r="A32" s="7" t="s">
        <v>19</v>
      </c>
      <c r="B32" s="7">
        <v>1</v>
      </c>
      <c r="C32" s="7" t="str">
        <f>_xlfn.CONCAT(A32,".",B32)</f>
        <v>C.1</v>
      </c>
      <c r="D32" s="7" t="s">
        <v>102</v>
      </c>
      <c r="E32" s="7" t="s">
        <v>138</v>
      </c>
      <c r="F32" s="7" t="s">
        <v>139</v>
      </c>
      <c r="G32" s="7" t="s">
        <v>125</v>
      </c>
    </row>
    <row r="33" spans="1:7" ht="38.25" x14ac:dyDescent="0.2">
      <c r="A33" s="7" t="s">
        <v>19</v>
      </c>
      <c r="B33" s="7">
        <v>2</v>
      </c>
      <c r="C33" s="7" t="str">
        <f>_xlfn.CONCAT(A33,".",B33)</f>
        <v>C.2</v>
      </c>
      <c r="D33" s="7" t="s">
        <v>106</v>
      </c>
      <c r="E33" s="7" t="s">
        <v>98</v>
      </c>
      <c r="F33" s="7" t="s">
        <v>146</v>
      </c>
      <c r="G33" s="7" t="s">
        <v>125</v>
      </c>
    </row>
    <row r="34" spans="1:7" ht="102" x14ac:dyDescent="0.2">
      <c r="A34" s="7" t="s">
        <v>19</v>
      </c>
      <c r="B34" s="7">
        <v>3</v>
      </c>
      <c r="C34" s="7" t="str">
        <f>_xlfn.CONCAT(A34,".",B34)</f>
        <v>C.3</v>
      </c>
      <c r="D34" s="7" t="s">
        <v>103</v>
      </c>
      <c r="E34" s="7" t="s">
        <v>132</v>
      </c>
      <c r="F34" s="7" t="s">
        <v>147</v>
      </c>
      <c r="G34" s="7" t="s">
        <v>125</v>
      </c>
    </row>
    <row r="35" spans="1:7" ht="102" x14ac:dyDescent="0.2">
      <c r="A35" s="7" t="s">
        <v>21</v>
      </c>
      <c r="B35" s="7">
        <v>1</v>
      </c>
      <c r="C35" s="7" t="str">
        <f>_xlfn.CONCAT(A35,".",B35)</f>
        <v>P.1</v>
      </c>
      <c r="D35" s="7" t="s">
        <v>105</v>
      </c>
      <c r="E35" s="7" t="s">
        <v>133</v>
      </c>
      <c r="F35" s="7" t="s">
        <v>104</v>
      </c>
      <c r="G35" s="7" t="s">
        <v>126</v>
      </c>
    </row>
  </sheetData>
  <mergeCells count="1">
    <mergeCell ref="A1:G1"/>
  </mergeCells>
  <pageMargins left="0.19685039370078741" right="0.19685039370078741" top="0.98425196850393704" bottom="0.78740157480314965" header="0" footer="0.19685039370078741"/>
  <pageSetup paperSize="9" orientation="portrait" r:id="rId1"/>
  <headerFooter>
    <oddHeader>&amp;L&amp;G&amp;R&amp;K08+000Activité : &amp;K04+000 &amp;K000000SMDCP&amp;K04+000
 &amp;K08+000Titre : &amp;K04+000 &amp;K000000Registre DCP-itrust consulting&amp;K04+000
 &amp;K08+000Classification : &amp;K04+000 &amp;K000000Interne</oddHeader>
    <oddFooter>&amp;L&amp;F&amp;C&amp;D - &amp;T&amp;R&amp;A - &amp;P / &amp;N</oddFooter>
  </headerFooter>
  <rowBreaks count="1" manualBreakCount="1">
    <brk id="29" max="6" man="1"/>
  </rowBreaks>
  <legacyDrawingHF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27"/>
  <sheetViews>
    <sheetView zoomScale="90" zoomScaleNormal="90" zoomScaleSheetLayoutView="106" zoomScalePageLayoutView="50" workbookViewId="0">
      <selection activeCell="E26" sqref="E26"/>
    </sheetView>
  </sheetViews>
  <sheetFormatPr defaultColWidth="9.6640625" defaultRowHeight="8.25" x14ac:dyDescent="0.15"/>
  <cols>
    <col min="1" max="1" width="13.1640625" style="205" customWidth="1"/>
    <col min="2" max="2" width="25.6640625" style="4" customWidth="1"/>
    <col min="3" max="3" width="51.6640625" style="4" customWidth="1"/>
    <col min="4" max="4" width="19.83203125" style="4" hidden="1" customWidth="1"/>
    <col min="5" max="5" width="10" style="4" customWidth="1"/>
    <col min="6" max="6" width="4.83203125" style="4" customWidth="1"/>
    <col min="7" max="7" width="18" style="4" customWidth="1"/>
    <col min="8" max="8" width="57" style="4" customWidth="1"/>
    <col min="9" max="9" width="9.6640625" style="4"/>
    <col min="10" max="10" width="13.33203125" style="4" customWidth="1"/>
    <col min="11" max="11" width="18.1640625" style="4" customWidth="1"/>
    <col min="12" max="12" width="9" style="4" customWidth="1"/>
    <col min="13" max="16384" width="9.6640625" style="4"/>
  </cols>
  <sheetData>
    <row r="1" spans="1:12" s="2" customFormat="1" ht="48.75" customHeight="1" x14ac:dyDescent="0.2">
      <c r="A1" s="289" t="s">
        <v>677</v>
      </c>
      <c r="B1" s="290"/>
      <c r="C1" s="290"/>
      <c r="D1" s="290"/>
      <c r="E1" s="290"/>
      <c r="F1" s="6"/>
      <c r="G1" s="291" t="s">
        <v>148</v>
      </c>
      <c r="H1" s="291"/>
      <c r="I1" s="291"/>
      <c r="J1" s="288" t="s">
        <v>50</v>
      </c>
      <c r="K1" s="288"/>
      <c r="L1" s="288"/>
    </row>
    <row r="2" spans="1:12" s="2" customFormat="1" ht="15.75" x14ac:dyDescent="0.2">
      <c r="A2" s="203" t="s">
        <v>15</v>
      </c>
      <c r="B2" s="152" t="s">
        <v>667</v>
      </c>
      <c r="C2" s="152" t="s">
        <v>668</v>
      </c>
      <c r="D2" s="206" t="s">
        <v>681</v>
      </c>
      <c r="E2" s="152" t="s">
        <v>68</v>
      </c>
      <c r="G2" s="25" t="s">
        <v>14</v>
      </c>
      <c r="H2" s="25" t="s">
        <v>4</v>
      </c>
      <c r="I2" s="158" t="s">
        <v>51</v>
      </c>
      <c r="J2" s="25" t="s">
        <v>51</v>
      </c>
      <c r="K2" s="25" t="s">
        <v>724</v>
      </c>
      <c r="L2" s="159" t="s">
        <v>522</v>
      </c>
    </row>
    <row r="3" spans="1:12" ht="38.25" x14ac:dyDescent="0.2">
      <c r="A3" s="204" t="s">
        <v>715</v>
      </c>
      <c r="B3" s="135" t="s">
        <v>669</v>
      </c>
      <c r="C3" s="135" t="s">
        <v>1020</v>
      </c>
      <c r="D3" s="207" t="str">
        <f>A3 &amp; CHAR(10) &amp; "CIBLE : " &amp; B3 &amp; CHAR(10)&amp; "CONSÉQUENCE : " &amp; C3</f>
        <v>IP01-peu-nég
CIBLE : 100 ou 1% des personnes concernées 
CONSÉQUENCE : Quelques inconvénients faciles à surmonter (temps passé à ressaisir les informations, agacements, irritations, etc.)</v>
      </c>
      <c r="E3" s="153">
        <v>1</v>
      </c>
      <c r="F3"/>
      <c r="G3" s="25" t="s">
        <v>1022</v>
      </c>
      <c r="H3" s="135" t="s">
        <v>893</v>
      </c>
      <c r="I3" s="160">
        <v>1</v>
      </c>
      <c r="J3" s="161" t="s">
        <v>48</v>
      </c>
      <c r="K3" s="162" t="str">
        <f>"Risque &lt;=" &amp; L3</f>
        <v>Risque &lt;=15</v>
      </c>
      <c r="L3" s="163">
        <v>15</v>
      </c>
    </row>
    <row r="4" spans="1:12" ht="28.5" x14ac:dyDescent="0.2">
      <c r="A4" s="204" t="s">
        <v>716</v>
      </c>
      <c r="B4" s="135" t="s">
        <v>670</v>
      </c>
      <c r="C4" s="135" t="s">
        <v>972</v>
      </c>
      <c r="D4" s="207" t="str">
        <f>A4 &amp; CHAR(10) &amp; "CIBLE : " &amp; B4 &amp; CHAR(10)&amp; "CONSÉQUENCE : " &amp; C3</f>
        <v>IP02-bcp-nég
CIBLE :  &gt; 100 et 1% des personnes concernées
CONSÉQUENCE : Quelques inconvénients faciles à surmonter (temps passé à ressaisir les informations, agacements, irritations, etc.)</v>
      </c>
      <c r="E4" s="153">
        <v>2</v>
      </c>
      <c r="F4"/>
      <c r="G4" s="25" t="s">
        <v>1027</v>
      </c>
      <c r="H4" s="135" t="s">
        <v>1029</v>
      </c>
      <c r="I4" s="160">
        <v>2</v>
      </c>
      <c r="J4" s="161" t="s">
        <v>49</v>
      </c>
      <c r="K4" s="164" t="str">
        <f>L3 &amp; "&lt;Risque&lt;=" &amp;L4</f>
        <v>15&lt;Risque&lt;=29</v>
      </c>
      <c r="L4" s="165">
        <v>29</v>
      </c>
    </row>
    <row r="5" spans="1:12" ht="51" x14ac:dyDescent="0.2">
      <c r="A5" s="204" t="s">
        <v>717</v>
      </c>
      <c r="B5" s="135" t="s">
        <v>669</v>
      </c>
      <c r="C5" s="135" t="s">
        <v>671</v>
      </c>
      <c r="D5" s="207" t="str">
        <f>A5 &amp; CHAR(10) &amp; "CIBLE : " &amp; B5 &amp; CHAR(10)&amp; "CONSÉQUENCE : " &amp; C5</f>
        <v>IP03-peu-lim
CIBLE : 100 ou 1% des personnes concernées 
CONSÉQUENCE : Inconvénients limités et faciles à surmonter (coûts supplémentaires, refus d'accès aux services commerciaux, peur, incompréhension, stress, troubles physiques mineurs, etc.)</v>
      </c>
      <c r="E5" s="153">
        <v>3</v>
      </c>
      <c r="F5"/>
      <c r="G5" s="25" t="s">
        <v>1026</v>
      </c>
      <c r="H5" s="135" t="s">
        <v>1028</v>
      </c>
      <c r="I5" s="160">
        <v>3</v>
      </c>
      <c r="J5" s="161" t="s">
        <v>52</v>
      </c>
      <c r="K5" s="166" t="str">
        <f>"Risque&gt;=" &amp; Table10[[#This Row],[Value]]</f>
        <v>Risque&gt;=30</v>
      </c>
      <c r="L5" s="167">
        <v>30</v>
      </c>
    </row>
    <row r="6" spans="1:12" ht="28.5" x14ac:dyDescent="0.2">
      <c r="A6" s="204" t="s">
        <v>718</v>
      </c>
      <c r="B6" s="135" t="s">
        <v>670</v>
      </c>
      <c r="C6" s="135" t="s">
        <v>973</v>
      </c>
      <c r="D6" s="207" t="str">
        <f>A6 &amp; CHAR(10) &amp; "CIBLE : " &amp; B6 &amp; CHAR(10)&amp; "CONSÉQUENCE : " &amp; C5</f>
        <v>IP04-bcp-lim
CIBLE :  &gt; 100 et 1% des personnes concernées
CONSÉQUENCE : Inconvénients limités et faciles à surmonter (coûts supplémentaires, refus d'accès aux services commerciaux, peur, incompréhension, stress, troubles physiques mineurs, etc.)</v>
      </c>
      <c r="E6" s="154">
        <v>4</v>
      </c>
      <c r="F6"/>
      <c r="G6" s="25" t="s">
        <v>1030</v>
      </c>
      <c r="H6" s="135" t="s">
        <v>1025</v>
      </c>
      <c r="I6" s="160">
        <v>4</v>
      </c>
      <c r="J6" s="288" t="s">
        <v>256</v>
      </c>
      <c r="K6" s="288"/>
      <c r="L6" s="288"/>
    </row>
    <row r="7" spans="1:12" ht="63.75" x14ac:dyDescent="0.15">
      <c r="A7" s="204" t="s">
        <v>719</v>
      </c>
      <c r="B7" s="135" t="s">
        <v>669</v>
      </c>
      <c r="C7" s="135" t="s">
        <v>672</v>
      </c>
      <c r="D7" s="207" t="str">
        <f>A7 &amp; CHAR(10) &amp; "CIBLE : " &amp; B7 &amp; CHAR(10)&amp; "CONSÉQUENCE : " &amp; C7</f>
        <v>IP05-peu-sign
CIBLE : 100 ou 1% des personnes concernées 
CONSÉQUENCE :  Conséquences importantes et difficilement surmontables  (détournement de fonds, mise sur liste noire par les banques, dommages matériels, perte d'emploi, assignation à comparaître, aggravation de l'état de santé, etc.)</v>
      </c>
      <c r="E7" s="154">
        <v>5</v>
      </c>
      <c r="G7" s="25" t="s">
        <v>1023</v>
      </c>
      <c r="H7" s="135" t="s">
        <v>1024</v>
      </c>
      <c r="I7" s="160">
        <v>5</v>
      </c>
      <c r="J7" s="168" t="s">
        <v>678</v>
      </c>
      <c r="K7" s="169" t="s">
        <v>679</v>
      </c>
      <c r="L7" s="170" t="s">
        <v>680</v>
      </c>
    </row>
    <row r="8" spans="1:12" ht="38.25" x14ac:dyDescent="0.2">
      <c r="A8" s="204" t="s">
        <v>720</v>
      </c>
      <c r="B8" s="135" t="s">
        <v>673</v>
      </c>
      <c r="C8" s="135" t="s">
        <v>974</v>
      </c>
      <c r="D8" s="207" t="str">
        <f>A8 &amp; CHAR(10) &amp; "CIBLE : " &amp; B8 &amp; CHAR(10)&amp; "CONSÉQUENCE : " &amp; C7</f>
        <v>IP06-bcp-sign
CIBLE : 100 ou 1% &lt; personnes concernées &lt;10.000 ou 10%
CONSÉQUENCE :  Conséquences importantes et difficilement surmontables  (détournement de fonds, mise sur liste noire par les banques, dommages matériels, perte d'emploi, assignation à comparaître, aggravation de l'état de santé, etc.)</v>
      </c>
      <c r="E8" s="155">
        <v>6</v>
      </c>
      <c r="G8" s="29" t="s">
        <v>13</v>
      </c>
      <c r="H8" s="171" t="s">
        <v>97</v>
      </c>
      <c r="I8"/>
      <c r="J8"/>
      <c r="K8"/>
      <c r="L8"/>
    </row>
    <row r="9" spans="1:12" ht="66" customHeight="1" x14ac:dyDescent="0.2">
      <c r="A9" s="204" t="s">
        <v>721</v>
      </c>
      <c r="B9" s="135" t="s">
        <v>674</v>
      </c>
      <c r="C9" s="135" t="s">
        <v>974</v>
      </c>
      <c r="D9" s="207" t="str">
        <f t="shared" ref="D9" si="0">A9 &amp; CHAR(10) &amp; "CIBLE : " &amp; B9 &amp; CHAR(10)&amp; "CONSÉQUENCE : " &amp; C9</f>
        <v>IP07-éno-sign
CIBLE : Plus de 10.000 ou 10% des personnes concernées
CONSÉQUENCE : Conséquences importantes et difficilement surmontables.</v>
      </c>
      <c r="E9" s="155">
        <v>7</v>
      </c>
      <c r="G9" s="25" t="s">
        <v>755</v>
      </c>
      <c r="H9" s="135" t="s">
        <v>756</v>
      </c>
      <c r="I9"/>
      <c r="J9"/>
      <c r="K9"/>
      <c r="L9"/>
    </row>
    <row r="10" spans="1:12" ht="69" customHeight="1" x14ac:dyDescent="0.2">
      <c r="A10" s="204" t="s">
        <v>722</v>
      </c>
      <c r="B10" s="135" t="s">
        <v>675</v>
      </c>
      <c r="C10" s="135" t="s">
        <v>676</v>
      </c>
      <c r="D10" s="207" t="str">
        <f>A10 &amp; CHAR(10) &amp; "CIBLE : " &amp; B10 &amp; CHAR(10)&amp; "CONSÉQUENCE : " &amp; C10</f>
        <v>IP08-peu-max
CIBLE : 100 ou 1% des personnes concernées
CONSÉQUENCE : Conséquences graves, voire irréversibles (détresse financière telle qu'une dette insupportable ou une incapacité de travail, affections psychologiques ou physiques de longue durée, décès...).</v>
      </c>
      <c r="E10" s="155">
        <v>8</v>
      </c>
      <c r="G10" s="25" t="s">
        <v>144</v>
      </c>
      <c r="H10" s="135" t="s">
        <v>757</v>
      </c>
      <c r="I10"/>
      <c r="J10"/>
      <c r="K10"/>
      <c r="L10"/>
    </row>
    <row r="11" spans="1:12" ht="51" x14ac:dyDescent="0.2">
      <c r="A11" s="204" t="s">
        <v>723</v>
      </c>
      <c r="B11" s="135" t="s">
        <v>673</v>
      </c>
      <c r="C11" s="135" t="s">
        <v>975</v>
      </c>
      <c r="D11" s="207" t="str">
        <f>A11 &amp; CHAR(10) &amp; "CIBLE : " &amp; B11 &amp; CHAR(10)&amp; "CONSÉQUENCE : " &amp; C10</f>
        <v>IP09-bcp-max
CIBLE : 100 ou 1% &lt; personnes concernées &lt;10.000 ou 10%
CONSÉQUENCE : Conséquences graves, voire irréversibles (détresse financière telle qu'une dette insupportable ou une incapacité de travail, affections psychologiques ou physiques de longue durée, décès...).</v>
      </c>
      <c r="E11" s="155">
        <v>9</v>
      </c>
      <c r="G11" s="25" t="s">
        <v>143</v>
      </c>
      <c r="H11" s="135" t="s">
        <v>758</v>
      </c>
      <c r="I11"/>
      <c r="J11"/>
      <c r="K11"/>
      <c r="L11"/>
    </row>
    <row r="12" spans="1:12" ht="38.25" x14ac:dyDescent="0.15">
      <c r="A12" s="204" t="s">
        <v>53</v>
      </c>
      <c r="B12" s="135" t="s">
        <v>674</v>
      </c>
      <c r="C12" s="135" t="s">
        <v>975</v>
      </c>
      <c r="D12" s="207" t="str">
        <f>A12 &amp; CHAR(10) &amp; "CIBLE : " &amp; B12 &amp; CHAR(10)&amp; "CONSÉQUENCE : " &amp; C10</f>
        <v>IP10-éno-max
CIBLE : Plus de 10.000 ou 10% des personnes concernées
CONSÉQUENCE : Conséquences graves, voire irréversibles (détresse financière telle qu'une dette insupportable ou une incapacité de travail, affections psychologiques ou physiques de longue durée, décès...).</v>
      </c>
      <c r="E12" s="155">
        <v>10</v>
      </c>
      <c r="G12" s="25" t="s">
        <v>142</v>
      </c>
      <c r="H12" s="135" t="s">
        <v>759</v>
      </c>
    </row>
    <row r="13" spans="1:12" ht="12.75" x14ac:dyDescent="0.15">
      <c r="D13" s="208"/>
      <c r="E13" s="7"/>
    </row>
    <row r="16" spans="1:12" ht="11.25" x14ac:dyDescent="0.2">
      <c r="G16"/>
      <c r="H16"/>
      <c r="I16"/>
      <c r="J16"/>
      <c r="K16"/>
      <c r="L16"/>
    </row>
    <row r="17" spans="1:12" customFormat="1" ht="11.25" x14ac:dyDescent="0.2">
      <c r="A17" s="36"/>
    </row>
    <row r="18" spans="1:12" customFormat="1" ht="11.25" x14ac:dyDescent="0.2">
      <c r="A18" s="36"/>
    </row>
    <row r="19" spans="1:12" customFormat="1" ht="11.25" x14ac:dyDescent="0.2">
      <c r="A19" s="36"/>
    </row>
    <row r="20" spans="1:12" customFormat="1" ht="11.25" x14ac:dyDescent="0.2">
      <c r="A20" s="36"/>
      <c r="G20" s="4"/>
      <c r="H20" s="4"/>
      <c r="I20" s="4"/>
      <c r="J20" s="4"/>
      <c r="K20" s="4"/>
      <c r="L20" s="4"/>
    </row>
    <row r="27" spans="1:12" ht="12" x14ac:dyDescent="0.2">
      <c r="H27" s="5"/>
    </row>
  </sheetData>
  <mergeCells count="4">
    <mergeCell ref="A1:E1"/>
    <mergeCell ref="J6:L6"/>
    <mergeCell ref="G1:I1"/>
    <mergeCell ref="J1:L1"/>
  </mergeCells>
  <pageMargins left="0.19685039370078741" right="0.19685039370078741" top="0.98425196850393704" bottom="0.78740157480314965" header="0" footer="0.19685039370078741"/>
  <pageSetup paperSize="9" orientation="landscape" r:id="rId1"/>
  <headerFooter>
    <oddHeader>&amp;L&amp;G&amp;R&amp;K08+000Activité : &amp;K04+000 &amp;K000000SMDCP&amp;K04+000
 &amp;K08+000Titre : &amp;K04+000 &amp;K000000Registre DCP-itrust consulting&amp;K04+000
 &amp;K08+000Classification : &amp;K04+000 &amp;K000000Interne</oddHeader>
    <oddFooter>&amp;L&amp;F&amp;C&amp;D - &amp;T&amp;R&amp;A - &amp;P / &amp;N</oddFooter>
  </headerFooter>
  <rowBreaks count="1" manualBreakCount="1">
    <brk id="12" max="8" man="1"/>
  </rowBreaks>
  <colBreaks count="1" manualBreakCount="1">
    <brk id="6" max="1048575" man="1"/>
  </colBreaks>
  <legacyDrawingHF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EFD1C-A0F5-45A9-8E78-89E84DFA7000}">
  <sheetPr codeName="Sheet8"/>
  <dimension ref="A1:P135"/>
  <sheetViews>
    <sheetView zoomScale="89" zoomScaleNormal="89" workbookViewId="0">
      <selection activeCell="O5" sqref="O5"/>
    </sheetView>
  </sheetViews>
  <sheetFormatPr defaultRowHeight="15.75" x14ac:dyDescent="0.25"/>
  <cols>
    <col min="1" max="1" width="18.1640625" style="122" customWidth="1"/>
    <col min="2" max="2" width="89.33203125" style="36" customWidth="1"/>
    <col min="3" max="3" width="8.1640625" customWidth="1"/>
    <col min="4" max="4" width="13.5" style="36" customWidth="1"/>
    <col min="5" max="5" width="53.1640625" style="36" customWidth="1"/>
    <col min="6" max="7" width="15" customWidth="1"/>
    <col min="8" max="8" width="20.33203125" customWidth="1"/>
    <col min="9" max="9" width="18.6640625" customWidth="1"/>
    <col min="10" max="13" width="15" customWidth="1"/>
    <col min="14" max="14" width="6.1640625" customWidth="1"/>
    <col min="15" max="15" width="19.1640625" style="121" customWidth="1"/>
    <col min="16" max="16" width="43.6640625" style="136" customWidth="1"/>
  </cols>
  <sheetData>
    <row r="1" spans="1:16" ht="22.5" x14ac:dyDescent="0.2">
      <c r="D1" s="292" t="s">
        <v>1062</v>
      </c>
      <c r="E1" s="293"/>
      <c r="F1" s="293"/>
      <c r="G1" s="293"/>
      <c r="H1" s="293"/>
      <c r="I1" s="293"/>
      <c r="J1" s="293"/>
      <c r="K1" s="293"/>
      <c r="L1" s="293"/>
      <c r="M1" s="293"/>
      <c r="N1" s="293"/>
      <c r="O1" s="293"/>
      <c r="P1" s="294"/>
    </row>
    <row r="2" spans="1:16" ht="13.5" customHeight="1" x14ac:dyDescent="0.2">
      <c r="D2" s="137" t="s">
        <v>470</v>
      </c>
      <c r="E2" s="137" t="s">
        <v>470</v>
      </c>
      <c r="F2" s="137" t="s">
        <v>520</v>
      </c>
      <c r="G2" s="137" t="s">
        <v>520</v>
      </c>
      <c r="H2" s="137" t="s">
        <v>520</v>
      </c>
      <c r="I2" s="137" t="s">
        <v>520</v>
      </c>
      <c r="J2" s="137" t="s">
        <v>520</v>
      </c>
      <c r="K2" s="137" t="s">
        <v>520</v>
      </c>
      <c r="L2" s="137" t="s">
        <v>520</v>
      </c>
      <c r="M2" s="137" t="s">
        <v>520</v>
      </c>
      <c r="N2" s="137" t="s">
        <v>481</v>
      </c>
      <c r="O2" s="137" t="s">
        <v>470</v>
      </c>
      <c r="P2" s="137" t="s">
        <v>470</v>
      </c>
    </row>
    <row r="3" spans="1:16" ht="30.6" customHeight="1" x14ac:dyDescent="0.2">
      <c r="A3" s="125" t="s">
        <v>462</v>
      </c>
      <c r="B3" s="125" t="s">
        <v>469</v>
      </c>
      <c r="D3" s="179" t="s">
        <v>468</v>
      </c>
      <c r="E3" s="180" t="s">
        <v>467</v>
      </c>
      <c r="F3" s="181" t="s">
        <v>660</v>
      </c>
      <c r="G3" s="181" t="s">
        <v>659</v>
      </c>
      <c r="H3" s="181" t="s">
        <v>661</v>
      </c>
      <c r="I3" s="181" t="s">
        <v>662</v>
      </c>
      <c r="J3" s="181" t="s">
        <v>664</v>
      </c>
      <c r="K3" s="181" t="s">
        <v>663</v>
      </c>
      <c r="L3" s="181" t="s">
        <v>665</v>
      </c>
      <c r="M3" s="181" t="s">
        <v>666</v>
      </c>
      <c r="N3" s="223" t="s">
        <v>1058</v>
      </c>
      <c r="O3" s="224" t="s">
        <v>466</v>
      </c>
      <c r="P3" s="182" t="s">
        <v>1046</v>
      </c>
    </row>
    <row r="4" spans="1:16" ht="54.95" customHeight="1" x14ac:dyDescent="0.2">
      <c r="A4" s="25" t="s">
        <v>660</v>
      </c>
      <c r="B4" s="211" t="s">
        <v>1005</v>
      </c>
      <c r="D4" s="225" t="str">
        <f>Registre!$A7</f>
        <v>T001</v>
      </c>
      <c r="E4" s="183">
        <f>Registre!$G7</f>
        <v>0</v>
      </c>
      <c r="F4" s="184"/>
      <c r="G4" s="184"/>
      <c r="H4" s="184"/>
      <c r="I4" s="184"/>
      <c r="J4" s="184"/>
      <c r="K4" s="184"/>
      <c r="L4" s="184"/>
      <c r="M4" s="184"/>
      <c r="N4" s="226"/>
      <c r="O4" s="227" t="str">
        <f>CONCATENATE(IF(F4=Parameter!$B$17,$B$4 &amp; CHAR(10),""),IF(G4=Parameter!$B$17,$B$5 &amp; CHAR(10),""),IF(H4=Parameter!$B$17,$B$6 &amp; CHAR(10),""),IF(I4=Parameter!$B$17,$B$7 &amp; CHAR(10),""),IF(J4=Parameter!$B$17,$B$8 &amp; CHAR(10),""),IF(K4=Parameter!$B$17,$B$9 &amp; CHAR(10),""),IF(L4=Parameter!$B$17,$B$10 &amp; CHAR(10),""),IF(M4=Parameter!$B$17,$B$10 &amp; CHAR(10),""))</f>
        <v/>
      </c>
      <c r="P4" s="185" t="str">
        <f>IF(O4="",Parameter!$B$18,Parameter!$B$17&amp;CHAR(10)&amp;LEFT(O4,LEN(O4)-2))</f>
        <v>Non</v>
      </c>
    </row>
    <row r="5" spans="1:16" ht="54.95" customHeight="1" x14ac:dyDescent="0.2">
      <c r="A5" s="25" t="s">
        <v>659</v>
      </c>
      <c r="B5" s="211" t="s">
        <v>473</v>
      </c>
      <c r="D5"/>
      <c r="E5"/>
      <c r="O5"/>
      <c r="P5"/>
    </row>
    <row r="6" spans="1:16" ht="54.95" customHeight="1" x14ac:dyDescent="0.2">
      <c r="A6" s="25" t="s">
        <v>661</v>
      </c>
      <c r="B6" s="211" t="s">
        <v>465</v>
      </c>
      <c r="D6"/>
      <c r="E6"/>
      <c r="O6"/>
      <c r="P6"/>
    </row>
    <row r="7" spans="1:16" ht="54.95" customHeight="1" x14ac:dyDescent="0.2">
      <c r="A7" s="25" t="s">
        <v>662</v>
      </c>
      <c r="B7" s="211" t="s">
        <v>1006</v>
      </c>
      <c r="D7"/>
      <c r="E7"/>
      <c r="O7"/>
      <c r="P7"/>
    </row>
    <row r="8" spans="1:16" ht="54.95" customHeight="1" x14ac:dyDescent="0.2">
      <c r="A8" s="25" t="s">
        <v>664</v>
      </c>
      <c r="B8" s="211" t="s">
        <v>1007</v>
      </c>
      <c r="D8"/>
      <c r="E8"/>
      <c r="O8"/>
      <c r="P8"/>
    </row>
    <row r="9" spans="1:16" ht="54.95" customHeight="1" x14ac:dyDescent="0.2">
      <c r="A9" s="25" t="s">
        <v>663</v>
      </c>
      <c r="B9" s="211" t="s">
        <v>1008</v>
      </c>
      <c r="D9"/>
      <c r="E9"/>
      <c r="O9"/>
      <c r="P9"/>
    </row>
    <row r="10" spans="1:16" ht="54.95" customHeight="1" x14ac:dyDescent="0.2">
      <c r="A10" s="25" t="s">
        <v>665</v>
      </c>
      <c r="B10" s="211" t="s">
        <v>464</v>
      </c>
      <c r="D10"/>
      <c r="E10"/>
      <c r="O10"/>
      <c r="P10"/>
    </row>
    <row r="11" spans="1:16" ht="54.95" customHeight="1" x14ac:dyDescent="0.2">
      <c r="A11" s="25" t="s">
        <v>666</v>
      </c>
      <c r="B11" s="211" t="s">
        <v>463</v>
      </c>
      <c r="D11"/>
      <c r="E11"/>
      <c r="O11"/>
      <c r="P11"/>
    </row>
    <row r="12" spans="1:16" ht="11.25" x14ac:dyDescent="0.2">
      <c r="B12"/>
      <c r="D12"/>
      <c r="E12"/>
      <c r="O12"/>
      <c r="P12"/>
    </row>
    <row r="13" spans="1:16" ht="15" x14ac:dyDescent="0.2">
      <c r="A13" s="202" t="s">
        <v>1009</v>
      </c>
      <c r="B13" s="125" t="s">
        <v>461</v>
      </c>
      <c r="D13"/>
      <c r="E13"/>
      <c r="O13"/>
      <c r="P13"/>
    </row>
    <row r="14" spans="1:16" ht="12.75" customHeight="1" x14ac:dyDescent="0.2">
      <c r="A14" s="25" t="s">
        <v>460</v>
      </c>
      <c r="B14" s="124" t="s">
        <v>1093</v>
      </c>
      <c r="D14"/>
      <c r="E14"/>
      <c r="O14"/>
      <c r="P14"/>
    </row>
    <row r="15" spans="1:16" ht="25.5" x14ac:dyDescent="0.2">
      <c r="A15" s="25" t="s">
        <v>459</v>
      </c>
      <c r="B15" s="124" t="s">
        <v>1092</v>
      </c>
      <c r="D15"/>
      <c r="E15"/>
      <c r="O15"/>
      <c r="P15"/>
    </row>
    <row r="16" spans="1:16" ht="14.25" x14ac:dyDescent="0.2">
      <c r="A16" s="25" t="s">
        <v>457</v>
      </c>
      <c r="B16" s="124" t="s">
        <v>1089</v>
      </c>
      <c r="D16"/>
      <c r="E16"/>
      <c r="O16"/>
      <c r="P16"/>
    </row>
    <row r="17" spans="1:16" ht="25.5" x14ac:dyDescent="0.2">
      <c r="A17" s="25" t="s">
        <v>456</v>
      </c>
      <c r="B17" s="124" t="s">
        <v>1091</v>
      </c>
      <c r="D17"/>
      <c r="E17"/>
      <c r="O17"/>
      <c r="P17"/>
    </row>
    <row r="18" spans="1:16" ht="14.25" x14ac:dyDescent="0.2">
      <c r="A18" s="25" t="s">
        <v>455</v>
      </c>
      <c r="B18" s="123" t="s">
        <v>1090</v>
      </c>
      <c r="D18"/>
      <c r="E18"/>
      <c r="O18"/>
      <c r="P18"/>
    </row>
    <row r="19" spans="1:16" ht="11.25" x14ac:dyDescent="0.2">
      <c r="D19"/>
      <c r="E19"/>
      <c r="O19"/>
      <c r="P19"/>
    </row>
    <row r="20" spans="1:16" ht="11.25" x14ac:dyDescent="0.2">
      <c r="D20"/>
      <c r="E20"/>
      <c r="O20"/>
      <c r="P20"/>
    </row>
    <row r="21" spans="1:16" ht="11.25" x14ac:dyDescent="0.2">
      <c r="D21"/>
      <c r="E21"/>
      <c r="O21"/>
      <c r="P21"/>
    </row>
    <row r="22" spans="1:16" ht="11.25" x14ac:dyDescent="0.2">
      <c r="D22"/>
      <c r="E22"/>
      <c r="O22"/>
      <c r="P22"/>
    </row>
    <row r="23" spans="1:16" ht="11.25" x14ac:dyDescent="0.2">
      <c r="D23"/>
      <c r="E23"/>
      <c r="O23"/>
      <c r="P23"/>
    </row>
    <row r="24" spans="1:16" ht="11.25" x14ac:dyDescent="0.2">
      <c r="D24"/>
      <c r="E24"/>
      <c r="O24"/>
      <c r="P24"/>
    </row>
    <row r="25" spans="1:16" ht="11.25" x14ac:dyDescent="0.2">
      <c r="D25"/>
      <c r="E25"/>
      <c r="O25"/>
      <c r="P25"/>
    </row>
    <row r="26" spans="1:16" ht="11.25" x14ac:dyDescent="0.2">
      <c r="D26"/>
      <c r="E26"/>
      <c r="O26"/>
      <c r="P26"/>
    </row>
    <row r="27" spans="1:16" ht="11.25" x14ac:dyDescent="0.2">
      <c r="D27"/>
      <c r="E27"/>
      <c r="O27"/>
      <c r="P27"/>
    </row>
    <row r="28" spans="1:16" ht="11.25" x14ac:dyDescent="0.2">
      <c r="D28"/>
      <c r="E28"/>
      <c r="O28"/>
      <c r="P28"/>
    </row>
    <row r="29" spans="1:16" ht="11.25" x14ac:dyDescent="0.2">
      <c r="D29"/>
      <c r="E29"/>
      <c r="O29"/>
      <c r="P29"/>
    </row>
    <row r="30" spans="1:16" ht="11.25" x14ac:dyDescent="0.2">
      <c r="D30"/>
      <c r="E30"/>
      <c r="O30"/>
      <c r="P30"/>
    </row>
    <row r="31" spans="1:16" ht="11.25" x14ac:dyDescent="0.2">
      <c r="D31"/>
      <c r="E31"/>
      <c r="O31"/>
      <c r="P31"/>
    </row>
    <row r="32" spans="1:16" ht="11.25" x14ac:dyDescent="0.2">
      <c r="D32"/>
      <c r="E32"/>
      <c r="O32"/>
      <c r="P32"/>
    </row>
    <row r="33" spans="4:16" ht="11.25" x14ac:dyDescent="0.2">
      <c r="D33"/>
      <c r="E33"/>
      <c r="O33"/>
      <c r="P33"/>
    </row>
    <row r="34" spans="4:16" ht="11.25" x14ac:dyDescent="0.2">
      <c r="D34"/>
      <c r="E34"/>
      <c r="O34"/>
      <c r="P34"/>
    </row>
    <row r="35" spans="4:16" ht="11.25" x14ac:dyDescent="0.2">
      <c r="D35"/>
      <c r="E35"/>
      <c r="O35"/>
      <c r="P35"/>
    </row>
    <row r="36" spans="4:16" ht="11.25" x14ac:dyDescent="0.2">
      <c r="D36"/>
      <c r="E36"/>
      <c r="O36"/>
      <c r="P36"/>
    </row>
    <row r="37" spans="4:16" ht="11.25" x14ac:dyDescent="0.2">
      <c r="D37"/>
      <c r="E37"/>
      <c r="O37"/>
      <c r="P37"/>
    </row>
    <row r="38" spans="4:16" ht="11.25" x14ac:dyDescent="0.2">
      <c r="D38"/>
      <c r="E38"/>
      <c r="O38"/>
      <c r="P38"/>
    </row>
    <row r="39" spans="4:16" ht="11.25" x14ac:dyDescent="0.2">
      <c r="D39"/>
      <c r="E39"/>
      <c r="O39"/>
      <c r="P39"/>
    </row>
    <row r="40" spans="4:16" ht="11.25" x14ac:dyDescent="0.2">
      <c r="D40"/>
      <c r="E40"/>
      <c r="O40"/>
      <c r="P40"/>
    </row>
    <row r="41" spans="4:16" ht="11.25" x14ac:dyDescent="0.2">
      <c r="D41"/>
      <c r="E41"/>
      <c r="O41"/>
      <c r="P41"/>
    </row>
    <row r="42" spans="4:16" ht="11.25" x14ac:dyDescent="0.2">
      <c r="D42"/>
      <c r="E42"/>
      <c r="O42"/>
      <c r="P42"/>
    </row>
    <row r="43" spans="4:16" ht="11.25" x14ac:dyDescent="0.2">
      <c r="D43"/>
      <c r="E43"/>
      <c r="O43"/>
      <c r="P43"/>
    </row>
    <row r="44" spans="4:16" ht="11.25" x14ac:dyDescent="0.2">
      <c r="D44"/>
      <c r="E44"/>
      <c r="O44"/>
      <c r="P44"/>
    </row>
    <row r="45" spans="4:16" ht="11.25" x14ac:dyDescent="0.2">
      <c r="D45"/>
      <c r="E45"/>
      <c r="O45"/>
      <c r="P45"/>
    </row>
    <row r="46" spans="4:16" ht="11.25" x14ac:dyDescent="0.2">
      <c r="D46"/>
      <c r="E46"/>
      <c r="O46"/>
      <c r="P46"/>
    </row>
    <row r="47" spans="4:16" ht="11.25" x14ac:dyDescent="0.2">
      <c r="D47"/>
      <c r="E47"/>
      <c r="O47"/>
      <c r="P47"/>
    </row>
    <row r="48" spans="4:16" ht="11.25" x14ac:dyDescent="0.2">
      <c r="D48"/>
      <c r="E48"/>
      <c r="O48"/>
      <c r="P48"/>
    </row>
    <row r="49" spans="4:16" ht="11.25" x14ac:dyDescent="0.2">
      <c r="D49"/>
      <c r="E49"/>
      <c r="O49"/>
      <c r="P49"/>
    </row>
    <row r="50" spans="4:16" ht="11.25" x14ac:dyDescent="0.2">
      <c r="D50"/>
      <c r="E50"/>
      <c r="O50"/>
      <c r="P50"/>
    </row>
    <row r="51" spans="4:16" ht="11.25" x14ac:dyDescent="0.2">
      <c r="D51"/>
      <c r="E51"/>
      <c r="O51"/>
      <c r="P51"/>
    </row>
    <row r="52" spans="4:16" ht="11.25" x14ac:dyDescent="0.2">
      <c r="D52"/>
      <c r="E52"/>
      <c r="O52"/>
      <c r="P52"/>
    </row>
    <row r="53" spans="4:16" ht="11.25" x14ac:dyDescent="0.2">
      <c r="D53"/>
      <c r="E53"/>
      <c r="O53"/>
      <c r="P53"/>
    </row>
    <row r="54" spans="4:16" ht="11.25" x14ac:dyDescent="0.2">
      <c r="D54"/>
      <c r="E54"/>
      <c r="O54"/>
      <c r="P54"/>
    </row>
    <row r="55" spans="4:16" ht="11.25" x14ac:dyDescent="0.2">
      <c r="D55"/>
      <c r="E55"/>
      <c r="O55"/>
      <c r="P55"/>
    </row>
    <row r="56" spans="4:16" ht="11.25" x14ac:dyDescent="0.2">
      <c r="D56"/>
      <c r="E56"/>
      <c r="O56"/>
      <c r="P56"/>
    </row>
    <row r="57" spans="4:16" ht="11.25" x14ac:dyDescent="0.2">
      <c r="D57"/>
      <c r="E57"/>
      <c r="O57"/>
      <c r="P57"/>
    </row>
    <row r="58" spans="4:16" ht="11.25" x14ac:dyDescent="0.2">
      <c r="D58"/>
      <c r="E58"/>
      <c r="O58"/>
      <c r="P58"/>
    </row>
    <row r="59" spans="4:16" ht="11.25" x14ac:dyDescent="0.2">
      <c r="D59"/>
      <c r="E59"/>
      <c r="O59"/>
      <c r="P59"/>
    </row>
    <row r="60" spans="4:16" ht="11.25" x14ac:dyDescent="0.2">
      <c r="D60"/>
      <c r="E60"/>
      <c r="O60"/>
      <c r="P60"/>
    </row>
    <row r="61" spans="4:16" ht="11.25" x14ac:dyDescent="0.2">
      <c r="D61"/>
      <c r="E61"/>
      <c r="O61"/>
      <c r="P61"/>
    </row>
    <row r="62" spans="4:16" ht="11.25" x14ac:dyDescent="0.2">
      <c r="D62"/>
      <c r="E62"/>
      <c r="O62"/>
      <c r="P62"/>
    </row>
    <row r="63" spans="4:16" ht="11.25" x14ac:dyDescent="0.2">
      <c r="D63"/>
      <c r="E63"/>
      <c r="O63"/>
      <c r="P63"/>
    </row>
    <row r="64" spans="4:16" ht="11.25" x14ac:dyDescent="0.2">
      <c r="D64"/>
      <c r="E64"/>
      <c r="O64"/>
      <c r="P64"/>
    </row>
    <row r="65" spans="4:16" ht="11.25" x14ac:dyDescent="0.2">
      <c r="D65"/>
      <c r="E65"/>
      <c r="O65"/>
      <c r="P65"/>
    </row>
    <row r="66" spans="4:16" ht="11.25" x14ac:dyDescent="0.2">
      <c r="D66"/>
      <c r="E66"/>
      <c r="O66"/>
      <c r="P66"/>
    </row>
    <row r="67" spans="4:16" ht="11.25" x14ac:dyDescent="0.2">
      <c r="D67"/>
      <c r="E67"/>
      <c r="O67"/>
      <c r="P67"/>
    </row>
    <row r="68" spans="4:16" ht="11.25" x14ac:dyDescent="0.2">
      <c r="D68"/>
      <c r="E68"/>
      <c r="O68"/>
      <c r="P68"/>
    </row>
    <row r="69" spans="4:16" ht="11.25" x14ac:dyDescent="0.2">
      <c r="D69"/>
      <c r="E69"/>
      <c r="O69"/>
      <c r="P69"/>
    </row>
    <row r="70" spans="4:16" ht="11.25" x14ac:dyDescent="0.2">
      <c r="D70"/>
      <c r="E70"/>
      <c r="O70"/>
      <c r="P70"/>
    </row>
    <row r="71" spans="4:16" ht="11.25" x14ac:dyDescent="0.2">
      <c r="D71"/>
      <c r="E71"/>
      <c r="O71"/>
      <c r="P71"/>
    </row>
    <row r="72" spans="4:16" ht="11.25" x14ac:dyDescent="0.2">
      <c r="D72"/>
      <c r="E72"/>
      <c r="O72"/>
      <c r="P72"/>
    </row>
    <row r="73" spans="4:16" ht="11.25" x14ac:dyDescent="0.2">
      <c r="D73"/>
      <c r="E73"/>
      <c r="O73"/>
      <c r="P73"/>
    </row>
    <row r="74" spans="4:16" ht="11.25" x14ac:dyDescent="0.2">
      <c r="D74"/>
      <c r="E74"/>
      <c r="O74"/>
      <c r="P74"/>
    </row>
    <row r="75" spans="4:16" ht="11.25" x14ac:dyDescent="0.2">
      <c r="D75"/>
      <c r="E75"/>
      <c r="O75"/>
      <c r="P75"/>
    </row>
    <row r="76" spans="4:16" ht="11.25" x14ac:dyDescent="0.2">
      <c r="D76"/>
      <c r="E76"/>
      <c r="O76"/>
      <c r="P76"/>
    </row>
    <row r="77" spans="4:16" ht="11.25" x14ac:dyDescent="0.2">
      <c r="D77"/>
      <c r="E77"/>
      <c r="O77"/>
      <c r="P77"/>
    </row>
    <row r="78" spans="4:16" ht="11.25" x14ac:dyDescent="0.2">
      <c r="D78"/>
      <c r="E78"/>
      <c r="O78"/>
      <c r="P78"/>
    </row>
    <row r="79" spans="4:16" ht="11.25" x14ac:dyDescent="0.2">
      <c r="D79"/>
      <c r="E79"/>
      <c r="O79"/>
      <c r="P79"/>
    </row>
    <row r="80" spans="4:16" ht="11.25" x14ac:dyDescent="0.2">
      <c r="D80"/>
      <c r="E80"/>
      <c r="O80"/>
      <c r="P80"/>
    </row>
    <row r="81" spans="4:16" ht="11.25" x14ac:dyDescent="0.2">
      <c r="D81"/>
      <c r="E81"/>
      <c r="O81"/>
      <c r="P81"/>
    </row>
    <row r="82" spans="4:16" ht="11.25" x14ac:dyDescent="0.2">
      <c r="D82"/>
      <c r="E82"/>
      <c r="O82"/>
      <c r="P82"/>
    </row>
    <row r="83" spans="4:16" ht="11.25" x14ac:dyDescent="0.2">
      <c r="D83"/>
      <c r="E83"/>
      <c r="O83"/>
      <c r="P83"/>
    </row>
    <row r="84" spans="4:16" ht="11.25" x14ac:dyDescent="0.2">
      <c r="D84"/>
      <c r="E84"/>
      <c r="O84"/>
      <c r="P84"/>
    </row>
    <row r="85" spans="4:16" ht="11.25" x14ac:dyDescent="0.2">
      <c r="D85"/>
      <c r="E85"/>
      <c r="O85"/>
      <c r="P85"/>
    </row>
    <row r="86" spans="4:16" ht="11.25" x14ac:dyDescent="0.2">
      <c r="D86"/>
      <c r="E86"/>
      <c r="O86"/>
      <c r="P86"/>
    </row>
    <row r="87" spans="4:16" ht="11.25" x14ac:dyDescent="0.2">
      <c r="D87"/>
      <c r="E87"/>
      <c r="O87"/>
      <c r="P87"/>
    </row>
    <row r="88" spans="4:16" ht="11.25" x14ac:dyDescent="0.2">
      <c r="D88"/>
      <c r="E88"/>
      <c r="O88"/>
      <c r="P88"/>
    </row>
    <row r="89" spans="4:16" ht="11.25" x14ac:dyDescent="0.2">
      <c r="D89"/>
      <c r="E89"/>
      <c r="O89"/>
      <c r="P89"/>
    </row>
    <row r="90" spans="4:16" ht="11.25" x14ac:dyDescent="0.2">
      <c r="D90"/>
      <c r="E90"/>
      <c r="O90"/>
      <c r="P90"/>
    </row>
    <row r="91" spans="4:16" ht="11.25" x14ac:dyDescent="0.2">
      <c r="D91"/>
      <c r="E91"/>
      <c r="O91"/>
      <c r="P91"/>
    </row>
    <row r="92" spans="4:16" ht="11.25" x14ac:dyDescent="0.2">
      <c r="D92"/>
      <c r="E92"/>
      <c r="O92"/>
      <c r="P92"/>
    </row>
    <row r="93" spans="4:16" ht="11.25" x14ac:dyDescent="0.2">
      <c r="D93"/>
      <c r="E93"/>
      <c r="O93"/>
      <c r="P93"/>
    </row>
    <row r="94" spans="4:16" ht="11.25" x14ac:dyDescent="0.2">
      <c r="D94"/>
      <c r="E94"/>
      <c r="O94"/>
      <c r="P94"/>
    </row>
    <row r="95" spans="4:16" ht="11.25" x14ac:dyDescent="0.2">
      <c r="D95"/>
      <c r="E95"/>
      <c r="O95"/>
      <c r="P95"/>
    </row>
    <row r="96" spans="4:16" ht="11.25" x14ac:dyDescent="0.2">
      <c r="D96"/>
      <c r="E96"/>
      <c r="O96"/>
      <c r="P96"/>
    </row>
    <row r="97" spans="4:16" ht="11.25" x14ac:dyDescent="0.2">
      <c r="D97"/>
      <c r="E97"/>
      <c r="O97"/>
      <c r="P97"/>
    </row>
    <row r="98" spans="4:16" ht="11.25" x14ac:dyDescent="0.2">
      <c r="D98"/>
      <c r="E98"/>
      <c r="O98"/>
      <c r="P98"/>
    </row>
    <row r="99" spans="4:16" ht="11.25" x14ac:dyDescent="0.2">
      <c r="D99"/>
      <c r="E99"/>
      <c r="O99"/>
      <c r="P99"/>
    </row>
    <row r="100" spans="4:16" ht="11.25" x14ac:dyDescent="0.2">
      <c r="D100"/>
      <c r="E100"/>
      <c r="O100"/>
      <c r="P100"/>
    </row>
    <row r="101" spans="4:16" ht="11.25" x14ac:dyDescent="0.2">
      <c r="D101"/>
      <c r="E101"/>
      <c r="O101"/>
      <c r="P101"/>
    </row>
    <row r="102" spans="4:16" ht="11.25" x14ac:dyDescent="0.2">
      <c r="D102"/>
      <c r="E102"/>
      <c r="O102"/>
      <c r="P102"/>
    </row>
    <row r="103" spans="4:16" ht="11.25" x14ac:dyDescent="0.2">
      <c r="D103"/>
      <c r="E103"/>
      <c r="O103"/>
      <c r="P103"/>
    </row>
    <row r="104" spans="4:16" ht="11.25" x14ac:dyDescent="0.2">
      <c r="D104"/>
      <c r="E104"/>
      <c r="O104"/>
      <c r="P104"/>
    </row>
    <row r="105" spans="4:16" ht="11.25" x14ac:dyDescent="0.2">
      <c r="D105"/>
      <c r="E105"/>
      <c r="O105"/>
      <c r="P105"/>
    </row>
    <row r="106" spans="4:16" ht="11.25" x14ac:dyDescent="0.2">
      <c r="D106"/>
      <c r="E106"/>
      <c r="O106"/>
      <c r="P106"/>
    </row>
    <row r="107" spans="4:16" ht="11.25" x14ac:dyDescent="0.2">
      <c r="D107"/>
      <c r="E107"/>
      <c r="O107"/>
      <c r="P107"/>
    </row>
    <row r="108" spans="4:16" ht="11.25" x14ac:dyDescent="0.2">
      <c r="D108"/>
      <c r="E108"/>
      <c r="O108"/>
      <c r="P108"/>
    </row>
    <row r="109" spans="4:16" ht="11.25" x14ac:dyDescent="0.2">
      <c r="D109"/>
      <c r="E109"/>
      <c r="O109"/>
      <c r="P109"/>
    </row>
    <row r="110" spans="4:16" ht="11.25" x14ac:dyDescent="0.2">
      <c r="D110"/>
      <c r="E110"/>
      <c r="O110"/>
      <c r="P110"/>
    </row>
    <row r="111" spans="4:16" ht="11.25" x14ac:dyDescent="0.2">
      <c r="D111"/>
      <c r="E111"/>
      <c r="O111"/>
      <c r="P111"/>
    </row>
    <row r="112" spans="4:16" ht="11.25" x14ac:dyDescent="0.2">
      <c r="D112"/>
      <c r="E112"/>
      <c r="O112"/>
      <c r="P112"/>
    </row>
    <row r="113" spans="4:16" ht="11.25" x14ac:dyDescent="0.2">
      <c r="D113"/>
      <c r="E113"/>
      <c r="O113"/>
      <c r="P113"/>
    </row>
    <row r="114" spans="4:16" ht="11.25" x14ac:dyDescent="0.2">
      <c r="D114"/>
      <c r="E114"/>
      <c r="O114"/>
      <c r="P114"/>
    </row>
    <row r="115" spans="4:16" ht="11.25" x14ac:dyDescent="0.2">
      <c r="D115"/>
      <c r="E115"/>
      <c r="O115"/>
      <c r="P115"/>
    </row>
    <row r="116" spans="4:16" ht="11.25" x14ac:dyDescent="0.2">
      <c r="D116"/>
      <c r="E116"/>
      <c r="O116"/>
      <c r="P116"/>
    </row>
    <row r="117" spans="4:16" ht="11.25" x14ac:dyDescent="0.2">
      <c r="D117"/>
      <c r="E117"/>
      <c r="O117"/>
      <c r="P117"/>
    </row>
    <row r="118" spans="4:16" ht="11.25" x14ac:dyDescent="0.2">
      <c r="D118"/>
      <c r="E118"/>
      <c r="O118"/>
      <c r="P118"/>
    </row>
    <row r="119" spans="4:16" ht="11.25" x14ac:dyDescent="0.2">
      <c r="D119"/>
      <c r="E119"/>
      <c r="O119"/>
      <c r="P119"/>
    </row>
    <row r="120" spans="4:16" ht="11.25" x14ac:dyDescent="0.2">
      <c r="D120"/>
      <c r="E120"/>
      <c r="O120"/>
      <c r="P120"/>
    </row>
    <row r="121" spans="4:16" ht="11.25" x14ac:dyDescent="0.2">
      <c r="D121"/>
      <c r="E121"/>
      <c r="O121"/>
      <c r="P121"/>
    </row>
    <row r="122" spans="4:16" ht="11.25" x14ac:dyDescent="0.2">
      <c r="D122"/>
      <c r="E122"/>
      <c r="O122"/>
      <c r="P122"/>
    </row>
    <row r="123" spans="4:16" ht="11.25" x14ac:dyDescent="0.2">
      <c r="D123"/>
      <c r="E123"/>
      <c r="O123"/>
      <c r="P123"/>
    </row>
    <row r="124" spans="4:16" ht="11.25" x14ac:dyDescent="0.2">
      <c r="D124"/>
      <c r="E124"/>
      <c r="O124"/>
      <c r="P124"/>
    </row>
    <row r="125" spans="4:16" ht="11.25" x14ac:dyDescent="0.2">
      <c r="D125"/>
      <c r="E125"/>
      <c r="O125"/>
      <c r="P125"/>
    </row>
    <row r="126" spans="4:16" ht="11.25" x14ac:dyDescent="0.2">
      <c r="D126"/>
      <c r="E126"/>
      <c r="O126"/>
      <c r="P126"/>
    </row>
    <row r="127" spans="4:16" x14ac:dyDescent="0.25">
      <c r="D127"/>
      <c r="E127"/>
      <c r="O127"/>
    </row>
    <row r="128" spans="4:16" x14ac:dyDescent="0.25">
      <c r="D128"/>
      <c r="E128"/>
      <c r="O128"/>
    </row>
    <row r="129" spans="1:15" x14ac:dyDescent="0.25">
      <c r="D129"/>
      <c r="E129"/>
      <c r="O129"/>
    </row>
    <row r="130" spans="1:15" x14ac:dyDescent="0.25">
      <c r="D130"/>
      <c r="E130"/>
      <c r="O130"/>
    </row>
    <row r="131" spans="1:15" x14ac:dyDescent="0.25">
      <c r="A131"/>
      <c r="B131"/>
      <c r="D131"/>
      <c r="E131"/>
      <c r="O131"/>
    </row>
    <row r="132" spans="1:15" x14ac:dyDescent="0.25">
      <c r="A132"/>
      <c r="B132"/>
      <c r="D132"/>
      <c r="E132"/>
      <c r="O132"/>
    </row>
    <row r="133" spans="1:15" x14ac:dyDescent="0.25">
      <c r="A133"/>
      <c r="B133"/>
      <c r="D133"/>
      <c r="E133"/>
      <c r="O133"/>
    </row>
    <row r="134" spans="1:15" x14ac:dyDescent="0.25">
      <c r="A134"/>
      <c r="B134"/>
      <c r="D134"/>
      <c r="E134"/>
      <c r="O134"/>
    </row>
    <row r="135" spans="1:15" x14ac:dyDescent="0.25">
      <c r="D135"/>
      <c r="E135"/>
      <c r="O135"/>
    </row>
  </sheetData>
  <mergeCells count="1">
    <mergeCell ref="D1:P1"/>
  </mergeCells>
  <conditionalFormatting sqref="D4:P4">
    <cfRule type="expression" dxfId="23" priority="1" stopIfTrue="1">
      <formula>AND(ISBLANK(D4)=TRUE,A$2="Free")</formula>
    </cfRule>
    <cfRule type="expression" dxfId="22" priority="2" stopIfTrue="1">
      <formula>D$2="AutoFilled"</formula>
    </cfRule>
    <cfRule type="expression" dxfId="19" priority="5" stopIfTrue="1">
      <formula>D$2="Drop-Down List"</formula>
    </cfRule>
  </conditionalFormatting>
  <pageMargins left="0.19685039370078741" right="0.19685039370078741" top="0.98425196850393704" bottom="0.78740157480314965" header="0" footer="0.19685039370078741"/>
  <pageSetup paperSize="9" orientation="landscape" r:id="rId1"/>
  <headerFooter>
    <oddHeader>&amp;L&amp;G&amp;R&amp;K08+000Activité : &amp;K04+000 &amp;K000000SMDCP&amp;K04+000
 &amp;K08+000Titre : &amp;K04+000 &amp;K000000Registre DCP-itrust consulting&amp;K04+000
 &amp;K08+000Classification : &amp;K04+000 &amp;K000000Interne</oddHeader>
    <oddFooter>&amp;L&amp;F&amp;C&amp;D - &amp;T&amp;R&amp;A - &amp;P / &amp;N</oddFooter>
  </headerFooter>
  <legacyDrawingHF r:id="rId2"/>
  <tableParts count="3">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expression" priority="3" stopIfTrue="1" id="{DD7DC7BE-DDAA-4D72-BE9B-0233956F01FA}">
            <xm:f>AND(D$2="Drop-Down List",D4=Parameter!$B$17)</xm:f>
            <x14:dxf>
              <fill>
                <patternFill>
                  <bgColor rgb="FF92D050"/>
                </patternFill>
              </fill>
            </x14:dxf>
          </x14:cfRule>
          <x14:cfRule type="expression" priority="4" stopIfTrue="1" id="{1A120BD2-F320-4E41-9FE9-86602A55A86C}">
            <xm:f>AND(D$2="Drop-Down List",D4=Parameter!$B$18)</xm:f>
            <x14:dxf>
              <fill>
                <patternFill>
                  <bgColor rgb="FFFF3399"/>
                </patternFill>
              </fill>
            </x14:dxf>
          </x14:cfRule>
          <xm:sqref>D4:P4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2521280C-15B4-494D-98A7-5CA5A8E0028B}">
          <x14:formula1>
            <xm:f>Parameter!$B$17:$B$18</xm:f>
          </x14:formula1>
          <xm:sqref>F4:M4</xm:sqref>
        </x14:dataValidation>
        <x14:dataValidation type="list" allowBlank="1" showInputMessage="1" showErrorMessage="1" xr:uid="{CCB93218-FB45-44D3-AF52-F675A0F4F08B}">
          <x14:formula1>
            <xm:f>Parameter!$A$4:$A$7</xm:f>
          </x14:formula1>
          <xm:sqref>D2:P2</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Hist</vt:lpstr>
      <vt:lpstr>Structure</vt:lpstr>
      <vt:lpstr>Parameter</vt:lpstr>
      <vt:lpstr>Méthodologie</vt:lpstr>
      <vt:lpstr>Entités légales</vt:lpstr>
      <vt:lpstr>Registre</vt:lpstr>
      <vt:lpstr>Échelle licéité</vt:lpstr>
      <vt:lpstr>Échelle Risque</vt:lpstr>
      <vt:lpstr>CNPD-Art35-5&amp;6</vt:lpstr>
      <vt:lpstr>Tsf-Ext-UE</vt:lpstr>
      <vt:lpstr>ExportInfo</vt:lpstr>
      <vt:lpstr>Migration</vt:lpstr>
      <vt:lpstr>'CNPD-Art35-5&amp;6'!Print_Area</vt:lpstr>
      <vt:lpstr>'Échelle licéité'!Print_Area</vt:lpstr>
      <vt:lpstr>'Échelle Risque'!Print_Area</vt:lpstr>
      <vt:lpstr>'Entités légales'!Print_Area</vt:lpstr>
      <vt:lpstr>ExportInfo!Print_Area</vt:lpstr>
      <vt:lpstr>Hist!Print_Area</vt:lpstr>
      <vt:lpstr>Méthodologie!Print_Area</vt:lpstr>
      <vt:lpstr>Parameter!Print_Area</vt:lpstr>
      <vt:lpstr>Registre!Print_Area</vt:lpstr>
      <vt:lpstr>Structure!Print_Area</vt:lpstr>
      <vt:lpstr>Registre!Print_Titles</vt:lpstr>
    </vt:vector>
  </TitlesOfParts>
  <Company>itrust consulting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SMDCP</dc:title>
  <dc:subject>Registre DCP</dc:subject>
  <dc:creator>AM</dc:creator>
  <cp:keywords>Interne</cp:keywords>
  <dc:description/>
  <cp:lastModifiedBy>Ritika Pande</cp:lastModifiedBy>
  <cp:lastPrinted>2022-01-18T14:31:06Z</cp:lastPrinted>
  <dcterms:created xsi:type="dcterms:W3CDTF">2008-06-07T09:53:51Z</dcterms:created>
  <dcterms:modified xsi:type="dcterms:W3CDTF">2024-05-06T18:32:48Z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File">
    <vt:lpwstr>Z:\maubigny sur mon Mac\DB-Work\QM\SanBox\TST-GDPR\ARIANA-ProcRec-FR-OLD.xlsx</vt:lpwstr>
  </property>
  <property fmtid="{D5CDD505-2E9C-101B-9397-08002B2CF9AE}" pid="3" name="LANG">
    <vt:lpwstr>FR</vt:lpwstr>
  </property>
  <property fmtid="{D5CDD505-2E9C-101B-9397-08002B2CF9AE}" pid="4" name="PRFstLine">
    <vt:i4>7</vt:i4>
  </property>
</Properties>
</file>