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2004Custom\home\ritika\workspaces\draw_again\draw_github\draw\specifications\testspec\tests\"/>
    </mc:Choice>
  </mc:AlternateContent>
  <xr:revisionPtr revIDLastSave="0" documentId="13_ncr:20001_{2DEA79C7-AF93-4BF8-A7CF-226036607892}" xr6:coauthVersionLast="47" xr6:coauthVersionMax="47" xr10:uidLastSave="{00000000-0000-0000-0000-000000000000}"/>
  <bookViews>
    <workbookView xWindow="-98" yWindow="-98" windowWidth="21795" windowHeight="12975" xr2:uid="{35AA766D-0906-4A9B-B3D1-5B892F31F753}"/>
  </bookViews>
  <sheets>
    <sheet name="report_cyclic" sheetId="5" r:id="rId1"/>
  </sheets>
  <definedNames>
    <definedName name="ExternalData_1" localSheetId="0" hidden="1">'report_cyclic'!$A$1:$H$9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5" l="1"/>
  <c r="K8" i="5"/>
  <c r="K7" i="5"/>
  <c r="K6" i="5"/>
  <c r="K5" i="5"/>
  <c r="K4" i="5"/>
  <c r="K3" i="5"/>
  <c r="I41" i="5"/>
  <c r="H41" i="5"/>
  <c r="G41" i="5"/>
  <c r="F41" i="5"/>
  <c r="E41" i="5"/>
  <c r="D41" i="5"/>
  <c r="C41" i="5"/>
  <c r="J40" i="5"/>
  <c r="H40" i="5"/>
  <c r="G40" i="5"/>
  <c r="F40" i="5"/>
  <c r="E40" i="5"/>
  <c r="D40" i="5"/>
  <c r="C40" i="5"/>
  <c r="J39" i="5"/>
  <c r="I39" i="5"/>
  <c r="G39" i="5"/>
  <c r="F39" i="5"/>
  <c r="E39" i="5"/>
  <c r="D39" i="5"/>
  <c r="C39" i="5"/>
  <c r="J38" i="5"/>
  <c r="I38" i="5"/>
  <c r="H38" i="5"/>
  <c r="F38" i="5"/>
  <c r="E38" i="5"/>
  <c r="C38" i="5"/>
  <c r="D36" i="5"/>
  <c r="C36" i="5"/>
  <c r="J35" i="5"/>
  <c r="I35" i="5"/>
  <c r="H35" i="5"/>
  <c r="G35" i="5"/>
  <c r="F35" i="5"/>
  <c r="E35" i="5"/>
  <c r="C35" i="5"/>
  <c r="K2" i="5"/>
  <c r="J8" i="5"/>
  <c r="J7" i="5"/>
  <c r="J6" i="5"/>
  <c r="J4" i="5"/>
  <c r="I7" i="5"/>
  <c r="J21" i="5"/>
  <c r="I21" i="5"/>
  <c r="H21" i="5"/>
  <c r="I5" i="5"/>
  <c r="J20" i="5"/>
  <c r="I20" i="5"/>
  <c r="H20" i="5"/>
  <c r="G20" i="5"/>
  <c r="D20" i="5"/>
  <c r="I4" i="5" s="1"/>
  <c r="I25" i="5"/>
  <c r="H25" i="5"/>
  <c r="I9" i="5" s="1"/>
  <c r="J24" i="5"/>
  <c r="I8" i="5" s="1"/>
  <c r="D24" i="5"/>
  <c r="I23" i="5"/>
  <c r="D23" i="5"/>
  <c r="J22" i="5"/>
  <c r="I22" i="5"/>
  <c r="D22" i="5"/>
  <c r="I6" i="5" s="1"/>
  <c r="D21" i="5"/>
  <c r="J5" i="5" s="1"/>
  <c r="J19" i="5"/>
  <c r="H19" i="5"/>
  <c r="J3" i="5" s="1"/>
  <c r="J18" i="5"/>
  <c r="I18" i="5"/>
  <c r="H18" i="5"/>
  <c r="D18" i="5"/>
  <c r="I2" i="5" s="1"/>
  <c r="J9" i="5" l="1"/>
  <c r="J2" i="5"/>
  <c r="I3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01CD54E-EA2B-468A-BB81-923E10AEE1A9}" keepAlive="1" name="Query - report (1)" description="Connection to the 'report (1)' query in the workbook." type="5" refreshedVersion="8" background="1" saveData="1">
    <dbPr connection="Provider=Microsoft.Mashup.OleDb.1;Data Source=$Workbook$;Location=&quot;report (1)&quot;;Extended Properties=&quot;&quot;" command="SELECT * FROM [report (1)]"/>
  </connection>
  <connection id="2" xr16:uid="{F24A39D9-EBB1-4C49-84CE-C2F92D5ADF9E}" keepAlive="1" name="Query - report_cyclic" description="Connection to the 'report_cyclic' query in the workbook." type="5" refreshedVersion="8" background="1" saveData="1">
    <dbPr connection="Provider=Microsoft.Mashup.OleDb.1;Data Source=$Workbook$;Location=report_cyclic;Extended Properties=&quot;&quot;" command="SELECT * FROM [report_cyclic]"/>
  </connection>
</connections>
</file>

<file path=xl/sharedStrings.xml><?xml version="1.0" encoding="utf-8"?>
<sst xmlns="http://schemas.openxmlformats.org/spreadsheetml/2006/main" count="61" uniqueCount="22">
  <si>
    <t>Asset</t>
  </si>
  <si>
    <t>Scenario</t>
  </si>
  <si>
    <t>Old Likelihood</t>
  </si>
  <si>
    <t xml:space="preserve"> New Likelihood</t>
  </si>
  <si>
    <t>Old IMPACT</t>
  </si>
  <si>
    <t>New IMPACT</t>
  </si>
  <si>
    <t>Old FINANCIAL</t>
  </si>
  <si>
    <t>New FINANCIAL</t>
  </si>
  <si>
    <t>Users</t>
  </si>
  <si>
    <t>A-p:PermLoss</t>
  </si>
  <si>
    <t>Valve - gas</t>
  </si>
  <si>
    <t>Water supply</t>
  </si>
  <si>
    <t>Wireless network</t>
  </si>
  <si>
    <t>Workstation</t>
  </si>
  <si>
    <t>Operator</t>
  </si>
  <si>
    <t>IT Admin</t>
  </si>
  <si>
    <t>Operation</t>
  </si>
  <si>
    <t>Calculated New Impact</t>
  </si>
  <si>
    <t>Calculated New Financial</t>
  </si>
  <si>
    <t>Calculated New Likelihood</t>
  </si>
  <si>
    <t>Dependency Matrix -&gt; Reachability matrix (For Impact)</t>
  </si>
  <si>
    <t>Dependency Matrix -&gt; Reachability matrix [Reversed] (For Likelihood)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</si>
</sst>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0" xfId="0" applyFill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80606E3-1484-4689-AE65-F6D79062998C}" autoFormatId="16" applyNumberFormats="0" applyBorderFormats="0" applyFontFormats="0" applyPatternFormats="0" applyAlignmentFormats="0" applyWidthHeightFormats="0">
  <queryTableRefresh nextId="12" unboundColumnsRight="3">
    <queryTableFields count="11">
      <queryTableField id="1" name="Asset" tableColumnId="1"/>
      <queryTableField id="2" name="Scenario" tableColumnId="2"/>
      <queryTableField id="3" name="Old Likelihood" tableColumnId="3"/>
      <queryTableField id="4" name=" New Likelihood" tableColumnId="4"/>
      <queryTableField id="5" name="Old IMPACT" tableColumnId="5"/>
      <queryTableField id="6" name="New IMPACT" tableColumnId="6"/>
      <queryTableField id="7" name="Old FINANCIAL" tableColumnId="7"/>
      <queryTableField id="8" name="New FINANCIAL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DC08748-6623-4164-BCB9-34FBC89C12AF}" name="report_cyclic" displayName="report_cyclic" ref="A1:K9" tableType="queryTable" totalsRowShown="0">
  <autoFilter ref="A1:K9" xr:uid="{FDC08748-6623-4164-BCB9-34FBC89C12AF}"/>
  <tableColumns count="11">
    <tableColumn id="1" xr3:uid="{39E03836-7E6D-4201-8879-3088D1CEA65A}" uniqueName="1" name="Asset" queryTableFieldId="1" dataDxfId="4"/>
    <tableColumn id="2" xr3:uid="{BB227538-2396-4AC6-9A79-119F6AA03B87}" uniqueName="2" name="Scenario" queryTableFieldId="2" dataDxfId="3"/>
    <tableColumn id="3" xr3:uid="{D9DA8635-37CE-4F11-9481-D431C51C56FA}" uniqueName="3" name="Old Likelihood" queryTableFieldId="3"/>
    <tableColumn id="4" xr3:uid="{C0B0D4CD-68BD-4391-9333-C813366CC30E}" uniqueName="4" name=" New Likelihood" queryTableFieldId="4"/>
    <tableColumn id="5" xr3:uid="{C0B2D905-9284-429C-9545-CEB1CD3DE979}" uniqueName="5" name="Old IMPACT" queryTableFieldId="5"/>
    <tableColumn id="6" xr3:uid="{EAB30862-641A-4FCD-91F3-EE6008F953A8}" uniqueName="6" name="New IMPACT" queryTableFieldId="6"/>
    <tableColumn id="7" xr3:uid="{D42B2C15-92AE-4E6C-B64B-16024C0041B5}" uniqueName="7" name="Old FINANCIAL" queryTableFieldId="7"/>
    <tableColumn id="8" xr3:uid="{90DC7C2B-7766-4565-BE34-61F7B12CFF6B}" uniqueName="8" name="New FINANCIAL" queryTableFieldId="8"/>
    <tableColumn id="9" xr3:uid="{9C91E999-D3B0-4103-80BC-F8AEDC7D22A5}" uniqueName="9" name="Calculated New Impact" queryTableFieldId="9" dataDxfId="2">
      <calculatedColumnFormula>C18*report_cyclic[[#This Row],[Old IMPACT]]+D18*E3+E18*E4+F18*E5+E6*G18+E7*H18+E8*I18+E9*J18</calculatedColumnFormula>
    </tableColumn>
    <tableColumn id="10" xr3:uid="{3A182447-3D3A-4233-9656-E351FDA1CF1A}" uniqueName="10" name="Calculated New Financial" queryTableFieldId="10" dataDxfId="1">
      <calculatedColumnFormula>report_cyclic[[#This Row],[Old FINANCIAL]]*C18+G3*D18+E18*G4+F18*G5+G18*G6+H18*G7+I18*G8+J18*G9</calculatedColumnFormula>
    </tableColumn>
    <tableColumn id="11" xr3:uid="{4272C214-F295-45FA-B764-E422C08C7CCB}" uniqueName="11" name="Calculated New Likelihood" queryTableFieldId="11" dataDxfId="0">
      <calculatedColumnFormula>report_cyclic[[#This Row],[Old Likelihood]]*C34+C3*D34+C4*E34+C5*F34+C6*G34+C7*H34+C8*I34+C9*J34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5D308-1AE0-450E-95A3-9686F3B74407}">
  <dimension ref="A1:K41"/>
  <sheetViews>
    <sheetView tabSelected="1" workbookViewId="0">
      <selection activeCell="D13" sqref="D13"/>
    </sheetView>
  </sheetViews>
  <sheetFormatPr defaultRowHeight="14.25" x14ac:dyDescent="0.45"/>
  <cols>
    <col min="1" max="1" width="14.46484375" bestFit="1" customWidth="1"/>
    <col min="2" max="2" width="35.265625" customWidth="1"/>
    <col min="3" max="3" width="14.6640625" bestFit="1" customWidth="1"/>
    <col min="4" max="4" width="16.06640625" bestFit="1" customWidth="1"/>
    <col min="5" max="5" width="12.59765625" bestFit="1" customWidth="1"/>
    <col min="6" max="6" width="13.46484375" bestFit="1" customWidth="1"/>
    <col min="7" max="7" width="15" bestFit="1" customWidth="1"/>
    <col min="8" max="8" width="15.86328125" bestFit="1" customWidth="1"/>
    <col min="9" max="9" width="12.1328125" customWidth="1"/>
    <col min="10" max="10" width="16.796875" customWidth="1"/>
    <col min="11" max="11" width="18" customWidth="1"/>
  </cols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17</v>
      </c>
      <c r="J1" t="s">
        <v>18</v>
      </c>
      <c r="K1" t="s">
        <v>19</v>
      </c>
    </row>
    <row r="2" spans="1:11" x14ac:dyDescent="0.45">
      <c r="A2" t="s">
        <v>15</v>
      </c>
      <c r="B2" t="s">
        <v>9</v>
      </c>
      <c r="C2">
        <v>0.33</v>
      </c>
      <c r="D2">
        <v>0.36608550000000001</v>
      </c>
      <c r="E2">
        <v>10000</v>
      </c>
      <c r="F2">
        <v>17252.71</v>
      </c>
      <c r="G2">
        <v>19531.25</v>
      </c>
      <c r="H2">
        <v>30541.25</v>
      </c>
      <c r="I2">
        <f>C18*report_cyclic[[#This Row],[Old IMPACT]]+D18*E3+E18*E4+F18*E5+E6*G18+E7*H18+E8*I18+E9*J18</f>
        <v>17265</v>
      </c>
      <c r="J2">
        <f>report_cyclic[[#This Row],[Old FINANCIAL]]*C18+G3*D18+E18*G4+F18*G5+G18*G6+H18*G7+I18*G8+J18*G9</f>
        <v>30562.5</v>
      </c>
      <c r="K2">
        <f>report_cyclic[[#This Row],[Old Likelihood]]*C34+C3*D34+C4*E34+C5*F34+C6*G34+C7*H34+C8*I34+C9*J34</f>
        <v>0.36599999999999999</v>
      </c>
    </row>
    <row r="3" spans="1:11" x14ac:dyDescent="0.45">
      <c r="A3" t="s">
        <v>16</v>
      </c>
      <c r="B3" t="s">
        <v>9</v>
      </c>
      <c r="C3">
        <v>0.1</v>
      </c>
      <c r="D3">
        <v>0.27015099999999997</v>
      </c>
      <c r="E3">
        <v>30000</v>
      </c>
      <c r="F3">
        <v>88819.824999999997</v>
      </c>
      <c r="G3">
        <v>39062.5</v>
      </c>
      <c r="H3">
        <v>108537.96875</v>
      </c>
      <c r="I3">
        <f>E2*C19+report_cyclic[[#This Row],[Old IMPACT]]*D19+E19*E4+F19*E5+G19*E6+H19*E7+I19*E8+J19*E9</f>
        <v>88800</v>
      </c>
      <c r="J3">
        <f>report_cyclic[[#This Row],[Old FINANCIAL]]*C19+G3*D19+E18*G4+F19*G5+G19*G6+H19*G7+I19*G8+J19*G9</f>
        <v>108437.5</v>
      </c>
      <c r="K3">
        <f>report_cyclic[[#This Row],[Old Likelihood]]*C35+C3*D35+C4*E35+C5*F35+C6*G35+C7*H35+C8*I35+C9*J35</f>
        <v>0.27281</v>
      </c>
    </row>
    <row r="4" spans="1:11" x14ac:dyDescent="0.45">
      <c r="A4" t="s">
        <v>14</v>
      </c>
      <c r="B4" t="s">
        <v>9</v>
      </c>
      <c r="C4">
        <v>0.18</v>
      </c>
      <c r="D4">
        <v>0.18</v>
      </c>
      <c r="E4">
        <v>65000</v>
      </c>
      <c r="F4">
        <v>134600.15</v>
      </c>
      <c r="G4">
        <v>78125</v>
      </c>
      <c r="H4">
        <v>181187.16796875</v>
      </c>
      <c r="I4">
        <f>E2*C20+E3*D20+E20*report_cyclic[[#This Row],[Old IMPACT]]+F20*E5+G20*E6+H20*E7+E8*I20+E9*J20</f>
        <v>138167.5</v>
      </c>
      <c r="J4">
        <f>report_cyclic[[#This Row],[Old FINANCIAL]]*C20+G3*D18+E20*G4+F20*G5+G20*G6+H20*G7+I20*G8+J20*G9</f>
        <v>192277.34375</v>
      </c>
      <c r="K4">
        <f>report_cyclic[[#This Row],[Old Likelihood]]*C36+C3*D36+C4*E36+C5*F36+C6*G36+C7*H36+C8*I36+C9*J36</f>
        <v>0.18</v>
      </c>
    </row>
    <row r="5" spans="1:11" x14ac:dyDescent="0.45">
      <c r="A5" t="s">
        <v>8</v>
      </c>
      <c r="B5" t="s">
        <v>9</v>
      </c>
      <c r="C5">
        <v>0.1</v>
      </c>
      <c r="D5">
        <v>0.1</v>
      </c>
      <c r="E5">
        <v>50000</v>
      </c>
      <c r="F5">
        <v>101734.22499999998</v>
      </c>
      <c r="G5">
        <v>312500</v>
      </c>
      <c r="H5">
        <v>378220.859375</v>
      </c>
      <c r="I5">
        <f>C21*E2+E3*D21+E4*E21+F21*report_cyclic[[#This Row],[Old IMPACT]]+G21*E6+E7*H21+E8*I21+E9*J21</f>
        <v>102870</v>
      </c>
      <c r="J5">
        <f>report_cyclic[[#This Row],[Old FINANCIAL]]*C21+G3*D21+E21*G4+F21*G5+G21*G6+H21*G7+I21*G8+J21*G9</f>
        <v>382312.5</v>
      </c>
      <c r="K5">
        <f>report_cyclic[[#This Row],[Old Likelihood]]*C37+C3*D37+C4*E37+C5*F37+C6*G37+C7*H37+C8*I37+C9*J37</f>
        <v>0.1</v>
      </c>
    </row>
    <row r="6" spans="1:11" x14ac:dyDescent="0.45">
      <c r="A6" t="s">
        <v>10</v>
      </c>
      <c r="B6" t="s">
        <v>9</v>
      </c>
      <c r="C6">
        <v>0.3</v>
      </c>
      <c r="D6">
        <v>0.46338262999999996</v>
      </c>
      <c r="E6">
        <v>50000</v>
      </c>
      <c r="F6">
        <v>72640.08</v>
      </c>
      <c r="G6">
        <v>19531.25</v>
      </c>
      <c r="H6">
        <v>110202.890625</v>
      </c>
      <c r="I6">
        <f>E2*C22+D22*E3+E22*E4+F22*E5+G22*report_cyclic[[#This Row],[Old IMPACT]]+H22*E7+I22*E8+J22*E9</f>
        <v>72650</v>
      </c>
      <c r="J6">
        <f>report_cyclic[[#This Row],[Old FINANCIAL]]*C22+G3*D22+E22*G4+F22*G5+G22*G6+H22*G7+I22*G8+J22*G9</f>
        <v>110312.5</v>
      </c>
      <c r="K6">
        <f>report_cyclic[[#This Row],[Old Likelihood]]*C38+C3*D38+C4*E38+C5*F38+C6*G38+C7*H38+C8*I38+C9*J38</f>
        <v>0.46260000000000001</v>
      </c>
    </row>
    <row r="7" spans="1:11" x14ac:dyDescent="0.45">
      <c r="A7" t="s">
        <v>11</v>
      </c>
      <c r="B7" t="s">
        <v>9</v>
      </c>
      <c r="C7">
        <v>0.5</v>
      </c>
      <c r="D7">
        <v>0.85785525999999979</v>
      </c>
      <c r="E7">
        <v>25000</v>
      </c>
      <c r="F7">
        <v>45301.87</v>
      </c>
      <c r="G7">
        <v>156250</v>
      </c>
      <c r="H7">
        <v>181558.2421875</v>
      </c>
      <c r="I7">
        <f>E2*C23+D23*E3+E23*E4+E5*F23+G23*E6+H23*report_cyclic[[#This Row],[Old IMPACT]]+I23*E8+J23*E9</f>
        <v>45300</v>
      </c>
      <c r="J7">
        <f>report_cyclic[[#This Row],[Old FINANCIAL]]*C23+G3*D23+E23*G4+F23*G5+G23*G6+H23*G7+I23*G8+J23*G9</f>
        <v>181562.5</v>
      </c>
      <c r="K7">
        <f>report_cyclic[[#This Row],[Old Likelihood]]*C39+C3*D39+C4*E39+C5*F39+C6*G39+C7*H39+C8*I39+C9*J39</f>
        <v>0.87008399999999997</v>
      </c>
    </row>
    <row r="8" spans="1:11" x14ac:dyDescent="0.45">
      <c r="A8" t="s">
        <v>12</v>
      </c>
      <c r="B8" t="s">
        <v>9</v>
      </c>
      <c r="C8">
        <v>0.1</v>
      </c>
      <c r="D8">
        <v>0.25093672000000006</v>
      </c>
      <c r="E8">
        <v>100000</v>
      </c>
      <c r="F8">
        <v>124292.01</v>
      </c>
      <c r="G8">
        <v>39062.5</v>
      </c>
      <c r="H8">
        <v>146830.3515625</v>
      </c>
      <c r="I8">
        <f>C24*E2+E3*D24+E4*E24+F24*E5+E6*G24+H24*E7+I24*report_cyclic[[#This Row],[Old IMPACT]]+E9*J24</f>
        <v>124300</v>
      </c>
      <c r="J8">
        <f>report_cyclic[[#This Row],[Old FINANCIAL]]*C24+G3*D24+E24*G4+F24*G5+G24*G6+H24*G7+I24*G8+J24*G9</f>
        <v>146875</v>
      </c>
      <c r="K8">
        <f>report_cyclic[[#This Row],[Old Likelihood]]*C40+C3*D40+C4*E40+C5*F40+C6*G40+C7*H40+C8*I40+C9*J40</f>
        <v>0.25121599999999999</v>
      </c>
    </row>
    <row r="9" spans="1:11" x14ac:dyDescent="0.45">
      <c r="A9" t="s">
        <v>13</v>
      </c>
      <c r="B9" t="s">
        <v>9</v>
      </c>
      <c r="C9">
        <v>0.33</v>
      </c>
      <c r="D9">
        <v>0.86287753000000011</v>
      </c>
      <c r="E9">
        <v>25000</v>
      </c>
      <c r="F9">
        <v>42066.38</v>
      </c>
      <c r="G9">
        <v>39062.5</v>
      </c>
      <c r="H9">
        <v>59644.0234375</v>
      </c>
      <c r="I9">
        <f>E2*C25+E3*D25+E4*E25+E5*F25+G25*E6+H25*E7+E8*I25+report_cyclic[[#This Row],[Old IMPACT]]*J25</f>
        <v>42040</v>
      </c>
      <c r="J9">
        <f>report_cyclic[[#This Row],[Old FINANCIAL]]*C25+G3*D25+E25*G4+F25*G5+G25*G6+H25*G7+I25*G8+J25*G9</f>
        <v>59625</v>
      </c>
      <c r="K9">
        <f>report_cyclic[[#This Row],[Old Likelihood]]*C41+C3*D41+C4*E41+C5*F41+C6*G41+C7*H41+C8*I41+C9*J41</f>
        <v>0.90939999999999999</v>
      </c>
    </row>
    <row r="15" spans="1:11" x14ac:dyDescent="0.45">
      <c r="B15" t="s">
        <v>20</v>
      </c>
    </row>
    <row r="17" spans="2:10" x14ac:dyDescent="0.45">
      <c r="C17" s="1" t="s">
        <v>15</v>
      </c>
      <c r="D17" s="2" t="s">
        <v>16</v>
      </c>
      <c r="E17" s="1" t="s">
        <v>14</v>
      </c>
      <c r="F17" s="2" t="s">
        <v>8</v>
      </c>
      <c r="G17" s="1" t="s">
        <v>10</v>
      </c>
      <c r="H17" s="2" t="s">
        <v>11</v>
      </c>
      <c r="I17" s="1" t="s">
        <v>12</v>
      </c>
      <c r="J17" s="2" t="s">
        <v>13</v>
      </c>
    </row>
    <row r="18" spans="2:10" x14ac:dyDescent="0.45">
      <c r="B18" s="1" t="s">
        <v>15</v>
      </c>
      <c r="C18">
        <v>1</v>
      </c>
      <c r="D18" s="3">
        <f>0.1*0.5*0.5*0.2</f>
        <v>5.000000000000001E-3</v>
      </c>
      <c r="E18">
        <v>0</v>
      </c>
      <c r="F18">
        <v>0</v>
      </c>
      <c r="G18">
        <v>0.1</v>
      </c>
      <c r="H18" s="3">
        <f>0.1*0.5</f>
        <v>0.05</v>
      </c>
      <c r="I18" s="3">
        <f>0.1*0.5*0.5*0.2*0.48</f>
        <v>2.4000000000000002E-3</v>
      </c>
      <c r="J18" s="3">
        <f>0.1*0.5*0.5</f>
        <v>2.5000000000000001E-2</v>
      </c>
    </row>
    <row r="19" spans="2:10" x14ac:dyDescent="0.45">
      <c r="B19" s="2" t="s">
        <v>16</v>
      </c>
      <c r="C19">
        <v>0</v>
      </c>
      <c r="D19">
        <v>1</v>
      </c>
      <c r="E19">
        <v>0</v>
      </c>
      <c r="F19">
        <v>0</v>
      </c>
      <c r="G19">
        <v>0</v>
      </c>
      <c r="H19" s="3">
        <f>0.48*0.6</f>
        <v>0.28799999999999998</v>
      </c>
      <c r="I19">
        <v>0.48</v>
      </c>
      <c r="J19" s="3">
        <f>0.48*0.6*0.5</f>
        <v>0.14399999999999999</v>
      </c>
    </row>
    <row r="20" spans="2:10" x14ac:dyDescent="0.45">
      <c r="B20" s="1" t="s">
        <v>14</v>
      </c>
      <c r="C20">
        <v>0.2</v>
      </c>
      <c r="D20">
        <f>0.55*0.5*0.5*0.2+0.75*0.2</f>
        <v>0.17750000000000002</v>
      </c>
      <c r="E20">
        <v>1</v>
      </c>
      <c r="F20">
        <v>0</v>
      </c>
      <c r="G20" s="3">
        <f>0.55+0.2*0.1</f>
        <v>0.57000000000000006</v>
      </c>
      <c r="H20">
        <f>0.55*0.5+0.75*0.2*0.48*0.6</f>
        <v>0.31820000000000004</v>
      </c>
      <c r="I20">
        <f>0.75*0.2*0.48</f>
        <v>7.2000000000000008E-2</v>
      </c>
      <c r="J20">
        <f>0.75+0.55*0.5*0.5</f>
        <v>0.88749999999999996</v>
      </c>
    </row>
    <row r="21" spans="2:10" x14ac:dyDescent="0.45">
      <c r="B21" s="2" t="s">
        <v>8</v>
      </c>
      <c r="C21">
        <v>0</v>
      </c>
      <c r="D21">
        <f>0.3*0.5*0.5*0.2+0.25*0.6*0.5*0.2</f>
        <v>0.03</v>
      </c>
      <c r="E21">
        <v>0</v>
      </c>
      <c r="F21">
        <v>1</v>
      </c>
      <c r="G21">
        <v>0.3</v>
      </c>
      <c r="H21">
        <f>0.3*0.5+0.25*0.6</f>
        <v>0.3</v>
      </c>
      <c r="I21">
        <f>0.25+0.3*0.5*0.5*0.2*0.48</f>
        <v>0.25719999999999998</v>
      </c>
      <c r="J21">
        <f>0.25*0.6*0.5+0.3*0.5*0.5</f>
        <v>0.15</v>
      </c>
    </row>
    <row r="22" spans="2:10" x14ac:dyDescent="0.45">
      <c r="B22" s="1" t="s">
        <v>10</v>
      </c>
      <c r="C22">
        <v>0</v>
      </c>
      <c r="D22">
        <f>0.5*0.5*0.2</f>
        <v>0.05</v>
      </c>
      <c r="E22">
        <v>0</v>
      </c>
      <c r="F22">
        <v>0</v>
      </c>
      <c r="G22">
        <v>1</v>
      </c>
      <c r="H22">
        <v>0.5</v>
      </c>
      <c r="I22">
        <f>0.5*0.5*0.2*0.48</f>
        <v>2.4E-2</v>
      </c>
      <c r="J22">
        <f>0.5*0.5</f>
        <v>0.25</v>
      </c>
    </row>
    <row r="23" spans="2:10" x14ac:dyDescent="0.45">
      <c r="B23" s="2" t="s">
        <v>11</v>
      </c>
      <c r="C23">
        <v>0</v>
      </c>
      <c r="D23">
        <f>0.5*0.2</f>
        <v>0.1</v>
      </c>
      <c r="E23">
        <v>0</v>
      </c>
      <c r="F23">
        <v>0</v>
      </c>
      <c r="G23">
        <v>0</v>
      </c>
      <c r="H23">
        <v>1</v>
      </c>
      <c r="I23">
        <f>0.5*0.2*0.48</f>
        <v>4.8000000000000001E-2</v>
      </c>
      <c r="J23">
        <v>0.5</v>
      </c>
    </row>
    <row r="24" spans="2:10" x14ac:dyDescent="0.45">
      <c r="B24" s="1" t="s">
        <v>12</v>
      </c>
      <c r="C24">
        <v>0</v>
      </c>
      <c r="D24">
        <f>0.6*0.5*0.2</f>
        <v>0.06</v>
      </c>
      <c r="E24">
        <v>0</v>
      </c>
      <c r="F24">
        <v>0</v>
      </c>
      <c r="G24">
        <v>0</v>
      </c>
      <c r="H24">
        <v>0.6</v>
      </c>
      <c r="I24">
        <v>1</v>
      </c>
      <c r="J24">
        <f>0.6*0.5</f>
        <v>0.3</v>
      </c>
    </row>
    <row r="25" spans="2:10" x14ac:dyDescent="0.45">
      <c r="B25" s="2" t="s">
        <v>13</v>
      </c>
      <c r="C25">
        <v>0</v>
      </c>
      <c r="D25">
        <v>0.2</v>
      </c>
      <c r="E25">
        <v>0</v>
      </c>
      <c r="F25">
        <v>0</v>
      </c>
      <c r="G25">
        <v>0</v>
      </c>
      <c r="H25">
        <f>0.2*0.48*0.6</f>
        <v>5.7599999999999998E-2</v>
      </c>
      <c r="I25">
        <f>0.2*0.48</f>
        <v>9.6000000000000002E-2</v>
      </c>
      <c r="J25">
        <v>1</v>
      </c>
    </row>
    <row r="29" spans="2:10" x14ac:dyDescent="0.45">
      <c r="B29" t="s">
        <v>21</v>
      </c>
    </row>
    <row r="33" spans="2:10" x14ac:dyDescent="0.45">
      <c r="C33" s="1" t="s">
        <v>15</v>
      </c>
      <c r="D33" s="2" t="s">
        <v>16</v>
      </c>
      <c r="E33" s="1" t="s">
        <v>14</v>
      </c>
      <c r="F33" s="2" t="s">
        <v>8</v>
      </c>
      <c r="G33" s="1" t="s">
        <v>10</v>
      </c>
      <c r="H33" s="2" t="s">
        <v>11</v>
      </c>
      <c r="I33" s="1" t="s">
        <v>12</v>
      </c>
      <c r="J33" s="2" t="s">
        <v>13</v>
      </c>
    </row>
    <row r="34" spans="2:10" x14ac:dyDescent="0.45">
      <c r="B34" s="1" t="s">
        <v>15</v>
      </c>
      <c r="C34">
        <v>1</v>
      </c>
      <c r="D34">
        <v>0</v>
      </c>
      <c r="E34">
        <v>0.2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2:10" x14ac:dyDescent="0.45">
      <c r="B35" s="2" t="s">
        <v>16</v>
      </c>
      <c r="C35">
        <f>0.2*0.5*0.5*0.1</f>
        <v>5.000000000000001E-3</v>
      </c>
      <c r="D35">
        <v>1</v>
      </c>
      <c r="E35">
        <f>0.2*0.75+0.2*0.5*0.5*0.55+0.2*0.5*0.1*0.2</f>
        <v>0.17950000000000002</v>
      </c>
      <c r="F35">
        <f>0.2*0.5*0.5*0.3+0.2*0.5*0.6*0.25</f>
        <v>0.03</v>
      </c>
      <c r="G35">
        <f>0.2*0.5*0.5</f>
        <v>0.05</v>
      </c>
      <c r="H35">
        <f>0.2*0.5</f>
        <v>0.1</v>
      </c>
      <c r="I35">
        <f>0.2*0.5*0.6</f>
        <v>0.06</v>
      </c>
      <c r="J35">
        <f>0.2</f>
        <v>0.2</v>
      </c>
    </row>
    <row r="36" spans="2:10" x14ac:dyDescent="0.45">
      <c r="B36" s="1" t="s">
        <v>14</v>
      </c>
      <c r="C36">
        <f>0</f>
        <v>0</v>
      </c>
      <c r="D36">
        <f>0</f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2:10" x14ac:dyDescent="0.45">
      <c r="B37" s="2" t="s">
        <v>8</v>
      </c>
      <c r="C37">
        <v>0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</row>
    <row r="38" spans="2:10" x14ac:dyDescent="0.45">
      <c r="B38" s="1" t="s">
        <v>10</v>
      </c>
      <c r="C38">
        <f>0.1</f>
        <v>0.1</v>
      </c>
      <c r="D38">
        <v>0</v>
      </c>
      <c r="E38">
        <f>0.55+0.1*0.2</f>
        <v>0.57000000000000006</v>
      </c>
      <c r="F38">
        <f>0.3</f>
        <v>0.3</v>
      </c>
      <c r="G38">
        <v>1</v>
      </c>
      <c r="H38">
        <f>0</f>
        <v>0</v>
      </c>
      <c r="I38">
        <f>0</f>
        <v>0</v>
      </c>
      <c r="J38">
        <f>0</f>
        <v>0</v>
      </c>
    </row>
    <row r="39" spans="2:10" x14ac:dyDescent="0.45">
      <c r="B39" s="2" t="s">
        <v>11</v>
      </c>
      <c r="C39">
        <f>0.5*0.1</f>
        <v>0.05</v>
      </c>
      <c r="D39">
        <f>0.6*0.48</f>
        <v>0.28799999999999998</v>
      </c>
      <c r="E39">
        <f>0.5*0.55+0.6*0.48*0.2*0.75</f>
        <v>0.31820000000000004</v>
      </c>
      <c r="F39">
        <f>0.6*0.25+0.5*0.3</f>
        <v>0.3</v>
      </c>
      <c r="G39">
        <f>0.5</f>
        <v>0.5</v>
      </c>
      <c r="H39">
        <v>1</v>
      </c>
      <c r="I39">
        <f>0.6</f>
        <v>0.6</v>
      </c>
      <c r="J39">
        <f>0.6*0.48*0.2</f>
        <v>5.7599999999999998E-2</v>
      </c>
    </row>
    <row r="40" spans="2:10" x14ac:dyDescent="0.45">
      <c r="B40" s="1" t="s">
        <v>12</v>
      </c>
      <c r="C40">
        <f>0</f>
        <v>0</v>
      </c>
      <c r="D40">
        <f>0.48</f>
        <v>0.48</v>
      </c>
      <c r="E40">
        <f>0.48*0.2*0.75+0.48*0.2*0.5*0.5*0.55</f>
        <v>8.5200000000000012E-2</v>
      </c>
      <c r="F40">
        <f>0.25</f>
        <v>0.25</v>
      </c>
      <c r="G40">
        <f>0.48*0.2*0.5*0.5</f>
        <v>2.4E-2</v>
      </c>
      <c r="H40">
        <f>0.48*0.2*0.5</f>
        <v>4.8000000000000001E-2</v>
      </c>
      <c r="I40">
        <v>1</v>
      </c>
      <c r="J40">
        <f>0.48*0.2</f>
        <v>9.6000000000000002E-2</v>
      </c>
    </row>
    <row r="41" spans="2:10" x14ac:dyDescent="0.45">
      <c r="B41" s="2" t="s">
        <v>13</v>
      </c>
      <c r="C41">
        <f>0.5*0.5*0.1</f>
        <v>2.5000000000000001E-2</v>
      </c>
      <c r="D41">
        <f>0.48</f>
        <v>0.48</v>
      </c>
      <c r="E41">
        <f>0.75+0.5*0.5*0.55+0.5*0.5*0.1*0.2</f>
        <v>0.89249999999999996</v>
      </c>
      <c r="F41">
        <f>0.5*0.6*0.25</f>
        <v>7.4999999999999997E-2</v>
      </c>
      <c r="G41">
        <f>0.5*0.5</f>
        <v>0.25</v>
      </c>
      <c r="H41">
        <f>0.5</f>
        <v>0.5</v>
      </c>
      <c r="I41">
        <f>0.5*0.6</f>
        <v>0.3</v>
      </c>
      <c r="J41">
        <v>1</v>
      </c>
    </row>
  </sheetData>
  <pageMargins left="0.7" right="0.7" top="0.75" bottom="0.75" header="0.3" footer="0.3"/>
  <ignoredErrors>
    <ignoredError sqref="I3" calculatedColumn="1"/>
  </ignoredErrors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K U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5 u Y P o a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0 0 j M 1 M t Y z s N G H C d r 4 Z u Y h F B g B H Q y S R R K 0 c S 7 N K S k t S r V L z d N 1 d 7 L R h 3 F t 9 K F + s A M A A A D / / w M A U E s D B B Q A A g A I A A A A I Q A s X b e d t A E A A B o F A A A T A A A A R m 9 y b X V s Y X M v U 2 V j d G l v b j E u b e y S U W v b M B D H 3 w P 9 D s J 9 c c C Y Z H R l b P j B O C s L d F m H s 6 d q F E W + x i K y L u j O 9 U L o d 5 8 c Z 8 v G s s G e N 7 3 4 d L + 7 v 0 / S n 0 C z Q S f K 4 T t 9 M x p R r T x U 4 j L y s E X P I p 6 O I 5 E J C 3 w x E m G V 2 H o N I V P Q U z p D 3 T b g O L 4 x F t I C H Y c N x d H s t f R b 5 S q Q M + y c R V W R P O m l m p 6 i c X I / A 2 s a w + C z K I k S U a B t G 0 f Z q 0 S 8 d R o r 4 9 b Z 9 c v J Z J q I j y 0 y l L y z k J 3 C d I E O P o + T Y a 7 L 6 M 5 j E 1 g l 3 o G q w F M / 9 l K t Q u G R H P P x c I R E 3 B / z u b W l V l Z 5 y t i 3 P 0 o W t X L r o L j c b e E k t / T K 0 S P 6 Z p i 4 h x S f + X + y 3 0 c 5 E X A 4 H I c i w f C F n x O x j 0 o N T n m D v 4 A P t h K 3 Z h M u p k a s v m H X N i v w h w K x g O 7 P F b 3 E / P 1 d X i w D n D u + v k r 7 C Q + s b / 7 O z j X e z B f 5 o p j n t 2 d 4 3 / w 7 / j y + G B l 3 9 t p O n h o c 8 K B 3 2 h r 9 1 5 6 S s i O b W g w v V S O x / L R q H b c v J p O r o i X G R t b Y g P S G z U b J D v 2 G t k o D y c q r 7 k G t l X F D u D Z c t 6 t D L G k L 2 j w a r X r 3 k 2 Q g 7 l N D I H + a 9 7 9 p / y n T f g U A A P / / A w B Q S w E C L Q A U A A Y A C A A A A C E A K t 2 q Q N I A A A A 3 A Q A A E w A A A A A A A A A A A A A A A A A A A A A A W 0 N v b n R l b n R f V H l w Z X N d L n h t b F B L A Q I t A B Q A A g A I A A A A I Q D m 5 g + h r Q A A A P c A A A A S A A A A A A A A A A A A A A A A A A s D A A B D b 2 5 m a W c v U G F j a 2 F n Z S 5 4 b W x Q S w E C L Q A U A A I A C A A A A C E A L F 2 3 n b Q B A A A a B Q A A E w A A A A A A A A A A A A A A A A D o A w A A R m 9 y b X V s Y X M v U 2 V j d G l v b j E u b V B L B Q Y A A A A A A w A D A M I A A A D N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R g A A A A A A A A v G A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3 J l c G 9 y d C U y M C g x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M t M D l U M T U 6 M T U 6 N T E u N T A 4 N z A 4 N l o i L z 4 8 R W 5 0 c n k g V H l w Z T 0 i R m l s b E N v b H V t b l R 5 c G V z I i B W Y W x 1 Z T 0 i c 0 J n W U Z C U U 1 G Q l F V P S I v P j x F b n R y e S B U e X B l P S J G a W x s Q 2 9 s d W 1 u T m F t Z X M i I F Z h b H V l P S J z W y Z x d W 9 0 O 0 F z c 2 V 0 J n F 1 b 3 Q 7 L C Z x d W 9 0 O 1 N j Z W 5 h c m l v J n F 1 b 3 Q 7 L C Z x d W 9 0 O 0 9 s Z C B M a W t l b G l o b 2 9 k J n F 1 b 3 Q 7 L C Z x d W 9 0 O y B O Z X c g T G l r Z W x p a G 9 v Z C Z x d W 9 0 O y w m c X V v d D t P b G Q g S U 1 Q Q U N U J n F 1 b 3 Q 7 L C Z x d W 9 0 O 0 5 l d y B J T V B B Q 1 Q m c X V v d D s s J n F 1 b 3 Q 7 T 2 x k I E Z J T k F O Q 0 l B T C Z x d W 9 0 O y w m c X V v d D t O Z X c g R k l O Q U 5 D S U F M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F y Z 2 V 0 T m F t Z U N 1 c 3 R v b W l 6 Z W Q i I F Z h b H V l P S J s M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w b 3 J 0 I C g x K S 9 B d X R v U m V t b 3 Z l Z E N v b H V t b n M x L n t B c 3 N l d C w w f S Z x d W 9 0 O y w m c X V v d D t T Z W N 0 a W 9 u M S 9 y Z X B v c n Q g K D E p L 0 F 1 d G 9 S Z W 1 v d m V k Q 2 9 s d W 1 u c z E u e 1 N j Z W 5 h c m l v L D F 9 J n F 1 b 3 Q 7 L C Z x d W 9 0 O 1 N l Y 3 R p b 2 4 x L 3 J l c G 9 y d C A o M S k v Q X V 0 b 1 J l b W 9 2 Z W R D b 2 x 1 b W 5 z M S 5 7 T 2 x k I E x p a 2 V s a W h v b 2 Q s M n 0 m c X V v d D s s J n F 1 b 3 Q 7 U 2 V j d G l v b j E v c m V w b 3 J 0 I C g x K S 9 B d X R v U m V t b 3 Z l Z E N v b H V t b n M x L n s g T m V 3 I E x p a 2 V s a W h v b 2 Q s M 3 0 m c X V v d D s s J n F 1 b 3 Q 7 U 2 V j d G l v b j E v c m V w b 3 J 0 I C g x K S 9 B d X R v U m V t b 3 Z l Z E N v b H V t b n M x L n t P b G Q g S U 1 Q Q U N U L D R 9 J n F 1 b 3 Q 7 L C Z x d W 9 0 O 1 N l Y 3 R p b 2 4 x L 3 J l c G 9 y d C A o M S k v Q X V 0 b 1 J l b W 9 2 Z W R D b 2 x 1 b W 5 z M S 5 7 T m V 3 I E l N U E F D V C w 1 f S Z x d W 9 0 O y w m c X V v d D t T Z W N 0 a W 9 u M S 9 y Z X B v c n Q g K D E p L 0 F 1 d G 9 S Z W 1 v d m V k Q 2 9 s d W 1 u c z E u e 0 9 s Z C B G S U 5 B T k N J Q U w s N n 0 m c X V v d D s s J n F 1 b 3 Q 7 U 2 V j d G l v b j E v c m V w b 3 J 0 I C g x K S 9 B d X R v U m V t b 3 Z l Z E N v b H V t b n M x L n t O Z X c g R k l O Q U 5 D S U F M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J l c G 9 y d C A o M S k v Q X V 0 b 1 J l b W 9 2 Z W R D b 2 x 1 b W 5 z M S 5 7 Q X N z Z X Q s M H 0 m c X V v d D s s J n F 1 b 3 Q 7 U 2 V j d G l v b j E v c m V w b 3 J 0 I C g x K S 9 B d X R v U m V t b 3 Z l Z E N v b H V t b n M x L n t T Y 2 V u Y X J p b y w x f S Z x d W 9 0 O y w m c X V v d D t T Z W N 0 a W 9 u M S 9 y Z X B v c n Q g K D E p L 0 F 1 d G 9 S Z W 1 v d m V k Q 2 9 s d W 1 u c z E u e 0 9 s Z C B M a W t l b G l o b 2 9 k L D J 9 J n F 1 b 3 Q 7 L C Z x d W 9 0 O 1 N l Y 3 R p b 2 4 x L 3 J l c G 9 y d C A o M S k v Q X V 0 b 1 J l b W 9 2 Z W R D b 2 x 1 b W 5 z M S 5 7 I E 5 l d y B M a W t l b G l o b 2 9 k L D N 9 J n F 1 b 3 Q 7 L C Z x d W 9 0 O 1 N l Y 3 R p b 2 4 x L 3 J l c G 9 y d C A o M S k v Q X V 0 b 1 J l b W 9 2 Z W R D b 2 x 1 b W 5 z M S 5 7 T 2 x k I E l N U E F D V C w 0 f S Z x d W 9 0 O y w m c X V v d D t T Z W N 0 a W 9 u M S 9 y Z X B v c n Q g K D E p L 0 F 1 d G 9 S Z W 1 v d m V k Q 2 9 s d W 1 u c z E u e 0 5 l d y B J T V B B Q 1 Q s N X 0 m c X V v d D s s J n F 1 b 3 Q 7 U 2 V j d G l v b j E v c m V w b 3 J 0 I C g x K S 9 B d X R v U m V t b 3 Z l Z E N v b H V t b n M x L n t P b G Q g R k l O Q U 5 D S U F M L D Z 9 J n F 1 b 3 Q 7 L C Z x d W 9 0 O 1 N l Y 3 R p b 2 4 x L 3 J l c G 9 y d C A o M S k v Q X V 0 b 1 J l b W 9 2 Z W R D b 2 x 1 b W 5 z M S 5 7 T m V 3 I E Z J T k F O Q 0 l B T C w 3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c m V w b 3 J 0 X 2 N 5 Y 2 x p Y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N D E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M y 0 x M 1 Q x M D o 1 N z o w O S 4 5 N j Y x M T M x W i I v P j x F b n R y e S B U e X B l P S J G a W x s Q 2 9 s d W 1 u V H l w Z X M i I F Z h b H V l P S J z Q m d Z R k J R T U Z C U V U 9 I i 8 + P E V u d H J 5 I F R 5 c G U 9 I k Z p b G x D b 2 x 1 b W 5 O Y W 1 l c y I g V m F s d W U 9 I n N b J n F 1 b 3 Q 7 Q X N z Z X Q m c X V v d D s s J n F 1 b 3 Q 7 U 2 N l b m F y a W 8 m c X V v d D s s J n F 1 b 3 Q 7 T 2 x k I E x p a 2 V s a W h v b 2 Q m c X V v d D s s J n F 1 b 3 Q 7 I E 5 l d y B M a W t l b G l o b 2 9 k J n F 1 b 3 Q 7 L C Z x d W 9 0 O 0 9 s Z C B J T V B B Q 1 Q m c X V v d D s s J n F 1 b 3 Q 7 T m V 3 I E l N U E F D V C Z x d W 9 0 O y w m c X V v d D t P b G Q g R k l O Q U 5 D S U F M J n F 1 b 3 Q 7 L C Z x d W 9 0 O 0 5 l d y B G S U 5 B T k N J Q U w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B v c n R f Y 3 l j b G l j L 0 F 1 d G 9 S Z W 1 v d m V k Q 2 9 s d W 1 u c z E u e 0 F z c 2 V 0 L D B 9 J n F 1 b 3 Q 7 L C Z x d W 9 0 O 1 N l Y 3 R p b 2 4 x L 3 J l c G 9 y d F 9 j e W N s a W M v Q X V 0 b 1 J l b W 9 2 Z W R D b 2 x 1 b W 5 z M S 5 7 U 2 N l b m F y a W 8 s M X 0 m c X V v d D s s J n F 1 b 3 Q 7 U 2 V j d G l v b j E v c m V w b 3 J 0 X 2 N 5 Y 2 x p Y y 9 B d X R v U m V t b 3 Z l Z E N v b H V t b n M x L n t P b G Q g T G l r Z W x p a G 9 v Z C w y f S Z x d W 9 0 O y w m c X V v d D t T Z W N 0 a W 9 u M S 9 y Z X B v c n R f Y 3 l j b G l j L 0 F 1 d G 9 S Z W 1 v d m V k Q 2 9 s d W 1 u c z E u e y B O Z X c g T G l r Z W x p a G 9 v Z C w z f S Z x d W 9 0 O y w m c X V v d D t T Z W N 0 a W 9 u M S 9 y Z X B v c n R f Y 3 l j b G l j L 0 F 1 d G 9 S Z W 1 v d m V k Q 2 9 s d W 1 u c z E u e 0 9 s Z C B J T V B B Q 1 Q s N H 0 m c X V v d D s s J n F 1 b 3 Q 7 U 2 V j d G l v b j E v c m V w b 3 J 0 X 2 N 5 Y 2 x p Y y 9 B d X R v U m V t b 3 Z l Z E N v b H V t b n M x L n t O Z X c g S U 1 Q Q U N U L D V 9 J n F 1 b 3 Q 7 L C Z x d W 9 0 O 1 N l Y 3 R p b 2 4 x L 3 J l c G 9 y d F 9 j e W N s a W M v Q X V 0 b 1 J l b W 9 2 Z W R D b 2 x 1 b W 5 z M S 5 7 T 2 x k I E Z J T k F O Q 0 l B T C w 2 f S Z x d W 9 0 O y w m c X V v d D t T Z W N 0 a W 9 u M S 9 y Z X B v c n R f Y 3 l j b G l j L 0 F 1 d G 9 S Z W 1 v d m V k Q 2 9 s d W 1 u c z E u e 0 5 l d y B G S U 5 B T k N J Q U w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m V w b 3 J 0 X 2 N 5 Y 2 x p Y y 9 B d X R v U m V t b 3 Z l Z E N v b H V t b n M x L n t B c 3 N l d C w w f S Z x d W 9 0 O y w m c X V v d D t T Z W N 0 a W 9 u M S 9 y Z X B v c n R f Y 3 l j b G l j L 0 F 1 d G 9 S Z W 1 v d m V k Q 2 9 s d W 1 u c z E u e 1 N j Z W 5 h c m l v L D F 9 J n F 1 b 3 Q 7 L C Z x d W 9 0 O 1 N l Y 3 R p b 2 4 x L 3 J l c G 9 y d F 9 j e W N s a W M v Q X V 0 b 1 J l b W 9 2 Z W R D b 2 x 1 b W 5 z M S 5 7 T 2 x k I E x p a 2 V s a W h v b 2 Q s M n 0 m c X V v d D s s J n F 1 b 3 Q 7 U 2 V j d G l v b j E v c m V w b 3 J 0 X 2 N 5 Y 2 x p Y y 9 B d X R v U m V t b 3 Z l Z E N v b H V t b n M x L n s g T m V 3 I E x p a 2 V s a W h v b 2 Q s M 3 0 m c X V v d D s s J n F 1 b 3 Q 7 U 2 V j d G l v b j E v c m V w b 3 J 0 X 2 N 5 Y 2 x p Y y 9 B d X R v U m V t b 3 Z l Z E N v b H V t b n M x L n t P b G Q g S U 1 Q Q U N U L D R 9 J n F 1 b 3 Q 7 L C Z x d W 9 0 O 1 N l Y 3 R p b 2 4 x L 3 J l c G 9 y d F 9 j e W N s a W M v Q X V 0 b 1 J l b W 9 2 Z W R D b 2 x 1 b W 5 z M S 5 7 T m V 3 I E l N U E F D V C w 1 f S Z x d W 9 0 O y w m c X V v d D t T Z W N 0 a W 9 u M S 9 y Z X B v c n R f Y 3 l j b G l j L 0 F 1 d G 9 S Z W 1 v d m V k Q 2 9 s d W 1 u c z E u e 0 9 s Z C B G S U 5 B T k N J Q U w s N n 0 m c X V v d D s s J n F 1 b 3 Q 7 U 2 V j d G l v b j E v c m V w b 3 J 0 X 2 N 5 Y 2 x p Y y 9 B d X R v U m V t b 3 Z l Z E N v b H V t b n M x L n t O Z X c g R k l O Q U 5 D S U F M L D d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y Z X B v c n R f Y 3 l j b G l j I i 8 + P C 9 T d G F i b G V F b n R y a W V z P j w v S X R l b T 4 8 S X R l b T 4 8 S X R l b U x v Y 2 F 0 a W 9 u P j x J d G V t V H l w Z T 5 G b 3 J t d W x h P C 9 J d G V t V H l w Z T 4 8 S X R l b V B h d G g + U 2 V j d G l v b j E v c m V w b 3 J 0 J T I w K D E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m V w b 3 J 0 J T I w K D E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m V w b 3 J 0 J T I w K D E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y Z X B v c n R f Y 3 l j b G l j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m V w b 3 J 0 X 2 N 5 Y 2 x p Y y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J l c G 9 y d F 9 j e W N s a W M v Q 2 h h b m d l Z C U y M F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N o A A A A B A A A A 0 I y d 3 w E V 0 R G M e g D A T 8 K X 6 w E A A A B O y o i J s p x 5 Q I T K 8 P b f t J p G A A A A A A I A A A A A A A N m A A D A A A A A E A A A A F 8 F 0 g E b r D 8 9 i s t O u E x / q g Q A A A A A B I A A A K A A A A A Q A A A A j U q Z 5 r v 6 t q D B E 6 c F P S k C 0 V A A A A D Q w b + v i E d r 3 s 2 X g G P R e s d C O c 2 f b S M 9 I u d i H d H O 4 i l 0 a 7 e d 6 6 h 0 g X q 4 q 1 5 A m z 9 X I G j k B N a l 4 g v 7 z J H K r 7 1 l I M z h 3 n B h f K i 7 V g C N Z n I 9 u D w l b B Q A A A B a s 9 1 6 s 5 S j p H q l m M u 0 8 A S U / 3 z c h w = = < / D a t a M a s h u p > 
</file>

<file path=customXml/itemProps1.xml><?xml version="1.0" encoding="utf-8"?>
<ds:datastoreItem xmlns:ds="http://schemas.openxmlformats.org/officeDocument/2006/customXml" ds:itemID="{6A5B72FE-F1C0-4A94-879E-F6CAEA7F6CB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report_cyclic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Ritika Pande</dc:creator>
  <cp:lastModifiedBy>Ritika Pande</cp:lastModifiedBy>
  <dcterms:created xsi:type="dcterms:W3CDTF">2023-03-09T15:15:21Z</dcterms:created>
  <dcterms:modified xsi:type="dcterms:W3CDTF">2023-03-13T15:05:04Z</dcterms:modified>
</cp:coreProperties>
</file>