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74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72.xml" ContentType="application/vnd.openxmlformats-officedocument.spreadsheetml.externalLink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worksheets/sheet9.xml" ContentType="application/vnd.openxmlformats-officedocument.spreadsheetml.worksheet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730" windowHeight="9735" firstSheet="4" activeTab="5"/>
  </bookViews>
  <sheets>
    <sheet name="CP 10 " sheetId="1" state="hidden" r:id="rId1"/>
    <sheet name="CP 10 spk" sheetId="2" state="hidden" r:id="rId2"/>
    <sheet name="to client - Supply" sheetId="5" state="hidden" r:id="rId3"/>
    <sheet name="to client - laying" sheetId="4" state="hidden" r:id="rId4"/>
    <sheet name="to client - Supply TO MAIL" sheetId="6" r:id="rId5"/>
    <sheet name="Statement - 2" sheetId="7" r:id="rId6"/>
    <sheet name="S-Curve All " sheetId="14" r:id="rId7"/>
    <sheet name="S-Curve - WD" sheetId="15" r:id="rId8"/>
    <sheet name="S-Curve - CASH FLOW GROSS" sheetId="16" r:id="rId9"/>
    <sheet name="S-Curve - CASH FLOW NET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\0" localSheetId="1">#REF!</definedName>
    <definedName name="\0" localSheetId="7">#REF!</definedName>
    <definedName name="\0" localSheetId="6">#REF!</definedName>
    <definedName name="\0" localSheetId="3">#REF!</definedName>
    <definedName name="\0" localSheetId="2">#REF!</definedName>
    <definedName name="\0" localSheetId="4">#REF!</definedName>
    <definedName name="\0">#REF!</definedName>
    <definedName name="\1" localSheetId="1">#REF!</definedName>
    <definedName name="\1" localSheetId="7">#REF!</definedName>
    <definedName name="\1" localSheetId="6">#REF!</definedName>
    <definedName name="\1" localSheetId="3">#REF!</definedName>
    <definedName name="\1" localSheetId="2">#REF!</definedName>
    <definedName name="\1" localSheetId="4">#REF!</definedName>
    <definedName name="\1">#REF!</definedName>
    <definedName name="\a">#N/A</definedName>
    <definedName name="\b">#N/A</definedName>
    <definedName name="\c">#N/A</definedName>
    <definedName name="\p" localSheetId="1">#REF!</definedName>
    <definedName name="\p" localSheetId="7">#REF!</definedName>
    <definedName name="\p" localSheetId="6">#REF!</definedName>
    <definedName name="\p" localSheetId="3">#REF!</definedName>
    <definedName name="\p" localSheetId="2">#REF!</definedName>
    <definedName name="\p" localSheetId="4">#REF!</definedName>
    <definedName name="\p">#REF!</definedName>
    <definedName name="\z">#N/A</definedName>
    <definedName name="_" localSheetId="1">[1]LD!#REF!</definedName>
    <definedName name="_" localSheetId="7">[1]LD!#REF!</definedName>
    <definedName name="_" localSheetId="6">[1]LD!#REF!</definedName>
    <definedName name="_" localSheetId="3">[1]LD!#REF!</definedName>
    <definedName name="_" localSheetId="2">[1]LD!#REF!</definedName>
    <definedName name="_" localSheetId="4">[1]LD!#REF!</definedName>
    <definedName name="_">[1]LD!#REF!</definedName>
    <definedName name="___________________________A65537" localSheetId="1">#REF!</definedName>
    <definedName name="___________________________A65537" localSheetId="7">#REF!</definedName>
    <definedName name="___________________________A65537" localSheetId="6">#REF!</definedName>
    <definedName name="___________________________A65537" localSheetId="3">#REF!</definedName>
    <definedName name="___________________________A65537" localSheetId="2">#REF!</definedName>
    <definedName name="___________________________A65537" localSheetId="4">#REF!</definedName>
    <definedName name="___________________________A65537">#REF!</definedName>
    <definedName name="___________________________ABM10" localSheetId="1">#REF!</definedName>
    <definedName name="___________________________ABM10" localSheetId="7">#REF!</definedName>
    <definedName name="___________________________ABM10" localSheetId="6">#REF!</definedName>
    <definedName name="___________________________ABM10" localSheetId="3">#REF!</definedName>
    <definedName name="___________________________ABM10" localSheetId="2">#REF!</definedName>
    <definedName name="___________________________ABM10" localSheetId="4">#REF!</definedName>
    <definedName name="___________________________ABM10">#REF!</definedName>
    <definedName name="___________________________ABM40" localSheetId="1">#REF!</definedName>
    <definedName name="___________________________ABM40" localSheetId="7">#REF!</definedName>
    <definedName name="___________________________ABM40" localSheetId="6">#REF!</definedName>
    <definedName name="___________________________ABM40" localSheetId="3">#REF!</definedName>
    <definedName name="___________________________ABM40" localSheetId="2">#REF!</definedName>
    <definedName name="___________________________ABM40" localSheetId="4">#REF!</definedName>
    <definedName name="___________________________ABM40">#REF!</definedName>
    <definedName name="___________________________ABM6" localSheetId="1">#REF!</definedName>
    <definedName name="___________________________ABM6" localSheetId="7">#REF!</definedName>
    <definedName name="___________________________ABM6" localSheetId="6">#REF!</definedName>
    <definedName name="___________________________ABM6" localSheetId="3">#REF!</definedName>
    <definedName name="___________________________ABM6" localSheetId="2">#REF!</definedName>
    <definedName name="___________________________ABM6" localSheetId="4">#REF!</definedName>
    <definedName name="___________________________ABM6">#REF!</definedName>
    <definedName name="___________________________ACB20" localSheetId="1">#REF!</definedName>
    <definedName name="___________________________ACB20" localSheetId="7">#REF!</definedName>
    <definedName name="___________________________ACB20" localSheetId="6">#REF!</definedName>
    <definedName name="___________________________ACB20" localSheetId="3">#REF!</definedName>
    <definedName name="___________________________ACB20" localSheetId="2">#REF!</definedName>
    <definedName name="___________________________ACB20" localSheetId="4">#REF!</definedName>
    <definedName name="___________________________ACB20">#REF!</definedName>
    <definedName name="___________________________ACR10" localSheetId="1">#REF!</definedName>
    <definedName name="___________________________ACR10" localSheetId="7">#REF!</definedName>
    <definedName name="___________________________ACR10" localSheetId="6">#REF!</definedName>
    <definedName name="___________________________ACR10" localSheetId="3">#REF!</definedName>
    <definedName name="___________________________ACR10" localSheetId="2">#REF!</definedName>
    <definedName name="___________________________ACR10" localSheetId="4">#REF!</definedName>
    <definedName name="___________________________ACR10">#REF!</definedName>
    <definedName name="___________________________ACR20" localSheetId="1">#REF!</definedName>
    <definedName name="___________________________ACR20" localSheetId="7">#REF!</definedName>
    <definedName name="___________________________ACR20" localSheetId="6">#REF!</definedName>
    <definedName name="___________________________ACR20" localSheetId="3">#REF!</definedName>
    <definedName name="___________________________ACR20" localSheetId="2">#REF!</definedName>
    <definedName name="___________________________ACR20" localSheetId="4">#REF!</definedName>
    <definedName name="___________________________ACR20">#REF!</definedName>
    <definedName name="___________________________AGG6" localSheetId="1">#REF!</definedName>
    <definedName name="___________________________AGG6" localSheetId="7">#REF!</definedName>
    <definedName name="___________________________AGG6" localSheetId="6">#REF!</definedName>
    <definedName name="___________________________AGG6" localSheetId="3">#REF!</definedName>
    <definedName name="___________________________AGG6" localSheetId="2">#REF!</definedName>
    <definedName name="___________________________AGG6" localSheetId="4">#REF!</definedName>
    <definedName name="___________________________AGG6">#REF!</definedName>
    <definedName name="___________________________AWM10" localSheetId="1">#REF!</definedName>
    <definedName name="___________________________AWM10" localSheetId="7">#REF!</definedName>
    <definedName name="___________________________AWM10" localSheetId="6">#REF!</definedName>
    <definedName name="___________________________AWM10" localSheetId="3">#REF!</definedName>
    <definedName name="___________________________AWM10" localSheetId="2">#REF!</definedName>
    <definedName name="___________________________AWM10" localSheetId="4">#REF!</definedName>
    <definedName name="___________________________AWM10">#REF!</definedName>
    <definedName name="___________________________AWM40" localSheetId="1">#REF!</definedName>
    <definedName name="___________________________AWM40" localSheetId="7">#REF!</definedName>
    <definedName name="___________________________AWM40" localSheetId="6">#REF!</definedName>
    <definedName name="___________________________AWM40" localSheetId="3">#REF!</definedName>
    <definedName name="___________________________AWM40" localSheetId="2">#REF!</definedName>
    <definedName name="___________________________AWM40" localSheetId="4">#REF!</definedName>
    <definedName name="___________________________AWM40">#REF!</definedName>
    <definedName name="___________________________AWM6" localSheetId="1">#REF!</definedName>
    <definedName name="___________________________AWM6" localSheetId="7">#REF!</definedName>
    <definedName name="___________________________AWM6" localSheetId="6">#REF!</definedName>
    <definedName name="___________________________AWM6" localSheetId="3">#REF!</definedName>
    <definedName name="___________________________AWM6" localSheetId="2">#REF!</definedName>
    <definedName name="___________________________AWM6" localSheetId="4">#REF!</definedName>
    <definedName name="___________________________AWM6">#REF!</definedName>
    <definedName name="___________________________CDG100" localSheetId="1">#REF!</definedName>
    <definedName name="___________________________CDG100" localSheetId="7">#REF!</definedName>
    <definedName name="___________________________CDG100" localSheetId="6">#REF!</definedName>
    <definedName name="___________________________CDG100" localSheetId="3">#REF!</definedName>
    <definedName name="___________________________CDG100" localSheetId="2">#REF!</definedName>
    <definedName name="___________________________CDG100" localSheetId="4">#REF!</definedName>
    <definedName name="___________________________CDG100">#REF!</definedName>
    <definedName name="___________________________CDG250" localSheetId="1">#REF!</definedName>
    <definedName name="___________________________CDG250" localSheetId="7">#REF!</definedName>
    <definedName name="___________________________CDG250" localSheetId="6">#REF!</definedName>
    <definedName name="___________________________CDG250" localSheetId="3">#REF!</definedName>
    <definedName name="___________________________CDG250" localSheetId="2">#REF!</definedName>
    <definedName name="___________________________CDG250" localSheetId="4">#REF!</definedName>
    <definedName name="___________________________CDG250">#REF!</definedName>
    <definedName name="___________________________CDG50" localSheetId="1">#REF!</definedName>
    <definedName name="___________________________CDG50" localSheetId="7">#REF!</definedName>
    <definedName name="___________________________CDG50" localSheetId="6">#REF!</definedName>
    <definedName name="___________________________CDG50" localSheetId="3">#REF!</definedName>
    <definedName name="___________________________CDG50" localSheetId="2">#REF!</definedName>
    <definedName name="___________________________CDG50" localSheetId="4">#REF!</definedName>
    <definedName name="___________________________CDG50">#REF!</definedName>
    <definedName name="___________________________CDG500" localSheetId="1">#REF!</definedName>
    <definedName name="___________________________CDG500" localSheetId="7">#REF!</definedName>
    <definedName name="___________________________CDG500" localSheetId="6">#REF!</definedName>
    <definedName name="___________________________CDG500" localSheetId="3">#REF!</definedName>
    <definedName name="___________________________CDG500" localSheetId="2">#REF!</definedName>
    <definedName name="___________________________CDG500" localSheetId="4">#REF!</definedName>
    <definedName name="___________________________CDG500">#REF!</definedName>
    <definedName name="___________________________CRN3" localSheetId="1">#REF!</definedName>
    <definedName name="___________________________CRN3" localSheetId="7">#REF!</definedName>
    <definedName name="___________________________CRN3" localSheetId="6">#REF!</definedName>
    <definedName name="___________________________CRN3" localSheetId="3">#REF!</definedName>
    <definedName name="___________________________CRN3" localSheetId="2">#REF!</definedName>
    <definedName name="___________________________CRN3" localSheetId="4">#REF!</definedName>
    <definedName name="___________________________CRN3">#REF!</definedName>
    <definedName name="___________________________CRN35" localSheetId="1">#REF!</definedName>
    <definedName name="___________________________CRN35" localSheetId="7">#REF!</definedName>
    <definedName name="___________________________CRN35" localSheetId="6">#REF!</definedName>
    <definedName name="___________________________CRN35" localSheetId="3">#REF!</definedName>
    <definedName name="___________________________CRN35" localSheetId="2">#REF!</definedName>
    <definedName name="___________________________CRN35" localSheetId="4">#REF!</definedName>
    <definedName name="___________________________CRN35">#REF!</definedName>
    <definedName name="___________________________CRN80" localSheetId="1">#REF!</definedName>
    <definedName name="___________________________CRN80" localSheetId="7">#REF!</definedName>
    <definedName name="___________________________CRN80" localSheetId="6">#REF!</definedName>
    <definedName name="___________________________CRN80" localSheetId="3">#REF!</definedName>
    <definedName name="___________________________CRN80" localSheetId="2">#REF!</definedName>
    <definedName name="___________________________CRN80" localSheetId="4">#REF!</definedName>
    <definedName name="___________________________CRN80">#REF!</definedName>
    <definedName name="___________________________DOZ50" localSheetId="1">#REF!</definedName>
    <definedName name="___________________________DOZ50" localSheetId="7">#REF!</definedName>
    <definedName name="___________________________DOZ50" localSheetId="6">#REF!</definedName>
    <definedName name="___________________________DOZ50" localSheetId="3">#REF!</definedName>
    <definedName name="___________________________DOZ50" localSheetId="2">#REF!</definedName>
    <definedName name="___________________________DOZ50" localSheetId="4">#REF!</definedName>
    <definedName name="___________________________DOZ50">#REF!</definedName>
    <definedName name="___________________________DOZ80" localSheetId="1">#REF!</definedName>
    <definedName name="___________________________DOZ80" localSheetId="7">#REF!</definedName>
    <definedName name="___________________________DOZ80" localSheetId="6">#REF!</definedName>
    <definedName name="___________________________DOZ80" localSheetId="3">#REF!</definedName>
    <definedName name="___________________________DOZ80" localSheetId="2">#REF!</definedName>
    <definedName name="___________________________DOZ80" localSheetId="4">#REF!</definedName>
    <definedName name="___________________________DOZ80">#REF!</definedName>
    <definedName name="___________________________ExV200" localSheetId="1">#REF!</definedName>
    <definedName name="___________________________ExV200" localSheetId="7">#REF!</definedName>
    <definedName name="___________________________ExV200" localSheetId="6">#REF!</definedName>
    <definedName name="___________________________ExV200" localSheetId="3">#REF!</definedName>
    <definedName name="___________________________ExV200" localSheetId="2">#REF!</definedName>
    <definedName name="___________________________ExV200" localSheetId="4">#REF!</definedName>
    <definedName name="___________________________ExV200">#REF!</definedName>
    <definedName name="___________________________GEN325" localSheetId="1">#REF!</definedName>
    <definedName name="___________________________GEN325" localSheetId="7">#REF!</definedName>
    <definedName name="___________________________GEN325" localSheetId="6">#REF!</definedName>
    <definedName name="___________________________GEN325" localSheetId="3">#REF!</definedName>
    <definedName name="___________________________GEN325" localSheetId="2">#REF!</definedName>
    <definedName name="___________________________GEN325" localSheetId="4">#REF!</definedName>
    <definedName name="___________________________GEN325">#REF!</definedName>
    <definedName name="___________________________GEN380" localSheetId="1">#REF!</definedName>
    <definedName name="___________________________GEN380" localSheetId="7">#REF!</definedName>
    <definedName name="___________________________GEN380" localSheetId="6">#REF!</definedName>
    <definedName name="___________________________GEN380" localSheetId="3">#REF!</definedName>
    <definedName name="___________________________GEN380" localSheetId="2">#REF!</definedName>
    <definedName name="___________________________GEN380" localSheetId="4">#REF!</definedName>
    <definedName name="___________________________GEN380">#REF!</definedName>
    <definedName name="___________________________GSB1" localSheetId="1">#REF!</definedName>
    <definedName name="___________________________GSB1" localSheetId="7">#REF!</definedName>
    <definedName name="___________________________GSB1" localSheetId="6">#REF!</definedName>
    <definedName name="___________________________GSB1" localSheetId="3">#REF!</definedName>
    <definedName name="___________________________GSB1" localSheetId="2">#REF!</definedName>
    <definedName name="___________________________GSB1" localSheetId="4">#REF!</definedName>
    <definedName name="___________________________GSB1">#REF!</definedName>
    <definedName name="___________________________GSB2" localSheetId="1">#REF!</definedName>
    <definedName name="___________________________GSB2" localSheetId="7">#REF!</definedName>
    <definedName name="___________________________GSB2" localSheetId="6">#REF!</definedName>
    <definedName name="___________________________GSB2" localSheetId="3">#REF!</definedName>
    <definedName name="___________________________GSB2" localSheetId="2">#REF!</definedName>
    <definedName name="___________________________GSB2" localSheetId="4">#REF!</definedName>
    <definedName name="___________________________GSB2">#REF!</definedName>
    <definedName name="___________________________GSB3" localSheetId="1">#REF!</definedName>
    <definedName name="___________________________GSB3" localSheetId="7">#REF!</definedName>
    <definedName name="___________________________GSB3" localSheetId="6">#REF!</definedName>
    <definedName name="___________________________GSB3" localSheetId="3">#REF!</definedName>
    <definedName name="___________________________GSB3" localSheetId="2">#REF!</definedName>
    <definedName name="___________________________GSB3" localSheetId="4">#REF!</definedName>
    <definedName name="___________________________GSB3">#REF!</definedName>
    <definedName name="___________________________HMP1" localSheetId="1">#REF!</definedName>
    <definedName name="___________________________HMP1" localSheetId="7">#REF!</definedName>
    <definedName name="___________________________HMP1" localSheetId="6">#REF!</definedName>
    <definedName name="___________________________HMP1" localSheetId="3">#REF!</definedName>
    <definedName name="___________________________HMP1" localSheetId="2">#REF!</definedName>
    <definedName name="___________________________HMP1" localSheetId="4">#REF!</definedName>
    <definedName name="___________________________HMP1">#REF!</definedName>
    <definedName name="___________________________HMP2" localSheetId="1">#REF!</definedName>
    <definedName name="___________________________HMP2" localSheetId="7">#REF!</definedName>
    <definedName name="___________________________HMP2" localSheetId="6">#REF!</definedName>
    <definedName name="___________________________HMP2" localSheetId="3">#REF!</definedName>
    <definedName name="___________________________HMP2" localSheetId="2">#REF!</definedName>
    <definedName name="___________________________HMP2" localSheetId="4">#REF!</definedName>
    <definedName name="___________________________HMP2">#REF!</definedName>
    <definedName name="___________________________HMP3" localSheetId="1">#REF!</definedName>
    <definedName name="___________________________HMP3" localSheetId="7">#REF!</definedName>
    <definedName name="___________________________HMP3" localSheetId="6">#REF!</definedName>
    <definedName name="___________________________HMP3" localSheetId="3">#REF!</definedName>
    <definedName name="___________________________HMP3" localSheetId="2">#REF!</definedName>
    <definedName name="___________________________HMP3" localSheetId="4">#REF!</definedName>
    <definedName name="___________________________HMP3">#REF!</definedName>
    <definedName name="___________________________HMP4" localSheetId="1">#REF!</definedName>
    <definedName name="___________________________HMP4" localSheetId="7">#REF!</definedName>
    <definedName name="___________________________HMP4" localSheetId="6">#REF!</definedName>
    <definedName name="___________________________HMP4" localSheetId="3">#REF!</definedName>
    <definedName name="___________________________HMP4" localSheetId="2">#REF!</definedName>
    <definedName name="___________________________HMP4" localSheetId="4">#REF!</definedName>
    <definedName name="___________________________HMP4">#REF!</definedName>
    <definedName name="___________________________MIX10" localSheetId="1">#REF!</definedName>
    <definedName name="___________________________MIX10" localSheetId="7">#REF!</definedName>
    <definedName name="___________________________MIX10" localSheetId="6">#REF!</definedName>
    <definedName name="___________________________MIX10" localSheetId="3">#REF!</definedName>
    <definedName name="___________________________MIX10" localSheetId="2">#REF!</definedName>
    <definedName name="___________________________MIX10" localSheetId="4">#REF!</definedName>
    <definedName name="___________________________MIX10">#REF!</definedName>
    <definedName name="___________________________MIX15" localSheetId="1">#REF!</definedName>
    <definedName name="___________________________MIX15" localSheetId="7">#REF!</definedName>
    <definedName name="___________________________MIX15" localSheetId="6">#REF!</definedName>
    <definedName name="___________________________MIX15" localSheetId="3">#REF!</definedName>
    <definedName name="___________________________MIX15" localSheetId="2">#REF!</definedName>
    <definedName name="___________________________MIX15" localSheetId="4">#REF!</definedName>
    <definedName name="___________________________MIX15">#REF!</definedName>
    <definedName name="___________________________MIX20" localSheetId="1">#REF!</definedName>
    <definedName name="___________________________MIX20" localSheetId="7">#REF!</definedName>
    <definedName name="___________________________MIX20" localSheetId="6">#REF!</definedName>
    <definedName name="___________________________MIX20" localSheetId="3">#REF!</definedName>
    <definedName name="___________________________MIX20" localSheetId="2">#REF!</definedName>
    <definedName name="___________________________MIX20" localSheetId="4">#REF!</definedName>
    <definedName name="___________________________MIX20">#REF!</definedName>
    <definedName name="___________________________MIX25" localSheetId="1">#REF!</definedName>
    <definedName name="___________________________MIX25" localSheetId="7">#REF!</definedName>
    <definedName name="___________________________MIX25" localSheetId="6">#REF!</definedName>
    <definedName name="___________________________MIX25" localSheetId="3">#REF!</definedName>
    <definedName name="___________________________MIX25" localSheetId="2">#REF!</definedName>
    <definedName name="___________________________MIX25" localSheetId="4">#REF!</definedName>
    <definedName name="___________________________MIX25">#REF!</definedName>
    <definedName name="___________________________MIX30" localSheetId="1">#REF!</definedName>
    <definedName name="___________________________MIX30" localSheetId="7">#REF!</definedName>
    <definedName name="___________________________MIX30" localSheetId="6">#REF!</definedName>
    <definedName name="___________________________MIX30" localSheetId="3">#REF!</definedName>
    <definedName name="___________________________MIX30" localSheetId="2">#REF!</definedName>
    <definedName name="___________________________MIX30" localSheetId="4">#REF!</definedName>
    <definedName name="___________________________MIX30">#REF!</definedName>
    <definedName name="___________________________MIX35" localSheetId="1">#REF!</definedName>
    <definedName name="___________________________MIX35" localSheetId="7">#REF!</definedName>
    <definedName name="___________________________MIX35" localSheetId="6">#REF!</definedName>
    <definedName name="___________________________MIX35" localSheetId="3">#REF!</definedName>
    <definedName name="___________________________MIX35" localSheetId="2">#REF!</definedName>
    <definedName name="___________________________MIX35" localSheetId="4">#REF!</definedName>
    <definedName name="___________________________MIX35">#REF!</definedName>
    <definedName name="___________________________MIX40" localSheetId="1">#REF!</definedName>
    <definedName name="___________________________MIX40" localSheetId="7">#REF!</definedName>
    <definedName name="___________________________MIX40" localSheetId="6">#REF!</definedName>
    <definedName name="___________________________MIX40" localSheetId="3">#REF!</definedName>
    <definedName name="___________________________MIX40" localSheetId="2">#REF!</definedName>
    <definedName name="___________________________MIX40" localSheetId="4">#REF!</definedName>
    <definedName name="___________________________MIX40">#REF!</definedName>
    <definedName name="___________________________MUR5" localSheetId="1">#REF!</definedName>
    <definedName name="___________________________MUR5" localSheetId="7">#REF!</definedName>
    <definedName name="___________________________MUR5" localSheetId="6">#REF!</definedName>
    <definedName name="___________________________MUR5" localSheetId="3">#REF!</definedName>
    <definedName name="___________________________MUR5" localSheetId="2">#REF!</definedName>
    <definedName name="___________________________MUR5" localSheetId="4">#REF!</definedName>
    <definedName name="___________________________MUR5">#REF!</definedName>
    <definedName name="___________________________MUR8" localSheetId="1">#REF!</definedName>
    <definedName name="___________________________MUR8" localSheetId="7">#REF!</definedName>
    <definedName name="___________________________MUR8" localSheetId="6">#REF!</definedName>
    <definedName name="___________________________MUR8" localSheetId="3">#REF!</definedName>
    <definedName name="___________________________MUR8" localSheetId="2">#REF!</definedName>
    <definedName name="___________________________MUR8" localSheetId="4">#REF!</definedName>
    <definedName name="___________________________MUR8">#REF!</definedName>
    <definedName name="___________________________OPC43" localSheetId="1">#REF!</definedName>
    <definedName name="___________________________OPC43" localSheetId="7">#REF!</definedName>
    <definedName name="___________________________OPC43" localSheetId="6">#REF!</definedName>
    <definedName name="___________________________OPC43" localSheetId="3">#REF!</definedName>
    <definedName name="___________________________OPC43" localSheetId="2">#REF!</definedName>
    <definedName name="___________________________OPC43" localSheetId="4">#REF!</definedName>
    <definedName name="___________________________OPC43">#REF!</definedName>
    <definedName name="___________________________TIP1" localSheetId="1">#REF!</definedName>
    <definedName name="___________________________TIP1" localSheetId="7">#REF!</definedName>
    <definedName name="___________________________TIP1" localSheetId="6">#REF!</definedName>
    <definedName name="___________________________TIP1" localSheetId="3">#REF!</definedName>
    <definedName name="___________________________TIP1" localSheetId="2">#REF!</definedName>
    <definedName name="___________________________TIP1" localSheetId="4">#REF!</definedName>
    <definedName name="___________________________TIP1">#REF!</definedName>
    <definedName name="__________________________A65537" localSheetId="1">#REF!</definedName>
    <definedName name="__________________________A65537" localSheetId="7">#REF!</definedName>
    <definedName name="__________________________A65537" localSheetId="6">#REF!</definedName>
    <definedName name="__________________________A65537" localSheetId="3">#REF!</definedName>
    <definedName name="__________________________A65537" localSheetId="2">#REF!</definedName>
    <definedName name="__________________________A65537" localSheetId="4">#REF!</definedName>
    <definedName name="__________________________A65537">#REF!</definedName>
    <definedName name="__________________________ABM10" localSheetId="1">#REF!</definedName>
    <definedName name="__________________________ABM10" localSheetId="7">#REF!</definedName>
    <definedName name="__________________________ABM10" localSheetId="6">#REF!</definedName>
    <definedName name="__________________________ABM10" localSheetId="3">#REF!</definedName>
    <definedName name="__________________________ABM10" localSheetId="2">#REF!</definedName>
    <definedName name="__________________________ABM10" localSheetId="4">#REF!</definedName>
    <definedName name="__________________________ABM10">#REF!</definedName>
    <definedName name="__________________________ABM40" localSheetId="1">#REF!</definedName>
    <definedName name="__________________________ABM40" localSheetId="7">#REF!</definedName>
    <definedName name="__________________________ABM40" localSheetId="6">#REF!</definedName>
    <definedName name="__________________________ABM40" localSheetId="3">#REF!</definedName>
    <definedName name="__________________________ABM40" localSheetId="2">#REF!</definedName>
    <definedName name="__________________________ABM40" localSheetId="4">#REF!</definedName>
    <definedName name="__________________________ABM40">#REF!</definedName>
    <definedName name="__________________________ABM6" localSheetId="1">#REF!</definedName>
    <definedName name="__________________________ABM6" localSheetId="7">#REF!</definedName>
    <definedName name="__________________________ABM6" localSheetId="6">#REF!</definedName>
    <definedName name="__________________________ABM6" localSheetId="3">#REF!</definedName>
    <definedName name="__________________________ABM6" localSheetId="2">#REF!</definedName>
    <definedName name="__________________________ABM6" localSheetId="4">#REF!</definedName>
    <definedName name="__________________________ABM6">#REF!</definedName>
    <definedName name="__________________________ACB10" localSheetId="1">#REF!</definedName>
    <definedName name="__________________________ACB10" localSheetId="7">#REF!</definedName>
    <definedName name="__________________________ACB10" localSheetId="6">#REF!</definedName>
    <definedName name="__________________________ACB10" localSheetId="3">#REF!</definedName>
    <definedName name="__________________________ACB10" localSheetId="2">#REF!</definedName>
    <definedName name="__________________________ACB10" localSheetId="4">#REF!</definedName>
    <definedName name="__________________________ACB10">#REF!</definedName>
    <definedName name="__________________________ACB20" localSheetId="1">#REF!</definedName>
    <definedName name="__________________________ACB20" localSheetId="7">#REF!</definedName>
    <definedName name="__________________________ACB20" localSheetId="6">#REF!</definedName>
    <definedName name="__________________________ACB20" localSheetId="3">#REF!</definedName>
    <definedName name="__________________________ACB20" localSheetId="2">#REF!</definedName>
    <definedName name="__________________________ACB20" localSheetId="4">#REF!</definedName>
    <definedName name="__________________________ACB20">#REF!</definedName>
    <definedName name="__________________________ACR10" localSheetId="1">#REF!</definedName>
    <definedName name="__________________________ACR10" localSheetId="7">#REF!</definedName>
    <definedName name="__________________________ACR10" localSheetId="6">#REF!</definedName>
    <definedName name="__________________________ACR10" localSheetId="3">#REF!</definedName>
    <definedName name="__________________________ACR10" localSheetId="2">#REF!</definedName>
    <definedName name="__________________________ACR10" localSheetId="4">#REF!</definedName>
    <definedName name="__________________________ACR10">#REF!</definedName>
    <definedName name="__________________________ACR20" localSheetId="1">#REF!</definedName>
    <definedName name="__________________________ACR20" localSheetId="7">#REF!</definedName>
    <definedName name="__________________________ACR20" localSheetId="6">#REF!</definedName>
    <definedName name="__________________________ACR20" localSheetId="3">#REF!</definedName>
    <definedName name="__________________________ACR20" localSheetId="2">#REF!</definedName>
    <definedName name="__________________________ACR20" localSheetId="4">#REF!</definedName>
    <definedName name="__________________________ACR20">#REF!</definedName>
    <definedName name="__________________________AGG6" localSheetId="1">#REF!</definedName>
    <definedName name="__________________________AGG6" localSheetId="7">#REF!</definedName>
    <definedName name="__________________________AGG6" localSheetId="6">#REF!</definedName>
    <definedName name="__________________________AGG6" localSheetId="3">#REF!</definedName>
    <definedName name="__________________________AGG6" localSheetId="2">#REF!</definedName>
    <definedName name="__________________________AGG6" localSheetId="4">#REF!</definedName>
    <definedName name="__________________________AGG6">#REF!</definedName>
    <definedName name="__________________________ARV8040">'[2]ANAL-PUMP HOUSE'!$I$55</definedName>
    <definedName name="__________________________AWM10" localSheetId="1">#REF!</definedName>
    <definedName name="__________________________AWM10" localSheetId="7">#REF!</definedName>
    <definedName name="__________________________AWM10" localSheetId="6">#REF!</definedName>
    <definedName name="__________________________AWM10" localSheetId="3">#REF!</definedName>
    <definedName name="__________________________AWM10" localSheetId="2">#REF!</definedName>
    <definedName name="__________________________AWM10" localSheetId="4">#REF!</definedName>
    <definedName name="__________________________AWM10">#REF!</definedName>
    <definedName name="__________________________AWM40" localSheetId="1">#REF!</definedName>
    <definedName name="__________________________AWM40" localSheetId="7">#REF!</definedName>
    <definedName name="__________________________AWM40" localSheetId="6">#REF!</definedName>
    <definedName name="__________________________AWM40" localSheetId="3">#REF!</definedName>
    <definedName name="__________________________AWM40" localSheetId="2">#REF!</definedName>
    <definedName name="__________________________AWM40" localSheetId="4">#REF!</definedName>
    <definedName name="__________________________AWM40">#REF!</definedName>
    <definedName name="__________________________AWM6" localSheetId="1">#REF!</definedName>
    <definedName name="__________________________AWM6" localSheetId="7">#REF!</definedName>
    <definedName name="__________________________AWM6" localSheetId="6">#REF!</definedName>
    <definedName name="__________________________AWM6" localSheetId="3">#REF!</definedName>
    <definedName name="__________________________AWM6" localSheetId="2">#REF!</definedName>
    <definedName name="__________________________AWM6" localSheetId="4">#REF!</definedName>
    <definedName name="__________________________AWM6">#REF!</definedName>
    <definedName name="__________________________BTV300">'[2]ANAL-PUMP HOUSE'!$I$52</definedName>
    <definedName name="__________________________CAN112">13.42</definedName>
    <definedName name="__________________________CAN113">12.98</definedName>
    <definedName name="__________________________CAN117">12.7</definedName>
    <definedName name="__________________________CAN118">13.27</definedName>
    <definedName name="__________________________CAN120">11.72</definedName>
    <definedName name="__________________________CAN210">10.38</definedName>
    <definedName name="__________________________CAN211">10.58</definedName>
    <definedName name="__________________________CAN213">10.56</definedName>
    <definedName name="__________________________CAN215">10.22</definedName>
    <definedName name="__________________________CAN216">9.61</definedName>
    <definedName name="__________________________CAN217">10.47</definedName>
    <definedName name="__________________________CAN219">10.91</definedName>
    <definedName name="__________________________CAN220">11.09</definedName>
    <definedName name="__________________________CAN221">11.25</definedName>
    <definedName name="__________________________CAN222">10.17</definedName>
    <definedName name="__________________________CAN223">9.89</definedName>
    <definedName name="__________________________CAN230">10.79</definedName>
    <definedName name="__________________________can421">40.2</definedName>
    <definedName name="__________________________can422">41.57</definedName>
    <definedName name="__________________________can423">43.9</definedName>
    <definedName name="__________________________can424">41.19</definedName>
    <definedName name="__________________________can425">42.81</definedName>
    <definedName name="__________________________can426">40.77</definedName>
    <definedName name="__________________________can427">40.92</definedName>
    <definedName name="__________________________can428">39.29</definedName>
    <definedName name="__________________________can429">45.19</definedName>
    <definedName name="__________________________can430">40.73</definedName>
    <definedName name="__________________________can431">42.52</definedName>
    <definedName name="__________________________can432">42.53</definedName>
    <definedName name="__________________________can433">43.69</definedName>
    <definedName name="__________________________can434">40.43</definedName>
    <definedName name="__________________________can435">43.3</definedName>
    <definedName name="__________________________CDG100" localSheetId="1">#REF!</definedName>
    <definedName name="__________________________CDG100" localSheetId="7">#REF!</definedName>
    <definedName name="__________________________CDG100" localSheetId="6">#REF!</definedName>
    <definedName name="__________________________CDG100" localSheetId="3">#REF!</definedName>
    <definedName name="__________________________CDG100" localSheetId="2">#REF!</definedName>
    <definedName name="__________________________CDG100" localSheetId="4">#REF!</definedName>
    <definedName name="__________________________CDG100">#REF!</definedName>
    <definedName name="__________________________CDG250" localSheetId="1">#REF!</definedName>
    <definedName name="__________________________CDG250" localSheetId="7">#REF!</definedName>
    <definedName name="__________________________CDG250" localSheetId="6">#REF!</definedName>
    <definedName name="__________________________CDG250" localSheetId="3">#REF!</definedName>
    <definedName name="__________________________CDG250" localSheetId="2">#REF!</definedName>
    <definedName name="__________________________CDG250" localSheetId="4">#REF!</definedName>
    <definedName name="__________________________CDG250">#REF!</definedName>
    <definedName name="__________________________CDG50" localSheetId="1">#REF!</definedName>
    <definedName name="__________________________CDG50" localSheetId="7">#REF!</definedName>
    <definedName name="__________________________CDG50" localSheetId="6">#REF!</definedName>
    <definedName name="__________________________CDG50" localSheetId="3">#REF!</definedName>
    <definedName name="__________________________CDG50" localSheetId="2">#REF!</definedName>
    <definedName name="__________________________CDG50" localSheetId="4">#REF!</definedName>
    <definedName name="__________________________CDG50">#REF!</definedName>
    <definedName name="__________________________CDG500" localSheetId="1">#REF!</definedName>
    <definedName name="__________________________CDG500" localSheetId="7">#REF!</definedName>
    <definedName name="__________________________CDG500" localSheetId="6">#REF!</definedName>
    <definedName name="__________________________CDG500" localSheetId="3">#REF!</definedName>
    <definedName name="__________________________CDG500" localSheetId="2">#REF!</definedName>
    <definedName name="__________________________CDG500" localSheetId="4">#REF!</definedName>
    <definedName name="__________________________CDG500">#REF!</definedName>
    <definedName name="__________________________CEM53" localSheetId="1">#REF!</definedName>
    <definedName name="__________________________CEM53" localSheetId="7">#REF!</definedName>
    <definedName name="__________________________CEM53" localSheetId="6">#REF!</definedName>
    <definedName name="__________________________CEM53" localSheetId="3">#REF!</definedName>
    <definedName name="__________________________CEM53" localSheetId="2">#REF!</definedName>
    <definedName name="__________________________CEM53" localSheetId="4">#REF!</definedName>
    <definedName name="__________________________CEM53">#REF!</definedName>
    <definedName name="__________________________CRN3" localSheetId="1">#REF!</definedName>
    <definedName name="__________________________CRN3" localSheetId="7">#REF!</definedName>
    <definedName name="__________________________CRN3" localSheetId="6">#REF!</definedName>
    <definedName name="__________________________CRN3" localSheetId="3">#REF!</definedName>
    <definedName name="__________________________CRN3" localSheetId="2">#REF!</definedName>
    <definedName name="__________________________CRN3" localSheetId="4">#REF!</definedName>
    <definedName name="__________________________CRN3">#REF!</definedName>
    <definedName name="__________________________CRN35" localSheetId="1">#REF!</definedName>
    <definedName name="__________________________CRN35" localSheetId="7">#REF!</definedName>
    <definedName name="__________________________CRN35" localSheetId="6">#REF!</definedName>
    <definedName name="__________________________CRN35" localSheetId="3">#REF!</definedName>
    <definedName name="__________________________CRN35" localSheetId="2">#REF!</definedName>
    <definedName name="__________________________CRN35" localSheetId="4">#REF!</definedName>
    <definedName name="__________________________CRN35">#REF!</definedName>
    <definedName name="__________________________CRN80" localSheetId="1">#REF!</definedName>
    <definedName name="__________________________CRN80" localSheetId="7">#REF!</definedName>
    <definedName name="__________________________CRN80" localSheetId="6">#REF!</definedName>
    <definedName name="__________________________CRN80" localSheetId="3">#REF!</definedName>
    <definedName name="__________________________CRN80" localSheetId="2">#REF!</definedName>
    <definedName name="__________________________CRN80" localSheetId="4">#REF!</definedName>
    <definedName name="__________________________CRN80">#REF!</definedName>
    <definedName name="__________________________DOZ50" localSheetId="1">#REF!</definedName>
    <definedName name="__________________________DOZ50" localSheetId="7">#REF!</definedName>
    <definedName name="__________________________DOZ50" localSheetId="6">#REF!</definedName>
    <definedName name="__________________________DOZ50" localSheetId="3">#REF!</definedName>
    <definedName name="__________________________DOZ50" localSheetId="2">#REF!</definedName>
    <definedName name="__________________________DOZ50" localSheetId="4">#REF!</definedName>
    <definedName name="__________________________DOZ50">#REF!</definedName>
    <definedName name="__________________________DOZ80" localSheetId="1">#REF!</definedName>
    <definedName name="__________________________DOZ80" localSheetId="7">#REF!</definedName>
    <definedName name="__________________________DOZ80" localSheetId="6">#REF!</definedName>
    <definedName name="__________________________DOZ80" localSheetId="3">#REF!</definedName>
    <definedName name="__________________________DOZ80" localSheetId="2">#REF!</definedName>
    <definedName name="__________________________DOZ80" localSheetId="4">#REF!</definedName>
    <definedName name="__________________________DOZ80">#REF!</definedName>
    <definedName name="__________________________ExV200" localSheetId="1">#REF!</definedName>
    <definedName name="__________________________ExV200" localSheetId="7">#REF!</definedName>
    <definedName name="__________________________ExV200" localSheetId="6">#REF!</definedName>
    <definedName name="__________________________ExV200" localSheetId="3">#REF!</definedName>
    <definedName name="__________________________ExV200" localSheetId="2">#REF!</definedName>
    <definedName name="__________________________ExV200" localSheetId="4">#REF!</definedName>
    <definedName name="__________________________ExV200">#REF!</definedName>
    <definedName name="__________________________GEN100" localSheetId="1">#REF!</definedName>
    <definedName name="__________________________GEN100" localSheetId="7">#REF!</definedName>
    <definedName name="__________________________GEN100" localSheetId="6">#REF!</definedName>
    <definedName name="__________________________GEN100" localSheetId="3">#REF!</definedName>
    <definedName name="__________________________GEN100" localSheetId="2">#REF!</definedName>
    <definedName name="__________________________GEN100" localSheetId="4">#REF!</definedName>
    <definedName name="__________________________GEN100">#REF!</definedName>
    <definedName name="__________________________GEN250" localSheetId="1">#REF!</definedName>
    <definedName name="__________________________GEN250" localSheetId="7">#REF!</definedName>
    <definedName name="__________________________GEN250" localSheetId="6">#REF!</definedName>
    <definedName name="__________________________GEN250" localSheetId="3">#REF!</definedName>
    <definedName name="__________________________GEN250" localSheetId="2">#REF!</definedName>
    <definedName name="__________________________GEN250" localSheetId="4">#REF!</definedName>
    <definedName name="__________________________GEN250">#REF!</definedName>
    <definedName name="__________________________GEN325" localSheetId="1">#REF!</definedName>
    <definedName name="__________________________GEN325" localSheetId="7">#REF!</definedName>
    <definedName name="__________________________GEN325" localSheetId="6">#REF!</definedName>
    <definedName name="__________________________GEN325" localSheetId="3">#REF!</definedName>
    <definedName name="__________________________GEN325" localSheetId="2">#REF!</definedName>
    <definedName name="__________________________GEN325" localSheetId="4">#REF!</definedName>
    <definedName name="__________________________GEN325">#REF!</definedName>
    <definedName name="__________________________GEN380" localSheetId="1">#REF!</definedName>
    <definedName name="__________________________GEN380" localSheetId="7">#REF!</definedName>
    <definedName name="__________________________GEN380" localSheetId="6">#REF!</definedName>
    <definedName name="__________________________GEN380" localSheetId="3">#REF!</definedName>
    <definedName name="__________________________GEN380" localSheetId="2">#REF!</definedName>
    <definedName name="__________________________GEN380" localSheetId="4">#REF!</definedName>
    <definedName name="__________________________GEN380">#REF!</definedName>
    <definedName name="__________________________GSB1" localSheetId="1">#REF!</definedName>
    <definedName name="__________________________GSB1" localSheetId="7">#REF!</definedName>
    <definedName name="__________________________GSB1" localSheetId="6">#REF!</definedName>
    <definedName name="__________________________GSB1" localSheetId="3">#REF!</definedName>
    <definedName name="__________________________GSB1" localSheetId="2">#REF!</definedName>
    <definedName name="__________________________GSB1" localSheetId="4">#REF!</definedName>
    <definedName name="__________________________GSB1">#REF!</definedName>
    <definedName name="__________________________GSB2" localSheetId="1">#REF!</definedName>
    <definedName name="__________________________GSB2" localSheetId="7">#REF!</definedName>
    <definedName name="__________________________GSB2" localSheetId="6">#REF!</definedName>
    <definedName name="__________________________GSB2" localSheetId="3">#REF!</definedName>
    <definedName name="__________________________GSB2" localSheetId="2">#REF!</definedName>
    <definedName name="__________________________GSB2" localSheetId="4">#REF!</definedName>
    <definedName name="__________________________GSB2">#REF!</definedName>
    <definedName name="__________________________GSB3" localSheetId="1">#REF!</definedName>
    <definedName name="__________________________GSB3" localSheetId="7">#REF!</definedName>
    <definedName name="__________________________GSB3" localSheetId="6">#REF!</definedName>
    <definedName name="__________________________GSB3" localSheetId="3">#REF!</definedName>
    <definedName name="__________________________GSB3" localSheetId="2">#REF!</definedName>
    <definedName name="__________________________GSB3" localSheetId="4">#REF!</definedName>
    <definedName name="__________________________GSB3">#REF!</definedName>
    <definedName name="__________________________HMP1" localSheetId="1">#REF!</definedName>
    <definedName name="__________________________HMP1" localSheetId="7">#REF!</definedName>
    <definedName name="__________________________HMP1" localSheetId="6">#REF!</definedName>
    <definedName name="__________________________HMP1" localSheetId="3">#REF!</definedName>
    <definedName name="__________________________HMP1" localSheetId="2">#REF!</definedName>
    <definedName name="__________________________HMP1" localSheetId="4">#REF!</definedName>
    <definedName name="__________________________HMP1">#REF!</definedName>
    <definedName name="__________________________HMP2" localSheetId="1">#REF!</definedName>
    <definedName name="__________________________HMP2" localSheetId="7">#REF!</definedName>
    <definedName name="__________________________HMP2" localSheetId="6">#REF!</definedName>
    <definedName name="__________________________HMP2" localSheetId="3">#REF!</definedName>
    <definedName name="__________________________HMP2" localSheetId="2">#REF!</definedName>
    <definedName name="__________________________HMP2" localSheetId="4">#REF!</definedName>
    <definedName name="__________________________HMP2">#REF!</definedName>
    <definedName name="__________________________HMP3" localSheetId="1">#REF!</definedName>
    <definedName name="__________________________HMP3" localSheetId="7">#REF!</definedName>
    <definedName name="__________________________HMP3" localSheetId="6">#REF!</definedName>
    <definedName name="__________________________HMP3" localSheetId="3">#REF!</definedName>
    <definedName name="__________________________HMP3" localSheetId="2">#REF!</definedName>
    <definedName name="__________________________HMP3" localSheetId="4">#REF!</definedName>
    <definedName name="__________________________HMP3">#REF!</definedName>
    <definedName name="__________________________HMP4" localSheetId="1">#REF!</definedName>
    <definedName name="__________________________HMP4" localSheetId="7">#REF!</definedName>
    <definedName name="__________________________HMP4" localSheetId="6">#REF!</definedName>
    <definedName name="__________________________HMP4" localSheetId="3">#REF!</definedName>
    <definedName name="__________________________HMP4" localSheetId="2">#REF!</definedName>
    <definedName name="__________________________HMP4" localSheetId="4">#REF!</definedName>
    <definedName name="__________________________HMP4">#REF!</definedName>
    <definedName name="__________________________HRC1">'[2]Pipe trench'!$V$23</definedName>
    <definedName name="__________________________HRC2">'[2]Pipe trench'!$V$24</definedName>
    <definedName name="__________________________HSE1">'[2]Pipe trench'!$V$11</definedName>
    <definedName name="__________________________MIX10" localSheetId="1">#REF!</definedName>
    <definedName name="__________________________MIX10" localSheetId="7">#REF!</definedName>
    <definedName name="__________________________MIX10" localSheetId="6">#REF!</definedName>
    <definedName name="__________________________MIX10" localSheetId="3">#REF!</definedName>
    <definedName name="__________________________MIX10" localSheetId="2">#REF!</definedName>
    <definedName name="__________________________MIX10" localSheetId="4">#REF!</definedName>
    <definedName name="__________________________MIX10">#REF!</definedName>
    <definedName name="__________________________MIX15" localSheetId="1">#REF!</definedName>
    <definedName name="__________________________MIX15" localSheetId="7">#REF!</definedName>
    <definedName name="__________________________MIX15" localSheetId="6">#REF!</definedName>
    <definedName name="__________________________MIX15" localSheetId="3">#REF!</definedName>
    <definedName name="__________________________MIX15" localSheetId="2">#REF!</definedName>
    <definedName name="__________________________MIX15" localSheetId="4">#REF!</definedName>
    <definedName name="__________________________MIX15">#REF!</definedName>
    <definedName name="__________________________MIX15150" localSheetId="1">'[3]Mix Design'!#REF!</definedName>
    <definedName name="__________________________MIX15150" localSheetId="7">'[3]Mix Design'!#REF!</definedName>
    <definedName name="__________________________MIX15150" localSheetId="6">'[3]Mix Design'!#REF!</definedName>
    <definedName name="__________________________MIX15150" localSheetId="3">'[3]Mix Design'!#REF!</definedName>
    <definedName name="__________________________MIX15150" localSheetId="2">'[3]Mix Design'!#REF!</definedName>
    <definedName name="__________________________MIX15150" localSheetId="4">'[3]Mix Design'!#REF!</definedName>
    <definedName name="__________________________MIX15150">'[3]Mix Design'!#REF!</definedName>
    <definedName name="__________________________MIX1540">'[3]Mix Design'!$P$11</definedName>
    <definedName name="__________________________MIX1580" localSheetId="1">'[3]Mix Design'!#REF!</definedName>
    <definedName name="__________________________MIX1580" localSheetId="7">'[3]Mix Design'!#REF!</definedName>
    <definedName name="__________________________MIX1580" localSheetId="6">'[3]Mix Design'!#REF!</definedName>
    <definedName name="__________________________MIX1580" localSheetId="3">'[3]Mix Design'!#REF!</definedName>
    <definedName name="__________________________MIX1580" localSheetId="2">'[3]Mix Design'!#REF!</definedName>
    <definedName name="__________________________MIX1580" localSheetId="4">'[3]Mix Design'!#REF!</definedName>
    <definedName name="__________________________MIX1580">'[3]Mix Design'!#REF!</definedName>
    <definedName name="__________________________MIX2">'[4]Mix Design'!$P$12</definedName>
    <definedName name="__________________________MIX20" localSheetId="1">#REF!</definedName>
    <definedName name="__________________________MIX20" localSheetId="7">#REF!</definedName>
    <definedName name="__________________________MIX20" localSheetId="6">#REF!</definedName>
    <definedName name="__________________________MIX20" localSheetId="3">#REF!</definedName>
    <definedName name="__________________________MIX20" localSheetId="2">#REF!</definedName>
    <definedName name="__________________________MIX20" localSheetId="4">#REF!</definedName>
    <definedName name="__________________________MIX20">#REF!</definedName>
    <definedName name="__________________________MIX2020">'[3]Mix Design'!$P$12</definedName>
    <definedName name="__________________________MIX2040">'[3]Mix Design'!$P$13</definedName>
    <definedName name="__________________________MIX25" localSheetId="1">#REF!</definedName>
    <definedName name="__________________________MIX25" localSheetId="7">#REF!</definedName>
    <definedName name="__________________________MIX25" localSheetId="6">#REF!</definedName>
    <definedName name="__________________________MIX25" localSheetId="3">#REF!</definedName>
    <definedName name="__________________________MIX25" localSheetId="2">#REF!</definedName>
    <definedName name="__________________________MIX25" localSheetId="4">#REF!</definedName>
    <definedName name="__________________________MIX25">#REF!</definedName>
    <definedName name="__________________________MIX2540">'[3]Mix Design'!$P$15</definedName>
    <definedName name="__________________________Mix255">'[5]Mix Design'!$P$13</definedName>
    <definedName name="__________________________MIX30" localSheetId="1">#REF!</definedName>
    <definedName name="__________________________MIX30" localSheetId="7">#REF!</definedName>
    <definedName name="__________________________MIX30" localSheetId="6">#REF!</definedName>
    <definedName name="__________________________MIX30" localSheetId="3">#REF!</definedName>
    <definedName name="__________________________MIX30" localSheetId="2">#REF!</definedName>
    <definedName name="__________________________MIX30" localSheetId="4">#REF!</definedName>
    <definedName name="__________________________MIX30">#REF!</definedName>
    <definedName name="__________________________MIX35" localSheetId="1">#REF!</definedName>
    <definedName name="__________________________MIX35" localSheetId="7">#REF!</definedName>
    <definedName name="__________________________MIX35" localSheetId="6">#REF!</definedName>
    <definedName name="__________________________MIX35" localSheetId="3">#REF!</definedName>
    <definedName name="__________________________MIX35" localSheetId="2">#REF!</definedName>
    <definedName name="__________________________MIX35" localSheetId="4">#REF!</definedName>
    <definedName name="__________________________MIX35">#REF!</definedName>
    <definedName name="__________________________MIX40" localSheetId="1">#REF!</definedName>
    <definedName name="__________________________MIX40" localSheetId="7">#REF!</definedName>
    <definedName name="__________________________MIX40" localSheetId="6">#REF!</definedName>
    <definedName name="__________________________MIX40" localSheetId="3">#REF!</definedName>
    <definedName name="__________________________MIX40" localSheetId="2">#REF!</definedName>
    <definedName name="__________________________MIX40" localSheetId="4">#REF!</definedName>
    <definedName name="__________________________MIX40">#REF!</definedName>
    <definedName name="__________________________MIX45" localSheetId="1">'[3]Mix Design'!#REF!</definedName>
    <definedName name="__________________________MIX45" localSheetId="7">'[3]Mix Design'!#REF!</definedName>
    <definedName name="__________________________MIX45" localSheetId="6">'[3]Mix Design'!#REF!</definedName>
    <definedName name="__________________________MIX45" localSheetId="3">'[3]Mix Design'!#REF!</definedName>
    <definedName name="__________________________MIX45" localSheetId="2">'[3]Mix Design'!#REF!</definedName>
    <definedName name="__________________________MIX45" localSheetId="4">'[3]Mix Design'!#REF!</definedName>
    <definedName name="__________________________MIX45">'[3]Mix Design'!#REF!</definedName>
    <definedName name="__________________________MUR5" localSheetId="1">#REF!</definedName>
    <definedName name="__________________________MUR5" localSheetId="7">#REF!</definedName>
    <definedName name="__________________________MUR5" localSheetId="6">#REF!</definedName>
    <definedName name="__________________________MUR5" localSheetId="3">#REF!</definedName>
    <definedName name="__________________________MUR5" localSheetId="2">#REF!</definedName>
    <definedName name="__________________________MUR5" localSheetId="4">#REF!</definedName>
    <definedName name="__________________________MUR5">#REF!</definedName>
    <definedName name="__________________________MUR8" localSheetId="1">#REF!</definedName>
    <definedName name="__________________________MUR8" localSheetId="7">#REF!</definedName>
    <definedName name="__________________________MUR8" localSheetId="6">#REF!</definedName>
    <definedName name="__________________________MUR8" localSheetId="3">#REF!</definedName>
    <definedName name="__________________________MUR8" localSheetId="2">#REF!</definedName>
    <definedName name="__________________________MUR8" localSheetId="4">#REF!</definedName>
    <definedName name="__________________________MUR8">#REF!</definedName>
    <definedName name="__________________________OPC43" localSheetId="1">#REF!</definedName>
    <definedName name="__________________________OPC43" localSheetId="7">#REF!</definedName>
    <definedName name="__________________________OPC43" localSheetId="6">#REF!</definedName>
    <definedName name="__________________________OPC43" localSheetId="3">#REF!</definedName>
    <definedName name="__________________________OPC43" localSheetId="2">#REF!</definedName>
    <definedName name="__________________________OPC43" localSheetId="4">#REF!</definedName>
    <definedName name="__________________________OPC43">#REF!</definedName>
    <definedName name="__________________________ORC1">'[2]Pipe trench'!$V$17</definedName>
    <definedName name="__________________________ORC2">'[2]Pipe trench'!$V$18</definedName>
    <definedName name="__________________________OSE1">'[2]Pipe trench'!$V$8</definedName>
    <definedName name="__________________________SLV20025">'[2]ANAL-PUMP HOUSE'!$I$58</definedName>
    <definedName name="__________________________SLV80010">'[2]ANAL-PUMP HOUSE'!$I$60</definedName>
    <definedName name="__________________________TIP1" localSheetId="1">#REF!</definedName>
    <definedName name="__________________________TIP1" localSheetId="7">#REF!</definedName>
    <definedName name="__________________________TIP1" localSheetId="6">#REF!</definedName>
    <definedName name="__________________________TIP1" localSheetId="3">#REF!</definedName>
    <definedName name="__________________________TIP1" localSheetId="2">#REF!</definedName>
    <definedName name="__________________________TIP1" localSheetId="4">#REF!</definedName>
    <definedName name="__________________________TIP1">#REF!</definedName>
    <definedName name="__________________________TIP2" localSheetId="1">#REF!</definedName>
    <definedName name="__________________________TIP2" localSheetId="7">#REF!</definedName>
    <definedName name="__________________________TIP2" localSheetId="6">#REF!</definedName>
    <definedName name="__________________________TIP2" localSheetId="3">#REF!</definedName>
    <definedName name="__________________________TIP2" localSheetId="2">#REF!</definedName>
    <definedName name="__________________________TIP2" localSheetId="4">#REF!</definedName>
    <definedName name="__________________________TIP2">#REF!</definedName>
    <definedName name="__________________________TIP3" localSheetId="1">#REF!</definedName>
    <definedName name="__________________________TIP3" localSheetId="7">#REF!</definedName>
    <definedName name="__________________________TIP3" localSheetId="6">#REF!</definedName>
    <definedName name="__________________________TIP3" localSheetId="3">#REF!</definedName>
    <definedName name="__________________________TIP3" localSheetId="2">#REF!</definedName>
    <definedName name="__________________________TIP3" localSheetId="4">#REF!</definedName>
    <definedName name="__________________________TIP3">#REF!</definedName>
    <definedName name="_________________________A65537" localSheetId="1">#REF!</definedName>
    <definedName name="_________________________A65537" localSheetId="7">#REF!</definedName>
    <definedName name="_________________________A65537" localSheetId="6">#REF!</definedName>
    <definedName name="_________________________A65537" localSheetId="3">#REF!</definedName>
    <definedName name="_________________________A65537" localSheetId="2">#REF!</definedName>
    <definedName name="_________________________A65537" localSheetId="4">#REF!</definedName>
    <definedName name="_________________________A65537">#REF!</definedName>
    <definedName name="_________________________ABM10" localSheetId="1">#REF!</definedName>
    <definedName name="_________________________ABM10" localSheetId="7">#REF!</definedName>
    <definedName name="_________________________ABM10" localSheetId="6">#REF!</definedName>
    <definedName name="_________________________ABM10" localSheetId="3">#REF!</definedName>
    <definedName name="_________________________ABM10" localSheetId="2">#REF!</definedName>
    <definedName name="_________________________ABM10" localSheetId="4">#REF!</definedName>
    <definedName name="_________________________ABM10">#REF!</definedName>
    <definedName name="_________________________ABM40" localSheetId="1">#REF!</definedName>
    <definedName name="_________________________ABM40" localSheetId="7">#REF!</definedName>
    <definedName name="_________________________ABM40" localSheetId="6">#REF!</definedName>
    <definedName name="_________________________ABM40" localSheetId="3">#REF!</definedName>
    <definedName name="_________________________ABM40" localSheetId="2">#REF!</definedName>
    <definedName name="_________________________ABM40" localSheetId="4">#REF!</definedName>
    <definedName name="_________________________ABM40">#REF!</definedName>
    <definedName name="_________________________ABM6" localSheetId="1">#REF!</definedName>
    <definedName name="_________________________ABM6" localSheetId="7">#REF!</definedName>
    <definedName name="_________________________ABM6" localSheetId="6">#REF!</definedName>
    <definedName name="_________________________ABM6" localSheetId="3">#REF!</definedName>
    <definedName name="_________________________ABM6" localSheetId="2">#REF!</definedName>
    <definedName name="_________________________ABM6" localSheetId="4">#REF!</definedName>
    <definedName name="_________________________ABM6">#REF!</definedName>
    <definedName name="_________________________ACB10" localSheetId="1">#REF!</definedName>
    <definedName name="_________________________ACB10" localSheetId="7">#REF!</definedName>
    <definedName name="_________________________ACB10" localSheetId="6">#REF!</definedName>
    <definedName name="_________________________ACB10" localSheetId="3">#REF!</definedName>
    <definedName name="_________________________ACB10" localSheetId="2">#REF!</definedName>
    <definedName name="_________________________ACB10" localSheetId="4">#REF!</definedName>
    <definedName name="_________________________ACB10">#REF!</definedName>
    <definedName name="_________________________ACB20" localSheetId="1">#REF!</definedName>
    <definedName name="_________________________ACB20" localSheetId="7">#REF!</definedName>
    <definedName name="_________________________ACB20" localSheetId="6">#REF!</definedName>
    <definedName name="_________________________ACB20" localSheetId="3">#REF!</definedName>
    <definedName name="_________________________ACB20" localSheetId="2">#REF!</definedName>
    <definedName name="_________________________ACB20" localSheetId="4">#REF!</definedName>
    <definedName name="_________________________ACB20">#REF!</definedName>
    <definedName name="_________________________ACR10" localSheetId="1">#REF!</definedName>
    <definedName name="_________________________ACR10" localSheetId="7">#REF!</definedName>
    <definedName name="_________________________ACR10" localSheetId="6">#REF!</definedName>
    <definedName name="_________________________ACR10" localSheetId="3">#REF!</definedName>
    <definedName name="_________________________ACR10" localSheetId="2">#REF!</definedName>
    <definedName name="_________________________ACR10" localSheetId="4">#REF!</definedName>
    <definedName name="_________________________ACR10">#REF!</definedName>
    <definedName name="_________________________ACR20" localSheetId="1">#REF!</definedName>
    <definedName name="_________________________ACR20" localSheetId="7">#REF!</definedName>
    <definedName name="_________________________ACR20" localSheetId="6">#REF!</definedName>
    <definedName name="_________________________ACR20" localSheetId="3">#REF!</definedName>
    <definedName name="_________________________ACR20" localSheetId="2">#REF!</definedName>
    <definedName name="_________________________ACR20" localSheetId="4">#REF!</definedName>
    <definedName name="_________________________ACR20">#REF!</definedName>
    <definedName name="_________________________AGG6" localSheetId="1">#REF!</definedName>
    <definedName name="_________________________AGG6" localSheetId="7">#REF!</definedName>
    <definedName name="_________________________AGG6" localSheetId="6">#REF!</definedName>
    <definedName name="_________________________AGG6" localSheetId="3">#REF!</definedName>
    <definedName name="_________________________AGG6" localSheetId="2">#REF!</definedName>
    <definedName name="_________________________AGG6" localSheetId="4">#REF!</definedName>
    <definedName name="_________________________AGG6">#REF!</definedName>
    <definedName name="_________________________ARV8040">'[6]ANAL-PUMP HOUSE'!$I$55</definedName>
    <definedName name="_________________________AWM10" localSheetId="1">#REF!</definedName>
    <definedName name="_________________________AWM10" localSheetId="7">#REF!</definedName>
    <definedName name="_________________________AWM10" localSheetId="6">#REF!</definedName>
    <definedName name="_________________________AWM10" localSheetId="3">#REF!</definedName>
    <definedName name="_________________________AWM10" localSheetId="2">#REF!</definedName>
    <definedName name="_________________________AWM10" localSheetId="4">#REF!</definedName>
    <definedName name="_________________________AWM10">#REF!</definedName>
    <definedName name="_________________________AWM40" localSheetId="1">#REF!</definedName>
    <definedName name="_________________________AWM40" localSheetId="7">#REF!</definedName>
    <definedName name="_________________________AWM40" localSheetId="6">#REF!</definedName>
    <definedName name="_________________________AWM40" localSheetId="3">#REF!</definedName>
    <definedName name="_________________________AWM40" localSheetId="2">#REF!</definedName>
    <definedName name="_________________________AWM40" localSheetId="4">#REF!</definedName>
    <definedName name="_________________________AWM40">#REF!</definedName>
    <definedName name="_________________________AWM6" localSheetId="1">#REF!</definedName>
    <definedName name="_________________________AWM6" localSheetId="7">#REF!</definedName>
    <definedName name="_________________________AWM6" localSheetId="6">#REF!</definedName>
    <definedName name="_________________________AWM6" localSheetId="3">#REF!</definedName>
    <definedName name="_________________________AWM6" localSheetId="2">#REF!</definedName>
    <definedName name="_________________________AWM6" localSheetId="4">#REF!</definedName>
    <definedName name="_________________________AWM6">#REF!</definedName>
    <definedName name="_________________________BTV300">'[6]ANAL-PUMP HOUSE'!$I$52</definedName>
    <definedName name="_________________________CAN112">13.42</definedName>
    <definedName name="_________________________CAN113">12.98</definedName>
    <definedName name="_________________________CAN117">12.7</definedName>
    <definedName name="_________________________CAN118">13.27</definedName>
    <definedName name="_________________________CAN120">11.72</definedName>
    <definedName name="_________________________CAN210">10.38</definedName>
    <definedName name="_________________________CAN211">10.58</definedName>
    <definedName name="_________________________CAN213">10.56</definedName>
    <definedName name="_________________________CAN215">10.22</definedName>
    <definedName name="_________________________CAN216">9.61</definedName>
    <definedName name="_________________________CAN217">10.47</definedName>
    <definedName name="_________________________CAN219">10.91</definedName>
    <definedName name="_________________________CAN220">11.09</definedName>
    <definedName name="_________________________CAN221">11.25</definedName>
    <definedName name="_________________________CAN222">10.17</definedName>
    <definedName name="_________________________CAN223">9.89</definedName>
    <definedName name="_________________________CAN230">10.79</definedName>
    <definedName name="_________________________can421">40.2</definedName>
    <definedName name="_________________________can422">41.57</definedName>
    <definedName name="_________________________can423">43.9</definedName>
    <definedName name="_________________________can424">41.19</definedName>
    <definedName name="_________________________can425">42.81</definedName>
    <definedName name="_________________________can426">40.77</definedName>
    <definedName name="_________________________can427">40.92</definedName>
    <definedName name="_________________________can428">39.29</definedName>
    <definedName name="_________________________can429">45.19</definedName>
    <definedName name="_________________________can430">40.73</definedName>
    <definedName name="_________________________can431">42.52</definedName>
    <definedName name="_________________________can432">42.53</definedName>
    <definedName name="_________________________can433">43.69</definedName>
    <definedName name="_________________________can434">40.43</definedName>
    <definedName name="_________________________can435">43.3</definedName>
    <definedName name="_________________________CDG100" localSheetId="1">#REF!</definedName>
    <definedName name="_________________________CDG100" localSheetId="7">#REF!</definedName>
    <definedName name="_________________________CDG100" localSheetId="6">#REF!</definedName>
    <definedName name="_________________________CDG100" localSheetId="3">#REF!</definedName>
    <definedName name="_________________________CDG100" localSheetId="2">#REF!</definedName>
    <definedName name="_________________________CDG100" localSheetId="4">#REF!</definedName>
    <definedName name="_________________________CDG100">#REF!</definedName>
    <definedName name="_________________________CDG250" localSheetId="1">#REF!</definedName>
    <definedName name="_________________________CDG250" localSheetId="7">#REF!</definedName>
    <definedName name="_________________________CDG250" localSheetId="6">#REF!</definedName>
    <definedName name="_________________________CDG250" localSheetId="3">#REF!</definedName>
    <definedName name="_________________________CDG250" localSheetId="2">#REF!</definedName>
    <definedName name="_________________________CDG250" localSheetId="4">#REF!</definedName>
    <definedName name="_________________________CDG250">#REF!</definedName>
    <definedName name="_________________________CDG50" localSheetId="1">#REF!</definedName>
    <definedName name="_________________________CDG50" localSheetId="7">#REF!</definedName>
    <definedName name="_________________________CDG50" localSheetId="6">#REF!</definedName>
    <definedName name="_________________________CDG50" localSheetId="3">#REF!</definedName>
    <definedName name="_________________________CDG50" localSheetId="2">#REF!</definedName>
    <definedName name="_________________________CDG50" localSheetId="4">#REF!</definedName>
    <definedName name="_________________________CDG50">#REF!</definedName>
    <definedName name="_________________________CDG500" localSheetId="1">#REF!</definedName>
    <definedName name="_________________________CDG500" localSheetId="7">#REF!</definedName>
    <definedName name="_________________________CDG500" localSheetId="6">#REF!</definedName>
    <definedName name="_________________________CDG500" localSheetId="3">#REF!</definedName>
    <definedName name="_________________________CDG500" localSheetId="2">#REF!</definedName>
    <definedName name="_________________________CDG500" localSheetId="4">#REF!</definedName>
    <definedName name="_________________________CDG500">#REF!</definedName>
    <definedName name="_________________________CEM53" localSheetId="1">#REF!</definedName>
    <definedName name="_________________________CEM53" localSheetId="7">#REF!</definedName>
    <definedName name="_________________________CEM53" localSheetId="6">#REF!</definedName>
    <definedName name="_________________________CEM53" localSheetId="3">#REF!</definedName>
    <definedName name="_________________________CEM53" localSheetId="2">#REF!</definedName>
    <definedName name="_________________________CEM53" localSheetId="4">#REF!</definedName>
    <definedName name="_________________________CEM53">#REF!</definedName>
    <definedName name="_________________________CRN3" localSheetId="1">#REF!</definedName>
    <definedName name="_________________________CRN3" localSheetId="7">#REF!</definedName>
    <definedName name="_________________________CRN3" localSheetId="6">#REF!</definedName>
    <definedName name="_________________________CRN3" localSheetId="3">#REF!</definedName>
    <definedName name="_________________________CRN3" localSheetId="2">#REF!</definedName>
    <definedName name="_________________________CRN3" localSheetId="4">#REF!</definedName>
    <definedName name="_________________________CRN3">#REF!</definedName>
    <definedName name="_________________________CRN35" localSheetId="1">#REF!</definedName>
    <definedName name="_________________________CRN35" localSheetId="7">#REF!</definedName>
    <definedName name="_________________________CRN35" localSheetId="6">#REF!</definedName>
    <definedName name="_________________________CRN35" localSheetId="3">#REF!</definedName>
    <definedName name="_________________________CRN35" localSheetId="2">#REF!</definedName>
    <definedName name="_________________________CRN35" localSheetId="4">#REF!</definedName>
    <definedName name="_________________________CRN35">#REF!</definedName>
    <definedName name="_________________________CRN80" localSheetId="1">#REF!</definedName>
    <definedName name="_________________________CRN80" localSheetId="7">#REF!</definedName>
    <definedName name="_________________________CRN80" localSheetId="6">#REF!</definedName>
    <definedName name="_________________________CRN80" localSheetId="3">#REF!</definedName>
    <definedName name="_________________________CRN80" localSheetId="2">#REF!</definedName>
    <definedName name="_________________________CRN80" localSheetId="4">#REF!</definedName>
    <definedName name="_________________________CRN80">#REF!</definedName>
    <definedName name="_________________________DOZ50" localSheetId="1">#REF!</definedName>
    <definedName name="_________________________DOZ50" localSheetId="7">#REF!</definedName>
    <definedName name="_________________________DOZ50" localSheetId="6">#REF!</definedName>
    <definedName name="_________________________DOZ50" localSheetId="3">#REF!</definedName>
    <definedName name="_________________________DOZ50" localSheetId="2">#REF!</definedName>
    <definedName name="_________________________DOZ50" localSheetId="4">#REF!</definedName>
    <definedName name="_________________________DOZ50">#REF!</definedName>
    <definedName name="_________________________DOZ80" localSheetId="1">#REF!</definedName>
    <definedName name="_________________________DOZ80" localSheetId="7">#REF!</definedName>
    <definedName name="_________________________DOZ80" localSheetId="6">#REF!</definedName>
    <definedName name="_________________________DOZ80" localSheetId="3">#REF!</definedName>
    <definedName name="_________________________DOZ80" localSheetId="2">#REF!</definedName>
    <definedName name="_________________________DOZ80" localSheetId="4">#REF!</definedName>
    <definedName name="_________________________DOZ80">#REF!</definedName>
    <definedName name="_________________________ExV200" localSheetId="1">#REF!</definedName>
    <definedName name="_________________________ExV200" localSheetId="7">#REF!</definedName>
    <definedName name="_________________________ExV200" localSheetId="6">#REF!</definedName>
    <definedName name="_________________________ExV200" localSheetId="3">#REF!</definedName>
    <definedName name="_________________________ExV200" localSheetId="2">#REF!</definedName>
    <definedName name="_________________________ExV200" localSheetId="4">#REF!</definedName>
    <definedName name="_________________________ExV200">#REF!</definedName>
    <definedName name="_________________________GEN100" localSheetId="1">#REF!</definedName>
    <definedName name="_________________________GEN100" localSheetId="7">#REF!</definedName>
    <definedName name="_________________________GEN100" localSheetId="6">#REF!</definedName>
    <definedName name="_________________________GEN100" localSheetId="3">#REF!</definedName>
    <definedName name="_________________________GEN100" localSheetId="2">#REF!</definedName>
    <definedName name="_________________________GEN100" localSheetId="4">#REF!</definedName>
    <definedName name="_________________________GEN100">#REF!</definedName>
    <definedName name="_________________________GEN250" localSheetId="1">#REF!</definedName>
    <definedName name="_________________________GEN250" localSheetId="7">#REF!</definedName>
    <definedName name="_________________________GEN250" localSheetId="6">#REF!</definedName>
    <definedName name="_________________________GEN250" localSheetId="3">#REF!</definedName>
    <definedName name="_________________________GEN250" localSheetId="2">#REF!</definedName>
    <definedName name="_________________________GEN250" localSheetId="4">#REF!</definedName>
    <definedName name="_________________________GEN250">#REF!</definedName>
    <definedName name="_________________________GEN325" localSheetId="1">#REF!</definedName>
    <definedName name="_________________________GEN325" localSheetId="7">#REF!</definedName>
    <definedName name="_________________________GEN325" localSheetId="6">#REF!</definedName>
    <definedName name="_________________________GEN325" localSheetId="3">#REF!</definedName>
    <definedName name="_________________________GEN325" localSheetId="2">#REF!</definedName>
    <definedName name="_________________________GEN325" localSheetId="4">#REF!</definedName>
    <definedName name="_________________________GEN325">#REF!</definedName>
    <definedName name="_________________________GEN380" localSheetId="1">#REF!</definedName>
    <definedName name="_________________________GEN380" localSheetId="7">#REF!</definedName>
    <definedName name="_________________________GEN380" localSheetId="6">#REF!</definedName>
    <definedName name="_________________________GEN380" localSheetId="3">#REF!</definedName>
    <definedName name="_________________________GEN380" localSheetId="2">#REF!</definedName>
    <definedName name="_________________________GEN380" localSheetId="4">#REF!</definedName>
    <definedName name="_________________________GEN380">#REF!</definedName>
    <definedName name="_________________________GSB1" localSheetId="1">#REF!</definedName>
    <definedName name="_________________________GSB1" localSheetId="7">#REF!</definedName>
    <definedName name="_________________________GSB1" localSheetId="6">#REF!</definedName>
    <definedName name="_________________________GSB1" localSheetId="3">#REF!</definedName>
    <definedName name="_________________________GSB1" localSheetId="2">#REF!</definedName>
    <definedName name="_________________________GSB1" localSheetId="4">#REF!</definedName>
    <definedName name="_________________________GSB1">#REF!</definedName>
    <definedName name="_________________________GSB2" localSheetId="1">#REF!</definedName>
    <definedName name="_________________________GSB2" localSheetId="7">#REF!</definedName>
    <definedName name="_________________________GSB2" localSheetId="6">#REF!</definedName>
    <definedName name="_________________________GSB2" localSheetId="3">#REF!</definedName>
    <definedName name="_________________________GSB2" localSheetId="2">#REF!</definedName>
    <definedName name="_________________________GSB2" localSheetId="4">#REF!</definedName>
    <definedName name="_________________________GSB2">#REF!</definedName>
    <definedName name="_________________________GSB3" localSheetId="1">#REF!</definedName>
    <definedName name="_________________________GSB3" localSheetId="7">#REF!</definedName>
    <definedName name="_________________________GSB3" localSheetId="6">#REF!</definedName>
    <definedName name="_________________________GSB3" localSheetId="3">#REF!</definedName>
    <definedName name="_________________________GSB3" localSheetId="2">#REF!</definedName>
    <definedName name="_________________________GSB3" localSheetId="4">#REF!</definedName>
    <definedName name="_________________________GSB3">#REF!</definedName>
    <definedName name="_________________________HMP1" localSheetId="1">#REF!</definedName>
    <definedName name="_________________________HMP1" localSheetId="7">#REF!</definedName>
    <definedName name="_________________________HMP1" localSheetId="6">#REF!</definedName>
    <definedName name="_________________________HMP1" localSheetId="3">#REF!</definedName>
    <definedName name="_________________________HMP1" localSheetId="2">#REF!</definedName>
    <definedName name="_________________________HMP1" localSheetId="4">#REF!</definedName>
    <definedName name="_________________________HMP1">#REF!</definedName>
    <definedName name="_________________________HMP2" localSheetId="1">#REF!</definedName>
    <definedName name="_________________________HMP2" localSheetId="7">#REF!</definedName>
    <definedName name="_________________________HMP2" localSheetId="6">#REF!</definedName>
    <definedName name="_________________________HMP2" localSheetId="3">#REF!</definedName>
    <definedName name="_________________________HMP2" localSheetId="2">#REF!</definedName>
    <definedName name="_________________________HMP2" localSheetId="4">#REF!</definedName>
    <definedName name="_________________________HMP2">#REF!</definedName>
    <definedName name="_________________________HMP3" localSheetId="1">#REF!</definedName>
    <definedName name="_________________________HMP3" localSheetId="7">#REF!</definedName>
    <definedName name="_________________________HMP3" localSheetId="6">#REF!</definedName>
    <definedName name="_________________________HMP3" localSheetId="3">#REF!</definedName>
    <definedName name="_________________________HMP3" localSheetId="2">#REF!</definedName>
    <definedName name="_________________________HMP3" localSheetId="4">#REF!</definedName>
    <definedName name="_________________________HMP3">#REF!</definedName>
    <definedName name="_________________________HMP4" localSheetId="1">#REF!</definedName>
    <definedName name="_________________________HMP4" localSheetId="7">#REF!</definedName>
    <definedName name="_________________________HMP4" localSheetId="6">#REF!</definedName>
    <definedName name="_________________________HMP4" localSheetId="3">#REF!</definedName>
    <definedName name="_________________________HMP4" localSheetId="2">#REF!</definedName>
    <definedName name="_________________________HMP4" localSheetId="4">#REF!</definedName>
    <definedName name="_________________________HMP4">#REF!</definedName>
    <definedName name="_________________________HRC1">'[6]Pipe trench'!$V$23</definedName>
    <definedName name="_________________________HRC2">'[6]Pipe trench'!$V$24</definedName>
    <definedName name="_________________________HSE1">'[6]Pipe trench'!$V$11</definedName>
    <definedName name="_________________________MIX10" localSheetId="1">#REF!</definedName>
    <definedName name="_________________________MIX10" localSheetId="7">#REF!</definedName>
    <definedName name="_________________________MIX10" localSheetId="6">#REF!</definedName>
    <definedName name="_________________________MIX10" localSheetId="3">#REF!</definedName>
    <definedName name="_________________________MIX10" localSheetId="2">#REF!</definedName>
    <definedName name="_________________________MIX10" localSheetId="4">#REF!</definedName>
    <definedName name="_________________________MIX10">#REF!</definedName>
    <definedName name="_________________________MIX15" localSheetId="1">#REF!</definedName>
    <definedName name="_________________________MIX15" localSheetId="7">#REF!</definedName>
    <definedName name="_________________________MIX15" localSheetId="6">#REF!</definedName>
    <definedName name="_________________________MIX15" localSheetId="3">#REF!</definedName>
    <definedName name="_________________________MIX15" localSheetId="2">#REF!</definedName>
    <definedName name="_________________________MIX15" localSheetId="4">#REF!</definedName>
    <definedName name="_________________________MIX15">#REF!</definedName>
    <definedName name="_________________________MIX15150" localSheetId="1">'[3]Mix Design'!#REF!</definedName>
    <definedName name="_________________________MIX15150" localSheetId="7">'[3]Mix Design'!#REF!</definedName>
    <definedName name="_________________________MIX15150" localSheetId="6">'[3]Mix Design'!#REF!</definedName>
    <definedName name="_________________________MIX15150" localSheetId="3">'[3]Mix Design'!#REF!</definedName>
    <definedName name="_________________________MIX15150" localSheetId="2">'[3]Mix Design'!#REF!</definedName>
    <definedName name="_________________________MIX15150" localSheetId="4">'[3]Mix Design'!#REF!</definedName>
    <definedName name="_________________________MIX15150">'[3]Mix Design'!#REF!</definedName>
    <definedName name="_________________________MIX1540">'[3]Mix Design'!$P$11</definedName>
    <definedName name="_________________________MIX1580" localSheetId="1">'[3]Mix Design'!#REF!</definedName>
    <definedName name="_________________________MIX1580" localSheetId="7">'[3]Mix Design'!#REF!</definedName>
    <definedName name="_________________________MIX1580" localSheetId="6">'[3]Mix Design'!#REF!</definedName>
    <definedName name="_________________________MIX1580" localSheetId="3">'[3]Mix Design'!#REF!</definedName>
    <definedName name="_________________________MIX1580" localSheetId="2">'[3]Mix Design'!#REF!</definedName>
    <definedName name="_________________________MIX1580" localSheetId="4">'[3]Mix Design'!#REF!</definedName>
    <definedName name="_________________________MIX1580">'[3]Mix Design'!#REF!</definedName>
    <definedName name="_________________________MIX2">'[4]Mix Design'!$P$12</definedName>
    <definedName name="_________________________MIX20" localSheetId="1">#REF!</definedName>
    <definedName name="_________________________MIX20" localSheetId="7">#REF!</definedName>
    <definedName name="_________________________MIX20" localSheetId="6">#REF!</definedName>
    <definedName name="_________________________MIX20" localSheetId="3">#REF!</definedName>
    <definedName name="_________________________MIX20" localSheetId="2">#REF!</definedName>
    <definedName name="_________________________MIX20" localSheetId="4">#REF!</definedName>
    <definedName name="_________________________MIX20">#REF!</definedName>
    <definedName name="_________________________MIX2020">'[3]Mix Design'!$P$12</definedName>
    <definedName name="_________________________MIX2040">'[3]Mix Design'!$P$13</definedName>
    <definedName name="_________________________MIX25" localSheetId="1">#REF!</definedName>
    <definedName name="_________________________MIX25" localSheetId="7">#REF!</definedName>
    <definedName name="_________________________MIX25" localSheetId="6">#REF!</definedName>
    <definedName name="_________________________MIX25" localSheetId="3">#REF!</definedName>
    <definedName name="_________________________MIX25" localSheetId="2">#REF!</definedName>
    <definedName name="_________________________MIX25" localSheetId="4">#REF!</definedName>
    <definedName name="_________________________MIX25">#REF!</definedName>
    <definedName name="_________________________MIX2540">'[3]Mix Design'!$P$15</definedName>
    <definedName name="_________________________Mix255">'[5]Mix Design'!$P$13</definedName>
    <definedName name="_________________________MIX30" localSheetId="1">#REF!</definedName>
    <definedName name="_________________________MIX30" localSheetId="7">#REF!</definedName>
    <definedName name="_________________________MIX30" localSheetId="6">#REF!</definedName>
    <definedName name="_________________________MIX30" localSheetId="3">#REF!</definedName>
    <definedName name="_________________________MIX30" localSheetId="2">#REF!</definedName>
    <definedName name="_________________________MIX30" localSheetId="4">#REF!</definedName>
    <definedName name="_________________________MIX30">#REF!</definedName>
    <definedName name="_________________________MIX35" localSheetId="1">#REF!</definedName>
    <definedName name="_________________________MIX35" localSheetId="7">#REF!</definedName>
    <definedName name="_________________________MIX35" localSheetId="6">#REF!</definedName>
    <definedName name="_________________________MIX35" localSheetId="3">#REF!</definedName>
    <definedName name="_________________________MIX35" localSheetId="2">#REF!</definedName>
    <definedName name="_________________________MIX35" localSheetId="4">#REF!</definedName>
    <definedName name="_________________________MIX35">#REF!</definedName>
    <definedName name="_________________________MIX40" localSheetId="1">#REF!</definedName>
    <definedName name="_________________________MIX40" localSheetId="7">#REF!</definedName>
    <definedName name="_________________________MIX40" localSheetId="6">#REF!</definedName>
    <definedName name="_________________________MIX40" localSheetId="3">#REF!</definedName>
    <definedName name="_________________________MIX40" localSheetId="2">#REF!</definedName>
    <definedName name="_________________________MIX40" localSheetId="4">#REF!</definedName>
    <definedName name="_________________________MIX40">#REF!</definedName>
    <definedName name="_________________________MIX45" localSheetId="1">'[3]Mix Design'!#REF!</definedName>
    <definedName name="_________________________MIX45" localSheetId="7">'[3]Mix Design'!#REF!</definedName>
    <definedName name="_________________________MIX45" localSheetId="6">'[3]Mix Design'!#REF!</definedName>
    <definedName name="_________________________MIX45" localSheetId="3">'[3]Mix Design'!#REF!</definedName>
    <definedName name="_________________________MIX45" localSheetId="2">'[3]Mix Design'!#REF!</definedName>
    <definedName name="_________________________MIX45" localSheetId="4">'[3]Mix Design'!#REF!</definedName>
    <definedName name="_________________________MIX45">'[3]Mix Design'!#REF!</definedName>
    <definedName name="_________________________MUR5" localSheetId="1">#REF!</definedName>
    <definedName name="_________________________MUR5" localSheetId="7">#REF!</definedName>
    <definedName name="_________________________MUR5" localSheetId="6">#REF!</definedName>
    <definedName name="_________________________MUR5" localSheetId="3">#REF!</definedName>
    <definedName name="_________________________MUR5" localSheetId="2">#REF!</definedName>
    <definedName name="_________________________MUR5" localSheetId="4">#REF!</definedName>
    <definedName name="_________________________MUR5">#REF!</definedName>
    <definedName name="_________________________MUR8" localSheetId="1">#REF!</definedName>
    <definedName name="_________________________MUR8" localSheetId="7">#REF!</definedName>
    <definedName name="_________________________MUR8" localSheetId="6">#REF!</definedName>
    <definedName name="_________________________MUR8" localSheetId="3">#REF!</definedName>
    <definedName name="_________________________MUR8" localSheetId="2">#REF!</definedName>
    <definedName name="_________________________MUR8" localSheetId="4">#REF!</definedName>
    <definedName name="_________________________MUR8">#REF!</definedName>
    <definedName name="_________________________OPC43" localSheetId="1">#REF!</definedName>
    <definedName name="_________________________OPC43" localSheetId="7">#REF!</definedName>
    <definedName name="_________________________OPC43" localSheetId="6">#REF!</definedName>
    <definedName name="_________________________OPC43" localSheetId="3">#REF!</definedName>
    <definedName name="_________________________OPC43" localSheetId="2">#REF!</definedName>
    <definedName name="_________________________OPC43" localSheetId="4">#REF!</definedName>
    <definedName name="_________________________OPC43">#REF!</definedName>
    <definedName name="_________________________ORC1">'[6]Pipe trench'!$V$17</definedName>
    <definedName name="_________________________ORC2">'[6]Pipe trench'!$V$18</definedName>
    <definedName name="_________________________OSE1">'[6]Pipe trench'!$V$8</definedName>
    <definedName name="_________________________SLV10025" localSheetId="1">'[7]ANAL-PIPE LINE'!#REF!</definedName>
    <definedName name="_________________________SLV10025" localSheetId="7">'[7]ANAL-PIPE LINE'!#REF!</definedName>
    <definedName name="_________________________SLV10025" localSheetId="6">'[7]ANAL-PIPE LINE'!#REF!</definedName>
    <definedName name="_________________________SLV10025" localSheetId="3">'[7]ANAL-PIPE LINE'!#REF!</definedName>
    <definedName name="_________________________SLV10025" localSheetId="2">'[7]ANAL-PIPE LINE'!#REF!</definedName>
    <definedName name="_________________________SLV10025" localSheetId="4">'[7]ANAL-PIPE LINE'!#REF!</definedName>
    <definedName name="_________________________SLV10025">'[7]ANAL-PIPE LINE'!#REF!</definedName>
    <definedName name="_________________________SLV20025">'[6]ANAL-PUMP HOUSE'!$I$58</definedName>
    <definedName name="_________________________SLV80010">'[6]ANAL-PUMP HOUSE'!$I$60</definedName>
    <definedName name="_________________________TIP1" localSheetId="1">#REF!</definedName>
    <definedName name="_________________________TIP1" localSheetId="7">#REF!</definedName>
    <definedName name="_________________________TIP1" localSheetId="6">#REF!</definedName>
    <definedName name="_________________________TIP1" localSheetId="3">#REF!</definedName>
    <definedName name="_________________________TIP1" localSheetId="2">#REF!</definedName>
    <definedName name="_________________________TIP1" localSheetId="4">#REF!</definedName>
    <definedName name="_________________________TIP1">#REF!</definedName>
    <definedName name="_________________________TIP2" localSheetId="1">#REF!</definedName>
    <definedName name="_________________________TIP2" localSheetId="7">#REF!</definedName>
    <definedName name="_________________________TIP2" localSheetId="6">#REF!</definedName>
    <definedName name="_________________________TIP2" localSheetId="3">#REF!</definedName>
    <definedName name="_________________________TIP2" localSheetId="2">#REF!</definedName>
    <definedName name="_________________________TIP2" localSheetId="4">#REF!</definedName>
    <definedName name="_________________________TIP2">#REF!</definedName>
    <definedName name="_________________________TIP3" localSheetId="1">#REF!</definedName>
    <definedName name="_________________________TIP3" localSheetId="7">#REF!</definedName>
    <definedName name="_________________________TIP3" localSheetId="6">#REF!</definedName>
    <definedName name="_________________________TIP3" localSheetId="3">#REF!</definedName>
    <definedName name="_________________________TIP3" localSheetId="2">#REF!</definedName>
    <definedName name="_________________________TIP3" localSheetId="4">#REF!</definedName>
    <definedName name="_________________________TIP3">#REF!</definedName>
    <definedName name="________________________A65537" localSheetId="1">#REF!</definedName>
    <definedName name="________________________A65537" localSheetId="7">#REF!</definedName>
    <definedName name="________________________A65537" localSheetId="6">#REF!</definedName>
    <definedName name="________________________A65537" localSheetId="3">#REF!</definedName>
    <definedName name="________________________A65537" localSheetId="2">#REF!</definedName>
    <definedName name="________________________A65537" localSheetId="4">#REF!</definedName>
    <definedName name="________________________A65537">#REF!</definedName>
    <definedName name="________________________ABM10" localSheetId="1">#REF!</definedName>
    <definedName name="________________________ABM10" localSheetId="7">#REF!</definedName>
    <definedName name="________________________ABM10" localSheetId="6">#REF!</definedName>
    <definedName name="________________________ABM10" localSheetId="3">#REF!</definedName>
    <definedName name="________________________ABM10" localSheetId="2">#REF!</definedName>
    <definedName name="________________________ABM10" localSheetId="4">#REF!</definedName>
    <definedName name="________________________ABM10">#REF!</definedName>
    <definedName name="________________________ABM40" localSheetId="1">#REF!</definedName>
    <definedName name="________________________ABM40" localSheetId="7">#REF!</definedName>
    <definedName name="________________________ABM40" localSheetId="6">#REF!</definedName>
    <definedName name="________________________ABM40" localSheetId="3">#REF!</definedName>
    <definedName name="________________________ABM40" localSheetId="2">#REF!</definedName>
    <definedName name="________________________ABM40" localSheetId="4">#REF!</definedName>
    <definedName name="________________________ABM40">#REF!</definedName>
    <definedName name="________________________ABM6" localSheetId="1">#REF!</definedName>
    <definedName name="________________________ABM6" localSheetId="7">#REF!</definedName>
    <definedName name="________________________ABM6" localSheetId="6">#REF!</definedName>
    <definedName name="________________________ABM6" localSheetId="3">#REF!</definedName>
    <definedName name="________________________ABM6" localSheetId="2">#REF!</definedName>
    <definedName name="________________________ABM6" localSheetId="4">#REF!</definedName>
    <definedName name="________________________ABM6">#REF!</definedName>
    <definedName name="________________________ACB10" localSheetId="1">#REF!</definedName>
    <definedName name="________________________ACB10" localSheetId="7">#REF!</definedName>
    <definedName name="________________________ACB10" localSheetId="6">#REF!</definedName>
    <definedName name="________________________ACB10" localSheetId="3">#REF!</definedName>
    <definedName name="________________________ACB10" localSheetId="2">#REF!</definedName>
    <definedName name="________________________ACB10" localSheetId="4">#REF!</definedName>
    <definedName name="________________________ACB10">#REF!</definedName>
    <definedName name="________________________ACB20" localSheetId="1">#REF!</definedName>
    <definedName name="________________________ACB20" localSheetId="7">#REF!</definedName>
    <definedName name="________________________ACB20" localSheetId="6">#REF!</definedName>
    <definedName name="________________________ACB20" localSheetId="3">#REF!</definedName>
    <definedName name="________________________ACB20" localSheetId="2">#REF!</definedName>
    <definedName name="________________________ACB20" localSheetId="4">#REF!</definedName>
    <definedName name="________________________ACB20">#REF!</definedName>
    <definedName name="________________________ACR10" localSheetId="1">#REF!</definedName>
    <definedName name="________________________ACR10" localSheetId="7">#REF!</definedName>
    <definedName name="________________________ACR10" localSheetId="6">#REF!</definedName>
    <definedName name="________________________ACR10" localSheetId="3">#REF!</definedName>
    <definedName name="________________________ACR10" localSheetId="2">#REF!</definedName>
    <definedName name="________________________ACR10" localSheetId="4">#REF!</definedName>
    <definedName name="________________________ACR10">#REF!</definedName>
    <definedName name="________________________ACR20" localSheetId="1">#REF!</definedName>
    <definedName name="________________________ACR20" localSheetId="7">#REF!</definedName>
    <definedName name="________________________ACR20" localSheetId="6">#REF!</definedName>
    <definedName name="________________________ACR20" localSheetId="3">#REF!</definedName>
    <definedName name="________________________ACR20" localSheetId="2">#REF!</definedName>
    <definedName name="________________________ACR20" localSheetId="4">#REF!</definedName>
    <definedName name="________________________ACR20">#REF!</definedName>
    <definedName name="________________________AGG6" localSheetId="1">#REF!</definedName>
    <definedName name="________________________AGG6" localSheetId="7">#REF!</definedName>
    <definedName name="________________________AGG6" localSheetId="6">#REF!</definedName>
    <definedName name="________________________AGG6" localSheetId="3">#REF!</definedName>
    <definedName name="________________________AGG6" localSheetId="2">#REF!</definedName>
    <definedName name="________________________AGG6" localSheetId="4">#REF!</definedName>
    <definedName name="________________________AGG6">#REF!</definedName>
    <definedName name="________________________ARV8040">'[6]ANAL-PUMP HOUSE'!$I$55</definedName>
    <definedName name="________________________AWM10" localSheetId="1">#REF!</definedName>
    <definedName name="________________________AWM10" localSheetId="7">#REF!</definedName>
    <definedName name="________________________AWM10" localSheetId="6">#REF!</definedName>
    <definedName name="________________________AWM10" localSheetId="3">#REF!</definedName>
    <definedName name="________________________AWM10" localSheetId="2">#REF!</definedName>
    <definedName name="________________________AWM10" localSheetId="4">#REF!</definedName>
    <definedName name="________________________AWM10">#REF!</definedName>
    <definedName name="________________________AWM40" localSheetId="1">#REF!</definedName>
    <definedName name="________________________AWM40" localSheetId="7">#REF!</definedName>
    <definedName name="________________________AWM40" localSheetId="6">#REF!</definedName>
    <definedName name="________________________AWM40" localSheetId="3">#REF!</definedName>
    <definedName name="________________________AWM40" localSheetId="2">#REF!</definedName>
    <definedName name="________________________AWM40" localSheetId="4">#REF!</definedName>
    <definedName name="________________________AWM40">#REF!</definedName>
    <definedName name="________________________AWM6" localSheetId="1">#REF!</definedName>
    <definedName name="________________________AWM6" localSheetId="7">#REF!</definedName>
    <definedName name="________________________AWM6" localSheetId="6">#REF!</definedName>
    <definedName name="________________________AWM6" localSheetId="3">#REF!</definedName>
    <definedName name="________________________AWM6" localSheetId="2">#REF!</definedName>
    <definedName name="________________________AWM6" localSheetId="4">#REF!</definedName>
    <definedName name="________________________AWM6">#REF!</definedName>
    <definedName name="________________________BTV300">'[6]ANAL-PUMP HOUSE'!$I$52</definedName>
    <definedName name="________________________CAN112">13.42</definedName>
    <definedName name="________________________CAN113">12.98</definedName>
    <definedName name="________________________CAN117">12.7</definedName>
    <definedName name="________________________CAN118">13.27</definedName>
    <definedName name="________________________CAN120">11.72</definedName>
    <definedName name="________________________CAN210">10.38</definedName>
    <definedName name="________________________CAN211">10.58</definedName>
    <definedName name="________________________CAN213">10.56</definedName>
    <definedName name="________________________CAN215">10.22</definedName>
    <definedName name="________________________CAN216">9.61</definedName>
    <definedName name="________________________CAN217">10.47</definedName>
    <definedName name="________________________CAN219">10.91</definedName>
    <definedName name="________________________CAN220">11.09</definedName>
    <definedName name="________________________CAN221">11.25</definedName>
    <definedName name="________________________CAN222">10.17</definedName>
    <definedName name="________________________CAN223">9.89</definedName>
    <definedName name="________________________CAN230">10.79</definedName>
    <definedName name="________________________can421">40.2</definedName>
    <definedName name="________________________can422">41.57</definedName>
    <definedName name="________________________can423">43.9</definedName>
    <definedName name="________________________can424">41.19</definedName>
    <definedName name="________________________can425">42.81</definedName>
    <definedName name="________________________can426">40.77</definedName>
    <definedName name="________________________can427">40.92</definedName>
    <definedName name="________________________can428">39.29</definedName>
    <definedName name="________________________can429">45.19</definedName>
    <definedName name="________________________can430">40.73</definedName>
    <definedName name="________________________can431">42.52</definedName>
    <definedName name="________________________can432">42.53</definedName>
    <definedName name="________________________can433">43.69</definedName>
    <definedName name="________________________can434">40.43</definedName>
    <definedName name="________________________can435">43.3</definedName>
    <definedName name="________________________CDG100" localSheetId="1">#REF!</definedName>
    <definedName name="________________________CDG100" localSheetId="7">#REF!</definedName>
    <definedName name="________________________CDG100" localSheetId="6">#REF!</definedName>
    <definedName name="________________________CDG100" localSheetId="3">#REF!</definedName>
    <definedName name="________________________CDG100" localSheetId="2">#REF!</definedName>
    <definedName name="________________________CDG100" localSheetId="4">#REF!</definedName>
    <definedName name="________________________CDG100">#REF!</definedName>
    <definedName name="________________________CDG250" localSheetId="1">#REF!</definedName>
    <definedName name="________________________CDG250" localSheetId="7">#REF!</definedName>
    <definedName name="________________________CDG250" localSheetId="6">#REF!</definedName>
    <definedName name="________________________CDG250" localSheetId="3">#REF!</definedName>
    <definedName name="________________________CDG250" localSheetId="2">#REF!</definedName>
    <definedName name="________________________CDG250" localSheetId="4">#REF!</definedName>
    <definedName name="________________________CDG250">#REF!</definedName>
    <definedName name="________________________CDG50" localSheetId="1">#REF!</definedName>
    <definedName name="________________________CDG50" localSheetId="7">#REF!</definedName>
    <definedName name="________________________CDG50" localSheetId="6">#REF!</definedName>
    <definedName name="________________________CDG50" localSheetId="3">#REF!</definedName>
    <definedName name="________________________CDG50" localSheetId="2">#REF!</definedName>
    <definedName name="________________________CDG50" localSheetId="4">#REF!</definedName>
    <definedName name="________________________CDG50">#REF!</definedName>
    <definedName name="________________________CDG500" localSheetId="1">#REF!</definedName>
    <definedName name="________________________CDG500" localSheetId="7">#REF!</definedName>
    <definedName name="________________________CDG500" localSheetId="6">#REF!</definedName>
    <definedName name="________________________CDG500" localSheetId="3">#REF!</definedName>
    <definedName name="________________________CDG500" localSheetId="2">#REF!</definedName>
    <definedName name="________________________CDG500" localSheetId="4">#REF!</definedName>
    <definedName name="________________________CDG500">#REF!</definedName>
    <definedName name="________________________CEM53" localSheetId="1">#REF!</definedName>
    <definedName name="________________________CEM53" localSheetId="7">#REF!</definedName>
    <definedName name="________________________CEM53" localSheetId="6">#REF!</definedName>
    <definedName name="________________________CEM53" localSheetId="3">#REF!</definedName>
    <definedName name="________________________CEM53" localSheetId="2">#REF!</definedName>
    <definedName name="________________________CEM53" localSheetId="4">#REF!</definedName>
    <definedName name="________________________CEM53">#REF!</definedName>
    <definedName name="________________________CRN3" localSheetId="1">#REF!</definedName>
    <definedName name="________________________CRN3" localSheetId="7">#REF!</definedName>
    <definedName name="________________________CRN3" localSheetId="6">#REF!</definedName>
    <definedName name="________________________CRN3" localSheetId="3">#REF!</definedName>
    <definedName name="________________________CRN3" localSheetId="2">#REF!</definedName>
    <definedName name="________________________CRN3" localSheetId="4">#REF!</definedName>
    <definedName name="________________________CRN3">#REF!</definedName>
    <definedName name="________________________CRN35" localSheetId="1">#REF!</definedName>
    <definedName name="________________________CRN35" localSheetId="7">#REF!</definedName>
    <definedName name="________________________CRN35" localSheetId="6">#REF!</definedName>
    <definedName name="________________________CRN35" localSheetId="3">#REF!</definedName>
    <definedName name="________________________CRN35" localSheetId="2">#REF!</definedName>
    <definedName name="________________________CRN35" localSheetId="4">#REF!</definedName>
    <definedName name="________________________CRN35">#REF!</definedName>
    <definedName name="________________________CRN80" localSheetId="1">#REF!</definedName>
    <definedName name="________________________CRN80" localSheetId="7">#REF!</definedName>
    <definedName name="________________________CRN80" localSheetId="6">#REF!</definedName>
    <definedName name="________________________CRN80" localSheetId="3">#REF!</definedName>
    <definedName name="________________________CRN80" localSheetId="2">#REF!</definedName>
    <definedName name="________________________CRN80" localSheetId="4">#REF!</definedName>
    <definedName name="________________________CRN80">#REF!</definedName>
    <definedName name="________________________DOZ50" localSheetId="1">#REF!</definedName>
    <definedName name="________________________DOZ50" localSheetId="7">#REF!</definedName>
    <definedName name="________________________DOZ50" localSheetId="6">#REF!</definedName>
    <definedName name="________________________DOZ50" localSheetId="3">#REF!</definedName>
    <definedName name="________________________DOZ50" localSheetId="2">#REF!</definedName>
    <definedName name="________________________DOZ50" localSheetId="4">#REF!</definedName>
    <definedName name="________________________DOZ50">#REF!</definedName>
    <definedName name="________________________DOZ80" localSheetId="1">#REF!</definedName>
    <definedName name="________________________DOZ80" localSheetId="7">#REF!</definedName>
    <definedName name="________________________DOZ80" localSheetId="6">#REF!</definedName>
    <definedName name="________________________DOZ80" localSheetId="3">#REF!</definedName>
    <definedName name="________________________DOZ80" localSheetId="2">#REF!</definedName>
    <definedName name="________________________DOZ80" localSheetId="4">#REF!</definedName>
    <definedName name="________________________DOZ80">#REF!</definedName>
    <definedName name="________________________ExV200" localSheetId="1">#REF!</definedName>
    <definedName name="________________________ExV200" localSheetId="7">#REF!</definedName>
    <definedName name="________________________ExV200" localSheetId="6">#REF!</definedName>
    <definedName name="________________________ExV200" localSheetId="3">#REF!</definedName>
    <definedName name="________________________ExV200" localSheetId="2">#REF!</definedName>
    <definedName name="________________________ExV200" localSheetId="4">#REF!</definedName>
    <definedName name="________________________ExV200">#REF!</definedName>
    <definedName name="________________________GEN100" localSheetId="1">#REF!</definedName>
    <definedName name="________________________GEN100" localSheetId="7">#REF!</definedName>
    <definedName name="________________________GEN100" localSheetId="6">#REF!</definedName>
    <definedName name="________________________GEN100" localSheetId="3">#REF!</definedName>
    <definedName name="________________________GEN100" localSheetId="2">#REF!</definedName>
    <definedName name="________________________GEN100" localSheetId="4">#REF!</definedName>
    <definedName name="________________________GEN100">#REF!</definedName>
    <definedName name="________________________GEN250" localSheetId="1">#REF!</definedName>
    <definedName name="________________________GEN250" localSheetId="7">#REF!</definedName>
    <definedName name="________________________GEN250" localSheetId="6">#REF!</definedName>
    <definedName name="________________________GEN250" localSheetId="3">#REF!</definedName>
    <definedName name="________________________GEN250" localSheetId="2">#REF!</definedName>
    <definedName name="________________________GEN250" localSheetId="4">#REF!</definedName>
    <definedName name="________________________GEN250">#REF!</definedName>
    <definedName name="________________________GEN325" localSheetId="1">#REF!</definedName>
    <definedName name="________________________GEN325" localSheetId="7">#REF!</definedName>
    <definedName name="________________________GEN325" localSheetId="6">#REF!</definedName>
    <definedName name="________________________GEN325" localSheetId="3">#REF!</definedName>
    <definedName name="________________________GEN325" localSheetId="2">#REF!</definedName>
    <definedName name="________________________GEN325" localSheetId="4">#REF!</definedName>
    <definedName name="________________________GEN325">#REF!</definedName>
    <definedName name="________________________GEN380" localSheetId="1">#REF!</definedName>
    <definedName name="________________________GEN380" localSheetId="7">#REF!</definedName>
    <definedName name="________________________GEN380" localSheetId="6">#REF!</definedName>
    <definedName name="________________________GEN380" localSheetId="3">#REF!</definedName>
    <definedName name="________________________GEN380" localSheetId="2">#REF!</definedName>
    <definedName name="________________________GEN380" localSheetId="4">#REF!</definedName>
    <definedName name="________________________GEN380">#REF!</definedName>
    <definedName name="________________________GSB1" localSheetId="1">#REF!</definedName>
    <definedName name="________________________GSB1" localSheetId="7">#REF!</definedName>
    <definedName name="________________________GSB1" localSheetId="6">#REF!</definedName>
    <definedName name="________________________GSB1" localSheetId="3">#REF!</definedName>
    <definedName name="________________________GSB1" localSheetId="2">#REF!</definedName>
    <definedName name="________________________GSB1" localSheetId="4">#REF!</definedName>
    <definedName name="________________________GSB1">#REF!</definedName>
    <definedName name="________________________GSB2" localSheetId="1">#REF!</definedName>
    <definedName name="________________________GSB2" localSheetId="7">#REF!</definedName>
    <definedName name="________________________GSB2" localSheetId="6">#REF!</definedName>
    <definedName name="________________________GSB2" localSheetId="3">#REF!</definedName>
    <definedName name="________________________GSB2" localSheetId="2">#REF!</definedName>
    <definedName name="________________________GSB2" localSheetId="4">#REF!</definedName>
    <definedName name="________________________GSB2">#REF!</definedName>
    <definedName name="________________________GSB3" localSheetId="1">#REF!</definedName>
    <definedName name="________________________GSB3" localSheetId="7">#REF!</definedName>
    <definedName name="________________________GSB3" localSheetId="6">#REF!</definedName>
    <definedName name="________________________GSB3" localSheetId="3">#REF!</definedName>
    <definedName name="________________________GSB3" localSheetId="2">#REF!</definedName>
    <definedName name="________________________GSB3" localSheetId="4">#REF!</definedName>
    <definedName name="________________________GSB3">#REF!</definedName>
    <definedName name="________________________HMP1" localSheetId="1">#REF!</definedName>
    <definedName name="________________________HMP1" localSheetId="7">#REF!</definedName>
    <definedName name="________________________HMP1" localSheetId="6">#REF!</definedName>
    <definedName name="________________________HMP1" localSheetId="3">#REF!</definedName>
    <definedName name="________________________HMP1" localSheetId="2">#REF!</definedName>
    <definedName name="________________________HMP1" localSheetId="4">#REF!</definedName>
    <definedName name="________________________HMP1">#REF!</definedName>
    <definedName name="________________________HMP2" localSheetId="1">#REF!</definedName>
    <definedName name="________________________HMP2" localSheetId="7">#REF!</definedName>
    <definedName name="________________________HMP2" localSheetId="6">#REF!</definedName>
    <definedName name="________________________HMP2" localSheetId="3">#REF!</definedName>
    <definedName name="________________________HMP2" localSheetId="2">#REF!</definedName>
    <definedName name="________________________HMP2" localSheetId="4">#REF!</definedName>
    <definedName name="________________________HMP2">#REF!</definedName>
    <definedName name="________________________HMP3" localSheetId="1">#REF!</definedName>
    <definedName name="________________________HMP3" localSheetId="7">#REF!</definedName>
    <definedName name="________________________HMP3" localSheetId="6">#REF!</definedName>
    <definedName name="________________________HMP3" localSheetId="3">#REF!</definedName>
    <definedName name="________________________HMP3" localSheetId="2">#REF!</definedName>
    <definedName name="________________________HMP3" localSheetId="4">#REF!</definedName>
    <definedName name="________________________HMP3">#REF!</definedName>
    <definedName name="________________________HMP4" localSheetId="1">#REF!</definedName>
    <definedName name="________________________HMP4" localSheetId="7">#REF!</definedName>
    <definedName name="________________________HMP4" localSheetId="6">#REF!</definedName>
    <definedName name="________________________HMP4" localSheetId="3">#REF!</definedName>
    <definedName name="________________________HMP4" localSheetId="2">#REF!</definedName>
    <definedName name="________________________HMP4" localSheetId="4">#REF!</definedName>
    <definedName name="________________________HMP4">#REF!</definedName>
    <definedName name="________________________HRC1">'[6]Pipe trench'!$V$23</definedName>
    <definedName name="________________________HRC2">'[6]Pipe trench'!$V$24</definedName>
    <definedName name="________________________HSE1">'[6]Pipe trench'!$V$11</definedName>
    <definedName name="________________________MIX10" localSheetId="1">#REF!</definedName>
    <definedName name="________________________MIX10" localSheetId="7">#REF!</definedName>
    <definedName name="________________________MIX10" localSheetId="6">#REF!</definedName>
    <definedName name="________________________MIX10" localSheetId="3">#REF!</definedName>
    <definedName name="________________________MIX10" localSheetId="2">#REF!</definedName>
    <definedName name="________________________MIX10" localSheetId="4">#REF!</definedName>
    <definedName name="________________________MIX10">#REF!</definedName>
    <definedName name="________________________MIX15" localSheetId="1">#REF!</definedName>
    <definedName name="________________________MIX15" localSheetId="7">#REF!</definedName>
    <definedName name="________________________MIX15" localSheetId="6">#REF!</definedName>
    <definedName name="________________________MIX15" localSheetId="3">#REF!</definedName>
    <definedName name="________________________MIX15" localSheetId="2">#REF!</definedName>
    <definedName name="________________________MIX15" localSheetId="4">#REF!</definedName>
    <definedName name="________________________MIX15">#REF!</definedName>
    <definedName name="________________________MIX15150" localSheetId="1">'[3]Mix Design'!#REF!</definedName>
    <definedName name="________________________MIX15150" localSheetId="7">'[3]Mix Design'!#REF!</definedName>
    <definedName name="________________________MIX15150" localSheetId="6">'[3]Mix Design'!#REF!</definedName>
    <definedName name="________________________MIX15150" localSheetId="3">'[3]Mix Design'!#REF!</definedName>
    <definedName name="________________________MIX15150" localSheetId="2">'[3]Mix Design'!#REF!</definedName>
    <definedName name="________________________MIX15150" localSheetId="4">'[3]Mix Design'!#REF!</definedName>
    <definedName name="________________________MIX15150">'[3]Mix Design'!#REF!</definedName>
    <definedName name="________________________MIX1540">'[3]Mix Design'!$P$11</definedName>
    <definedName name="________________________MIX1580" localSheetId="1">'[3]Mix Design'!#REF!</definedName>
    <definedName name="________________________MIX1580" localSheetId="7">'[3]Mix Design'!#REF!</definedName>
    <definedName name="________________________MIX1580" localSheetId="6">'[3]Mix Design'!#REF!</definedName>
    <definedName name="________________________MIX1580" localSheetId="3">'[3]Mix Design'!#REF!</definedName>
    <definedName name="________________________MIX1580" localSheetId="2">'[3]Mix Design'!#REF!</definedName>
    <definedName name="________________________MIX1580" localSheetId="4">'[3]Mix Design'!#REF!</definedName>
    <definedName name="________________________MIX1580">'[3]Mix Design'!#REF!</definedName>
    <definedName name="________________________MIX2">'[4]Mix Design'!$P$12</definedName>
    <definedName name="________________________MIX20" localSheetId="1">#REF!</definedName>
    <definedName name="________________________MIX20" localSheetId="7">#REF!</definedName>
    <definedName name="________________________MIX20" localSheetId="6">#REF!</definedName>
    <definedName name="________________________MIX20" localSheetId="3">#REF!</definedName>
    <definedName name="________________________MIX20" localSheetId="2">#REF!</definedName>
    <definedName name="________________________MIX20" localSheetId="4">#REF!</definedName>
    <definedName name="________________________MIX20">#REF!</definedName>
    <definedName name="________________________MIX2020">'[3]Mix Design'!$P$12</definedName>
    <definedName name="________________________MIX2040">'[3]Mix Design'!$P$13</definedName>
    <definedName name="________________________MIX25" localSheetId="1">#REF!</definedName>
    <definedName name="________________________MIX25" localSheetId="7">#REF!</definedName>
    <definedName name="________________________MIX25" localSheetId="6">#REF!</definedName>
    <definedName name="________________________MIX25" localSheetId="3">#REF!</definedName>
    <definedName name="________________________MIX25" localSheetId="2">#REF!</definedName>
    <definedName name="________________________MIX25" localSheetId="4">#REF!</definedName>
    <definedName name="________________________MIX25">#REF!</definedName>
    <definedName name="________________________MIX2540">'[3]Mix Design'!$P$15</definedName>
    <definedName name="________________________Mix255">'[5]Mix Design'!$P$13</definedName>
    <definedName name="________________________MIX30" localSheetId="1">#REF!</definedName>
    <definedName name="________________________MIX30" localSheetId="7">#REF!</definedName>
    <definedName name="________________________MIX30" localSheetId="6">#REF!</definedName>
    <definedName name="________________________MIX30" localSheetId="3">#REF!</definedName>
    <definedName name="________________________MIX30" localSheetId="2">#REF!</definedName>
    <definedName name="________________________MIX30" localSheetId="4">#REF!</definedName>
    <definedName name="________________________MIX30">#REF!</definedName>
    <definedName name="________________________MIX35" localSheetId="1">#REF!</definedName>
    <definedName name="________________________MIX35" localSheetId="7">#REF!</definedName>
    <definedName name="________________________MIX35" localSheetId="6">#REF!</definedName>
    <definedName name="________________________MIX35" localSheetId="3">#REF!</definedName>
    <definedName name="________________________MIX35" localSheetId="2">#REF!</definedName>
    <definedName name="________________________MIX35" localSheetId="4">#REF!</definedName>
    <definedName name="________________________MIX35">#REF!</definedName>
    <definedName name="________________________MIX40" localSheetId="1">#REF!</definedName>
    <definedName name="________________________MIX40" localSheetId="7">#REF!</definedName>
    <definedName name="________________________MIX40" localSheetId="6">#REF!</definedName>
    <definedName name="________________________MIX40" localSheetId="3">#REF!</definedName>
    <definedName name="________________________MIX40" localSheetId="2">#REF!</definedName>
    <definedName name="________________________MIX40" localSheetId="4">#REF!</definedName>
    <definedName name="________________________MIX40">#REF!</definedName>
    <definedName name="________________________MIX45" localSheetId="1">'[3]Mix Design'!#REF!</definedName>
    <definedName name="________________________MIX45" localSheetId="7">'[3]Mix Design'!#REF!</definedName>
    <definedName name="________________________MIX45" localSheetId="6">'[3]Mix Design'!#REF!</definedName>
    <definedName name="________________________MIX45" localSheetId="3">'[3]Mix Design'!#REF!</definedName>
    <definedName name="________________________MIX45" localSheetId="2">'[3]Mix Design'!#REF!</definedName>
    <definedName name="________________________MIX45" localSheetId="4">'[3]Mix Design'!#REF!</definedName>
    <definedName name="________________________MIX45">'[3]Mix Design'!#REF!</definedName>
    <definedName name="________________________MUR5" localSheetId="1">#REF!</definedName>
    <definedName name="________________________MUR5" localSheetId="7">#REF!</definedName>
    <definedName name="________________________MUR5" localSheetId="6">#REF!</definedName>
    <definedName name="________________________MUR5" localSheetId="3">#REF!</definedName>
    <definedName name="________________________MUR5" localSheetId="2">#REF!</definedName>
    <definedName name="________________________MUR5" localSheetId="4">#REF!</definedName>
    <definedName name="________________________MUR5">#REF!</definedName>
    <definedName name="________________________MUR8" localSheetId="1">#REF!</definedName>
    <definedName name="________________________MUR8" localSheetId="7">#REF!</definedName>
    <definedName name="________________________MUR8" localSheetId="6">#REF!</definedName>
    <definedName name="________________________MUR8" localSheetId="3">#REF!</definedName>
    <definedName name="________________________MUR8" localSheetId="2">#REF!</definedName>
    <definedName name="________________________MUR8" localSheetId="4">#REF!</definedName>
    <definedName name="________________________MUR8">#REF!</definedName>
    <definedName name="________________________OPC43" localSheetId="1">#REF!</definedName>
    <definedName name="________________________OPC43" localSheetId="7">#REF!</definedName>
    <definedName name="________________________OPC43" localSheetId="6">#REF!</definedName>
    <definedName name="________________________OPC43" localSheetId="3">#REF!</definedName>
    <definedName name="________________________OPC43" localSheetId="2">#REF!</definedName>
    <definedName name="________________________OPC43" localSheetId="4">#REF!</definedName>
    <definedName name="________________________OPC43">#REF!</definedName>
    <definedName name="________________________ORC1">'[6]Pipe trench'!$V$17</definedName>
    <definedName name="________________________ORC2">'[6]Pipe trench'!$V$18</definedName>
    <definedName name="________________________OSE1">'[6]Pipe trench'!$V$8</definedName>
    <definedName name="________________________SLV20025">'[6]ANAL-PUMP HOUSE'!$I$58</definedName>
    <definedName name="________________________SLV80010">'[6]ANAL-PUMP HOUSE'!$I$60</definedName>
    <definedName name="________________________TIP1" localSheetId="1">#REF!</definedName>
    <definedName name="________________________TIP1" localSheetId="7">#REF!</definedName>
    <definedName name="________________________TIP1" localSheetId="6">#REF!</definedName>
    <definedName name="________________________TIP1" localSheetId="3">#REF!</definedName>
    <definedName name="________________________TIP1" localSheetId="2">#REF!</definedName>
    <definedName name="________________________TIP1" localSheetId="4">#REF!</definedName>
    <definedName name="________________________TIP1">#REF!</definedName>
    <definedName name="________________________TIP2" localSheetId="1">#REF!</definedName>
    <definedName name="________________________TIP2" localSheetId="7">#REF!</definedName>
    <definedName name="________________________TIP2" localSheetId="6">#REF!</definedName>
    <definedName name="________________________TIP2" localSheetId="3">#REF!</definedName>
    <definedName name="________________________TIP2" localSheetId="2">#REF!</definedName>
    <definedName name="________________________TIP2" localSheetId="4">#REF!</definedName>
    <definedName name="________________________TIP2">#REF!</definedName>
    <definedName name="________________________TIP3" localSheetId="1">#REF!</definedName>
    <definedName name="________________________TIP3" localSheetId="7">#REF!</definedName>
    <definedName name="________________________TIP3" localSheetId="6">#REF!</definedName>
    <definedName name="________________________TIP3" localSheetId="3">#REF!</definedName>
    <definedName name="________________________TIP3" localSheetId="2">#REF!</definedName>
    <definedName name="________________________TIP3" localSheetId="4">#REF!</definedName>
    <definedName name="________________________TIP3">#REF!</definedName>
    <definedName name="_______________________A65537" localSheetId="1">#REF!</definedName>
    <definedName name="_______________________A65537" localSheetId="7">#REF!</definedName>
    <definedName name="_______________________A65537" localSheetId="6">#REF!</definedName>
    <definedName name="_______________________A65537" localSheetId="3">#REF!</definedName>
    <definedName name="_______________________A65537" localSheetId="2">#REF!</definedName>
    <definedName name="_______________________A65537" localSheetId="4">#REF!</definedName>
    <definedName name="_______________________A65537">#REF!</definedName>
    <definedName name="_______________________ABM10" localSheetId="1">#REF!</definedName>
    <definedName name="_______________________ABM10" localSheetId="7">#REF!</definedName>
    <definedName name="_______________________ABM10" localSheetId="6">#REF!</definedName>
    <definedName name="_______________________ABM10" localSheetId="3">#REF!</definedName>
    <definedName name="_______________________ABM10" localSheetId="2">#REF!</definedName>
    <definedName name="_______________________ABM10" localSheetId="4">#REF!</definedName>
    <definedName name="_______________________ABM10">#REF!</definedName>
    <definedName name="_______________________ABM40" localSheetId="1">#REF!</definedName>
    <definedName name="_______________________ABM40" localSheetId="7">#REF!</definedName>
    <definedName name="_______________________ABM40" localSheetId="6">#REF!</definedName>
    <definedName name="_______________________ABM40" localSheetId="3">#REF!</definedName>
    <definedName name="_______________________ABM40" localSheetId="2">#REF!</definedName>
    <definedName name="_______________________ABM40" localSheetId="4">#REF!</definedName>
    <definedName name="_______________________ABM40">#REF!</definedName>
    <definedName name="_______________________ABM6" localSheetId="1">#REF!</definedName>
    <definedName name="_______________________ABM6" localSheetId="7">#REF!</definedName>
    <definedName name="_______________________ABM6" localSheetId="6">#REF!</definedName>
    <definedName name="_______________________ABM6" localSheetId="3">#REF!</definedName>
    <definedName name="_______________________ABM6" localSheetId="2">#REF!</definedName>
    <definedName name="_______________________ABM6" localSheetId="4">#REF!</definedName>
    <definedName name="_______________________ABM6">#REF!</definedName>
    <definedName name="_______________________ACB10" localSheetId="1">#REF!</definedName>
    <definedName name="_______________________ACB10" localSheetId="7">#REF!</definedName>
    <definedName name="_______________________ACB10" localSheetId="6">#REF!</definedName>
    <definedName name="_______________________ACB10" localSheetId="3">#REF!</definedName>
    <definedName name="_______________________ACB10" localSheetId="2">#REF!</definedName>
    <definedName name="_______________________ACB10" localSheetId="4">#REF!</definedName>
    <definedName name="_______________________ACB10">#REF!</definedName>
    <definedName name="_______________________ACB20" localSheetId="1">#REF!</definedName>
    <definedName name="_______________________ACB20" localSheetId="7">#REF!</definedName>
    <definedName name="_______________________ACB20" localSheetId="6">#REF!</definedName>
    <definedName name="_______________________ACB20" localSheetId="3">#REF!</definedName>
    <definedName name="_______________________ACB20" localSheetId="2">#REF!</definedName>
    <definedName name="_______________________ACB20" localSheetId="4">#REF!</definedName>
    <definedName name="_______________________ACB20">#REF!</definedName>
    <definedName name="_______________________ACR10" localSheetId="1">#REF!</definedName>
    <definedName name="_______________________ACR10" localSheetId="7">#REF!</definedName>
    <definedName name="_______________________ACR10" localSheetId="6">#REF!</definedName>
    <definedName name="_______________________ACR10" localSheetId="3">#REF!</definedName>
    <definedName name="_______________________ACR10" localSheetId="2">#REF!</definedName>
    <definedName name="_______________________ACR10" localSheetId="4">#REF!</definedName>
    <definedName name="_______________________ACR10">#REF!</definedName>
    <definedName name="_______________________ACR20" localSheetId="1">#REF!</definedName>
    <definedName name="_______________________ACR20" localSheetId="7">#REF!</definedName>
    <definedName name="_______________________ACR20" localSheetId="6">#REF!</definedName>
    <definedName name="_______________________ACR20" localSheetId="3">#REF!</definedName>
    <definedName name="_______________________ACR20" localSheetId="2">#REF!</definedName>
    <definedName name="_______________________ACR20" localSheetId="4">#REF!</definedName>
    <definedName name="_______________________ACR20">#REF!</definedName>
    <definedName name="_______________________AGG6" localSheetId="1">#REF!</definedName>
    <definedName name="_______________________AGG6" localSheetId="7">#REF!</definedName>
    <definedName name="_______________________AGG6" localSheetId="6">#REF!</definedName>
    <definedName name="_______________________AGG6" localSheetId="3">#REF!</definedName>
    <definedName name="_______________________AGG6" localSheetId="2">#REF!</definedName>
    <definedName name="_______________________AGG6" localSheetId="4">#REF!</definedName>
    <definedName name="_______________________AGG6">#REF!</definedName>
    <definedName name="_______________________ARV8040">'[6]ANAL-PUMP HOUSE'!$I$55</definedName>
    <definedName name="_______________________AWM10" localSheetId="1">#REF!</definedName>
    <definedName name="_______________________AWM10" localSheetId="7">#REF!</definedName>
    <definedName name="_______________________AWM10" localSheetId="6">#REF!</definedName>
    <definedName name="_______________________AWM10" localSheetId="3">#REF!</definedName>
    <definedName name="_______________________AWM10" localSheetId="2">#REF!</definedName>
    <definedName name="_______________________AWM10" localSheetId="4">#REF!</definedName>
    <definedName name="_______________________AWM10">#REF!</definedName>
    <definedName name="_______________________AWM40" localSheetId="1">#REF!</definedName>
    <definedName name="_______________________AWM40" localSheetId="7">#REF!</definedName>
    <definedName name="_______________________AWM40" localSheetId="6">#REF!</definedName>
    <definedName name="_______________________AWM40" localSheetId="3">#REF!</definedName>
    <definedName name="_______________________AWM40" localSheetId="2">#REF!</definedName>
    <definedName name="_______________________AWM40" localSheetId="4">#REF!</definedName>
    <definedName name="_______________________AWM40">#REF!</definedName>
    <definedName name="_______________________AWM6" localSheetId="1">#REF!</definedName>
    <definedName name="_______________________AWM6" localSheetId="7">#REF!</definedName>
    <definedName name="_______________________AWM6" localSheetId="6">#REF!</definedName>
    <definedName name="_______________________AWM6" localSheetId="3">#REF!</definedName>
    <definedName name="_______________________AWM6" localSheetId="2">#REF!</definedName>
    <definedName name="_______________________AWM6" localSheetId="4">#REF!</definedName>
    <definedName name="_______________________AWM6">#REF!</definedName>
    <definedName name="_______________________BTV300">'[6]ANAL-PUMP HOUSE'!$I$52</definedName>
    <definedName name="_______________________CAN112">13.42</definedName>
    <definedName name="_______________________CAN113">12.98</definedName>
    <definedName name="_______________________CAN117">12.7</definedName>
    <definedName name="_______________________CAN118">13.27</definedName>
    <definedName name="_______________________CAN120">11.72</definedName>
    <definedName name="_______________________CAN210">10.38</definedName>
    <definedName name="_______________________CAN211">10.58</definedName>
    <definedName name="_______________________CAN213">10.56</definedName>
    <definedName name="_______________________CAN215">10.22</definedName>
    <definedName name="_______________________CAN216">9.61</definedName>
    <definedName name="_______________________CAN217">10.47</definedName>
    <definedName name="_______________________CAN219">10.91</definedName>
    <definedName name="_______________________CAN220">11.09</definedName>
    <definedName name="_______________________CAN221">11.25</definedName>
    <definedName name="_______________________CAN222">10.17</definedName>
    <definedName name="_______________________CAN223">9.89</definedName>
    <definedName name="_______________________CAN230">10.79</definedName>
    <definedName name="_______________________can421">40.2</definedName>
    <definedName name="_______________________can422">41.57</definedName>
    <definedName name="_______________________can423">43.9</definedName>
    <definedName name="_______________________can424">41.19</definedName>
    <definedName name="_______________________can425">42.81</definedName>
    <definedName name="_______________________can426">40.77</definedName>
    <definedName name="_______________________can427">40.92</definedName>
    <definedName name="_______________________can428">39.29</definedName>
    <definedName name="_______________________can429">45.19</definedName>
    <definedName name="_______________________can430">40.73</definedName>
    <definedName name="_______________________can431">42.52</definedName>
    <definedName name="_______________________can432">42.53</definedName>
    <definedName name="_______________________can433">43.69</definedName>
    <definedName name="_______________________can434">40.43</definedName>
    <definedName name="_______________________can435">43.3</definedName>
    <definedName name="_______________________CDG100" localSheetId="1">#REF!</definedName>
    <definedName name="_______________________CDG100" localSheetId="7">#REF!</definedName>
    <definedName name="_______________________CDG100" localSheetId="6">#REF!</definedName>
    <definedName name="_______________________CDG100" localSheetId="3">#REF!</definedName>
    <definedName name="_______________________CDG100" localSheetId="2">#REF!</definedName>
    <definedName name="_______________________CDG100" localSheetId="4">#REF!</definedName>
    <definedName name="_______________________CDG100">#REF!</definedName>
    <definedName name="_______________________CDG250" localSheetId="1">#REF!</definedName>
    <definedName name="_______________________CDG250" localSheetId="7">#REF!</definedName>
    <definedName name="_______________________CDG250" localSheetId="6">#REF!</definedName>
    <definedName name="_______________________CDG250" localSheetId="3">#REF!</definedName>
    <definedName name="_______________________CDG250" localSheetId="2">#REF!</definedName>
    <definedName name="_______________________CDG250" localSheetId="4">#REF!</definedName>
    <definedName name="_______________________CDG250">#REF!</definedName>
    <definedName name="_______________________CDG50" localSheetId="1">#REF!</definedName>
    <definedName name="_______________________CDG50" localSheetId="7">#REF!</definedName>
    <definedName name="_______________________CDG50" localSheetId="6">#REF!</definedName>
    <definedName name="_______________________CDG50" localSheetId="3">#REF!</definedName>
    <definedName name="_______________________CDG50" localSheetId="2">#REF!</definedName>
    <definedName name="_______________________CDG50" localSheetId="4">#REF!</definedName>
    <definedName name="_______________________CDG50">#REF!</definedName>
    <definedName name="_______________________CDG500" localSheetId="1">#REF!</definedName>
    <definedName name="_______________________CDG500" localSheetId="7">#REF!</definedName>
    <definedName name="_______________________CDG500" localSheetId="6">#REF!</definedName>
    <definedName name="_______________________CDG500" localSheetId="3">#REF!</definedName>
    <definedName name="_______________________CDG500" localSheetId="2">#REF!</definedName>
    <definedName name="_______________________CDG500" localSheetId="4">#REF!</definedName>
    <definedName name="_______________________CDG500">#REF!</definedName>
    <definedName name="_______________________CEM53" localSheetId="1">#REF!</definedName>
    <definedName name="_______________________CEM53" localSheetId="7">#REF!</definedName>
    <definedName name="_______________________CEM53" localSheetId="6">#REF!</definedName>
    <definedName name="_______________________CEM53" localSheetId="3">#REF!</definedName>
    <definedName name="_______________________CEM53" localSheetId="2">#REF!</definedName>
    <definedName name="_______________________CEM53" localSheetId="4">#REF!</definedName>
    <definedName name="_______________________CEM53">#REF!</definedName>
    <definedName name="_______________________CRN3" localSheetId="1">#REF!</definedName>
    <definedName name="_______________________CRN3" localSheetId="7">#REF!</definedName>
    <definedName name="_______________________CRN3" localSheetId="6">#REF!</definedName>
    <definedName name="_______________________CRN3" localSheetId="3">#REF!</definedName>
    <definedName name="_______________________CRN3" localSheetId="2">#REF!</definedName>
    <definedName name="_______________________CRN3" localSheetId="4">#REF!</definedName>
    <definedName name="_______________________CRN3">#REF!</definedName>
    <definedName name="_______________________CRN35" localSheetId="1">#REF!</definedName>
    <definedName name="_______________________CRN35" localSheetId="7">#REF!</definedName>
    <definedName name="_______________________CRN35" localSheetId="6">#REF!</definedName>
    <definedName name="_______________________CRN35" localSheetId="3">#REF!</definedName>
    <definedName name="_______________________CRN35" localSheetId="2">#REF!</definedName>
    <definedName name="_______________________CRN35" localSheetId="4">#REF!</definedName>
    <definedName name="_______________________CRN35">#REF!</definedName>
    <definedName name="_______________________CRN80" localSheetId="1">#REF!</definedName>
    <definedName name="_______________________CRN80" localSheetId="7">#REF!</definedName>
    <definedName name="_______________________CRN80" localSheetId="6">#REF!</definedName>
    <definedName name="_______________________CRN80" localSheetId="3">#REF!</definedName>
    <definedName name="_______________________CRN80" localSheetId="2">#REF!</definedName>
    <definedName name="_______________________CRN80" localSheetId="4">#REF!</definedName>
    <definedName name="_______________________CRN80">#REF!</definedName>
    <definedName name="_______________________DOZ50" localSheetId="1">#REF!</definedName>
    <definedName name="_______________________DOZ50" localSheetId="7">#REF!</definedName>
    <definedName name="_______________________DOZ50" localSheetId="6">#REF!</definedName>
    <definedName name="_______________________DOZ50" localSheetId="3">#REF!</definedName>
    <definedName name="_______________________DOZ50" localSheetId="2">#REF!</definedName>
    <definedName name="_______________________DOZ50" localSheetId="4">#REF!</definedName>
    <definedName name="_______________________DOZ50">#REF!</definedName>
    <definedName name="_______________________DOZ80" localSheetId="1">#REF!</definedName>
    <definedName name="_______________________DOZ80" localSheetId="7">#REF!</definedName>
    <definedName name="_______________________DOZ80" localSheetId="6">#REF!</definedName>
    <definedName name="_______________________DOZ80" localSheetId="3">#REF!</definedName>
    <definedName name="_______________________DOZ80" localSheetId="2">#REF!</definedName>
    <definedName name="_______________________DOZ80" localSheetId="4">#REF!</definedName>
    <definedName name="_______________________DOZ80">#REF!</definedName>
    <definedName name="_______________________ExV200" localSheetId="1">#REF!</definedName>
    <definedName name="_______________________ExV200" localSheetId="7">#REF!</definedName>
    <definedName name="_______________________ExV200" localSheetId="6">#REF!</definedName>
    <definedName name="_______________________ExV200" localSheetId="3">#REF!</definedName>
    <definedName name="_______________________ExV200" localSheetId="2">#REF!</definedName>
    <definedName name="_______________________ExV200" localSheetId="4">#REF!</definedName>
    <definedName name="_______________________ExV200">#REF!</definedName>
    <definedName name="_______________________GEN100" localSheetId="1">#REF!</definedName>
    <definedName name="_______________________GEN100" localSheetId="7">#REF!</definedName>
    <definedName name="_______________________GEN100" localSheetId="6">#REF!</definedName>
    <definedName name="_______________________GEN100" localSheetId="3">#REF!</definedName>
    <definedName name="_______________________GEN100" localSheetId="2">#REF!</definedName>
    <definedName name="_______________________GEN100" localSheetId="4">#REF!</definedName>
    <definedName name="_______________________GEN100">#REF!</definedName>
    <definedName name="_______________________GEN250" localSheetId="1">#REF!</definedName>
    <definedName name="_______________________GEN250" localSheetId="7">#REF!</definedName>
    <definedName name="_______________________GEN250" localSheetId="6">#REF!</definedName>
    <definedName name="_______________________GEN250" localSheetId="3">#REF!</definedName>
    <definedName name="_______________________GEN250" localSheetId="2">#REF!</definedName>
    <definedName name="_______________________GEN250" localSheetId="4">#REF!</definedName>
    <definedName name="_______________________GEN250">#REF!</definedName>
    <definedName name="_______________________GEN325" localSheetId="1">#REF!</definedName>
    <definedName name="_______________________GEN325" localSheetId="7">#REF!</definedName>
    <definedName name="_______________________GEN325" localSheetId="6">#REF!</definedName>
    <definedName name="_______________________GEN325" localSheetId="3">#REF!</definedName>
    <definedName name="_______________________GEN325" localSheetId="2">#REF!</definedName>
    <definedName name="_______________________GEN325" localSheetId="4">#REF!</definedName>
    <definedName name="_______________________GEN325">#REF!</definedName>
    <definedName name="_______________________GEN380" localSheetId="1">#REF!</definedName>
    <definedName name="_______________________GEN380" localSheetId="7">#REF!</definedName>
    <definedName name="_______________________GEN380" localSheetId="6">#REF!</definedName>
    <definedName name="_______________________GEN380" localSheetId="3">#REF!</definedName>
    <definedName name="_______________________GEN380" localSheetId="2">#REF!</definedName>
    <definedName name="_______________________GEN380" localSheetId="4">#REF!</definedName>
    <definedName name="_______________________GEN380">#REF!</definedName>
    <definedName name="_______________________GSB1" localSheetId="1">#REF!</definedName>
    <definedName name="_______________________GSB1" localSheetId="7">#REF!</definedName>
    <definedName name="_______________________GSB1" localSheetId="6">#REF!</definedName>
    <definedName name="_______________________GSB1" localSheetId="3">#REF!</definedName>
    <definedName name="_______________________GSB1" localSheetId="2">#REF!</definedName>
    <definedName name="_______________________GSB1" localSheetId="4">#REF!</definedName>
    <definedName name="_______________________GSB1">#REF!</definedName>
    <definedName name="_______________________GSB2" localSheetId="1">#REF!</definedName>
    <definedName name="_______________________GSB2" localSheetId="7">#REF!</definedName>
    <definedName name="_______________________GSB2" localSheetId="6">#REF!</definedName>
    <definedName name="_______________________GSB2" localSheetId="3">#REF!</definedName>
    <definedName name="_______________________GSB2" localSheetId="2">#REF!</definedName>
    <definedName name="_______________________GSB2" localSheetId="4">#REF!</definedName>
    <definedName name="_______________________GSB2">#REF!</definedName>
    <definedName name="_______________________GSB3" localSheetId="1">#REF!</definedName>
    <definedName name="_______________________GSB3" localSheetId="7">#REF!</definedName>
    <definedName name="_______________________GSB3" localSheetId="6">#REF!</definedName>
    <definedName name="_______________________GSB3" localSheetId="3">#REF!</definedName>
    <definedName name="_______________________GSB3" localSheetId="2">#REF!</definedName>
    <definedName name="_______________________GSB3" localSheetId="4">#REF!</definedName>
    <definedName name="_______________________GSB3">#REF!</definedName>
    <definedName name="_______________________HMP1" localSheetId="1">#REF!</definedName>
    <definedName name="_______________________HMP1" localSheetId="7">#REF!</definedName>
    <definedName name="_______________________HMP1" localSheetId="6">#REF!</definedName>
    <definedName name="_______________________HMP1" localSheetId="3">#REF!</definedName>
    <definedName name="_______________________HMP1" localSheetId="2">#REF!</definedName>
    <definedName name="_______________________HMP1" localSheetId="4">#REF!</definedName>
    <definedName name="_______________________HMP1">#REF!</definedName>
    <definedName name="_______________________HMP2" localSheetId="1">#REF!</definedName>
    <definedName name="_______________________HMP2" localSheetId="7">#REF!</definedName>
    <definedName name="_______________________HMP2" localSheetId="6">#REF!</definedName>
    <definedName name="_______________________HMP2" localSheetId="3">#REF!</definedName>
    <definedName name="_______________________HMP2" localSheetId="2">#REF!</definedName>
    <definedName name="_______________________HMP2" localSheetId="4">#REF!</definedName>
    <definedName name="_______________________HMP2">#REF!</definedName>
    <definedName name="_______________________HMP3" localSheetId="1">#REF!</definedName>
    <definedName name="_______________________HMP3" localSheetId="7">#REF!</definedName>
    <definedName name="_______________________HMP3" localSheetId="6">#REF!</definedName>
    <definedName name="_______________________HMP3" localSheetId="3">#REF!</definedName>
    <definedName name="_______________________HMP3" localSheetId="2">#REF!</definedName>
    <definedName name="_______________________HMP3" localSheetId="4">#REF!</definedName>
    <definedName name="_______________________HMP3">#REF!</definedName>
    <definedName name="_______________________HMP4" localSheetId="1">#REF!</definedName>
    <definedName name="_______________________HMP4" localSheetId="7">#REF!</definedName>
    <definedName name="_______________________HMP4" localSheetId="6">#REF!</definedName>
    <definedName name="_______________________HMP4" localSheetId="3">#REF!</definedName>
    <definedName name="_______________________HMP4" localSheetId="2">#REF!</definedName>
    <definedName name="_______________________HMP4" localSheetId="4">#REF!</definedName>
    <definedName name="_______________________HMP4">#REF!</definedName>
    <definedName name="_______________________HRC1">'[6]Pipe trench'!$V$23</definedName>
    <definedName name="_______________________HRC2">'[6]Pipe trench'!$V$24</definedName>
    <definedName name="_______________________HSE1">'[6]Pipe trench'!$V$11</definedName>
    <definedName name="_______________________MIX10" localSheetId="1">#REF!</definedName>
    <definedName name="_______________________MIX10" localSheetId="7">#REF!</definedName>
    <definedName name="_______________________MIX10" localSheetId="6">#REF!</definedName>
    <definedName name="_______________________MIX10" localSheetId="3">#REF!</definedName>
    <definedName name="_______________________MIX10" localSheetId="2">#REF!</definedName>
    <definedName name="_______________________MIX10" localSheetId="4">#REF!</definedName>
    <definedName name="_______________________MIX10">#REF!</definedName>
    <definedName name="_______________________MIX15" localSheetId="1">#REF!</definedName>
    <definedName name="_______________________MIX15" localSheetId="7">#REF!</definedName>
    <definedName name="_______________________MIX15" localSheetId="6">#REF!</definedName>
    <definedName name="_______________________MIX15" localSheetId="3">#REF!</definedName>
    <definedName name="_______________________MIX15" localSheetId="2">#REF!</definedName>
    <definedName name="_______________________MIX15" localSheetId="4">#REF!</definedName>
    <definedName name="_______________________MIX15">#REF!</definedName>
    <definedName name="_______________________MIX15150" localSheetId="1">'[3]Mix Design'!#REF!</definedName>
    <definedName name="_______________________MIX15150" localSheetId="7">'[3]Mix Design'!#REF!</definedName>
    <definedName name="_______________________MIX15150" localSheetId="6">'[3]Mix Design'!#REF!</definedName>
    <definedName name="_______________________MIX15150" localSheetId="3">'[3]Mix Design'!#REF!</definedName>
    <definedName name="_______________________MIX15150" localSheetId="2">'[3]Mix Design'!#REF!</definedName>
    <definedName name="_______________________MIX15150" localSheetId="4">'[3]Mix Design'!#REF!</definedName>
    <definedName name="_______________________MIX15150">'[3]Mix Design'!#REF!</definedName>
    <definedName name="_______________________MIX1540">'[3]Mix Design'!$P$11</definedName>
    <definedName name="_______________________MIX1580" localSheetId="1">'[3]Mix Design'!#REF!</definedName>
    <definedName name="_______________________MIX1580" localSheetId="7">'[3]Mix Design'!#REF!</definedName>
    <definedName name="_______________________MIX1580" localSheetId="6">'[3]Mix Design'!#REF!</definedName>
    <definedName name="_______________________MIX1580" localSheetId="3">'[3]Mix Design'!#REF!</definedName>
    <definedName name="_______________________MIX1580" localSheetId="2">'[3]Mix Design'!#REF!</definedName>
    <definedName name="_______________________MIX1580" localSheetId="4">'[3]Mix Design'!#REF!</definedName>
    <definedName name="_______________________MIX1580">'[3]Mix Design'!#REF!</definedName>
    <definedName name="_______________________MIX2">'[4]Mix Design'!$P$12</definedName>
    <definedName name="_______________________MIX20" localSheetId="1">#REF!</definedName>
    <definedName name="_______________________MIX20" localSheetId="7">#REF!</definedName>
    <definedName name="_______________________MIX20" localSheetId="6">#REF!</definedName>
    <definedName name="_______________________MIX20" localSheetId="3">#REF!</definedName>
    <definedName name="_______________________MIX20" localSheetId="2">#REF!</definedName>
    <definedName name="_______________________MIX20" localSheetId="4">#REF!</definedName>
    <definedName name="_______________________MIX20">#REF!</definedName>
    <definedName name="_______________________MIX2020">'[3]Mix Design'!$P$12</definedName>
    <definedName name="_______________________MIX2040">'[3]Mix Design'!$P$13</definedName>
    <definedName name="_______________________MIX25" localSheetId="1">#REF!</definedName>
    <definedName name="_______________________MIX25" localSheetId="7">#REF!</definedName>
    <definedName name="_______________________MIX25" localSheetId="6">#REF!</definedName>
    <definedName name="_______________________MIX25" localSheetId="3">#REF!</definedName>
    <definedName name="_______________________MIX25" localSheetId="2">#REF!</definedName>
    <definedName name="_______________________MIX25" localSheetId="4">#REF!</definedName>
    <definedName name="_______________________MIX25">#REF!</definedName>
    <definedName name="_______________________MIX2540">'[3]Mix Design'!$P$15</definedName>
    <definedName name="_______________________Mix255">'[5]Mix Design'!$P$13</definedName>
    <definedName name="_______________________MIX30" localSheetId="1">#REF!</definedName>
    <definedName name="_______________________MIX30" localSheetId="7">#REF!</definedName>
    <definedName name="_______________________MIX30" localSheetId="6">#REF!</definedName>
    <definedName name="_______________________MIX30" localSheetId="3">#REF!</definedName>
    <definedName name="_______________________MIX30" localSheetId="2">#REF!</definedName>
    <definedName name="_______________________MIX30" localSheetId="4">#REF!</definedName>
    <definedName name="_______________________MIX30">#REF!</definedName>
    <definedName name="_______________________MIX35" localSheetId="1">#REF!</definedName>
    <definedName name="_______________________MIX35" localSheetId="7">#REF!</definedName>
    <definedName name="_______________________MIX35" localSheetId="6">#REF!</definedName>
    <definedName name="_______________________MIX35" localSheetId="3">#REF!</definedName>
    <definedName name="_______________________MIX35" localSheetId="2">#REF!</definedName>
    <definedName name="_______________________MIX35" localSheetId="4">#REF!</definedName>
    <definedName name="_______________________MIX35">#REF!</definedName>
    <definedName name="_______________________MIX40" localSheetId="1">#REF!</definedName>
    <definedName name="_______________________MIX40" localSheetId="7">#REF!</definedName>
    <definedName name="_______________________MIX40" localSheetId="6">#REF!</definedName>
    <definedName name="_______________________MIX40" localSheetId="3">#REF!</definedName>
    <definedName name="_______________________MIX40" localSheetId="2">#REF!</definedName>
    <definedName name="_______________________MIX40" localSheetId="4">#REF!</definedName>
    <definedName name="_______________________MIX40">#REF!</definedName>
    <definedName name="_______________________MIX45" localSheetId="1">'[3]Mix Design'!#REF!</definedName>
    <definedName name="_______________________MIX45" localSheetId="7">'[3]Mix Design'!#REF!</definedName>
    <definedName name="_______________________MIX45" localSheetId="6">'[3]Mix Design'!#REF!</definedName>
    <definedName name="_______________________MIX45" localSheetId="3">'[3]Mix Design'!#REF!</definedName>
    <definedName name="_______________________MIX45" localSheetId="2">'[3]Mix Design'!#REF!</definedName>
    <definedName name="_______________________MIX45" localSheetId="4">'[3]Mix Design'!#REF!</definedName>
    <definedName name="_______________________MIX45">'[3]Mix Design'!#REF!</definedName>
    <definedName name="_______________________MUR5" localSheetId="1">#REF!</definedName>
    <definedName name="_______________________MUR5" localSheetId="7">#REF!</definedName>
    <definedName name="_______________________MUR5" localSheetId="6">#REF!</definedName>
    <definedName name="_______________________MUR5" localSheetId="3">#REF!</definedName>
    <definedName name="_______________________MUR5" localSheetId="2">#REF!</definedName>
    <definedName name="_______________________MUR5" localSheetId="4">#REF!</definedName>
    <definedName name="_______________________MUR5">#REF!</definedName>
    <definedName name="_______________________MUR8" localSheetId="1">#REF!</definedName>
    <definedName name="_______________________MUR8" localSheetId="7">#REF!</definedName>
    <definedName name="_______________________MUR8" localSheetId="6">#REF!</definedName>
    <definedName name="_______________________MUR8" localSheetId="3">#REF!</definedName>
    <definedName name="_______________________MUR8" localSheetId="2">#REF!</definedName>
    <definedName name="_______________________MUR8" localSheetId="4">#REF!</definedName>
    <definedName name="_______________________MUR8">#REF!</definedName>
    <definedName name="_______________________OPC43" localSheetId="1">#REF!</definedName>
    <definedName name="_______________________OPC43" localSheetId="7">#REF!</definedName>
    <definedName name="_______________________OPC43" localSheetId="6">#REF!</definedName>
    <definedName name="_______________________OPC43" localSheetId="3">#REF!</definedName>
    <definedName name="_______________________OPC43" localSheetId="2">#REF!</definedName>
    <definedName name="_______________________OPC43" localSheetId="4">#REF!</definedName>
    <definedName name="_______________________OPC43">#REF!</definedName>
    <definedName name="_______________________ORC1">'[6]Pipe trench'!$V$17</definedName>
    <definedName name="_______________________ORC2">'[6]Pipe trench'!$V$18</definedName>
    <definedName name="_______________________OSE1">'[6]Pipe trench'!$V$8</definedName>
    <definedName name="_______________________SLV20025">'[6]ANAL-PUMP HOUSE'!$I$58</definedName>
    <definedName name="_______________________SLV80010">'[6]ANAL-PUMP HOUSE'!$I$60</definedName>
    <definedName name="_______________________TIP1" localSheetId="1">#REF!</definedName>
    <definedName name="_______________________TIP1" localSheetId="7">#REF!</definedName>
    <definedName name="_______________________TIP1" localSheetId="6">#REF!</definedName>
    <definedName name="_______________________TIP1" localSheetId="3">#REF!</definedName>
    <definedName name="_______________________TIP1" localSheetId="2">#REF!</definedName>
    <definedName name="_______________________TIP1" localSheetId="4">#REF!</definedName>
    <definedName name="_______________________TIP1">#REF!</definedName>
    <definedName name="_______________________TIP2" localSheetId="1">#REF!</definedName>
    <definedName name="_______________________TIP2" localSheetId="7">#REF!</definedName>
    <definedName name="_______________________TIP2" localSheetId="6">#REF!</definedName>
    <definedName name="_______________________TIP2" localSheetId="3">#REF!</definedName>
    <definedName name="_______________________TIP2" localSheetId="2">#REF!</definedName>
    <definedName name="_______________________TIP2" localSheetId="4">#REF!</definedName>
    <definedName name="_______________________TIP2">#REF!</definedName>
    <definedName name="_______________________TIP3" localSheetId="1">#REF!</definedName>
    <definedName name="_______________________TIP3" localSheetId="7">#REF!</definedName>
    <definedName name="_______________________TIP3" localSheetId="6">#REF!</definedName>
    <definedName name="_______________________TIP3" localSheetId="3">#REF!</definedName>
    <definedName name="_______________________TIP3" localSheetId="2">#REF!</definedName>
    <definedName name="_______________________TIP3" localSheetId="4">#REF!</definedName>
    <definedName name="_______________________TIP3">#REF!</definedName>
    <definedName name="______________________A65537" localSheetId="1">#REF!</definedName>
    <definedName name="______________________A65537" localSheetId="7">#REF!</definedName>
    <definedName name="______________________A65537" localSheetId="6">#REF!</definedName>
    <definedName name="______________________A65537" localSheetId="3">#REF!</definedName>
    <definedName name="______________________A65537" localSheetId="2">#REF!</definedName>
    <definedName name="______________________A65537" localSheetId="4">#REF!</definedName>
    <definedName name="______________________A65537">#REF!</definedName>
    <definedName name="______________________ABM10" localSheetId="1">#REF!</definedName>
    <definedName name="______________________ABM10" localSheetId="7">#REF!</definedName>
    <definedName name="______________________ABM10" localSheetId="6">#REF!</definedName>
    <definedName name="______________________ABM10" localSheetId="3">#REF!</definedName>
    <definedName name="______________________ABM10" localSheetId="2">#REF!</definedName>
    <definedName name="______________________ABM10" localSheetId="4">#REF!</definedName>
    <definedName name="______________________ABM10">#REF!</definedName>
    <definedName name="______________________ABM40" localSheetId="1">#REF!</definedName>
    <definedName name="______________________ABM40" localSheetId="7">#REF!</definedName>
    <definedName name="______________________ABM40" localSheetId="6">#REF!</definedName>
    <definedName name="______________________ABM40" localSheetId="3">#REF!</definedName>
    <definedName name="______________________ABM40" localSheetId="2">#REF!</definedName>
    <definedName name="______________________ABM40" localSheetId="4">#REF!</definedName>
    <definedName name="______________________ABM40">#REF!</definedName>
    <definedName name="______________________ABM6" localSheetId="1">#REF!</definedName>
    <definedName name="______________________ABM6" localSheetId="7">#REF!</definedName>
    <definedName name="______________________ABM6" localSheetId="6">#REF!</definedName>
    <definedName name="______________________ABM6" localSheetId="3">#REF!</definedName>
    <definedName name="______________________ABM6" localSheetId="2">#REF!</definedName>
    <definedName name="______________________ABM6" localSheetId="4">#REF!</definedName>
    <definedName name="______________________ABM6">#REF!</definedName>
    <definedName name="______________________ACB10" localSheetId="1">#REF!</definedName>
    <definedName name="______________________ACB10" localSheetId="7">#REF!</definedName>
    <definedName name="______________________ACB10" localSheetId="6">#REF!</definedName>
    <definedName name="______________________ACB10" localSheetId="3">#REF!</definedName>
    <definedName name="______________________ACB10" localSheetId="2">#REF!</definedName>
    <definedName name="______________________ACB10" localSheetId="4">#REF!</definedName>
    <definedName name="______________________ACB10">#REF!</definedName>
    <definedName name="______________________ACB20" localSheetId="1">#REF!</definedName>
    <definedName name="______________________ACB20" localSheetId="7">#REF!</definedName>
    <definedName name="______________________ACB20" localSheetId="6">#REF!</definedName>
    <definedName name="______________________ACB20" localSheetId="3">#REF!</definedName>
    <definedName name="______________________ACB20" localSheetId="2">#REF!</definedName>
    <definedName name="______________________ACB20" localSheetId="4">#REF!</definedName>
    <definedName name="______________________ACB20">#REF!</definedName>
    <definedName name="______________________ACR10" localSheetId="1">#REF!</definedName>
    <definedName name="______________________ACR10" localSheetId="7">#REF!</definedName>
    <definedName name="______________________ACR10" localSheetId="6">#REF!</definedName>
    <definedName name="______________________ACR10" localSheetId="3">#REF!</definedName>
    <definedName name="______________________ACR10" localSheetId="2">#REF!</definedName>
    <definedName name="______________________ACR10" localSheetId="4">#REF!</definedName>
    <definedName name="______________________ACR10">#REF!</definedName>
    <definedName name="______________________ACR20" localSheetId="1">#REF!</definedName>
    <definedName name="______________________ACR20" localSheetId="7">#REF!</definedName>
    <definedName name="______________________ACR20" localSheetId="6">#REF!</definedName>
    <definedName name="______________________ACR20" localSheetId="3">#REF!</definedName>
    <definedName name="______________________ACR20" localSheetId="2">#REF!</definedName>
    <definedName name="______________________ACR20" localSheetId="4">#REF!</definedName>
    <definedName name="______________________ACR20">#REF!</definedName>
    <definedName name="______________________AGG6" localSheetId="1">#REF!</definedName>
    <definedName name="______________________AGG6" localSheetId="7">#REF!</definedName>
    <definedName name="______________________AGG6" localSheetId="6">#REF!</definedName>
    <definedName name="______________________AGG6" localSheetId="3">#REF!</definedName>
    <definedName name="______________________AGG6" localSheetId="2">#REF!</definedName>
    <definedName name="______________________AGG6" localSheetId="4">#REF!</definedName>
    <definedName name="______________________AGG6">#REF!</definedName>
    <definedName name="______________________ARV8040">'[6]ANAL-PUMP HOUSE'!$I$55</definedName>
    <definedName name="______________________AWM10" localSheetId="1">#REF!</definedName>
    <definedName name="______________________AWM10" localSheetId="7">#REF!</definedName>
    <definedName name="______________________AWM10" localSheetId="6">#REF!</definedName>
    <definedName name="______________________AWM10" localSheetId="3">#REF!</definedName>
    <definedName name="______________________AWM10" localSheetId="2">#REF!</definedName>
    <definedName name="______________________AWM10" localSheetId="4">#REF!</definedName>
    <definedName name="______________________AWM10">#REF!</definedName>
    <definedName name="______________________AWM40" localSheetId="1">#REF!</definedName>
    <definedName name="______________________AWM40" localSheetId="7">#REF!</definedName>
    <definedName name="______________________AWM40" localSheetId="6">#REF!</definedName>
    <definedName name="______________________AWM40" localSheetId="3">#REF!</definedName>
    <definedName name="______________________AWM40" localSheetId="2">#REF!</definedName>
    <definedName name="______________________AWM40" localSheetId="4">#REF!</definedName>
    <definedName name="______________________AWM40">#REF!</definedName>
    <definedName name="______________________AWM6" localSheetId="1">#REF!</definedName>
    <definedName name="______________________AWM6" localSheetId="7">#REF!</definedName>
    <definedName name="______________________AWM6" localSheetId="6">#REF!</definedName>
    <definedName name="______________________AWM6" localSheetId="3">#REF!</definedName>
    <definedName name="______________________AWM6" localSheetId="2">#REF!</definedName>
    <definedName name="______________________AWM6" localSheetId="4">#REF!</definedName>
    <definedName name="______________________AWM6">#REF!</definedName>
    <definedName name="______________________BTV300">'[6]ANAL-PUMP HOUSE'!$I$52</definedName>
    <definedName name="______________________CAN112">13.42</definedName>
    <definedName name="______________________CAN113">12.98</definedName>
    <definedName name="______________________CAN117">12.7</definedName>
    <definedName name="______________________CAN118">13.27</definedName>
    <definedName name="______________________CAN120">11.72</definedName>
    <definedName name="______________________CAN210">10.38</definedName>
    <definedName name="______________________CAN211">10.58</definedName>
    <definedName name="______________________CAN213">10.56</definedName>
    <definedName name="______________________CAN215">10.22</definedName>
    <definedName name="______________________CAN216">9.61</definedName>
    <definedName name="______________________CAN217">10.47</definedName>
    <definedName name="______________________CAN219">10.91</definedName>
    <definedName name="______________________CAN220">11.09</definedName>
    <definedName name="______________________CAN221">11.25</definedName>
    <definedName name="______________________CAN222">10.17</definedName>
    <definedName name="______________________CAN223">9.89</definedName>
    <definedName name="______________________CAN230">10.79</definedName>
    <definedName name="______________________can421">40.2</definedName>
    <definedName name="______________________can422">41.57</definedName>
    <definedName name="______________________can423">43.9</definedName>
    <definedName name="______________________can424">41.19</definedName>
    <definedName name="______________________can425">42.81</definedName>
    <definedName name="______________________can426">40.77</definedName>
    <definedName name="______________________can427">40.92</definedName>
    <definedName name="______________________can428">39.29</definedName>
    <definedName name="______________________can429">45.19</definedName>
    <definedName name="______________________can430">40.73</definedName>
    <definedName name="______________________can431">42.52</definedName>
    <definedName name="______________________can432">42.53</definedName>
    <definedName name="______________________can433">43.69</definedName>
    <definedName name="______________________can434">40.43</definedName>
    <definedName name="______________________can435">43.3</definedName>
    <definedName name="______________________CDG100" localSheetId="1">#REF!</definedName>
    <definedName name="______________________CDG100" localSheetId="7">#REF!</definedName>
    <definedName name="______________________CDG100" localSheetId="6">#REF!</definedName>
    <definedName name="______________________CDG100" localSheetId="3">#REF!</definedName>
    <definedName name="______________________CDG100" localSheetId="2">#REF!</definedName>
    <definedName name="______________________CDG100" localSheetId="4">#REF!</definedName>
    <definedName name="______________________CDG100">#REF!</definedName>
    <definedName name="______________________CDG250" localSheetId="1">#REF!</definedName>
    <definedName name="______________________CDG250" localSheetId="7">#REF!</definedName>
    <definedName name="______________________CDG250" localSheetId="6">#REF!</definedName>
    <definedName name="______________________CDG250" localSheetId="3">#REF!</definedName>
    <definedName name="______________________CDG250" localSheetId="2">#REF!</definedName>
    <definedName name="______________________CDG250" localSheetId="4">#REF!</definedName>
    <definedName name="______________________CDG250">#REF!</definedName>
    <definedName name="______________________CDG50" localSheetId="1">#REF!</definedName>
    <definedName name="______________________CDG50" localSheetId="7">#REF!</definedName>
    <definedName name="______________________CDG50" localSheetId="6">#REF!</definedName>
    <definedName name="______________________CDG50" localSheetId="3">#REF!</definedName>
    <definedName name="______________________CDG50" localSheetId="2">#REF!</definedName>
    <definedName name="______________________CDG50" localSheetId="4">#REF!</definedName>
    <definedName name="______________________CDG50">#REF!</definedName>
    <definedName name="______________________CDG500" localSheetId="1">#REF!</definedName>
    <definedName name="______________________CDG500" localSheetId="7">#REF!</definedName>
    <definedName name="______________________CDG500" localSheetId="6">#REF!</definedName>
    <definedName name="______________________CDG500" localSheetId="3">#REF!</definedName>
    <definedName name="______________________CDG500" localSheetId="2">#REF!</definedName>
    <definedName name="______________________CDG500" localSheetId="4">#REF!</definedName>
    <definedName name="______________________CDG500">#REF!</definedName>
    <definedName name="______________________CEM53" localSheetId="1">#REF!</definedName>
    <definedName name="______________________CEM53" localSheetId="7">#REF!</definedName>
    <definedName name="______________________CEM53" localSheetId="6">#REF!</definedName>
    <definedName name="______________________CEM53" localSheetId="3">#REF!</definedName>
    <definedName name="______________________CEM53" localSheetId="2">#REF!</definedName>
    <definedName name="______________________CEM53" localSheetId="4">#REF!</definedName>
    <definedName name="______________________CEM53">#REF!</definedName>
    <definedName name="______________________CRN3" localSheetId="1">#REF!</definedName>
    <definedName name="______________________CRN3" localSheetId="7">#REF!</definedName>
    <definedName name="______________________CRN3" localSheetId="6">#REF!</definedName>
    <definedName name="______________________CRN3" localSheetId="3">#REF!</definedName>
    <definedName name="______________________CRN3" localSheetId="2">#REF!</definedName>
    <definedName name="______________________CRN3" localSheetId="4">#REF!</definedName>
    <definedName name="______________________CRN3">#REF!</definedName>
    <definedName name="______________________CRN35" localSheetId="1">#REF!</definedName>
    <definedName name="______________________CRN35" localSheetId="7">#REF!</definedName>
    <definedName name="______________________CRN35" localSheetId="6">#REF!</definedName>
    <definedName name="______________________CRN35" localSheetId="3">#REF!</definedName>
    <definedName name="______________________CRN35" localSheetId="2">#REF!</definedName>
    <definedName name="______________________CRN35" localSheetId="4">#REF!</definedName>
    <definedName name="______________________CRN35">#REF!</definedName>
    <definedName name="______________________CRN80" localSheetId="1">#REF!</definedName>
    <definedName name="______________________CRN80" localSheetId="7">#REF!</definedName>
    <definedName name="______________________CRN80" localSheetId="6">#REF!</definedName>
    <definedName name="______________________CRN80" localSheetId="3">#REF!</definedName>
    <definedName name="______________________CRN80" localSheetId="2">#REF!</definedName>
    <definedName name="______________________CRN80" localSheetId="4">#REF!</definedName>
    <definedName name="______________________CRN80">#REF!</definedName>
    <definedName name="______________________dec05" hidden="1">{"'Sheet1'!$A$4386:$N$4591"}</definedName>
    <definedName name="______________________DOZ50" localSheetId="1">#REF!</definedName>
    <definedName name="______________________DOZ50" localSheetId="7">#REF!</definedName>
    <definedName name="______________________DOZ50" localSheetId="6">#REF!</definedName>
    <definedName name="______________________DOZ50" localSheetId="3">#REF!</definedName>
    <definedName name="______________________DOZ50" localSheetId="2">#REF!</definedName>
    <definedName name="______________________DOZ50" localSheetId="4">#REF!</definedName>
    <definedName name="______________________DOZ50">#REF!</definedName>
    <definedName name="______________________DOZ80" localSheetId="1">#REF!</definedName>
    <definedName name="______________________DOZ80" localSheetId="7">#REF!</definedName>
    <definedName name="______________________DOZ80" localSheetId="6">#REF!</definedName>
    <definedName name="______________________DOZ80" localSheetId="3">#REF!</definedName>
    <definedName name="______________________DOZ80" localSheetId="2">#REF!</definedName>
    <definedName name="______________________DOZ80" localSheetId="4">#REF!</definedName>
    <definedName name="______________________DOZ80">#REF!</definedName>
    <definedName name="______________________EXC20">'[8]Rate Analysis '!$E$50</definedName>
    <definedName name="______________________ExV200" localSheetId="1">#REF!</definedName>
    <definedName name="______________________ExV200" localSheetId="7">#REF!</definedName>
    <definedName name="______________________ExV200" localSheetId="6">#REF!</definedName>
    <definedName name="______________________ExV200" localSheetId="3">#REF!</definedName>
    <definedName name="______________________ExV200" localSheetId="2">#REF!</definedName>
    <definedName name="______________________ExV200" localSheetId="4">#REF!</definedName>
    <definedName name="______________________ExV200">#REF!</definedName>
    <definedName name="______________________GEN100" localSheetId="1">#REF!</definedName>
    <definedName name="______________________GEN100" localSheetId="7">#REF!</definedName>
    <definedName name="______________________GEN100" localSheetId="6">#REF!</definedName>
    <definedName name="______________________GEN100" localSheetId="3">#REF!</definedName>
    <definedName name="______________________GEN100" localSheetId="2">#REF!</definedName>
    <definedName name="______________________GEN100" localSheetId="4">#REF!</definedName>
    <definedName name="______________________GEN100">#REF!</definedName>
    <definedName name="______________________GEN250" localSheetId="1">#REF!</definedName>
    <definedName name="______________________GEN250" localSheetId="7">#REF!</definedName>
    <definedName name="______________________GEN250" localSheetId="6">#REF!</definedName>
    <definedName name="______________________GEN250" localSheetId="3">#REF!</definedName>
    <definedName name="______________________GEN250" localSheetId="2">#REF!</definedName>
    <definedName name="______________________GEN250" localSheetId="4">#REF!</definedName>
    <definedName name="______________________GEN250">#REF!</definedName>
    <definedName name="______________________GEN325" localSheetId="1">#REF!</definedName>
    <definedName name="______________________GEN325" localSheetId="7">#REF!</definedName>
    <definedName name="______________________GEN325" localSheetId="6">#REF!</definedName>
    <definedName name="______________________GEN325" localSheetId="3">#REF!</definedName>
    <definedName name="______________________GEN325" localSheetId="2">#REF!</definedName>
    <definedName name="______________________GEN325" localSheetId="4">#REF!</definedName>
    <definedName name="______________________GEN325">#REF!</definedName>
    <definedName name="______________________GEN380" localSheetId="1">#REF!</definedName>
    <definedName name="______________________GEN380" localSheetId="7">#REF!</definedName>
    <definedName name="______________________GEN380" localSheetId="6">#REF!</definedName>
    <definedName name="______________________GEN380" localSheetId="3">#REF!</definedName>
    <definedName name="______________________GEN380" localSheetId="2">#REF!</definedName>
    <definedName name="______________________GEN380" localSheetId="4">#REF!</definedName>
    <definedName name="______________________GEN380">#REF!</definedName>
    <definedName name="______________________GSB1" localSheetId="1">#REF!</definedName>
    <definedName name="______________________GSB1" localSheetId="7">#REF!</definedName>
    <definedName name="______________________GSB1" localSheetId="6">#REF!</definedName>
    <definedName name="______________________GSB1" localSheetId="3">#REF!</definedName>
    <definedName name="______________________GSB1" localSheetId="2">#REF!</definedName>
    <definedName name="______________________GSB1" localSheetId="4">#REF!</definedName>
    <definedName name="______________________GSB1">#REF!</definedName>
    <definedName name="______________________GSB2" localSheetId="1">#REF!</definedName>
    <definedName name="______________________GSB2" localSheetId="7">#REF!</definedName>
    <definedName name="______________________GSB2" localSheetId="6">#REF!</definedName>
    <definedName name="______________________GSB2" localSheetId="3">#REF!</definedName>
    <definedName name="______________________GSB2" localSheetId="2">#REF!</definedName>
    <definedName name="______________________GSB2" localSheetId="4">#REF!</definedName>
    <definedName name="______________________GSB2">#REF!</definedName>
    <definedName name="______________________GSB3" localSheetId="1">#REF!</definedName>
    <definedName name="______________________GSB3" localSheetId="7">#REF!</definedName>
    <definedName name="______________________GSB3" localSheetId="6">#REF!</definedName>
    <definedName name="______________________GSB3" localSheetId="3">#REF!</definedName>
    <definedName name="______________________GSB3" localSheetId="2">#REF!</definedName>
    <definedName name="______________________GSB3" localSheetId="4">#REF!</definedName>
    <definedName name="______________________GSB3">#REF!</definedName>
    <definedName name="______________________HMP1" localSheetId="1">#REF!</definedName>
    <definedName name="______________________HMP1" localSheetId="7">#REF!</definedName>
    <definedName name="______________________HMP1" localSheetId="6">#REF!</definedName>
    <definedName name="______________________HMP1" localSheetId="3">#REF!</definedName>
    <definedName name="______________________HMP1" localSheetId="2">#REF!</definedName>
    <definedName name="______________________HMP1" localSheetId="4">#REF!</definedName>
    <definedName name="______________________HMP1">#REF!</definedName>
    <definedName name="______________________HMP2" localSheetId="1">#REF!</definedName>
    <definedName name="______________________HMP2" localSheetId="7">#REF!</definedName>
    <definedName name="______________________HMP2" localSheetId="6">#REF!</definedName>
    <definedName name="______________________HMP2" localSheetId="3">#REF!</definedName>
    <definedName name="______________________HMP2" localSheetId="2">#REF!</definedName>
    <definedName name="______________________HMP2" localSheetId="4">#REF!</definedName>
    <definedName name="______________________HMP2">#REF!</definedName>
    <definedName name="______________________HMP3" localSheetId="1">#REF!</definedName>
    <definedName name="______________________HMP3" localSheetId="7">#REF!</definedName>
    <definedName name="______________________HMP3" localSheetId="6">#REF!</definedName>
    <definedName name="______________________HMP3" localSheetId="3">#REF!</definedName>
    <definedName name="______________________HMP3" localSheetId="2">#REF!</definedName>
    <definedName name="______________________HMP3" localSheetId="4">#REF!</definedName>
    <definedName name="______________________HMP3">#REF!</definedName>
    <definedName name="______________________HMP4" localSheetId="1">#REF!</definedName>
    <definedName name="______________________HMP4" localSheetId="7">#REF!</definedName>
    <definedName name="______________________HMP4" localSheetId="6">#REF!</definedName>
    <definedName name="______________________HMP4" localSheetId="3">#REF!</definedName>
    <definedName name="______________________HMP4" localSheetId="2">#REF!</definedName>
    <definedName name="______________________HMP4" localSheetId="4">#REF!</definedName>
    <definedName name="______________________HMP4">#REF!</definedName>
    <definedName name="______________________HRC1">'[6]Pipe trench'!$V$23</definedName>
    <definedName name="______________________HRC2">'[6]Pipe trench'!$V$24</definedName>
    <definedName name="______________________HSE1">'[6]Pipe trench'!$V$11</definedName>
    <definedName name="______________________lb2" localSheetId="1">#REF!</definedName>
    <definedName name="______________________lb2" localSheetId="7">#REF!</definedName>
    <definedName name="______________________lb2" localSheetId="6">#REF!</definedName>
    <definedName name="______________________lb2" localSheetId="3">#REF!</definedName>
    <definedName name="______________________lb2" localSheetId="2">#REF!</definedName>
    <definedName name="______________________lb2" localSheetId="4">#REF!</definedName>
    <definedName name="______________________lb2">#REF!</definedName>
    <definedName name="______________________mac2">200</definedName>
    <definedName name="______________________MIX10" localSheetId="1">#REF!</definedName>
    <definedName name="______________________MIX10" localSheetId="7">#REF!</definedName>
    <definedName name="______________________MIX10" localSheetId="6">#REF!</definedName>
    <definedName name="______________________MIX10" localSheetId="3">#REF!</definedName>
    <definedName name="______________________MIX10" localSheetId="2">#REF!</definedName>
    <definedName name="______________________MIX10" localSheetId="4">#REF!</definedName>
    <definedName name="______________________MIX10">#REF!</definedName>
    <definedName name="______________________MIX15" localSheetId="1">#REF!</definedName>
    <definedName name="______________________MIX15" localSheetId="7">#REF!</definedName>
    <definedName name="______________________MIX15" localSheetId="6">#REF!</definedName>
    <definedName name="______________________MIX15" localSheetId="3">#REF!</definedName>
    <definedName name="______________________MIX15" localSheetId="2">#REF!</definedName>
    <definedName name="______________________MIX15" localSheetId="4">#REF!</definedName>
    <definedName name="______________________MIX15">#REF!</definedName>
    <definedName name="______________________MIX15150" localSheetId="1">'[3]Mix Design'!#REF!</definedName>
    <definedName name="______________________MIX15150" localSheetId="7">'[3]Mix Design'!#REF!</definedName>
    <definedName name="______________________MIX15150" localSheetId="6">'[3]Mix Design'!#REF!</definedName>
    <definedName name="______________________MIX15150" localSheetId="3">'[3]Mix Design'!#REF!</definedName>
    <definedName name="______________________MIX15150" localSheetId="2">'[3]Mix Design'!#REF!</definedName>
    <definedName name="______________________MIX15150" localSheetId="4">'[3]Mix Design'!#REF!</definedName>
    <definedName name="______________________MIX15150">'[3]Mix Design'!#REF!</definedName>
    <definedName name="______________________MIX1540">'[3]Mix Design'!$P$11</definedName>
    <definedName name="______________________MIX1580" localSheetId="1">'[3]Mix Design'!#REF!</definedName>
    <definedName name="______________________MIX1580" localSheetId="7">'[3]Mix Design'!#REF!</definedName>
    <definedName name="______________________MIX1580" localSheetId="6">'[3]Mix Design'!#REF!</definedName>
    <definedName name="______________________MIX1580" localSheetId="3">'[3]Mix Design'!#REF!</definedName>
    <definedName name="______________________MIX1580" localSheetId="2">'[3]Mix Design'!#REF!</definedName>
    <definedName name="______________________MIX1580" localSheetId="4">'[3]Mix Design'!#REF!</definedName>
    <definedName name="______________________MIX1580">'[3]Mix Design'!#REF!</definedName>
    <definedName name="______________________MIX2">'[4]Mix Design'!$P$12</definedName>
    <definedName name="______________________MIX20" localSheetId="1">#REF!</definedName>
    <definedName name="______________________MIX20" localSheetId="7">#REF!</definedName>
    <definedName name="______________________MIX20" localSheetId="6">#REF!</definedName>
    <definedName name="______________________MIX20" localSheetId="3">#REF!</definedName>
    <definedName name="______________________MIX20" localSheetId="2">#REF!</definedName>
    <definedName name="______________________MIX20" localSheetId="4">#REF!</definedName>
    <definedName name="______________________MIX20">#REF!</definedName>
    <definedName name="______________________MIX2020">'[3]Mix Design'!$P$12</definedName>
    <definedName name="______________________MIX2040">'[3]Mix Design'!$P$13</definedName>
    <definedName name="______________________MIX25" localSheetId="1">#REF!</definedName>
    <definedName name="______________________MIX25" localSheetId="7">#REF!</definedName>
    <definedName name="______________________MIX25" localSheetId="6">#REF!</definedName>
    <definedName name="______________________MIX25" localSheetId="3">#REF!</definedName>
    <definedName name="______________________MIX25" localSheetId="2">#REF!</definedName>
    <definedName name="______________________MIX25" localSheetId="4">#REF!</definedName>
    <definedName name="______________________MIX25">#REF!</definedName>
    <definedName name="______________________MIX2540">'[3]Mix Design'!$P$15</definedName>
    <definedName name="______________________Mix255">'[5]Mix Design'!$P$13</definedName>
    <definedName name="______________________MIX30" localSheetId="1">#REF!</definedName>
    <definedName name="______________________MIX30" localSheetId="7">#REF!</definedName>
    <definedName name="______________________MIX30" localSheetId="6">#REF!</definedName>
    <definedName name="______________________MIX30" localSheetId="3">#REF!</definedName>
    <definedName name="______________________MIX30" localSheetId="2">#REF!</definedName>
    <definedName name="______________________MIX30" localSheetId="4">#REF!</definedName>
    <definedName name="______________________MIX30">#REF!</definedName>
    <definedName name="______________________MIX35" localSheetId="1">#REF!</definedName>
    <definedName name="______________________MIX35" localSheetId="7">#REF!</definedName>
    <definedName name="______________________MIX35" localSheetId="6">#REF!</definedName>
    <definedName name="______________________MIX35" localSheetId="3">#REF!</definedName>
    <definedName name="______________________MIX35" localSheetId="2">#REF!</definedName>
    <definedName name="______________________MIX35" localSheetId="4">#REF!</definedName>
    <definedName name="______________________MIX35">#REF!</definedName>
    <definedName name="______________________MIX40" localSheetId="1">#REF!</definedName>
    <definedName name="______________________MIX40" localSheetId="7">#REF!</definedName>
    <definedName name="______________________MIX40" localSheetId="6">#REF!</definedName>
    <definedName name="______________________MIX40" localSheetId="3">#REF!</definedName>
    <definedName name="______________________MIX40" localSheetId="2">#REF!</definedName>
    <definedName name="______________________MIX40" localSheetId="4">#REF!</definedName>
    <definedName name="______________________MIX40">#REF!</definedName>
    <definedName name="______________________MIX45" localSheetId="1">'[3]Mix Design'!#REF!</definedName>
    <definedName name="______________________MIX45" localSheetId="7">'[3]Mix Design'!#REF!</definedName>
    <definedName name="______________________MIX45" localSheetId="6">'[3]Mix Design'!#REF!</definedName>
    <definedName name="______________________MIX45" localSheetId="3">'[3]Mix Design'!#REF!</definedName>
    <definedName name="______________________MIX45" localSheetId="2">'[3]Mix Design'!#REF!</definedName>
    <definedName name="______________________MIX45" localSheetId="4">'[3]Mix Design'!#REF!</definedName>
    <definedName name="______________________MIX45">'[3]Mix Design'!#REF!</definedName>
    <definedName name="______________________mm2" localSheetId="1">#REF!</definedName>
    <definedName name="______________________mm2" localSheetId="7">#REF!</definedName>
    <definedName name="______________________mm2" localSheetId="6">#REF!</definedName>
    <definedName name="______________________mm2" localSheetId="3">#REF!</definedName>
    <definedName name="______________________mm2" localSheetId="2">#REF!</definedName>
    <definedName name="______________________mm2" localSheetId="4">#REF!</definedName>
    <definedName name="______________________mm2">#REF!</definedName>
    <definedName name="______________________mm3" localSheetId="1">#REF!</definedName>
    <definedName name="______________________mm3" localSheetId="7">#REF!</definedName>
    <definedName name="______________________mm3" localSheetId="6">#REF!</definedName>
    <definedName name="______________________mm3" localSheetId="3">#REF!</definedName>
    <definedName name="______________________mm3" localSheetId="2">#REF!</definedName>
    <definedName name="______________________mm3" localSheetId="4">#REF!</definedName>
    <definedName name="______________________mm3">#REF!</definedName>
    <definedName name="______________________MUR5" localSheetId="1">#REF!</definedName>
    <definedName name="______________________MUR5" localSheetId="7">#REF!</definedName>
    <definedName name="______________________MUR5" localSheetId="6">#REF!</definedName>
    <definedName name="______________________MUR5" localSheetId="3">#REF!</definedName>
    <definedName name="______________________MUR5" localSheetId="2">#REF!</definedName>
    <definedName name="______________________MUR5" localSheetId="4">#REF!</definedName>
    <definedName name="______________________MUR5">#REF!</definedName>
    <definedName name="______________________MUR8" localSheetId="1">#REF!</definedName>
    <definedName name="______________________MUR8" localSheetId="7">#REF!</definedName>
    <definedName name="______________________MUR8" localSheetId="6">#REF!</definedName>
    <definedName name="______________________MUR8" localSheetId="3">#REF!</definedName>
    <definedName name="______________________MUR8" localSheetId="2">#REF!</definedName>
    <definedName name="______________________MUR8" localSheetId="4">#REF!</definedName>
    <definedName name="______________________MUR8">#REF!</definedName>
    <definedName name="______________________OPC43" localSheetId="1">#REF!</definedName>
    <definedName name="______________________OPC43" localSheetId="7">#REF!</definedName>
    <definedName name="______________________OPC43" localSheetId="6">#REF!</definedName>
    <definedName name="______________________OPC43" localSheetId="3">#REF!</definedName>
    <definedName name="______________________OPC43" localSheetId="2">#REF!</definedName>
    <definedName name="______________________OPC43" localSheetId="4">#REF!</definedName>
    <definedName name="______________________OPC43">#REF!</definedName>
    <definedName name="______________________ORC1">'[6]Pipe trench'!$V$17</definedName>
    <definedName name="______________________ORC2">'[6]Pipe trench'!$V$18</definedName>
    <definedName name="______________________OSE1">'[6]Pipe trench'!$V$8</definedName>
    <definedName name="______________________sh1">90</definedName>
    <definedName name="______________________sh2">120</definedName>
    <definedName name="______________________sh3">150</definedName>
    <definedName name="______________________sh4">180</definedName>
    <definedName name="______________________SLV20025">'[6]ANAL-PUMP HOUSE'!$I$58</definedName>
    <definedName name="______________________SLV80010">'[6]ANAL-PUMP HOUSE'!$I$60</definedName>
    <definedName name="______________________tab2" localSheetId="1">#REF!</definedName>
    <definedName name="______________________tab2" localSheetId="7">#REF!</definedName>
    <definedName name="______________________tab2" localSheetId="6">#REF!</definedName>
    <definedName name="______________________tab2" localSheetId="3">#REF!</definedName>
    <definedName name="______________________tab2" localSheetId="2">#REF!</definedName>
    <definedName name="______________________tab2" localSheetId="4">#REF!</definedName>
    <definedName name="______________________tab2">#REF!</definedName>
    <definedName name="______________________TIP1" localSheetId="1">#REF!</definedName>
    <definedName name="______________________TIP1" localSheetId="7">#REF!</definedName>
    <definedName name="______________________TIP1" localSheetId="6">#REF!</definedName>
    <definedName name="______________________TIP1" localSheetId="3">#REF!</definedName>
    <definedName name="______________________TIP1" localSheetId="2">#REF!</definedName>
    <definedName name="______________________TIP1" localSheetId="4">#REF!</definedName>
    <definedName name="______________________TIP1">#REF!</definedName>
    <definedName name="______________________TIP2" localSheetId="1">#REF!</definedName>
    <definedName name="______________________TIP2" localSheetId="7">#REF!</definedName>
    <definedName name="______________________TIP2" localSheetId="6">#REF!</definedName>
    <definedName name="______________________TIP2" localSheetId="3">#REF!</definedName>
    <definedName name="______________________TIP2" localSheetId="2">#REF!</definedName>
    <definedName name="______________________TIP2" localSheetId="4">#REF!</definedName>
    <definedName name="______________________TIP2">#REF!</definedName>
    <definedName name="______________________TIP3" localSheetId="1">#REF!</definedName>
    <definedName name="______________________TIP3" localSheetId="7">#REF!</definedName>
    <definedName name="______________________TIP3" localSheetId="6">#REF!</definedName>
    <definedName name="______________________TIP3" localSheetId="3">#REF!</definedName>
    <definedName name="______________________TIP3" localSheetId="2">#REF!</definedName>
    <definedName name="______________________TIP3" localSheetId="4">#REF!</definedName>
    <definedName name="______________________TIP3">#REF!</definedName>
    <definedName name="_____________________A65537" localSheetId="1">#REF!</definedName>
    <definedName name="_____________________A65537" localSheetId="7">#REF!</definedName>
    <definedName name="_____________________A65537" localSheetId="6">#REF!</definedName>
    <definedName name="_____________________A65537" localSheetId="3">#REF!</definedName>
    <definedName name="_____________________A65537" localSheetId="2">#REF!</definedName>
    <definedName name="_____________________A65537" localSheetId="4">#REF!</definedName>
    <definedName name="_____________________A65537">#REF!</definedName>
    <definedName name="_____________________ABM10" localSheetId="1">#REF!</definedName>
    <definedName name="_____________________ABM10" localSheetId="7">#REF!</definedName>
    <definedName name="_____________________ABM10" localSheetId="6">#REF!</definedName>
    <definedName name="_____________________ABM10" localSheetId="3">#REF!</definedName>
    <definedName name="_____________________ABM10" localSheetId="2">#REF!</definedName>
    <definedName name="_____________________ABM10" localSheetId="4">#REF!</definedName>
    <definedName name="_____________________ABM10">#REF!</definedName>
    <definedName name="_____________________ABM40" localSheetId="1">#REF!</definedName>
    <definedName name="_____________________ABM40" localSheetId="7">#REF!</definedName>
    <definedName name="_____________________ABM40" localSheetId="6">#REF!</definedName>
    <definedName name="_____________________ABM40" localSheetId="3">#REF!</definedName>
    <definedName name="_____________________ABM40" localSheetId="2">#REF!</definedName>
    <definedName name="_____________________ABM40" localSheetId="4">#REF!</definedName>
    <definedName name="_____________________ABM40">#REF!</definedName>
    <definedName name="_____________________ABM6" localSheetId="1">#REF!</definedName>
    <definedName name="_____________________ABM6" localSheetId="7">#REF!</definedName>
    <definedName name="_____________________ABM6" localSheetId="6">#REF!</definedName>
    <definedName name="_____________________ABM6" localSheetId="3">#REF!</definedName>
    <definedName name="_____________________ABM6" localSheetId="2">#REF!</definedName>
    <definedName name="_____________________ABM6" localSheetId="4">#REF!</definedName>
    <definedName name="_____________________ABM6">#REF!</definedName>
    <definedName name="_____________________ACB10" localSheetId="1">#REF!</definedName>
    <definedName name="_____________________ACB10" localSheetId="7">#REF!</definedName>
    <definedName name="_____________________ACB10" localSheetId="6">#REF!</definedName>
    <definedName name="_____________________ACB10" localSheetId="3">#REF!</definedName>
    <definedName name="_____________________ACB10" localSheetId="2">#REF!</definedName>
    <definedName name="_____________________ACB10" localSheetId="4">#REF!</definedName>
    <definedName name="_____________________ACB10">#REF!</definedName>
    <definedName name="_____________________ACB20" localSheetId="1">#REF!</definedName>
    <definedName name="_____________________ACB20" localSheetId="7">#REF!</definedName>
    <definedName name="_____________________ACB20" localSheetId="6">#REF!</definedName>
    <definedName name="_____________________ACB20" localSheetId="3">#REF!</definedName>
    <definedName name="_____________________ACB20" localSheetId="2">#REF!</definedName>
    <definedName name="_____________________ACB20" localSheetId="4">#REF!</definedName>
    <definedName name="_____________________ACB20">#REF!</definedName>
    <definedName name="_____________________ACR10" localSheetId="1">#REF!</definedName>
    <definedName name="_____________________ACR10" localSheetId="7">#REF!</definedName>
    <definedName name="_____________________ACR10" localSheetId="6">#REF!</definedName>
    <definedName name="_____________________ACR10" localSheetId="3">#REF!</definedName>
    <definedName name="_____________________ACR10" localSheetId="2">#REF!</definedName>
    <definedName name="_____________________ACR10" localSheetId="4">#REF!</definedName>
    <definedName name="_____________________ACR10">#REF!</definedName>
    <definedName name="_____________________ACR20" localSheetId="1">#REF!</definedName>
    <definedName name="_____________________ACR20" localSheetId="7">#REF!</definedName>
    <definedName name="_____________________ACR20" localSheetId="6">#REF!</definedName>
    <definedName name="_____________________ACR20" localSheetId="3">#REF!</definedName>
    <definedName name="_____________________ACR20" localSheetId="2">#REF!</definedName>
    <definedName name="_____________________ACR20" localSheetId="4">#REF!</definedName>
    <definedName name="_____________________ACR20">#REF!</definedName>
    <definedName name="_____________________AGG6" localSheetId="1">#REF!</definedName>
    <definedName name="_____________________AGG6" localSheetId="7">#REF!</definedName>
    <definedName name="_____________________AGG6" localSheetId="6">#REF!</definedName>
    <definedName name="_____________________AGG6" localSheetId="3">#REF!</definedName>
    <definedName name="_____________________AGG6" localSheetId="2">#REF!</definedName>
    <definedName name="_____________________AGG6" localSheetId="4">#REF!</definedName>
    <definedName name="_____________________AGG6">#REF!</definedName>
    <definedName name="_____________________ARV8040">'[6]ANAL-PUMP HOUSE'!$I$55</definedName>
    <definedName name="_____________________AWM10" localSheetId="1">#REF!</definedName>
    <definedName name="_____________________AWM10" localSheetId="7">#REF!</definedName>
    <definedName name="_____________________AWM10" localSheetId="6">#REF!</definedName>
    <definedName name="_____________________AWM10" localSheetId="3">#REF!</definedName>
    <definedName name="_____________________AWM10" localSheetId="2">#REF!</definedName>
    <definedName name="_____________________AWM10" localSheetId="4">#REF!</definedName>
    <definedName name="_____________________AWM10">#REF!</definedName>
    <definedName name="_____________________AWM40" localSheetId="1">#REF!</definedName>
    <definedName name="_____________________AWM40" localSheetId="7">#REF!</definedName>
    <definedName name="_____________________AWM40" localSheetId="6">#REF!</definedName>
    <definedName name="_____________________AWM40" localSheetId="3">#REF!</definedName>
    <definedName name="_____________________AWM40" localSheetId="2">#REF!</definedName>
    <definedName name="_____________________AWM40" localSheetId="4">#REF!</definedName>
    <definedName name="_____________________AWM40">#REF!</definedName>
    <definedName name="_____________________AWM6" localSheetId="1">#REF!</definedName>
    <definedName name="_____________________AWM6" localSheetId="7">#REF!</definedName>
    <definedName name="_____________________AWM6" localSheetId="6">#REF!</definedName>
    <definedName name="_____________________AWM6" localSheetId="3">#REF!</definedName>
    <definedName name="_____________________AWM6" localSheetId="2">#REF!</definedName>
    <definedName name="_____________________AWM6" localSheetId="4">#REF!</definedName>
    <definedName name="_____________________AWM6">#REF!</definedName>
    <definedName name="_____________________BTV300">'[6]ANAL-PUMP HOUSE'!$I$52</definedName>
    <definedName name="_____________________CAN112">13.42</definedName>
    <definedName name="_____________________CAN113">12.98</definedName>
    <definedName name="_____________________CAN117">12.7</definedName>
    <definedName name="_____________________CAN118">13.27</definedName>
    <definedName name="_____________________CAN120">11.72</definedName>
    <definedName name="_____________________CAN210">10.38</definedName>
    <definedName name="_____________________CAN211">10.58</definedName>
    <definedName name="_____________________CAN213">10.56</definedName>
    <definedName name="_____________________CAN215">10.22</definedName>
    <definedName name="_____________________CAN216">9.61</definedName>
    <definedName name="_____________________CAN217">10.47</definedName>
    <definedName name="_____________________CAN219">10.91</definedName>
    <definedName name="_____________________CAN220">11.09</definedName>
    <definedName name="_____________________CAN221">11.25</definedName>
    <definedName name="_____________________CAN222">10.17</definedName>
    <definedName name="_____________________CAN223">9.89</definedName>
    <definedName name="_____________________CAN230">10.79</definedName>
    <definedName name="_____________________can421">40.2</definedName>
    <definedName name="_____________________can422">41.57</definedName>
    <definedName name="_____________________can423">43.9</definedName>
    <definedName name="_____________________can424">41.19</definedName>
    <definedName name="_____________________can425">42.81</definedName>
    <definedName name="_____________________can426">40.77</definedName>
    <definedName name="_____________________can427">40.92</definedName>
    <definedName name="_____________________can428">39.29</definedName>
    <definedName name="_____________________can429">45.19</definedName>
    <definedName name="_____________________can430">40.73</definedName>
    <definedName name="_____________________can431">42.52</definedName>
    <definedName name="_____________________can432">42.53</definedName>
    <definedName name="_____________________can433">43.69</definedName>
    <definedName name="_____________________can434">40.43</definedName>
    <definedName name="_____________________can435">43.3</definedName>
    <definedName name="_____________________CDG100" localSheetId="1">#REF!</definedName>
    <definedName name="_____________________CDG100" localSheetId="7">#REF!</definedName>
    <definedName name="_____________________CDG100" localSheetId="6">#REF!</definedName>
    <definedName name="_____________________CDG100" localSheetId="3">#REF!</definedName>
    <definedName name="_____________________CDG100" localSheetId="2">#REF!</definedName>
    <definedName name="_____________________CDG100" localSheetId="4">#REF!</definedName>
    <definedName name="_____________________CDG100">#REF!</definedName>
    <definedName name="_____________________CDG250" localSheetId="1">#REF!</definedName>
    <definedName name="_____________________CDG250" localSheetId="7">#REF!</definedName>
    <definedName name="_____________________CDG250" localSheetId="6">#REF!</definedName>
    <definedName name="_____________________CDG250" localSheetId="3">#REF!</definedName>
    <definedName name="_____________________CDG250" localSheetId="2">#REF!</definedName>
    <definedName name="_____________________CDG250" localSheetId="4">#REF!</definedName>
    <definedName name="_____________________CDG250">#REF!</definedName>
    <definedName name="_____________________CDG50" localSheetId="1">#REF!</definedName>
    <definedName name="_____________________CDG50" localSheetId="7">#REF!</definedName>
    <definedName name="_____________________CDG50" localSheetId="6">#REF!</definedName>
    <definedName name="_____________________CDG50" localSheetId="3">#REF!</definedName>
    <definedName name="_____________________CDG50" localSheetId="2">#REF!</definedName>
    <definedName name="_____________________CDG50" localSheetId="4">#REF!</definedName>
    <definedName name="_____________________CDG50">#REF!</definedName>
    <definedName name="_____________________CDG500" localSheetId="1">#REF!</definedName>
    <definedName name="_____________________CDG500" localSheetId="7">#REF!</definedName>
    <definedName name="_____________________CDG500" localSheetId="6">#REF!</definedName>
    <definedName name="_____________________CDG500" localSheetId="3">#REF!</definedName>
    <definedName name="_____________________CDG500" localSheetId="2">#REF!</definedName>
    <definedName name="_____________________CDG500" localSheetId="4">#REF!</definedName>
    <definedName name="_____________________CDG500">#REF!</definedName>
    <definedName name="_____________________CEM53" localSheetId="1">#REF!</definedName>
    <definedName name="_____________________CEM53" localSheetId="7">#REF!</definedName>
    <definedName name="_____________________CEM53" localSheetId="6">#REF!</definedName>
    <definedName name="_____________________CEM53" localSheetId="3">#REF!</definedName>
    <definedName name="_____________________CEM53" localSheetId="2">#REF!</definedName>
    <definedName name="_____________________CEM53" localSheetId="4">#REF!</definedName>
    <definedName name="_____________________CEM53">#REF!</definedName>
    <definedName name="_____________________CRN3" localSheetId="1">#REF!</definedName>
    <definedName name="_____________________CRN3" localSheetId="7">#REF!</definedName>
    <definedName name="_____________________CRN3" localSheetId="6">#REF!</definedName>
    <definedName name="_____________________CRN3" localSheetId="3">#REF!</definedName>
    <definedName name="_____________________CRN3" localSheetId="2">#REF!</definedName>
    <definedName name="_____________________CRN3" localSheetId="4">#REF!</definedName>
    <definedName name="_____________________CRN3">#REF!</definedName>
    <definedName name="_____________________CRN35" localSheetId="1">#REF!</definedName>
    <definedName name="_____________________CRN35" localSheetId="7">#REF!</definedName>
    <definedName name="_____________________CRN35" localSheetId="6">#REF!</definedName>
    <definedName name="_____________________CRN35" localSheetId="3">#REF!</definedName>
    <definedName name="_____________________CRN35" localSheetId="2">#REF!</definedName>
    <definedName name="_____________________CRN35" localSheetId="4">#REF!</definedName>
    <definedName name="_____________________CRN35">#REF!</definedName>
    <definedName name="_____________________CRN80" localSheetId="1">#REF!</definedName>
    <definedName name="_____________________CRN80" localSheetId="7">#REF!</definedName>
    <definedName name="_____________________CRN80" localSheetId="6">#REF!</definedName>
    <definedName name="_____________________CRN80" localSheetId="3">#REF!</definedName>
    <definedName name="_____________________CRN80" localSheetId="2">#REF!</definedName>
    <definedName name="_____________________CRN80" localSheetId="4">#REF!</definedName>
    <definedName name="_____________________CRN80">#REF!</definedName>
    <definedName name="_____________________dec05" hidden="1">{"'Sheet1'!$A$4386:$N$4591"}</definedName>
    <definedName name="_____________________DOZ50" localSheetId="1">#REF!</definedName>
    <definedName name="_____________________DOZ50" localSheetId="7">#REF!</definedName>
    <definedName name="_____________________DOZ50" localSheetId="6">#REF!</definedName>
    <definedName name="_____________________DOZ50" localSheetId="3">#REF!</definedName>
    <definedName name="_____________________DOZ50" localSheetId="2">#REF!</definedName>
    <definedName name="_____________________DOZ50" localSheetId="4">#REF!</definedName>
    <definedName name="_____________________DOZ50">#REF!</definedName>
    <definedName name="_____________________DOZ80" localSheetId="1">#REF!</definedName>
    <definedName name="_____________________DOZ80" localSheetId="7">#REF!</definedName>
    <definedName name="_____________________DOZ80" localSheetId="6">#REF!</definedName>
    <definedName name="_____________________DOZ80" localSheetId="3">#REF!</definedName>
    <definedName name="_____________________DOZ80" localSheetId="2">#REF!</definedName>
    <definedName name="_____________________DOZ80" localSheetId="4">#REF!</definedName>
    <definedName name="_____________________DOZ80">#REF!</definedName>
    <definedName name="_____________________ExV200" localSheetId="1">#REF!</definedName>
    <definedName name="_____________________ExV200" localSheetId="7">#REF!</definedName>
    <definedName name="_____________________ExV200" localSheetId="6">#REF!</definedName>
    <definedName name="_____________________ExV200" localSheetId="3">#REF!</definedName>
    <definedName name="_____________________ExV200" localSheetId="2">#REF!</definedName>
    <definedName name="_____________________ExV200" localSheetId="4">#REF!</definedName>
    <definedName name="_____________________ExV200">#REF!</definedName>
    <definedName name="_____________________GEN100" localSheetId="1">#REF!</definedName>
    <definedName name="_____________________GEN100" localSheetId="7">#REF!</definedName>
    <definedName name="_____________________GEN100" localSheetId="6">#REF!</definedName>
    <definedName name="_____________________GEN100" localSheetId="3">#REF!</definedName>
    <definedName name="_____________________GEN100" localSheetId="2">#REF!</definedName>
    <definedName name="_____________________GEN100" localSheetId="4">#REF!</definedName>
    <definedName name="_____________________GEN100">#REF!</definedName>
    <definedName name="_____________________GEN250" localSheetId="1">#REF!</definedName>
    <definedName name="_____________________GEN250" localSheetId="7">#REF!</definedName>
    <definedName name="_____________________GEN250" localSheetId="6">#REF!</definedName>
    <definedName name="_____________________GEN250" localSheetId="3">#REF!</definedName>
    <definedName name="_____________________GEN250" localSheetId="2">#REF!</definedName>
    <definedName name="_____________________GEN250" localSheetId="4">#REF!</definedName>
    <definedName name="_____________________GEN250">#REF!</definedName>
    <definedName name="_____________________GEN325" localSheetId="1">#REF!</definedName>
    <definedName name="_____________________GEN325" localSheetId="7">#REF!</definedName>
    <definedName name="_____________________GEN325" localSheetId="6">#REF!</definedName>
    <definedName name="_____________________GEN325" localSheetId="3">#REF!</definedName>
    <definedName name="_____________________GEN325" localSheetId="2">#REF!</definedName>
    <definedName name="_____________________GEN325" localSheetId="4">#REF!</definedName>
    <definedName name="_____________________GEN325">#REF!</definedName>
    <definedName name="_____________________GEN380" localSheetId="1">#REF!</definedName>
    <definedName name="_____________________GEN380" localSheetId="7">#REF!</definedName>
    <definedName name="_____________________GEN380" localSheetId="6">#REF!</definedName>
    <definedName name="_____________________GEN380" localSheetId="3">#REF!</definedName>
    <definedName name="_____________________GEN380" localSheetId="2">#REF!</definedName>
    <definedName name="_____________________GEN380" localSheetId="4">#REF!</definedName>
    <definedName name="_____________________GEN380">#REF!</definedName>
    <definedName name="_____________________GSB1" localSheetId="1">#REF!</definedName>
    <definedName name="_____________________GSB1" localSheetId="7">#REF!</definedName>
    <definedName name="_____________________GSB1" localSheetId="6">#REF!</definedName>
    <definedName name="_____________________GSB1" localSheetId="3">#REF!</definedName>
    <definedName name="_____________________GSB1" localSheetId="2">#REF!</definedName>
    <definedName name="_____________________GSB1" localSheetId="4">#REF!</definedName>
    <definedName name="_____________________GSB1">#REF!</definedName>
    <definedName name="_____________________GSB2" localSheetId="1">#REF!</definedName>
    <definedName name="_____________________GSB2" localSheetId="7">#REF!</definedName>
    <definedName name="_____________________GSB2" localSheetId="6">#REF!</definedName>
    <definedName name="_____________________GSB2" localSheetId="3">#REF!</definedName>
    <definedName name="_____________________GSB2" localSheetId="2">#REF!</definedName>
    <definedName name="_____________________GSB2" localSheetId="4">#REF!</definedName>
    <definedName name="_____________________GSB2">#REF!</definedName>
    <definedName name="_____________________GSB3" localSheetId="1">#REF!</definedName>
    <definedName name="_____________________GSB3" localSheetId="7">#REF!</definedName>
    <definedName name="_____________________GSB3" localSheetId="6">#REF!</definedName>
    <definedName name="_____________________GSB3" localSheetId="3">#REF!</definedName>
    <definedName name="_____________________GSB3" localSheetId="2">#REF!</definedName>
    <definedName name="_____________________GSB3" localSheetId="4">#REF!</definedName>
    <definedName name="_____________________GSB3">#REF!</definedName>
    <definedName name="_____________________HMP1" localSheetId="1">#REF!</definedName>
    <definedName name="_____________________HMP1" localSheetId="7">#REF!</definedName>
    <definedName name="_____________________HMP1" localSheetId="6">#REF!</definedName>
    <definedName name="_____________________HMP1" localSheetId="3">#REF!</definedName>
    <definedName name="_____________________HMP1" localSheetId="2">#REF!</definedName>
    <definedName name="_____________________HMP1" localSheetId="4">#REF!</definedName>
    <definedName name="_____________________HMP1">#REF!</definedName>
    <definedName name="_____________________HMP2" localSheetId="1">#REF!</definedName>
    <definedName name="_____________________HMP2" localSheetId="7">#REF!</definedName>
    <definedName name="_____________________HMP2" localSheetId="6">#REF!</definedName>
    <definedName name="_____________________HMP2" localSheetId="3">#REF!</definedName>
    <definedName name="_____________________HMP2" localSheetId="2">#REF!</definedName>
    <definedName name="_____________________HMP2" localSheetId="4">#REF!</definedName>
    <definedName name="_____________________HMP2">#REF!</definedName>
    <definedName name="_____________________HMP3" localSheetId="1">#REF!</definedName>
    <definedName name="_____________________HMP3" localSheetId="7">#REF!</definedName>
    <definedName name="_____________________HMP3" localSheetId="6">#REF!</definedName>
    <definedName name="_____________________HMP3" localSheetId="3">#REF!</definedName>
    <definedName name="_____________________HMP3" localSheetId="2">#REF!</definedName>
    <definedName name="_____________________HMP3" localSheetId="4">#REF!</definedName>
    <definedName name="_____________________HMP3">#REF!</definedName>
    <definedName name="_____________________HMP4" localSheetId="1">#REF!</definedName>
    <definedName name="_____________________HMP4" localSheetId="7">#REF!</definedName>
    <definedName name="_____________________HMP4" localSheetId="6">#REF!</definedName>
    <definedName name="_____________________HMP4" localSheetId="3">#REF!</definedName>
    <definedName name="_____________________HMP4" localSheetId="2">#REF!</definedName>
    <definedName name="_____________________HMP4" localSheetId="4">#REF!</definedName>
    <definedName name="_____________________HMP4">#REF!</definedName>
    <definedName name="_____________________HRC1">'[6]Pipe trench'!$V$23</definedName>
    <definedName name="_____________________HRC2">'[6]Pipe trench'!$V$24</definedName>
    <definedName name="_____________________HSE1">'[6]Pipe trench'!$V$11</definedName>
    <definedName name="_____________________lb1" localSheetId="1">#REF!</definedName>
    <definedName name="_____________________lb1" localSheetId="7">#REF!</definedName>
    <definedName name="_____________________lb1" localSheetId="6">#REF!</definedName>
    <definedName name="_____________________lb1" localSheetId="3">#REF!</definedName>
    <definedName name="_____________________lb1" localSheetId="2">#REF!</definedName>
    <definedName name="_____________________lb1" localSheetId="4">#REF!</definedName>
    <definedName name="_____________________lb1">#REF!</definedName>
    <definedName name="_____________________lb2" localSheetId="1">#REF!</definedName>
    <definedName name="_____________________lb2" localSheetId="7">#REF!</definedName>
    <definedName name="_____________________lb2" localSheetId="6">#REF!</definedName>
    <definedName name="_____________________lb2" localSheetId="3">#REF!</definedName>
    <definedName name="_____________________lb2" localSheetId="2">#REF!</definedName>
    <definedName name="_____________________lb2" localSheetId="4">#REF!</definedName>
    <definedName name="_____________________lb2">#REF!</definedName>
    <definedName name="_____________________mac2">200</definedName>
    <definedName name="_____________________MIX10" localSheetId="1">#REF!</definedName>
    <definedName name="_____________________MIX10" localSheetId="7">#REF!</definedName>
    <definedName name="_____________________MIX10" localSheetId="6">#REF!</definedName>
    <definedName name="_____________________MIX10" localSheetId="3">#REF!</definedName>
    <definedName name="_____________________MIX10" localSheetId="2">#REF!</definedName>
    <definedName name="_____________________MIX10" localSheetId="4">#REF!</definedName>
    <definedName name="_____________________MIX10">#REF!</definedName>
    <definedName name="_____________________MIX15" localSheetId="1">#REF!</definedName>
    <definedName name="_____________________MIX15" localSheetId="7">#REF!</definedName>
    <definedName name="_____________________MIX15" localSheetId="6">#REF!</definedName>
    <definedName name="_____________________MIX15" localSheetId="3">#REF!</definedName>
    <definedName name="_____________________MIX15" localSheetId="2">#REF!</definedName>
    <definedName name="_____________________MIX15" localSheetId="4">#REF!</definedName>
    <definedName name="_____________________MIX15">#REF!</definedName>
    <definedName name="_____________________MIX15150" localSheetId="1">'[3]Mix Design'!#REF!</definedName>
    <definedName name="_____________________MIX15150" localSheetId="7">'[3]Mix Design'!#REF!</definedName>
    <definedName name="_____________________MIX15150" localSheetId="6">'[3]Mix Design'!#REF!</definedName>
    <definedName name="_____________________MIX15150" localSheetId="3">'[3]Mix Design'!#REF!</definedName>
    <definedName name="_____________________MIX15150" localSheetId="2">'[3]Mix Design'!#REF!</definedName>
    <definedName name="_____________________MIX15150" localSheetId="4">'[3]Mix Design'!#REF!</definedName>
    <definedName name="_____________________MIX15150">'[3]Mix Design'!#REF!</definedName>
    <definedName name="_____________________MIX1540">'[3]Mix Design'!$P$11</definedName>
    <definedName name="_____________________MIX1580" localSheetId="1">'[3]Mix Design'!#REF!</definedName>
    <definedName name="_____________________MIX1580" localSheetId="7">'[3]Mix Design'!#REF!</definedName>
    <definedName name="_____________________MIX1580" localSheetId="6">'[3]Mix Design'!#REF!</definedName>
    <definedName name="_____________________MIX1580" localSheetId="3">'[3]Mix Design'!#REF!</definedName>
    <definedName name="_____________________MIX1580" localSheetId="2">'[3]Mix Design'!#REF!</definedName>
    <definedName name="_____________________MIX1580" localSheetId="4">'[3]Mix Design'!#REF!</definedName>
    <definedName name="_____________________MIX1580">'[3]Mix Design'!#REF!</definedName>
    <definedName name="_____________________MIX2">'[4]Mix Design'!$P$12</definedName>
    <definedName name="_____________________MIX20" localSheetId="1">#REF!</definedName>
    <definedName name="_____________________MIX20" localSheetId="7">#REF!</definedName>
    <definedName name="_____________________MIX20" localSheetId="6">#REF!</definedName>
    <definedName name="_____________________MIX20" localSheetId="3">#REF!</definedName>
    <definedName name="_____________________MIX20" localSheetId="2">#REF!</definedName>
    <definedName name="_____________________MIX20" localSheetId="4">#REF!</definedName>
    <definedName name="_____________________MIX20">#REF!</definedName>
    <definedName name="_____________________MIX2020">'[3]Mix Design'!$P$12</definedName>
    <definedName name="_____________________MIX2040">'[3]Mix Design'!$P$13</definedName>
    <definedName name="_____________________MIX25" localSheetId="1">#REF!</definedName>
    <definedName name="_____________________MIX25" localSheetId="7">#REF!</definedName>
    <definedName name="_____________________MIX25" localSheetId="6">#REF!</definedName>
    <definedName name="_____________________MIX25" localSheetId="3">#REF!</definedName>
    <definedName name="_____________________MIX25" localSheetId="2">#REF!</definedName>
    <definedName name="_____________________MIX25" localSheetId="4">#REF!</definedName>
    <definedName name="_____________________MIX25">#REF!</definedName>
    <definedName name="_____________________MIX2540">'[3]Mix Design'!$P$15</definedName>
    <definedName name="_____________________Mix255">'[5]Mix Design'!$P$13</definedName>
    <definedName name="_____________________MIX30" localSheetId="1">#REF!</definedName>
    <definedName name="_____________________MIX30" localSheetId="7">#REF!</definedName>
    <definedName name="_____________________MIX30" localSheetId="6">#REF!</definedName>
    <definedName name="_____________________MIX30" localSheetId="3">#REF!</definedName>
    <definedName name="_____________________MIX30" localSheetId="2">#REF!</definedName>
    <definedName name="_____________________MIX30" localSheetId="4">#REF!</definedName>
    <definedName name="_____________________MIX30">#REF!</definedName>
    <definedName name="_____________________MIX35" localSheetId="1">#REF!</definedName>
    <definedName name="_____________________MIX35" localSheetId="7">#REF!</definedName>
    <definedName name="_____________________MIX35" localSheetId="6">#REF!</definedName>
    <definedName name="_____________________MIX35" localSheetId="3">#REF!</definedName>
    <definedName name="_____________________MIX35" localSheetId="2">#REF!</definedName>
    <definedName name="_____________________MIX35" localSheetId="4">#REF!</definedName>
    <definedName name="_____________________MIX35">#REF!</definedName>
    <definedName name="_____________________MIX40" localSheetId="1">#REF!</definedName>
    <definedName name="_____________________MIX40" localSheetId="7">#REF!</definedName>
    <definedName name="_____________________MIX40" localSheetId="6">#REF!</definedName>
    <definedName name="_____________________MIX40" localSheetId="3">#REF!</definedName>
    <definedName name="_____________________MIX40" localSheetId="2">#REF!</definedName>
    <definedName name="_____________________MIX40" localSheetId="4">#REF!</definedName>
    <definedName name="_____________________MIX40">#REF!</definedName>
    <definedName name="_____________________MIX45" localSheetId="1">'[3]Mix Design'!#REF!</definedName>
    <definedName name="_____________________MIX45" localSheetId="7">'[3]Mix Design'!#REF!</definedName>
    <definedName name="_____________________MIX45" localSheetId="6">'[3]Mix Design'!#REF!</definedName>
    <definedName name="_____________________MIX45" localSheetId="3">'[3]Mix Design'!#REF!</definedName>
    <definedName name="_____________________MIX45" localSheetId="2">'[3]Mix Design'!#REF!</definedName>
    <definedName name="_____________________MIX45" localSheetId="4">'[3]Mix Design'!#REF!</definedName>
    <definedName name="_____________________MIX45">'[3]Mix Design'!#REF!</definedName>
    <definedName name="_____________________mm1" localSheetId="1">#REF!</definedName>
    <definedName name="_____________________mm1" localSheetId="7">#REF!</definedName>
    <definedName name="_____________________mm1" localSheetId="6">#REF!</definedName>
    <definedName name="_____________________mm1" localSheetId="3">#REF!</definedName>
    <definedName name="_____________________mm1" localSheetId="2">#REF!</definedName>
    <definedName name="_____________________mm1" localSheetId="4">#REF!</definedName>
    <definedName name="_____________________mm1">#REF!</definedName>
    <definedName name="_____________________mm2" localSheetId="1">#REF!</definedName>
    <definedName name="_____________________mm2" localSheetId="7">#REF!</definedName>
    <definedName name="_____________________mm2" localSheetId="6">#REF!</definedName>
    <definedName name="_____________________mm2" localSheetId="3">#REF!</definedName>
    <definedName name="_____________________mm2" localSheetId="2">#REF!</definedName>
    <definedName name="_____________________mm2" localSheetId="4">#REF!</definedName>
    <definedName name="_____________________mm2">#REF!</definedName>
    <definedName name="_____________________mm3" localSheetId="1">#REF!</definedName>
    <definedName name="_____________________mm3" localSheetId="7">#REF!</definedName>
    <definedName name="_____________________mm3" localSheetId="6">#REF!</definedName>
    <definedName name="_____________________mm3" localSheetId="3">#REF!</definedName>
    <definedName name="_____________________mm3" localSheetId="2">#REF!</definedName>
    <definedName name="_____________________mm3" localSheetId="4">#REF!</definedName>
    <definedName name="_____________________mm3">#REF!</definedName>
    <definedName name="_____________________MUR5" localSheetId="1">#REF!</definedName>
    <definedName name="_____________________MUR5" localSheetId="7">#REF!</definedName>
    <definedName name="_____________________MUR5" localSheetId="6">#REF!</definedName>
    <definedName name="_____________________MUR5" localSheetId="3">#REF!</definedName>
    <definedName name="_____________________MUR5" localSheetId="2">#REF!</definedName>
    <definedName name="_____________________MUR5" localSheetId="4">#REF!</definedName>
    <definedName name="_____________________MUR5">#REF!</definedName>
    <definedName name="_____________________MUR8" localSheetId="1">#REF!</definedName>
    <definedName name="_____________________MUR8" localSheetId="7">#REF!</definedName>
    <definedName name="_____________________MUR8" localSheetId="6">#REF!</definedName>
    <definedName name="_____________________MUR8" localSheetId="3">#REF!</definedName>
    <definedName name="_____________________MUR8" localSheetId="2">#REF!</definedName>
    <definedName name="_____________________MUR8" localSheetId="4">#REF!</definedName>
    <definedName name="_____________________MUR8">#REF!</definedName>
    <definedName name="_____________________OPC43" localSheetId="1">#REF!</definedName>
    <definedName name="_____________________OPC43" localSheetId="7">#REF!</definedName>
    <definedName name="_____________________OPC43" localSheetId="6">#REF!</definedName>
    <definedName name="_____________________OPC43" localSheetId="3">#REF!</definedName>
    <definedName name="_____________________OPC43" localSheetId="2">#REF!</definedName>
    <definedName name="_____________________OPC43" localSheetId="4">#REF!</definedName>
    <definedName name="_____________________OPC43">#REF!</definedName>
    <definedName name="_____________________ORC1">'[6]Pipe trench'!$V$17</definedName>
    <definedName name="_____________________ORC2">'[6]Pipe trench'!$V$18</definedName>
    <definedName name="_____________________OSE1">'[6]Pipe trench'!$V$8</definedName>
    <definedName name="_____________________PPC53">'[9]Rate Analysis '!$E$19</definedName>
    <definedName name="_____________________sh1">90</definedName>
    <definedName name="_____________________sh2">120</definedName>
    <definedName name="_____________________sh3">150</definedName>
    <definedName name="_____________________sh4">180</definedName>
    <definedName name="_____________________SLV20025">'[6]ANAL-PUMP HOUSE'!$I$58</definedName>
    <definedName name="_____________________SLV80010">'[6]ANAL-PUMP HOUSE'!$I$60</definedName>
    <definedName name="_____________________tab1" localSheetId="1">#REF!</definedName>
    <definedName name="_____________________tab1" localSheetId="7">#REF!</definedName>
    <definedName name="_____________________tab1" localSheetId="6">#REF!</definedName>
    <definedName name="_____________________tab1" localSheetId="3">#REF!</definedName>
    <definedName name="_____________________tab1" localSheetId="2">#REF!</definedName>
    <definedName name="_____________________tab1" localSheetId="4">#REF!</definedName>
    <definedName name="_____________________tab1">#REF!</definedName>
    <definedName name="_____________________tab2" localSheetId="1">#REF!</definedName>
    <definedName name="_____________________tab2" localSheetId="7">#REF!</definedName>
    <definedName name="_____________________tab2" localSheetId="6">#REF!</definedName>
    <definedName name="_____________________tab2" localSheetId="3">#REF!</definedName>
    <definedName name="_____________________tab2" localSheetId="2">#REF!</definedName>
    <definedName name="_____________________tab2" localSheetId="4">#REF!</definedName>
    <definedName name="_____________________tab2">#REF!</definedName>
    <definedName name="_____________________TIP1" localSheetId="1">#REF!</definedName>
    <definedName name="_____________________TIP1" localSheetId="7">#REF!</definedName>
    <definedName name="_____________________TIP1" localSheetId="6">#REF!</definedName>
    <definedName name="_____________________TIP1" localSheetId="3">#REF!</definedName>
    <definedName name="_____________________TIP1" localSheetId="2">#REF!</definedName>
    <definedName name="_____________________TIP1" localSheetId="4">#REF!</definedName>
    <definedName name="_____________________TIP1">#REF!</definedName>
    <definedName name="_____________________TIP2" localSheetId="1">#REF!</definedName>
    <definedName name="_____________________TIP2" localSheetId="7">#REF!</definedName>
    <definedName name="_____________________TIP2" localSheetId="6">#REF!</definedName>
    <definedName name="_____________________TIP2" localSheetId="3">#REF!</definedName>
    <definedName name="_____________________TIP2" localSheetId="2">#REF!</definedName>
    <definedName name="_____________________TIP2" localSheetId="4">#REF!</definedName>
    <definedName name="_____________________TIP2">#REF!</definedName>
    <definedName name="_____________________TIP3" localSheetId="1">#REF!</definedName>
    <definedName name="_____________________TIP3" localSheetId="7">#REF!</definedName>
    <definedName name="_____________________TIP3" localSheetId="6">#REF!</definedName>
    <definedName name="_____________________TIP3" localSheetId="3">#REF!</definedName>
    <definedName name="_____________________TIP3" localSheetId="2">#REF!</definedName>
    <definedName name="_____________________TIP3" localSheetId="4">#REF!</definedName>
    <definedName name="_____________________TIP3">#REF!</definedName>
    <definedName name="____________________A65537" localSheetId="1">#REF!</definedName>
    <definedName name="____________________A65537" localSheetId="7">#REF!</definedName>
    <definedName name="____________________A65537" localSheetId="6">#REF!</definedName>
    <definedName name="____________________A65537" localSheetId="3">#REF!</definedName>
    <definedName name="____________________A65537" localSheetId="2">#REF!</definedName>
    <definedName name="____________________A65537" localSheetId="4">#REF!</definedName>
    <definedName name="____________________A65537">#REF!</definedName>
    <definedName name="____________________ABM10" localSheetId="1">#REF!</definedName>
    <definedName name="____________________ABM10" localSheetId="7">#REF!</definedName>
    <definedName name="____________________ABM10" localSheetId="6">#REF!</definedName>
    <definedName name="____________________ABM10" localSheetId="3">#REF!</definedName>
    <definedName name="____________________ABM10" localSheetId="2">#REF!</definedName>
    <definedName name="____________________ABM10" localSheetId="4">#REF!</definedName>
    <definedName name="____________________ABM10">#REF!</definedName>
    <definedName name="____________________ABM40" localSheetId="1">#REF!</definedName>
    <definedName name="____________________ABM40" localSheetId="7">#REF!</definedName>
    <definedName name="____________________ABM40" localSheetId="6">#REF!</definedName>
    <definedName name="____________________ABM40" localSheetId="3">#REF!</definedName>
    <definedName name="____________________ABM40" localSheetId="2">#REF!</definedName>
    <definedName name="____________________ABM40" localSheetId="4">#REF!</definedName>
    <definedName name="____________________ABM40">#REF!</definedName>
    <definedName name="____________________ABM6" localSheetId="1">#REF!</definedName>
    <definedName name="____________________ABM6" localSheetId="7">#REF!</definedName>
    <definedName name="____________________ABM6" localSheetId="6">#REF!</definedName>
    <definedName name="____________________ABM6" localSheetId="3">#REF!</definedName>
    <definedName name="____________________ABM6" localSheetId="2">#REF!</definedName>
    <definedName name="____________________ABM6" localSheetId="4">#REF!</definedName>
    <definedName name="____________________ABM6">#REF!</definedName>
    <definedName name="____________________ACB10" localSheetId="1">#REF!</definedName>
    <definedName name="____________________ACB10" localSheetId="7">#REF!</definedName>
    <definedName name="____________________ACB10" localSheetId="6">#REF!</definedName>
    <definedName name="____________________ACB10" localSheetId="3">#REF!</definedName>
    <definedName name="____________________ACB10" localSheetId="2">#REF!</definedName>
    <definedName name="____________________ACB10" localSheetId="4">#REF!</definedName>
    <definedName name="____________________ACB10">#REF!</definedName>
    <definedName name="____________________ACB20" localSheetId="1">#REF!</definedName>
    <definedName name="____________________ACB20" localSheetId="7">#REF!</definedName>
    <definedName name="____________________ACB20" localSheetId="6">#REF!</definedName>
    <definedName name="____________________ACB20" localSheetId="3">#REF!</definedName>
    <definedName name="____________________ACB20" localSheetId="2">#REF!</definedName>
    <definedName name="____________________ACB20" localSheetId="4">#REF!</definedName>
    <definedName name="____________________ACB20">#REF!</definedName>
    <definedName name="____________________ACR10" localSheetId="1">#REF!</definedName>
    <definedName name="____________________ACR10" localSheetId="7">#REF!</definedName>
    <definedName name="____________________ACR10" localSheetId="6">#REF!</definedName>
    <definedName name="____________________ACR10" localSheetId="3">#REF!</definedName>
    <definedName name="____________________ACR10" localSheetId="2">#REF!</definedName>
    <definedName name="____________________ACR10" localSheetId="4">#REF!</definedName>
    <definedName name="____________________ACR10">#REF!</definedName>
    <definedName name="____________________ACR20" localSheetId="1">#REF!</definedName>
    <definedName name="____________________ACR20" localSheetId="7">#REF!</definedName>
    <definedName name="____________________ACR20" localSheetId="6">#REF!</definedName>
    <definedName name="____________________ACR20" localSheetId="3">#REF!</definedName>
    <definedName name="____________________ACR20" localSheetId="2">#REF!</definedName>
    <definedName name="____________________ACR20" localSheetId="4">#REF!</definedName>
    <definedName name="____________________ACR20">#REF!</definedName>
    <definedName name="____________________AGG6" localSheetId="1">#REF!</definedName>
    <definedName name="____________________AGG6" localSheetId="7">#REF!</definedName>
    <definedName name="____________________AGG6" localSheetId="6">#REF!</definedName>
    <definedName name="____________________AGG6" localSheetId="3">#REF!</definedName>
    <definedName name="____________________AGG6" localSheetId="2">#REF!</definedName>
    <definedName name="____________________AGG6" localSheetId="4">#REF!</definedName>
    <definedName name="____________________AGG6">#REF!</definedName>
    <definedName name="____________________ARV8040">'[6]ANAL-PUMP HOUSE'!$I$55</definedName>
    <definedName name="____________________AWM10" localSheetId="1">#REF!</definedName>
    <definedName name="____________________AWM10" localSheetId="7">#REF!</definedName>
    <definedName name="____________________AWM10" localSheetId="6">#REF!</definedName>
    <definedName name="____________________AWM10" localSheetId="3">#REF!</definedName>
    <definedName name="____________________AWM10" localSheetId="2">#REF!</definedName>
    <definedName name="____________________AWM10" localSheetId="4">#REF!</definedName>
    <definedName name="____________________AWM10">#REF!</definedName>
    <definedName name="____________________AWM40" localSheetId="1">#REF!</definedName>
    <definedName name="____________________AWM40" localSheetId="7">#REF!</definedName>
    <definedName name="____________________AWM40" localSheetId="6">#REF!</definedName>
    <definedName name="____________________AWM40" localSheetId="3">#REF!</definedName>
    <definedName name="____________________AWM40" localSheetId="2">#REF!</definedName>
    <definedName name="____________________AWM40" localSheetId="4">#REF!</definedName>
    <definedName name="____________________AWM40">#REF!</definedName>
    <definedName name="____________________AWM6" localSheetId="1">#REF!</definedName>
    <definedName name="____________________AWM6" localSheetId="7">#REF!</definedName>
    <definedName name="____________________AWM6" localSheetId="6">#REF!</definedName>
    <definedName name="____________________AWM6" localSheetId="3">#REF!</definedName>
    <definedName name="____________________AWM6" localSheetId="2">#REF!</definedName>
    <definedName name="____________________AWM6" localSheetId="4">#REF!</definedName>
    <definedName name="____________________AWM6">#REF!</definedName>
    <definedName name="____________________BTV300">'[6]ANAL-PUMP HOUSE'!$I$52</definedName>
    <definedName name="____________________CAN112">13.42</definedName>
    <definedName name="____________________CAN113">12.98</definedName>
    <definedName name="____________________CAN117">12.7</definedName>
    <definedName name="____________________CAN118">13.27</definedName>
    <definedName name="____________________CAN120">11.72</definedName>
    <definedName name="____________________CAN210">10.38</definedName>
    <definedName name="____________________CAN211">10.58</definedName>
    <definedName name="____________________CAN213">10.56</definedName>
    <definedName name="____________________CAN215">10.22</definedName>
    <definedName name="____________________CAN216">9.61</definedName>
    <definedName name="____________________CAN217">10.47</definedName>
    <definedName name="____________________CAN219">10.91</definedName>
    <definedName name="____________________CAN220">11.09</definedName>
    <definedName name="____________________CAN221">11.25</definedName>
    <definedName name="____________________CAN222">10.17</definedName>
    <definedName name="____________________CAN223">9.89</definedName>
    <definedName name="____________________CAN230">10.79</definedName>
    <definedName name="____________________can421">40.2</definedName>
    <definedName name="____________________can422">41.57</definedName>
    <definedName name="____________________can423">43.9</definedName>
    <definedName name="____________________can424">41.19</definedName>
    <definedName name="____________________can425">42.81</definedName>
    <definedName name="____________________can426">40.77</definedName>
    <definedName name="____________________can427">40.92</definedName>
    <definedName name="____________________can428">39.29</definedName>
    <definedName name="____________________can429">45.19</definedName>
    <definedName name="____________________can430">40.73</definedName>
    <definedName name="____________________can431">42.52</definedName>
    <definedName name="____________________can432">42.53</definedName>
    <definedName name="____________________can433">43.69</definedName>
    <definedName name="____________________can434">40.43</definedName>
    <definedName name="____________________can435">43.3</definedName>
    <definedName name="____________________CDG100" localSheetId="1">#REF!</definedName>
    <definedName name="____________________CDG100" localSheetId="7">#REF!</definedName>
    <definedName name="____________________CDG100" localSheetId="6">#REF!</definedName>
    <definedName name="____________________CDG100" localSheetId="3">#REF!</definedName>
    <definedName name="____________________CDG100" localSheetId="2">#REF!</definedName>
    <definedName name="____________________CDG100" localSheetId="4">#REF!</definedName>
    <definedName name="____________________CDG100">#REF!</definedName>
    <definedName name="____________________CDG250" localSheetId="1">#REF!</definedName>
    <definedName name="____________________CDG250" localSheetId="7">#REF!</definedName>
    <definedName name="____________________CDG250" localSheetId="6">#REF!</definedName>
    <definedName name="____________________CDG250" localSheetId="3">#REF!</definedName>
    <definedName name="____________________CDG250" localSheetId="2">#REF!</definedName>
    <definedName name="____________________CDG250" localSheetId="4">#REF!</definedName>
    <definedName name="____________________CDG250">#REF!</definedName>
    <definedName name="____________________CDG50" localSheetId="1">#REF!</definedName>
    <definedName name="____________________CDG50" localSheetId="7">#REF!</definedName>
    <definedName name="____________________CDG50" localSheetId="6">#REF!</definedName>
    <definedName name="____________________CDG50" localSheetId="3">#REF!</definedName>
    <definedName name="____________________CDG50" localSheetId="2">#REF!</definedName>
    <definedName name="____________________CDG50" localSheetId="4">#REF!</definedName>
    <definedName name="____________________CDG50">#REF!</definedName>
    <definedName name="____________________CDG500" localSheetId="1">#REF!</definedName>
    <definedName name="____________________CDG500" localSheetId="7">#REF!</definedName>
    <definedName name="____________________CDG500" localSheetId="6">#REF!</definedName>
    <definedName name="____________________CDG500" localSheetId="3">#REF!</definedName>
    <definedName name="____________________CDG500" localSheetId="2">#REF!</definedName>
    <definedName name="____________________CDG500" localSheetId="4">#REF!</definedName>
    <definedName name="____________________CDG500">#REF!</definedName>
    <definedName name="____________________CEM53" localSheetId="1">#REF!</definedName>
    <definedName name="____________________CEM53" localSheetId="7">#REF!</definedName>
    <definedName name="____________________CEM53" localSheetId="6">#REF!</definedName>
    <definedName name="____________________CEM53" localSheetId="3">#REF!</definedName>
    <definedName name="____________________CEM53" localSheetId="2">#REF!</definedName>
    <definedName name="____________________CEM53" localSheetId="4">#REF!</definedName>
    <definedName name="____________________CEM53">#REF!</definedName>
    <definedName name="____________________CRN3" localSheetId="1">#REF!</definedName>
    <definedName name="____________________CRN3" localSheetId="7">#REF!</definedName>
    <definedName name="____________________CRN3" localSheetId="6">#REF!</definedName>
    <definedName name="____________________CRN3" localSheetId="3">#REF!</definedName>
    <definedName name="____________________CRN3" localSheetId="2">#REF!</definedName>
    <definedName name="____________________CRN3" localSheetId="4">#REF!</definedName>
    <definedName name="____________________CRN3">#REF!</definedName>
    <definedName name="____________________CRN35" localSheetId="1">#REF!</definedName>
    <definedName name="____________________CRN35" localSheetId="7">#REF!</definedName>
    <definedName name="____________________CRN35" localSheetId="6">#REF!</definedName>
    <definedName name="____________________CRN35" localSheetId="3">#REF!</definedName>
    <definedName name="____________________CRN35" localSheetId="2">#REF!</definedName>
    <definedName name="____________________CRN35" localSheetId="4">#REF!</definedName>
    <definedName name="____________________CRN35">#REF!</definedName>
    <definedName name="____________________CRN80" localSheetId="1">#REF!</definedName>
    <definedName name="____________________CRN80" localSheetId="7">#REF!</definedName>
    <definedName name="____________________CRN80" localSheetId="6">#REF!</definedName>
    <definedName name="____________________CRN80" localSheetId="3">#REF!</definedName>
    <definedName name="____________________CRN80" localSheetId="2">#REF!</definedName>
    <definedName name="____________________CRN80" localSheetId="4">#REF!</definedName>
    <definedName name="____________________CRN80">#REF!</definedName>
    <definedName name="____________________dec05" hidden="1">{"'Sheet1'!$A$4386:$N$4591"}</definedName>
    <definedName name="____________________DOZ50" localSheetId="1">#REF!</definedName>
    <definedName name="____________________DOZ50" localSheetId="7">#REF!</definedName>
    <definedName name="____________________DOZ50" localSheetId="6">#REF!</definedName>
    <definedName name="____________________DOZ50" localSheetId="3">#REF!</definedName>
    <definedName name="____________________DOZ50" localSheetId="2">#REF!</definedName>
    <definedName name="____________________DOZ50" localSheetId="4">#REF!</definedName>
    <definedName name="____________________DOZ50">#REF!</definedName>
    <definedName name="____________________DOZ80" localSheetId="1">#REF!</definedName>
    <definedName name="____________________DOZ80" localSheetId="7">#REF!</definedName>
    <definedName name="____________________DOZ80" localSheetId="6">#REF!</definedName>
    <definedName name="____________________DOZ80" localSheetId="3">#REF!</definedName>
    <definedName name="____________________DOZ80" localSheetId="2">#REF!</definedName>
    <definedName name="____________________DOZ80" localSheetId="4">#REF!</definedName>
    <definedName name="____________________DOZ80">#REF!</definedName>
    <definedName name="____________________ExV200" localSheetId="1">#REF!</definedName>
    <definedName name="____________________ExV200" localSheetId="7">#REF!</definedName>
    <definedName name="____________________ExV200" localSheetId="6">#REF!</definedName>
    <definedName name="____________________ExV200" localSheetId="3">#REF!</definedName>
    <definedName name="____________________ExV200" localSheetId="2">#REF!</definedName>
    <definedName name="____________________ExV200" localSheetId="4">#REF!</definedName>
    <definedName name="____________________ExV200">#REF!</definedName>
    <definedName name="____________________GEN100" localSheetId="1">#REF!</definedName>
    <definedName name="____________________GEN100" localSheetId="7">#REF!</definedName>
    <definedName name="____________________GEN100" localSheetId="6">#REF!</definedName>
    <definedName name="____________________GEN100" localSheetId="3">#REF!</definedName>
    <definedName name="____________________GEN100" localSheetId="2">#REF!</definedName>
    <definedName name="____________________GEN100" localSheetId="4">#REF!</definedName>
    <definedName name="____________________GEN100">#REF!</definedName>
    <definedName name="____________________GEN250" localSheetId="1">#REF!</definedName>
    <definedName name="____________________GEN250" localSheetId="7">#REF!</definedName>
    <definedName name="____________________GEN250" localSheetId="6">#REF!</definedName>
    <definedName name="____________________GEN250" localSheetId="3">#REF!</definedName>
    <definedName name="____________________GEN250" localSheetId="2">#REF!</definedName>
    <definedName name="____________________GEN250" localSheetId="4">#REF!</definedName>
    <definedName name="____________________GEN250">#REF!</definedName>
    <definedName name="____________________GEN325" localSheetId="1">#REF!</definedName>
    <definedName name="____________________GEN325" localSheetId="7">#REF!</definedName>
    <definedName name="____________________GEN325" localSheetId="6">#REF!</definedName>
    <definedName name="____________________GEN325" localSheetId="3">#REF!</definedName>
    <definedName name="____________________GEN325" localSheetId="2">#REF!</definedName>
    <definedName name="____________________GEN325" localSheetId="4">#REF!</definedName>
    <definedName name="____________________GEN325">#REF!</definedName>
    <definedName name="____________________GEN380" localSheetId="1">#REF!</definedName>
    <definedName name="____________________GEN380" localSheetId="7">#REF!</definedName>
    <definedName name="____________________GEN380" localSheetId="6">#REF!</definedName>
    <definedName name="____________________GEN380" localSheetId="3">#REF!</definedName>
    <definedName name="____________________GEN380" localSheetId="2">#REF!</definedName>
    <definedName name="____________________GEN380" localSheetId="4">#REF!</definedName>
    <definedName name="____________________GEN380">#REF!</definedName>
    <definedName name="____________________GSB1" localSheetId="1">#REF!</definedName>
    <definedName name="____________________GSB1" localSheetId="7">#REF!</definedName>
    <definedName name="____________________GSB1" localSheetId="6">#REF!</definedName>
    <definedName name="____________________GSB1" localSheetId="3">#REF!</definedName>
    <definedName name="____________________GSB1" localSheetId="2">#REF!</definedName>
    <definedName name="____________________GSB1" localSheetId="4">#REF!</definedName>
    <definedName name="____________________GSB1">#REF!</definedName>
    <definedName name="____________________GSB2" localSheetId="1">#REF!</definedName>
    <definedName name="____________________GSB2" localSheetId="7">#REF!</definedName>
    <definedName name="____________________GSB2" localSheetId="6">#REF!</definedName>
    <definedName name="____________________GSB2" localSheetId="3">#REF!</definedName>
    <definedName name="____________________GSB2" localSheetId="2">#REF!</definedName>
    <definedName name="____________________GSB2" localSheetId="4">#REF!</definedName>
    <definedName name="____________________GSB2">#REF!</definedName>
    <definedName name="____________________GSB3" localSheetId="1">#REF!</definedName>
    <definedName name="____________________GSB3" localSheetId="7">#REF!</definedName>
    <definedName name="____________________GSB3" localSheetId="6">#REF!</definedName>
    <definedName name="____________________GSB3" localSheetId="3">#REF!</definedName>
    <definedName name="____________________GSB3" localSheetId="2">#REF!</definedName>
    <definedName name="____________________GSB3" localSheetId="4">#REF!</definedName>
    <definedName name="____________________GSB3">#REF!</definedName>
    <definedName name="____________________HMP1" localSheetId="1">#REF!</definedName>
    <definedName name="____________________HMP1" localSheetId="7">#REF!</definedName>
    <definedName name="____________________HMP1" localSheetId="6">#REF!</definedName>
    <definedName name="____________________HMP1" localSheetId="3">#REF!</definedName>
    <definedName name="____________________HMP1" localSheetId="2">#REF!</definedName>
    <definedName name="____________________HMP1" localSheetId="4">#REF!</definedName>
    <definedName name="____________________HMP1">#REF!</definedName>
    <definedName name="____________________HMP2" localSheetId="1">#REF!</definedName>
    <definedName name="____________________HMP2" localSheetId="7">#REF!</definedName>
    <definedName name="____________________HMP2" localSheetId="6">#REF!</definedName>
    <definedName name="____________________HMP2" localSheetId="3">#REF!</definedName>
    <definedName name="____________________HMP2" localSheetId="2">#REF!</definedName>
    <definedName name="____________________HMP2" localSheetId="4">#REF!</definedName>
    <definedName name="____________________HMP2">#REF!</definedName>
    <definedName name="____________________HMP3" localSheetId="1">#REF!</definedName>
    <definedName name="____________________HMP3" localSheetId="7">#REF!</definedName>
    <definedName name="____________________HMP3" localSheetId="6">#REF!</definedName>
    <definedName name="____________________HMP3" localSheetId="3">#REF!</definedName>
    <definedName name="____________________HMP3" localSheetId="2">#REF!</definedName>
    <definedName name="____________________HMP3" localSheetId="4">#REF!</definedName>
    <definedName name="____________________HMP3">#REF!</definedName>
    <definedName name="____________________HMP4" localSheetId="1">#REF!</definedName>
    <definedName name="____________________HMP4" localSheetId="7">#REF!</definedName>
    <definedName name="____________________HMP4" localSheetId="6">#REF!</definedName>
    <definedName name="____________________HMP4" localSheetId="3">#REF!</definedName>
    <definedName name="____________________HMP4" localSheetId="2">#REF!</definedName>
    <definedName name="____________________HMP4" localSheetId="4">#REF!</definedName>
    <definedName name="____________________HMP4">#REF!</definedName>
    <definedName name="____________________HRC1">'[6]Pipe trench'!$V$23</definedName>
    <definedName name="____________________HRC2">'[6]Pipe trench'!$V$24</definedName>
    <definedName name="____________________HSE1">'[6]Pipe trench'!$V$11</definedName>
    <definedName name="____________________lb1" localSheetId="1">#REF!</definedName>
    <definedName name="____________________lb1" localSheetId="7">#REF!</definedName>
    <definedName name="____________________lb1" localSheetId="6">#REF!</definedName>
    <definedName name="____________________lb1" localSheetId="3">#REF!</definedName>
    <definedName name="____________________lb1" localSheetId="2">#REF!</definedName>
    <definedName name="____________________lb1" localSheetId="4">#REF!</definedName>
    <definedName name="____________________lb1">#REF!</definedName>
    <definedName name="____________________lb2" localSheetId="1">#REF!</definedName>
    <definedName name="____________________lb2" localSheetId="7">#REF!</definedName>
    <definedName name="____________________lb2" localSheetId="6">#REF!</definedName>
    <definedName name="____________________lb2" localSheetId="3">#REF!</definedName>
    <definedName name="____________________lb2" localSheetId="2">#REF!</definedName>
    <definedName name="____________________lb2" localSheetId="4">#REF!</definedName>
    <definedName name="____________________lb2">#REF!</definedName>
    <definedName name="____________________mac2">200</definedName>
    <definedName name="____________________MIX10" localSheetId="1">#REF!</definedName>
    <definedName name="____________________MIX10" localSheetId="7">#REF!</definedName>
    <definedName name="____________________MIX10" localSheetId="6">#REF!</definedName>
    <definedName name="____________________MIX10" localSheetId="3">#REF!</definedName>
    <definedName name="____________________MIX10" localSheetId="2">#REF!</definedName>
    <definedName name="____________________MIX10" localSheetId="4">#REF!</definedName>
    <definedName name="____________________MIX10">#REF!</definedName>
    <definedName name="____________________MIX15" localSheetId="1">#REF!</definedName>
    <definedName name="____________________MIX15" localSheetId="7">#REF!</definedName>
    <definedName name="____________________MIX15" localSheetId="6">#REF!</definedName>
    <definedName name="____________________MIX15" localSheetId="3">#REF!</definedName>
    <definedName name="____________________MIX15" localSheetId="2">#REF!</definedName>
    <definedName name="____________________MIX15" localSheetId="4">#REF!</definedName>
    <definedName name="____________________MIX15">#REF!</definedName>
    <definedName name="____________________MIX15150" localSheetId="1">'[3]Mix Design'!#REF!</definedName>
    <definedName name="____________________MIX15150" localSheetId="7">'[3]Mix Design'!#REF!</definedName>
    <definedName name="____________________MIX15150" localSheetId="6">'[3]Mix Design'!#REF!</definedName>
    <definedName name="____________________MIX15150" localSheetId="3">'[3]Mix Design'!#REF!</definedName>
    <definedName name="____________________MIX15150" localSheetId="2">'[3]Mix Design'!#REF!</definedName>
    <definedName name="____________________MIX15150" localSheetId="4">'[3]Mix Design'!#REF!</definedName>
    <definedName name="____________________MIX15150">'[3]Mix Design'!#REF!</definedName>
    <definedName name="____________________MIX1540">'[3]Mix Design'!$P$11</definedName>
    <definedName name="____________________MIX1580" localSheetId="1">'[3]Mix Design'!#REF!</definedName>
    <definedName name="____________________MIX1580" localSheetId="7">'[3]Mix Design'!#REF!</definedName>
    <definedName name="____________________MIX1580" localSheetId="6">'[3]Mix Design'!#REF!</definedName>
    <definedName name="____________________MIX1580" localSheetId="3">'[3]Mix Design'!#REF!</definedName>
    <definedName name="____________________MIX1580" localSheetId="2">'[3]Mix Design'!#REF!</definedName>
    <definedName name="____________________MIX1580" localSheetId="4">'[3]Mix Design'!#REF!</definedName>
    <definedName name="____________________MIX1580">'[3]Mix Design'!#REF!</definedName>
    <definedName name="____________________MIX2">'[4]Mix Design'!$P$12</definedName>
    <definedName name="____________________MIX20" localSheetId="1">#REF!</definedName>
    <definedName name="____________________MIX20" localSheetId="7">#REF!</definedName>
    <definedName name="____________________MIX20" localSheetId="6">#REF!</definedName>
    <definedName name="____________________MIX20" localSheetId="3">#REF!</definedName>
    <definedName name="____________________MIX20" localSheetId="2">#REF!</definedName>
    <definedName name="____________________MIX20" localSheetId="4">#REF!</definedName>
    <definedName name="____________________MIX20">#REF!</definedName>
    <definedName name="____________________MIX2020">'[3]Mix Design'!$P$12</definedName>
    <definedName name="____________________MIX2040">'[3]Mix Design'!$P$13</definedName>
    <definedName name="____________________MIX25" localSheetId="1">#REF!</definedName>
    <definedName name="____________________MIX25" localSheetId="7">#REF!</definedName>
    <definedName name="____________________MIX25" localSheetId="6">#REF!</definedName>
    <definedName name="____________________MIX25" localSheetId="3">#REF!</definedName>
    <definedName name="____________________MIX25" localSheetId="2">#REF!</definedName>
    <definedName name="____________________MIX25" localSheetId="4">#REF!</definedName>
    <definedName name="____________________MIX25">#REF!</definedName>
    <definedName name="____________________MIX2540">'[3]Mix Design'!$P$15</definedName>
    <definedName name="____________________Mix255">'[5]Mix Design'!$P$13</definedName>
    <definedName name="____________________MIX30" localSheetId="1">#REF!</definedName>
    <definedName name="____________________MIX30" localSheetId="7">#REF!</definedName>
    <definedName name="____________________MIX30" localSheetId="6">#REF!</definedName>
    <definedName name="____________________MIX30" localSheetId="3">#REF!</definedName>
    <definedName name="____________________MIX30" localSheetId="2">#REF!</definedName>
    <definedName name="____________________MIX30" localSheetId="4">#REF!</definedName>
    <definedName name="____________________MIX30">#REF!</definedName>
    <definedName name="____________________MIX35" localSheetId="1">#REF!</definedName>
    <definedName name="____________________MIX35" localSheetId="7">#REF!</definedName>
    <definedName name="____________________MIX35" localSheetId="6">#REF!</definedName>
    <definedName name="____________________MIX35" localSheetId="3">#REF!</definedName>
    <definedName name="____________________MIX35" localSheetId="2">#REF!</definedName>
    <definedName name="____________________MIX35" localSheetId="4">#REF!</definedName>
    <definedName name="____________________MIX35">#REF!</definedName>
    <definedName name="____________________MIX40" localSheetId="1">#REF!</definedName>
    <definedName name="____________________MIX40" localSheetId="7">#REF!</definedName>
    <definedName name="____________________MIX40" localSheetId="6">#REF!</definedName>
    <definedName name="____________________MIX40" localSheetId="3">#REF!</definedName>
    <definedName name="____________________MIX40" localSheetId="2">#REF!</definedName>
    <definedName name="____________________MIX40" localSheetId="4">#REF!</definedName>
    <definedName name="____________________MIX40">#REF!</definedName>
    <definedName name="____________________MIX45" localSheetId="1">'[3]Mix Design'!#REF!</definedName>
    <definedName name="____________________MIX45" localSheetId="7">'[3]Mix Design'!#REF!</definedName>
    <definedName name="____________________MIX45" localSheetId="6">'[3]Mix Design'!#REF!</definedName>
    <definedName name="____________________MIX45" localSheetId="3">'[3]Mix Design'!#REF!</definedName>
    <definedName name="____________________MIX45" localSheetId="2">'[3]Mix Design'!#REF!</definedName>
    <definedName name="____________________MIX45" localSheetId="4">'[3]Mix Design'!#REF!</definedName>
    <definedName name="____________________MIX45">'[3]Mix Design'!#REF!</definedName>
    <definedName name="____________________mm1" localSheetId="1">#REF!</definedName>
    <definedName name="____________________mm1" localSheetId="7">#REF!</definedName>
    <definedName name="____________________mm1" localSheetId="6">#REF!</definedName>
    <definedName name="____________________mm1" localSheetId="3">#REF!</definedName>
    <definedName name="____________________mm1" localSheetId="2">#REF!</definedName>
    <definedName name="____________________mm1" localSheetId="4">#REF!</definedName>
    <definedName name="____________________mm1">#REF!</definedName>
    <definedName name="____________________mm2" localSheetId="1">#REF!</definedName>
    <definedName name="____________________mm2" localSheetId="7">#REF!</definedName>
    <definedName name="____________________mm2" localSheetId="6">#REF!</definedName>
    <definedName name="____________________mm2" localSheetId="3">#REF!</definedName>
    <definedName name="____________________mm2" localSheetId="2">#REF!</definedName>
    <definedName name="____________________mm2" localSheetId="4">#REF!</definedName>
    <definedName name="____________________mm2">#REF!</definedName>
    <definedName name="____________________mm3" localSheetId="1">#REF!</definedName>
    <definedName name="____________________mm3" localSheetId="7">#REF!</definedName>
    <definedName name="____________________mm3" localSheetId="6">#REF!</definedName>
    <definedName name="____________________mm3" localSheetId="3">#REF!</definedName>
    <definedName name="____________________mm3" localSheetId="2">#REF!</definedName>
    <definedName name="____________________mm3" localSheetId="4">#REF!</definedName>
    <definedName name="____________________mm3">#REF!</definedName>
    <definedName name="____________________MUR5" localSheetId="1">#REF!</definedName>
    <definedName name="____________________MUR5" localSheetId="7">#REF!</definedName>
    <definedName name="____________________MUR5" localSheetId="6">#REF!</definedName>
    <definedName name="____________________MUR5" localSheetId="3">#REF!</definedName>
    <definedName name="____________________MUR5" localSheetId="2">#REF!</definedName>
    <definedName name="____________________MUR5" localSheetId="4">#REF!</definedName>
    <definedName name="____________________MUR5">#REF!</definedName>
    <definedName name="____________________MUR8" localSheetId="1">#REF!</definedName>
    <definedName name="____________________MUR8" localSheetId="7">#REF!</definedName>
    <definedName name="____________________MUR8" localSheetId="6">#REF!</definedName>
    <definedName name="____________________MUR8" localSheetId="3">#REF!</definedName>
    <definedName name="____________________MUR8" localSheetId="2">#REF!</definedName>
    <definedName name="____________________MUR8" localSheetId="4">#REF!</definedName>
    <definedName name="____________________MUR8">#REF!</definedName>
    <definedName name="____________________OPC43" localSheetId="1">#REF!</definedName>
    <definedName name="____________________OPC43" localSheetId="7">#REF!</definedName>
    <definedName name="____________________OPC43" localSheetId="6">#REF!</definedName>
    <definedName name="____________________OPC43" localSheetId="3">#REF!</definedName>
    <definedName name="____________________OPC43" localSheetId="2">#REF!</definedName>
    <definedName name="____________________OPC43" localSheetId="4">#REF!</definedName>
    <definedName name="____________________OPC43">#REF!</definedName>
    <definedName name="____________________ORC1">'[6]Pipe trench'!$V$17</definedName>
    <definedName name="____________________ORC2">'[6]Pipe trench'!$V$18</definedName>
    <definedName name="____________________OSE1">'[6]Pipe trench'!$V$8</definedName>
    <definedName name="____________________sh1">90</definedName>
    <definedName name="____________________sh2">120</definedName>
    <definedName name="____________________sh3">150</definedName>
    <definedName name="____________________sh4">180</definedName>
    <definedName name="____________________SLV20025">'[6]ANAL-PUMP HOUSE'!$I$58</definedName>
    <definedName name="____________________SLV80010">'[6]ANAL-PUMP HOUSE'!$I$60</definedName>
    <definedName name="____________________tab1" localSheetId="1">#REF!</definedName>
    <definedName name="____________________tab1" localSheetId="7">#REF!</definedName>
    <definedName name="____________________tab1" localSheetId="6">#REF!</definedName>
    <definedName name="____________________tab1" localSheetId="3">#REF!</definedName>
    <definedName name="____________________tab1" localSheetId="2">#REF!</definedName>
    <definedName name="____________________tab1" localSheetId="4">#REF!</definedName>
    <definedName name="____________________tab1">#REF!</definedName>
    <definedName name="____________________tab2" localSheetId="1">#REF!</definedName>
    <definedName name="____________________tab2" localSheetId="7">#REF!</definedName>
    <definedName name="____________________tab2" localSheetId="6">#REF!</definedName>
    <definedName name="____________________tab2" localSheetId="3">#REF!</definedName>
    <definedName name="____________________tab2" localSheetId="2">#REF!</definedName>
    <definedName name="____________________tab2" localSheetId="4">#REF!</definedName>
    <definedName name="____________________tab2">#REF!</definedName>
    <definedName name="____________________TIP1" localSheetId="1">#REF!</definedName>
    <definedName name="____________________TIP1" localSheetId="7">#REF!</definedName>
    <definedName name="____________________TIP1" localSheetId="6">#REF!</definedName>
    <definedName name="____________________TIP1" localSheetId="3">#REF!</definedName>
    <definedName name="____________________TIP1" localSheetId="2">#REF!</definedName>
    <definedName name="____________________TIP1" localSheetId="4">#REF!</definedName>
    <definedName name="____________________TIP1">#REF!</definedName>
    <definedName name="____________________TIP2" localSheetId="1">#REF!</definedName>
    <definedName name="____________________TIP2" localSheetId="7">#REF!</definedName>
    <definedName name="____________________TIP2" localSheetId="6">#REF!</definedName>
    <definedName name="____________________TIP2" localSheetId="3">#REF!</definedName>
    <definedName name="____________________TIP2" localSheetId="2">#REF!</definedName>
    <definedName name="____________________TIP2" localSheetId="4">#REF!</definedName>
    <definedName name="____________________TIP2">#REF!</definedName>
    <definedName name="____________________TIP3" localSheetId="1">#REF!</definedName>
    <definedName name="____________________TIP3" localSheetId="7">#REF!</definedName>
    <definedName name="____________________TIP3" localSheetId="6">#REF!</definedName>
    <definedName name="____________________TIP3" localSheetId="3">#REF!</definedName>
    <definedName name="____________________TIP3" localSheetId="2">#REF!</definedName>
    <definedName name="____________________TIP3" localSheetId="4">#REF!</definedName>
    <definedName name="____________________TIP3">#REF!</definedName>
    <definedName name="___________________A65537" localSheetId="1">#REF!</definedName>
    <definedName name="___________________A65537" localSheetId="7">#REF!</definedName>
    <definedName name="___________________A65537" localSheetId="6">#REF!</definedName>
    <definedName name="___________________A65537" localSheetId="3">#REF!</definedName>
    <definedName name="___________________A65537" localSheetId="2">#REF!</definedName>
    <definedName name="___________________A65537" localSheetId="4">#REF!</definedName>
    <definedName name="___________________A65537">#REF!</definedName>
    <definedName name="___________________ABM10" localSheetId="1">#REF!</definedName>
    <definedName name="___________________ABM10" localSheetId="7">#REF!</definedName>
    <definedName name="___________________ABM10" localSheetId="6">#REF!</definedName>
    <definedName name="___________________ABM10" localSheetId="3">#REF!</definedName>
    <definedName name="___________________ABM10" localSheetId="2">#REF!</definedName>
    <definedName name="___________________ABM10" localSheetId="4">#REF!</definedName>
    <definedName name="___________________ABM10">#REF!</definedName>
    <definedName name="___________________ABM40" localSheetId="1">#REF!</definedName>
    <definedName name="___________________ABM40" localSheetId="7">#REF!</definedName>
    <definedName name="___________________ABM40" localSheetId="6">#REF!</definedName>
    <definedName name="___________________ABM40" localSheetId="3">#REF!</definedName>
    <definedName name="___________________ABM40" localSheetId="2">#REF!</definedName>
    <definedName name="___________________ABM40" localSheetId="4">#REF!</definedName>
    <definedName name="___________________ABM40">#REF!</definedName>
    <definedName name="___________________ABM6" localSheetId="1">#REF!</definedName>
    <definedName name="___________________ABM6" localSheetId="7">#REF!</definedName>
    <definedName name="___________________ABM6" localSheetId="6">#REF!</definedName>
    <definedName name="___________________ABM6" localSheetId="3">#REF!</definedName>
    <definedName name="___________________ABM6" localSheetId="2">#REF!</definedName>
    <definedName name="___________________ABM6" localSheetId="4">#REF!</definedName>
    <definedName name="___________________ABM6">#REF!</definedName>
    <definedName name="___________________ACB10" localSheetId="1">#REF!</definedName>
    <definedName name="___________________ACB10" localSheetId="7">#REF!</definedName>
    <definedName name="___________________ACB10" localSheetId="6">#REF!</definedName>
    <definedName name="___________________ACB10" localSheetId="3">#REF!</definedName>
    <definedName name="___________________ACB10" localSheetId="2">#REF!</definedName>
    <definedName name="___________________ACB10" localSheetId="4">#REF!</definedName>
    <definedName name="___________________ACB10">#REF!</definedName>
    <definedName name="___________________ACB20" localSheetId="1">#REF!</definedName>
    <definedName name="___________________ACB20" localSheetId="7">#REF!</definedName>
    <definedName name="___________________ACB20" localSheetId="6">#REF!</definedName>
    <definedName name="___________________ACB20" localSheetId="3">#REF!</definedName>
    <definedName name="___________________ACB20" localSheetId="2">#REF!</definedName>
    <definedName name="___________________ACB20" localSheetId="4">#REF!</definedName>
    <definedName name="___________________ACB20">#REF!</definedName>
    <definedName name="___________________ACR10" localSheetId="1">#REF!</definedName>
    <definedName name="___________________ACR10" localSheetId="7">#REF!</definedName>
    <definedName name="___________________ACR10" localSheetId="6">#REF!</definedName>
    <definedName name="___________________ACR10" localSheetId="3">#REF!</definedName>
    <definedName name="___________________ACR10" localSheetId="2">#REF!</definedName>
    <definedName name="___________________ACR10" localSheetId="4">#REF!</definedName>
    <definedName name="___________________ACR10">#REF!</definedName>
    <definedName name="___________________ACR20" localSheetId="1">#REF!</definedName>
    <definedName name="___________________ACR20" localSheetId="7">#REF!</definedName>
    <definedName name="___________________ACR20" localSheetId="6">#REF!</definedName>
    <definedName name="___________________ACR20" localSheetId="3">#REF!</definedName>
    <definedName name="___________________ACR20" localSheetId="2">#REF!</definedName>
    <definedName name="___________________ACR20" localSheetId="4">#REF!</definedName>
    <definedName name="___________________ACR20">#REF!</definedName>
    <definedName name="___________________AGG6" localSheetId="1">#REF!</definedName>
    <definedName name="___________________AGG6" localSheetId="7">#REF!</definedName>
    <definedName name="___________________AGG6" localSheetId="6">#REF!</definedName>
    <definedName name="___________________AGG6" localSheetId="3">#REF!</definedName>
    <definedName name="___________________AGG6" localSheetId="2">#REF!</definedName>
    <definedName name="___________________AGG6" localSheetId="4">#REF!</definedName>
    <definedName name="___________________AGG6">#REF!</definedName>
    <definedName name="___________________ARV8040">'[6]ANAL-PUMP HOUSE'!$I$55</definedName>
    <definedName name="___________________ash1" localSheetId="1">[10]ANAL!#REF!</definedName>
    <definedName name="___________________ash1" localSheetId="7">[10]ANAL!#REF!</definedName>
    <definedName name="___________________ash1" localSheetId="6">[10]ANAL!#REF!</definedName>
    <definedName name="___________________ash1" localSheetId="3">[10]ANAL!#REF!</definedName>
    <definedName name="___________________ash1" localSheetId="2">[10]ANAL!#REF!</definedName>
    <definedName name="___________________ash1" localSheetId="4">[10]ANAL!#REF!</definedName>
    <definedName name="___________________ash1">[10]ANAL!#REF!</definedName>
    <definedName name="___________________AWM10" localSheetId="1">#REF!</definedName>
    <definedName name="___________________AWM10" localSheetId="7">#REF!</definedName>
    <definedName name="___________________AWM10" localSheetId="6">#REF!</definedName>
    <definedName name="___________________AWM10" localSheetId="3">#REF!</definedName>
    <definedName name="___________________AWM10" localSheetId="2">#REF!</definedName>
    <definedName name="___________________AWM10" localSheetId="4">#REF!</definedName>
    <definedName name="___________________AWM10">#REF!</definedName>
    <definedName name="___________________AWM40" localSheetId="1">#REF!</definedName>
    <definedName name="___________________AWM40" localSheetId="7">#REF!</definedName>
    <definedName name="___________________AWM40" localSheetId="6">#REF!</definedName>
    <definedName name="___________________AWM40" localSheetId="3">#REF!</definedName>
    <definedName name="___________________AWM40" localSheetId="2">#REF!</definedName>
    <definedName name="___________________AWM40" localSheetId="4">#REF!</definedName>
    <definedName name="___________________AWM40">#REF!</definedName>
    <definedName name="___________________AWM6" localSheetId="1">#REF!</definedName>
    <definedName name="___________________AWM6" localSheetId="7">#REF!</definedName>
    <definedName name="___________________AWM6" localSheetId="6">#REF!</definedName>
    <definedName name="___________________AWM6" localSheetId="3">#REF!</definedName>
    <definedName name="___________________AWM6" localSheetId="2">#REF!</definedName>
    <definedName name="___________________AWM6" localSheetId="4">#REF!</definedName>
    <definedName name="___________________AWM6">#REF!</definedName>
    <definedName name="___________________BTV300">'[6]ANAL-PUMP HOUSE'!$I$52</definedName>
    <definedName name="___________________CAN112">13.42</definedName>
    <definedName name="___________________CAN113">12.98</definedName>
    <definedName name="___________________CAN117">12.7</definedName>
    <definedName name="___________________CAN118">13.27</definedName>
    <definedName name="___________________CAN120">11.72</definedName>
    <definedName name="___________________CAN210">10.38</definedName>
    <definedName name="___________________CAN211">10.58</definedName>
    <definedName name="___________________CAN213">10.56</definedName>
    <definedName name="___________________CAN215">10.22</definedName>
    <definedName name="___________________CAN216">9.61</definedName>
    <definedName name="___________________CAN217">10.47</definedName>
    <definedName name="___________________CAN219">10.91</definedName>
    <definedName name="___________________CAN220">11.09</definedName>
    <definedName name="___________________CAN221">11.25</definedName>
    <definedName name="___________________CAN222">10.17</definedName>
    <definedName name="___________________CAN223">9.89</definedName>
    <definedName name="___________________CAN230">10.79</definedName>
    <definedName name="___________________can421">40.2</definedName>
    <definedName name="___________________can422">41.57</definedName>
    <definedName name="___________________can423">43.9</definedName>
    <definedName name="___________________can424">41.19</definedName>
    <definedName name="___________________can425">42.81</definedName>
    <definedName name="___________________can426">40.77</definedName>
    <definedName name="___________________can427">40.92</definedName>
    <definedName name="___________________can428">39.29</definedName>
    <definedName name="___________________can429">45.19</definedName>
    <definedName name="___________________can430">40.73</definedName>
    <definedName name="___________________can431">42.52</definedName>
    <definedName name="___________________can432">42.53</definedName>
    <definedName name="___________________can433">43.69</definedName>
    <definedName name="___________________can434">40.43</definedName>
    <definedName name="___________________can435">43.3</definedName>
    <definedName name="___________________CAN458" localSheetId="1">[11]PROCTOR!#REF!</definedName>
    <definedName name="___________________CAN458" localSheetId="7">[11]PROCTOR!#REF!</definedName>
    <definedName name="___________________CAN458" localSheetId="6">[11]PROCTOR!#REF!</definedName>
    <definedName name="___________________CAN458" localSheetId="3">[11]PROCTOR!#REF!</definedName>
    <definedName name="___________________CAN458" localSheetId="2">[11]PROCTOR!#REF!</definedName>
    <definedName name="___________________CAN458" localSheetId="4">[11]PROCTOR!#REF!</definedName>
    <definedName name="___________________CAN458">[11]PROCTOR!#REF!</definedName>
    <definedName name="___________________CAN486" localSheetId="1">[11]PROCTOR!#REF!</definedName>
    <definedName name="___________________CAN486" localSheetId="7">[11]PROCTOR!#REF!</definedName>
    <definedName name="___________________CAN486" localSheetId="6">[11]PROCTOR!#REF!</definedName>
    <definedName name="___________________CAN486" localSheetId="3">[11]PROCTOR!#REF!</definedName>
    <definedName name="___________________CAN486" localSheetId="2">[11]PROCTOR!#REF!</definedName>
    <definedName name="___________________CAN486" localSheetId="4">[11]PROCTOR!#REF!</definedName>
    <definedName name="___________________CAN486">[11]PROCTOR!#REF!</definedName>
    <definedName name="___________________CAN487" localSheetId="1">[11]PROCTOR!#REF!</definedName>
    <definedName name="___________________CAN487" localSheetId="7">[11]PROCTOR!#REF!</definedName>
    <definedName name="___________________CAN487" localSheetId="6">[11]PROCTOR!#REF!</definedName>
    <definedName name="___________________CAN487" localSheetId="3">[11]PROCTOR!#REF!</definedName>
    <definedName name="___________________CAN487" localSheetId="2">[11]PROCTOR!#REF!</definedName>
    <definedName name="___________________CAN487" localSheetId="4">[11]PROCTOR!#REF!</definedName>
    <definedName name="___________________CAN487">[11]PROCTOR!#REF!</definedName>
    <definedName name="___________________CAN488" localSheetId="1">[11]PROCTOR!#REF!</definedName>
    <definedName name="___________________CAN488" localSheetId="7">[11]PROCTOR!#REF!</definedName>
    <definedName name="___________________CAN488" localSheetId="6">[11]PROCTOR!#REF!</definedName>
    <definedName name="___________________CAN488" localSheetId="3">[11]PROCTOR!#REF!</definedName>
    <definedName name="___________________CAN488" localSheetId="2">[11]PROCTOR!#REF!</definedName>
    <definedName name="___________________CAN488" localSheetId="4">[11]PROCTOR!#REF!</definedName>
    <definedName name="___________________CAN488">[11]PROCTOR!#REF!</definedName>
    <definedName name="___________________CAN489" localSheetId="1">[11]PROCTOR!#REF!</definedName>
    <definedName name="___________________CAN489" localSheetId="7">[11]PROCTOR!#REF!</definedName>
    <definedName name="___________________CAN489" localSheetId="6">[11]PROCTOR!#REF!</definedName>
    <definedName name="___________________CAN489" localSheetId="3">[11]PROCTOR!#REF!</definedName>
    <definedName name="___________________CAN489" localSheetId="2">[11]PROCTOR!#REF!</definedName>
    <definedName name="___________________CAN489" localSheetId="4">[11]PROCTOR!#REF!</definedName>
    <definedName name="___________________CAN489">[11]PROCTOR!#REF!</definedName>
    <definedName name="___________________CAN490" localSheetId="1">[11]PROCTOR!#REF!</definedName>
    <definedName name="___________________CAN490" localSheetId="7">[11]PROCTOR!#REF!</definedName>
    <definedName name="___________________CAN490" localSheetId="6">[11]PROCTOR!#REF!</definedName>
    <definedName name="___________________CAN490" localSheetId="3">[11]PROCTOR!#REF!</definedName>
    <definedName name="___________________CAN490" localSheetId="2">[11]PROCTOR!#REF!</definedName>
    <definedName name="___________________CAN490" localSheetId="4">[11]PROCTOR!#REF!</definedName>
    <definedName name="___________________CAN490">[11]PROCTOR!#REF!</definedName>
    <definedName name="___________________CAN491" localSheetId="1">[11]PROCTOR!#REF!</definedName>
    <definedName name="___________________CAN491" localSheetId="7">[11]PROCTOR!#REF!</definedName>
    <definedName name="___________________CAN491" localSheetId="6">[11]PROCTOR!#REF!</definedName>
    <definedName name="___________________CAN491" localSheetId="3">[11]PROCTOR!#REF!</definedName>
    <definedName name="___________________CAN491" localSheetId="2">[11]PROCTOR!#REF!</definedName>
    <definedName name="___________________CAN491" localSheetId="4">[11]PROCTOR!#REF!</definedName>
    <definedName name="___________________CAN491">[11]PROCTOR!#REF!</definedName>
    <definedName name="___________________CAN492" localSheetId="1">[11]PROCTOR!#REF!</definedName>
    <definedName name="___________________CAN492" localSheetId="7">[11]PROCTOR!#REF!</definedName>
    <definedName name="___________________CAN492" localSheetId="6">[11]PROCTOR!#REF!</definedName>
    <definedName name="___________________CAN492" localSheetId="3">[11]PROCTOR!#REF!</definedName>
    <definedName name="___________________CAN492" localSheetId="2">[11]PROCTOR!#REF!</definedName>
    <definedName name="___________________CAN492" localSheetId="4">[11]PROCTOR!#REF!</definedName>
    <definedName name="___________________CAN492">[11]PROCTOR!#REF!</definedName>
    <definedName name="___________________CAN493" localSheetId="1">[11]PROCTOR!#REF!</definedName>
    <definedName name="___________________CAN493" localSheetId="7">[11]PROCTOR!#REF!</definedName>
    <definedName name="___________________CAN493" localSheetId="6">[11]PROCTOR!#REF!</definedName>
    <definedName name="___________________CAN493" localSheetId="3">[11]PROCTOR!#REF!</definedName>
    <definedName name="___________________CAN493" localSheetId="2">[11]PROCTOR!#REF!</definedName>
    <definedName name="___________________CAN493" localSheetId="4">[11]PROCTOR!#REF!</definedName>
    <definedName name="___________________CAN493">[11]PROCTOR!#REF!</definedName>
    <definedName name="___________________CAN494" localSheetId="1">[11]PROCTOR!#REF!</definedName>
    <definedName name="___________________CAN494" localSheetId="7">[11]PROCTOR!#REF!</definedName>
    <definedName name="___________________CAN494" localSheetId="6">[11]PROCTOR!#REF!</definedName>
    <definedName name="___________________CAN494" localSheetId="3">[11]PROCTOR!#REF!</definedName>
    <definedName name="___________________CAN494" localSheetId="2">[11]PROCTOR!#REF!</definedName>
    <definedName name="___________________CAN494" localSheetId="4">[11]PROCTOR!#REF!</definedName>
    <definedName name="___________________CAN494">[11]PROCTOR!#REF!</definedName>
    <definedName name="___________________CAN495" localSheetId="1">[11]PROCTOR!#REF!</definedName>
    <definedName name="___________________CAN495" localSheetId="7">[11]PROCTOR!#REF!</definedName>
    <definedName name="___________________CAN495" localSheetId="6">[11]PROCTOR!#REF!</definedName>
    <definedName name="___________________CAN495" localSheetId="3">[11]PROCTOR!#REF!</definedName>
    <definedName name="___________________CAN495" localSheetId="2">[11]PROCTOR!#REF!</definedName>
    <definedName name="___________________CAN495" localSheetId="4">[11]PROCTOR!#REF!</definedName>
    <definedName name="___________________CAN495">[11]PROCTOR!#REF!</definedName>
    <definedName name="___________________CAN496" localSheetId="1">[11]PROCTOR!#REF!</definedName>
    <definedName name="___________________CAN496" localSheetId="7">[11]PROCTOR!#REF!</definedName>
    <definedName name="___________________CAN496" localSheetId="6">[11]PROCTOR!#REF!</definedName>
    <definedName name="___________________CAN496" localSheetId="3">[11]PROCTOR!#REF!</definedName>
    <definedName name="___________________CAN496" localSheetId="2">[11]PROCTOR!#REF!</definedName>
    <definedName name="___________________CAN496" localSheetId="4">[11]PROCTOR!#REF!</definedName>
    <definedName name="___________________CAN496">[11]PROCTOR!#REF!</definedName>
    <definedName name="___________________CAN497" localSheetId="1">[11]PROCTOR!#REF!</definedName>
    <definedName name="___________________CAN497" localSheetId="7">[11]PROCTOR!#REF!</definedName>
    <definedName name="___________________CAN497" localSheetId="6">[11]PROCTOR!#REF!</definedName>
    <definedName name="___________________CAN497" localSheetId="3">[11]PROCTOR!#REF!</definedName>
    <definedName name="___________________CAN497" localSheetId="2">[11]PROCTOR!#REF!</definedName>
    <definedName name="___________________CAN497" localSheetId="4">[11]PROCTOR!#REF!</definedName>
    <definedName name="___________________CAN497">[11]PROCTOR!#REF!</definedName>
    <definedName name="___________________CAN498" localSheetId="1">[11]PROCTOR!#REF!</definedName>
    <definedName name="___________________CAN498" localSheetId="7">[11]PROCTOR!#REF!</definedName>
    <definedName name="___________________CAN498" localSheetId="6">[11]PROCTOR!#REF!</definedName>
    <definedName name="___________________CAN498" localSheetId="3">[11]PROCTOR!#REF!</definedName>
    <definedName name="___________________CAN498" localSheetId="2">[11]PROCTOR!#REF!</definedName>
    <definedName name="___________________CAN498" localSheetId="4">[11]PROCTOR!#REF!</definedName>
    <definedName name="___________________CAN498">[11]PROCTOR!#REF!</definedName>
    <definedName name="___________________CAN499" localSheetId="1">[11]PROCTOR!#REF!</definedName>
    <definedName name="___________________CAN499" localSheetId="7">[11]PROCTOR!#REF!</definedName>
    <definedName name="___________________CAN499" localSheetId="6">[11]PROCTOR!#REF!</definedName>
    <definedName name="___________________CAN499" localSheetId="3">[11]PROCTOR!#REF!</definedName>
    <definedName name="___________________CAN499" localSheetId="2">[11]PROCTOR!#REF!</definedName>
    <definedName name="___________________CAN499" localSheetId="4">[11]PROCTOR!#REF!</definedName>
    <definedName name="___________________CAN499">[11]PROCTOR!#REF!</definedName>
    <definedName name="___________________CAN500" localSheetId="1">[11]PROCTOR!#REF!</definedName>
    <definedName name="___________________CAN500" localSheetId="7">[11]PROCTOR!#REF!</definedName>
    <definedName name="___________________CAN500" localSheetId="6">[11]PROCTOR!#REF!</definedName>
    <definedName name="___________________CAN500" localSheetId="3">[11]PROCTOR!#REF!</definedName>
    <definedName name="___________________CAN500" localSheetId="2">[11]PROCTOR!#REF!</definedName>
    <definedName name="___________________CAN500" localSheetId="4">[11]PROCTOR!#REF!</definedName>
    <definedName name="___________________CAN500">[11]PROCTOR!#REF!</definedName>
    <definedName name="___________________CDG100" localSheetId="1">#REF!</definedName>
    <definedName name="___________________CDG100" localSheetId="7">#REF!</definedName>
    <definedName name="___________________CDG100" localSheetId="6">#REF!</definedName>
    <definedName name="___________________CDG100" localSheetId="3">#REF!</definedName>
    <definedName name="___________________CDG100" localSheetId="2">#REF!</definedName>
    <definedName name="___________________CDG100" localSheetId="4">#REF!</definedName>
    <definedName name="___________________CDG100">#REF!</definedName>
    <definedName name="___________________CDG250" localSheetId="1">#REF!</definedName>
    <definedName name="___________________CDG250" localSheetId="7">#REF!</definedName>
    <definedName name="___________________CDG250" localSheetId="6">#REF!</definedName>
    <definedName name="___________________CDG250" localSheetId="3">#REF!</definedName>
    <definedName name="___________________CDG250" localSheetId="2">#REF!</definedName>
    <definedName name="___________________CDG250" localSheetId="4">#REF!</definedName>
    <definedName name="___________________CDG250">#REF!</definedName>
    <definedName name="___________________CDG50" localSheetId="1">#REF!</definedName>
    <definedName name="___________________CDG50" localSheetId="7">#REF!</definedName>
    <definedName name="___________________CDG50" localSheetId="6">#REF!</definedName>
    <definedName name="___________________CDG50" localSheetId="3">#REF!</definedName>
    <definedName name="___________________CDG50" localSheetId="2">#REF!</definedName>
    <definedName name="___________________CDG50" localSheetId="4">#REF!</definedName>
    <definedName name="___________________CDG50">#REF!</definedName>
    <definedName name="___________________CDG500" localSheetId="1">#REF!</definedName>
    <definedName name="___________________CDG500" localSheetId="7">#REF!</definedName>
    <definedName name="___________________CDG500" localSheetId="6">#REF!</definedName>
    <definedName name="___________________CDG500" localSheetId="3">#REF!</definedName>
    <definedName name="___________________CDG500" localSheetId="2">#REF!</definedName>
    <definedName name="___________________CDG500" localSheetId="4">#REF!</definedName>
    <definedName name="___________________CDG500">#REF!</definedName>
    <definedName name="___________________CEM53" localSheetId="1">#REF!</definedName>
    <definedName name="___________________CEM53" localSheetId="7">#REF!</definedName>
    <definedName name="___________________CEM53" localSheetId="6">#REF!</definedName>
    <definedName name="___________________CEM53" localSheetId="3">#REF!</definedName>
    <definedName name="___________________CEM53" localSheetId="2">#REF!</definedName>
    <definedName name="___________________CEM53" localSheetId="4">#REF!</definedName>
    <definedName name="___________________CEM53">#REF!</definedName>
    <definedName name="___________________CRN3" localSheetId="1">#REF!</definedName>
    <definedName name="___________________CRN3" localSheetId="7">#REF!</definedName>
    <definedName name="___________________CRN3" localSheetId="6">#REF!</definedName>
    <definedName name="___________________CRN3" localSheetId="3">#REF!</definedName>
    <definedName name="___________________CRN3" localSheetId="2">#REF!</definedName>
    <definedName name="___________________CRN3" localSheetId="4">#REF!</definedName>
    <definedName name="___________________CRN3">#REF!</definedName>
    <definedName name="___________________CRN35" localSheetId="1">#REF!</definedName>
    <definedName name="___________________CRN35" localSheetId="7">#REF!</definedName>
    <definedName name="___________________CRN35" localSheetId="6">#REF!</definedName>
    <definedName name="___________________CRN35" localSheetId="3">#REF!</definedName>
    <definedName name="___________________CRN35" localSheetId="2">#REF!</definedName>
    <definedName name="___________________CRN35" localSheetId="4">#REF!</definedName>
    <definedName name="___________________CRN35">#REF!</definedName>
    <definedName name="___________________CRN80" localSheetId="1">#REF!</definedName>
    <definedName name="___________________CRN80" localSheetId="7">#REF!</definedName>
    <definedName name="___________________CRN80" localSheetId="6">#REF!</definedName>
    <definedName name="___________________CRN80" localSheetId="3">#REF!</definedName>
    <definedName name="___________________CRN80" localSheetId="2">#REF!</definedName>
    <definedName name="___________________CRN80" localSheetId="4">#REF!</definedName>
    <definedName name="___________________CRN80">#REF!</definedName>
    <definedName name="___________________dec05" hidden="1">{"'Sheet1'!$A$4386:$N$4591"}</definedName>
    <definedName name="___________________DOZ50" localSheetId="1">#REF!</definedName>
    <definedName name="___________________DOZ50" localSheetId="7">#REF!</definedName>
    <definedName name="___________________DOZ50" localSheetId="6">#REF!</definedName>
    <definedName name="___________________DOZ50" localSheetId="3">#REF!</definedName>
    <definedName name="___________________DOZ50" localSheetId="2">#REF!</definedName>
    <definedName name="___________________DOZ50" localSheetId="4">#REF!</definedName>
    <definedName name="___________________DOZ50">#REF!</definedName>
    <definedName name="___________________DOZ80" localSheetId="1">#REF!</definedName>
    <definedName name="___________________DOZ80" localSheetId="7">#REF!</definedName>
    <definedName name="___________________DOZ80" localSheetId="6">#REF!</definedName>
    <definedName name="___________________DOZ80" localSheetId="3">#REF!</definedName>
    <definedName name="___________________DOZ80" localSheetId="2">#REF!</definedName>
    <definedName name="___________________DOZ80" localSheetId="4">#REF!</definedName>
    <definedName name="___________________DOZ80">#REF!</definedName>
    <definedName name="___________________ExV200" localSheetId="1">#REF!</definedName>
    <definedName name="___________________ExV200" localSheetId="7">#REF!</definedName>
    <definedName name="___________________ExV200" localSheetId="6">#REF!</definedName>
    <definedName name="___________________ExV200" localSheetId="3">#REF!</definedName>
    <definedName name="___________________ExV200" localSheetId="2">#REF!</definedName>
    <definedName name="___________________ExV200" localSheetId="4">#REF!</definedName>
    <definedName name="___________________ExV200">#REF!</definedName>
    <definedName name="___________________GEN100" localSheetId="1">#REF!</definedName>
    <definedName name="___________________GEN100" localSheetId="7">#REF!</definedName>
    <definedName name="___________________GEN100" localSheetId="6">#REF!</definedName>
    <definedName name="___________________GEN100" localSheetId="3">#REF!</definedName>
    <definedName name="___________________GEN100" localSheetId="2">#REF!</definedName>
    <definedName name="___________________GEN100" localSheetId="4">#REF!</definedName>
    <definedName name="___________________GEN100">#REF!</definedName>
    <definedName name="___________________GEN250" localSheetId="1">#REF!</definedName>
    <definedName name="___________________GEN250" localSheetId="7">#REF!</definedName>
    <definedName name="___________________GEN250" localSheetId="6">#REF!</definedName>
    <definedName name="___________________GEN250" localSheetId="3">#REF!</definedName>
    <definedName name="___________________GEN250" localSheetId="2">#REF!</definedName>
    <definedName name="___________________GEN250" localSheetId="4">#REF!</definedName>
    <definedName name="___________________GEN250">#REF!</definedName>
    <definedName name="___________________GEN325" localSheetId="1">#REF!</definedName>
    <definedName name="___________________GEN325" localSheetId="7">#REF!</definedName>
    <definedName name="___________________GEN325" localSheetId="6">#REF!</definedName>
    <definedName name="___________________GEN325" localSheetId="3">#REF!</definedName>
    <definedName name="___________________GEN325" localSheetId="2">#REF!</definedName>
    <definedName name="___________________GEN325" localSheetId="4">#REF!</definedName>
    <definedName name="___________________GEN325">#REF!</definedName>
    <definedName name="___________________GEN380" localSheetId="1">#REF!</definedName>
    <definedName name="___________________GEN380" localSheetId="7">#REF!</definedName>
    <definedName name="___________________GEN380" localSheetId="6">#REF!</definedName>
    <definedName name="___________________GEN380" localSheetId="3">#REF!</definedName>
    <definedName name="___________________GEN380" localSheetId="2">#REF!</definedName>
    <definedName name="___________________GEN380" localSheetId="4">#REF!</definedName>
    <definedName name="___________________GEN380">#REF!</definedName>
    <definedName name="___________________GSB1" localSheetId="1">#REF!</definedName>
    <definedName name="___________________GSB1" localSheetId="7">#REF!</definedName>
    <definedName name="___________________GSB1" localSheetId="6">#REF!</definedName>
    <definedName name="___________________GSB1" localSheetId="3">#REF!</definedName>
    <definedName name="___________________GSB1" localSheetId="2">#REF!</definedName>
    <definedName name="___________________GSB1" localSheetId="4">#REF!</definedName>
    <definedName name="___________________GSB1">#REF!</definedName>
    <definedName name="___________________GSB2" localSheetId="1">#REF!</definedName>
    <definedName name="___________________GSB2" localSheetId="7">#REF!</definedName>
    <definedName name="___________________GSB2" localSheetId="6">#REF!</definedName>
    <definedName name="___________________GSB2" localSheetId="3">#REF!</definedName>
    <definedName name="___________________GSB2" localSheetId="2">#REF!</definedName>
    <definedName name="___________________GSB2" localSheetId="4">#REF!</definedName>
    <definedName name="___________________GSB2">#REF!</definedName>
    <definedName name="___________________GSB3" localSheetId="1">#REF!</definedName>
    <definedName name="___________________GSB3" localSheetId="7">#REF!</definedName>
    <definedName name="___________________GSB3" localSheetId="6">#REF!</definedName>
    <definedName name="___________________GSB3" localSheetId="3">#REF!</definedName>
    <definedName name="___________________GSB3" localSheetId="2">#REF!</definedName>
    <definedName name="___________________GSB3" localSheetId="4">#REF!</definedName>
    <definedName name="___________________GSB3">#REF!</definedName>
    <definedName name="___________________HMP1" localSheetId="1">#REF!</definedName>
    <definedName name="___________________HMP1" localSheetId="7">#REF!</definedName>
    <definedName name="___________________HMP1" localSheetId="6">#REF!</definedName>
    <definedName name="___________________HMP1" localSheetId="3">#REF!</definedName>
    <definedName name="___________________HMP1" localSheetId="2">#REF!</definedName>
    <definedName name="___________________HMP1" localSheetId="4">#REF!</definedName>
    <definedName name="___________________HMP1">#REF!</definedName>
    <definedName name="___________________HMP2" localSheetId="1">#REF!</definedName>
    <definedName name="___________________HMP2" localSheetId="7">#REF!</definedName>
    <definedName name="___________________HMP2" localSheetId="6">#REF!</definedName>
    <definedName name="___________________HMP2" localSheetId="3">#REF!</definedName>
    <definedName name="___________________HMP2" localSheetId="2">#REF!</definedName>
    <definedName name="___________________HMP2" localSheetId="4">#REF!</definedName>
    <definedName name="___________________HMP2">#REF!</definedName>
    <definedName name="___________________HMP3" localSheetId="1">#REF!</definedName>
    <definedName name="___________________HMP3" localSheetId="7">#REF!</definedName>
    <definedName name="___________________HMP3" localSheetId="6">#REF!</definedName>
    <definedName name="___________________HMP3" localSheetId="3">#REF!</definedName>
    <definedName name="___________________HMP3" localSheetId="2">#REF!</definedName>
    <definedName name="___________________HMP3" localSheetId="4">#REF!</definedName>
    <definedName name="___________________HMP3">#REF!</definedName>
    <definedName name="___________________HMP4" localSheetId="1">#REF!</definedName>
    <definedName name="___________________HMP4" localSheetId="7">#REF!</definedName>
    <definedName name="___________________HMP4" localSheetId="6">#REF!</definedName>
    <definedName name="___________________HMP4" localSheetId="3">#REF!</definedName>
    <definedName name="___________________HMP4" localSheetId="2">#REF!</definedName>
    <definedName name="___________________HMP4" localSheetId="4">#REF!</definedName>
    <definedName name="___________________HMP4">#REF!</definedName>
    <definedName name="___________________HRC1">'[6]Pipe trench'!$V$23</definedName>
    <definedName name="___________________HRC2">'[6]Pipe trench'!$V$24</definedName>
    <definedName name="___________________HSE1">'[6]Pipe trench'!$V$11</definedName>
    <definedName name="___________________lb1" localSheetId="1">#REF!</definedName>
    <definedName name="___________________lb1" localSheetId="7">#REF!</definedName>
    <definedName name="___________________lb1" localSheetId="6">#REF!</definedName>
    <definedName name="___________________lb1" localSheetId="3">#REF!</definedName>
    <definedName name="___________________lb1" localSheetId="2">#REF!</definedName>
    <definedName name="___________________lb1" localSheetId="4">#REF!</definedName>
    <definedName name="___________________lb1">#REF!</definedName>
    <definedName name="___________________lb2" localSheetId="1">#REF!</definedName>
    <definedName name="___________________lb2" localSheetId="7">#REF!</definedName>
    <definedName name="___________________lb2" localSheetId="6">#REF!</definedName>
    <definedName name="___________________lb2" localSheetId="3">#REF!</definedName>
    <definedName name="___________________lb2" localSheetId="2">#REF!</definedName>
    <definedName name="___________________lb2" localSheetId="4">#REF!</definedName>
    <definedName name="___________________lb2">#REF!</definedName>
    <definedName name="___________________mac2">200</definedName>
    <definedName name="___________________MIX10" localSheetId="1">#REF!</definedName>
    <definedName name="___________________MIX10" localSheetId="7">#REF!</definedName>
    <definedName name="___________________MIX10" localSheetId="6">#REF!</definedName>
    <definedName name="___________________MIX10" localSheetId="3">#REF!</definedName>
    <definedName name="___________________MIX10" localSheetId="2">#REF!</definedName>
    <definedName name="___________________MIX10" localSheetId="4">#REF!</definedName>
    <definedName name="___________________MIX10">#REF!</definedName>
    <definedName name="___________________MIX15" localSheetId="1">#REF!</definedName>
    <definedName name="___________________MIX15" localSheetId="7">#REF!</definedName>
    <definedName name="___________________MIX15" localSheetId="6">#REF!</definedName>
    <definedName name="___________________MIX15" localSheetId="3">#REF!</definedName>
    <definedName name="___________________MIX15" localSheetId="2">#REF!</definedName>
    <definedName name="___________________MIX15" localSheetId="4">#REF!</definedName>
    <definedName name="___________________MIX15">#REF!</definedName>
    <definedName name="___________________MIX15150" localSheetId="1">'[3]Mix Design'!#REF!</definedName>
    <definedName name="___________________MIX15150" localSheetId="7">'[3]Mix Design'!#REF!</definedName>
    <definedName name="___________________MIX15150" localSheetId="6">'[3]Mix Design'!#REF!</definedName>
    <definedName name="___________________MIX15150" localSheetId="3">'[3]Mix Design'!#REF!</definedName>
    <definedName name="___________________MIX15150" localSheetId="2">'[3]Mix Design'!#REF!</definedName>
    <definedName name="___________________MIX15150" localSheetId="4">'[3]Mix Design'!#REF!</definedName>
    <definedName name="___________________MIX15150">'[3]Mix Design'!#REF!</definedName>
    <definedName name="___________________MIX1540">'[3]Mix Design'!$P$11</definedName>
    <definedName name="___________________MIX1580" localSheetId="1">'[3]Mix Design'!#REF!</definedName>
    <definedName name="___________________MIX1580" localSheetId="7">'[3]Mix Design'!#REF!</definedName>
    <definedName name="___________________MIX1580" localSheetId="6">'[3]Mix Design'!#REF!</definedName>
    <definedName name="___________________MIX1580" localSheetId="3">'[3]Mix Design'!#REF!</definedName>
    <definedName name="___________________MIX1580" localSheetId="2">'[3]Mix Design'!#REF!</definedName>
    <definedName name="___________________MIX1580" localSheetId="4">'[3]Mix Design'!#REF!</definedName>
    <definedName name="___________________MIX1580">'[3]Mix Design'!#REF!</definedName>
    <definedName name="___________________MIX2">'[4]Mix Design'!$P$12</definedName>
    <definedName name="___________________MIX20" localSheetId="1">#REF!</definedName>
    <definedName name="___________________MIX20" localSheetId="7">#REF!</definedName>
    <definedName name="___________________MIX20" localSheetId="6">#REF!</definedName>
    <definedName name="___________________MIX20" localSheetId="3">#REF!</definedName>
    <definedName name="___________________MIX20" localSheetId="2">#REF!</definedName>
    <definedName name="___________________MIX20" localSheetId="4">#REF!</definedName>
    <definedName name="___________________MIX20">#REF!</definedName>
    <definedName name="___________________MIX2020">'[3]Mix Design'!$P$12</definedName>
    <definedName name="___________________MIX2040">'[3]Mix Design'!$P$13</definedName>
    <definedName name="___________________MIX25" localSheetId="1">#REF!</definedName>
    <definedName name="___________________MIX25" localSheetId="7">#REF!</definedName>
    <definedName name="___________________MIX25" localSheetId="6">#REF!</definedName>
    <definedName name="___________________MIX25" localSheetId="3">#REF!</definedName>
    <definedName name="___________________MIX25" localSheetId="2">#REF!</definedName>
    <definedName name="___________________MIX25" localSheetId="4">#REF!</definedName>
    <definedName name="___________________MIX25">#REF!</definedName>
    <definedName name="___________________MIX2540">'[3]Mix Design'!$P$15</definedName>
    <definedName name="___________________Mix255">'[5]Mix Design'!$P$13</definedName>
    <definedName name="___________________MIX30" localSheetId="1">#REF!</definedName>
    <definedName name="___________________MIX30" localSheetId="7">#REF!</definedName>
    <definedName name="___________________MIX30" localSheetId="6">#REF!</definedName>
    <definedName name="___________________MIX30" localSheetId="3">#REF!</definedName>
    <definedName name="___________________MIX30" localSheetId="2">#REF!</definedName>
    <definedName name="___________________MIX30" localSheetId="4">#REF!</definedName>
    <definedName name="___________________MIX30">#REF!</definedName>
    <definedName name="___________________MIX35" localSheetId="1">#REF!</definedName>
    <definedName name="___________________MIX35" localSheetId="7">#REF!</definedName>
    <definedName name="___________________MIX35" localSheetId="6">#REF!</definedName>
    <definedName name="___________________MIX35" localSheetId="3">#REF!</definedName>
    <definedName name="___________________MIX35" localSheetId="2">#REF!</definedName>
    <definedName name="___________________MIX35" localSheetId="4">#REF!</definedName>
    <definedName name="___________________MIX35">#REF!</definedName>
    <definedName name="___________________MIX40" localSheetId="1">#REF!</definedName>
    <definedName name="___________________MIX40" localSheetId="7">#REF!</definedName>
    <definedName name="___________________MIX40" localSheetId="6">#REF!</definedName>
    <definedName name="___________________MIX40" localSheetId="3">#REF!</definedName>
    <definedName name="___________________MIX40" localSheetId="2">#REF!</definedName>
    <definedName name="___________________MIX40" localSheetId="4">#REF!</definedName>
    <definedName name="___________________MIX40">#REF!</definedName>
    <definedName name="___________________MIX45" localSheetId="1">'[3]Mix Design'!#REF!</definedName>
    <definedName name="___________________MIX45" localSheetId="7">'[3]Mix Design'!#REF!</definedName>
    <definedName name="___________________MIX45" localSheetId="6">'[3]Mix Design'!#REF!</definedName>
    <definedName name="___________________MIX45" localSheetId="3">'[3]Mix Design'!#REF!</definedName>
    <definedName name="___________________MIX45" localSheetId="2">'[3]Mix Design'!#REF!</definedName>
    <definedName name="___________________MIX45" localSheetId="4">'[3]Mix Design'!#REF!</definedName>
    <definedName name="___________________MIX45">'[3]Mix Design'!#REF!</definedName>
    <definedName name="___________________mm1" localSheetId="1">#REF!</definedName>
    <definedName name="___________________mm1" localSheetId="7">#REF!</definedName>
    <definedName name="___________________mm1" localSheetId="6">#REF!</definedName>
    <definedName name="___________________mm1" localSheetId="3">#REF!</definedName>
    <definedName name="___________________mm1" localSheetId="2">#REF!</definedName>
    <definedName name="___________________mm1" localSheetId="4">#REF!</definedName>
    <definedName name="___________________mm1">#REF!</definedName>
    <definedName name="___________________mm2" localSheetId="1">#REF!</definedName>
    <definedName name="___________________mm2" localSheetId="7">#REF!</definedName>
    <definedName name="___________________mm2" localSheetId="6">#REF!</definedName>
    <definedName name="___________________mm2" localSheetId="3">#REF!</definedName>
    <definedName name="___________________mm2" localSheetId="2">#REF!</definedName>
    <definedName name="___________________mm2" localSheetId="4">#REF!</definedName>
    <definedName name="___________________mm2">#REF!</definedName>
    <definedName name="___________________mm3" localSheetId="1">#REF!</definedName>
    <definedName name="___________________mm3" localSheetId="7">#REF!</definedName>
    <definedName name="___________________mm3" localSheetId="6">#REF!</definedName>
    <definedName name="___________________mm3" localSheetId="3">#REF!</definedName>
    <definedName name="___________________mm3" localSheetId="2">#REF!</definedName>
    <definedName name="___________________mm3" localSheetId="4">#REF!</definedName>
    <definedName name="___________________mm3">#REF!</definedName>
    <definedName name="___________________MUR5" localSheetId="1">#REF!</definedName>
    <definedName name="___________________MUR5" localSheetId="7">#REF!</definedName>
    <definedName name="___________________MUR5" localSheetId="6">#REF!</definedName>
    <definedName name="___________________MUR5" localSheetId="3">#REF!</definedName>
    <definedName name="___________________MUR5" localSheetId="2">#REF!</definedName>
    <definedName name="___________________MUR5" localSheetId="4">#REF!</definedName>
    <definedName name="___________________MUR5">#REF!</definedName>
    <definedName name="___________________MUR8" localSheetId="1">#REF!</definedName>
    <definedName name="___________________MUR8" localSheetId="7">#REF!</definedName>
    <definedName name="___________________MUR8" localSheetId="6">#REF!</definedName>
    <definedName name="___________________MUR8" localSheetId="3">#REF!</definedName>
    <definedName name="___________________MUR8" localSheetId="2">#REF!</definedName>
    <definedName name="___________________MUR8" localSheetId="4">#REF!</definedName>
    <definedName name="___________________MUR8">#REF!</definedName>
    <definedName name="___________________OPC43" localSheetId="1">#REF!</definedName>
    <definedName name="___________________OPC43" localSheetId="7">#REF!</definedName>
    <definedName name="___________________OPC43" localSheetId="6">#REF!</definedName>
    <definedName name="___________________OPC43" localSheetId="3">#REF!</definedName>
    <definedName name="___________________OPC43" localSheetId="2">#REF!</definedName>
    <definedName name="___________________OPC43" localSheetId="4">#REF!</definedName>
    <definedName name="___________________OPC43">#REF!</definedName>
    <definedName name="___________________ORC1">'[6]Pipe trench'!$V$17</definedName>
    <definedName name="___________________ORC2">'[6]Pipe trench'!$V$18</definedName>
    <definedName name="___________________OSE1">'[6]Pipe trench'!$V$8</definedName>
    <definedName name="___________________sh1">90</definedName>
    <definedName name="___________________sh2">120</definedName>
    <definedName name="___________________sh3">150</definedName>
    <definedName name="___________________sh4">180</definedName>
    <definedName name="___________________SLV20025">'[6]ANAL-PUMP HOUSE'!$I$58</definedName>
    <definedName name="___________________SLV80010">'[6]ANAL-PUMP HOUSE'!$I$60</definedName>
    <definedName name="___________________tab1" localSheetId="1">#REF!</definedName>
    <definedName name="___________________tab1" localSheetId="7">#REF!</definedName>
    <definedName name="___________________tab1" localSheetId="6">#REF!</definedName>
    <definedName name="___________________tab1" localSheetId="3">#REF!</definedName>
    <definedName name="___________________tab1" localSheetId="2">#REF!</definedName>
    <definedName name="___________________tab1" localSheetId="4">#REF!</definedName>
    <definedName name="___________________tab1">#REF!</definedName>
    <definedName name="___________________tab2" localSheetId="1">#REF!</definedName>
    <definedName name="___________________tab2" localSheetId="7">#REF!</definedName>
    <definedName name="___________________tab2" localSheetId="6">#REF!</definedName>
    <definedName name="___________________tab2" localSheetId="3">#REF!</definedName>
    <definedName name="___________________tab2" localSheetId="2">#REF!</definedName>
    <definedName name="___________________tab2" localSheetId="4">#REF!</definedName>
    <definedName name="___________________tab2">#REF!</definedName>
    <definedName name="___________________TIP1" localSheetId="1">#REF!</definedName>
    <definedName name="___________________TIP1" localSheetId="7">#REF!</definedName>
    <definedName name="___________________TIP1" localSheetId="6">#REF!</definedName>
    <definedName name="___________________TIP1" localSheetId="3">#REF!</definedName>
    <definedName name="___________________TIP1" localSheetId="2">#REF!</definedName>
    <definedName name="___________________TIP1" localSheetId="4">#REF!</definedName>
    <definedName name="___________________TIP1">#REF!</definedName>
    <definedName name="___________________TIP2" localSheetId="1">#REF!</definedName>
    <definedName name="___________________TIP2" localSheetId="7">#REF!</definedName>
    <definedName name="___________________TIP2" localSheetId="6">#REF!</definedName>
    <definedName name="___________________TIP2" localSheetId="3">#REF!</definedName>
    <definedName name="___________________TIP2" localSheetId="2">#REF!</definedName>
    <definedName name="___________________TIP2" localSheetId="4">#REF!</definedName>
    <definedName name="___________________TIP2">#REF!</definedName>
    <definedName name="___________________TIP3" localSheetId="1">#REF!</definedName>
    <definedName name="___________________TIP3" localSheetId="7">#REF!</definedName>
    <definedName name="___________________TIP3" localSheetId="6">#REF!</definedName>
    <definedName name="___________________TIP3" localSheetId="3">#REF!</definedName>
    <definedName name="___________________TIP3" localSheetId="2">#REF!</definedName>
    <definedName name="___________________TIP3" localSheetId="4">#REF!</definedName>
    <definedName name="___________________TIP3">#REF!</definedName>
    <definedName name="__________________A65537" localSheetId="1">#REF!</definedName>
    <definedName name="__________________A65537" localSheetId="7">#REF!</definedName>
    <definedName name="__________________A65537" localSheetId="6">#REF!</definedName>
    <definedName name="__________________A65537" localSheetId="3">#REF!</definedName>
    <definedName name="__________________A65537" localSheetId="2">#REF!</definedName>
    <definedName name="__________________A65537" localSheetId="4">#REF!</definedName>
    <definedName name="__________________A65537">#REF!</definedName>
    <definedName name="__________________ABM10" localSheetId="1">#REF!</definedName>
    <definedName name="__________________ABM10" localSheetId="7">#REF!</definedName>
    <definedName name="__________________ABM10" localSheetId="6">#REF!</definedName>
    <definedName name="__________________ABM10" localSheetId="3">#REF!</definedName>
    <definedName name="__________________ABM10" localSheetId="2">#REF!</definedName>
    <definedName name="__________________ABM10" localSheetId="4">#REF!</definedName>
    <definedName name="__________________ABM10">#REF!</definedName>
    <definedName name="__________________ABM40" localSheetId="1">#REF!</definedName>
    <definedName name="__________________ABM40" localSheetId="7">#REF!</definedName>
    <definedName name="__________________ABM40" localSheetId="6">#REF!</definedName>
    <definedName name="__________________ABM40" localSheetId="3">#REF!</definedName>
    <definedName name="__________________ABM40" localSheetId="2">#REF!</definedName>
    <definedName name="__________________ABM40" localSheetId="4">#REF!</definedName>
    <definedName name="__________________ABM40">#REF!</definedName>
    <definedName name="__________________ABM6" localSheetId="1">#REF!</definedName>
    <definedName name="__________________ABM6" localSheetId="7">#REF!</definedName>
    <definedName name="__________________ABM6" localSheetId="6">#REF!</definedName>
    <definedName name="__________________ABM6" localSheetId="3">#REF!</definedName>
    <definedName name="__________________ABM6" localSheetId="2">#REF!</definedName>
    <definedName name="__________________ABM6" localSheetId="4">#REF!</definedName>
    <definedName name="__________________ABM6">#REF!</definedName>
    <definedName name="__________________ACB10" localSheetId="1">#REF!</definedName>
    <definedName name="__________________ACB10" localSheetId="7">#REF!</definedName>
    <definedName name="__________________ACB10" localSheetId="6">#REF!</definedName>
    <definedName name="__________________ACB10" localSheetId="3">#REF!</definedName>
    <definedName name="__________________ACB10" localSheetId="2">#REF!</definedName>
    <definedName name="__________________ACB10" localSheetId="4">#REF!</definedName>
    <definedName name="__________________ACB10">#REF!</definedName>
    <definedName name="__________________ACB20" localSheetId="1">#REF!</definedName>
    <definedName name="__________________ACB20" localSheetId="7">#REF!</definedName>
    <definedName name="__________________ACB20" localSheetId="6">#REF!</definedName>
    <definedName name="__________________ACB20" localSheetId="3">#REF!</definedName>
    <definedName name="__________________ACB20" localSheetId="2">#REF!</definedName>
    <definedName name="__________________ACB20" localSheetId="4">#REF!</definedName>
    <definedName name="__________________ACB20">#REF!</definedName>
    <definedName name="__________________ACR10" localSheetId="1">#REF!</definedName>
    <definedName name="__________________ACR10" localSheetId="7">#REF!</definedName>
    <definedName name="__________________ACR10" localSheetId="6">#REF!</definedName>
    <definedName name="__________________ACR10" localSheetId="3">#REF!</definedName>
    <definedName name="__________________ACR10" localSheetId="2">#REF!</definedName>
    <definedName name="__________________ACR10" localSheetId="4">#REF!</definedName>
    <definedName name="__________________ACR10">#REF!</definedName>
    <definedName name="__________________ACR20" localSheetId="1">#REF!</definedName>
    <definedName name="__________________ACR20" localSheetId="7">#REF!</definedName>
    <definedName name="__________________ACR20" localSheetId="6">#REF!</definedName>
    <definedName name="__________________ACR20" localSheetId="3">#REF!</definedName>
    <definedName name="__________________ACR20" localSheetId="2">#REF!</definedName>
    <definedName name="__________________ACR20" localSheetId="4">#REF!</definedName>
    <definedName name="__________________ACR20">#REF!</definedName>
    <definedName name="__________________AGG10" localSheetId="1">#REF!</definedName>
    <definedName name="__________________AGG10" localSheetId="7">#REF!</definedName>
    <definedName name="__________________AGG10" localSheetId="6">#REF!</definedName>
    <definedName name="__________________AGG10" localSheetId="3">#REF!</definedName>
    <definedName name="__________________AGG10" localSheetId="2">#REF!</definedName>
    <definedName name="__________________AGG10" localSheetId="4">#REF!</definedName>
    <definedName name="__________________AGG10">#REF!</definedName>
    <definedName name="__________________AGG6" localSheetId="1">#REF!</definedName>
    <definedName name="__________________AGG6" localSheetId="7">#REF!</definedName>
    <definedName name="__________________AGG6" localSheetId="6">#REF!</definedName>
    <definedName name="__________________AGG6" localSheetId="3">#REF!</definedName>
    <definedName name="__________________AGG6" localSheetId="2">#REF!</definedName>
    <definedName name="__________________AGG6" localSheetId="4">#REF!</definedName>
    <definedName name="__________________AGG6">#REF!</definedName>
    <definedName name="__________________ARV8040">'[12]ANAL-PUMP HOUSE'!$I$55</definedName>
    <definedName name="__________________ash1" localSheetId="1">[13]ANAL!#REF!</definedName>
    <definedName name="__________________ash1" localSheetId="7">[13]ANAL!#REF!</definedName>
    <definedName name="__________________ash1" localSheetId="6">[13]ANAL!#REF!</definedName>
    <definedName name="__________________ash1" localSheetId="3">[13]ANAL!#REF!</definedName>
    <definedName name="__________________ash1" localSheetId="2">[13]ANAL!#REF!</definedName>
    <definedName name="__________________ash1" localSheetId="4">[13]ANAL!#REF!</definedName>
    <definedName name="__________________ash1">[13]ANAL!#REF!</definedName>
    <definedName name="__________________AWM10" localSheetId="1">#REF!</definedName>
    <definedName name="__________________AWM10" localSheetId="7">#REF!</definedName>
    <definedName name="__________________AWM10" localSheetId="6">#REF!</definedName>
    <definedName name="__________________AWM10" localSheetId="3">#REF!</definedName>
    <definedName name="__________________AWM10" localSheetId="2">#REF!</definedName>
    <definedName name="__________________AWM10" localSheetId="4">#REF!</definedName>
    <definedName name="__________________AWM10">#REF!</definedName>
    <definedName name="__________________AWM40" localSheetId="1">#REF!</definedName>
    <definedName name="__________________AWM40" localSheetId="7">#REF!</definedName>
    <definedName name="__________________AWM40" localSheetId="6">#REF!</definedName>
    <definedName name="__________________AWM40" localSheetId="3">#REF!</definedName>
    <definedName name="__________________AWM40" localSheetId="2">#REF!</definedName>
    <definedName name="__________________AWM40" localSheetId="4">#REF!</definedName>
    <definedName name="__________________AWM40">#REF!</definedName>
    <definedName name="__________________AWM6" localSheetId="1">#REF!</definedName>
    <definedName name="__________________AWM6" localSheetId="7">#REF!</definedName>
    <definedName name="__________________AWM6" localSheetId="6">#REF!</definedName>
    <definedName name="__________________AWM6" localSheetId="3">#REF!</definedName>
    <definedName name="__________________AWM6" localSheetId="2">#REF!</definedName>
    <definedName name="__________________AWM6" localSheetId="4">#REF!</definedName>
    <definedName name="__________________AWM6">#REF!</definedName>
    <definedName name="__________________BTV300">'[12]ANAL-PUMP HOUSE'!$I$52</definedName>
    <definedName name="__________________CAN112">13.42</definedName>
    <definedName name="__________________CAN113">12.98</definedName>
    <definedName name="__________________CAN117">12.7</definedName>
    <definedName name="__________________CAN118">13.27</definedName>
    <definedName name="__________________CAN120">11.72</definedName>
    <definedName name="__________________CAN210">10.38</definedName>
    <definedName name="__________________CAN211">10.58</definedName>
    <definedName name="__________________CAN213">10.56</definedName>
    <definedName name="__________________CAN215">10.22</definedName>
    <definedName name="__________________CAN216">9.61</definedName>
    <definedName name="__________________CAN217">10.47</definedName>
    <definedName name="__________________CAN219">10.91</definedName>
    <definedName name="__________________CAN220">11.09</definedName>
    <definedName name="__________________CAN221">11.25</definedName>
    <definedName name="__________________CAN222">10.17</definedName>
    <definedName name="__________________CAN223">9.89</definedName>
    <definedName name="__________________CAN230">10.79</definedName>
    <definedName name="__________________can421">40.2</definedName>
    <definedName name="__________________can422">41.57</definedName>
    <definedName name="__________________can423">43.9</definedName>
    <definedName name="__________________can424">41.19</definedName>
    <definedName name="__________________can425">42.81</definedName>
    <definedName name="__________________can426">40.77</definedName>
    <definedName name="__________________can427">40.92</definedName>
    <definedName name="__________________can428">39.29</definedName>
    <definedName name="__________________can429">45.19</definedName>
    <definedName name="__________________can430">40.73</definedName>
    <definedName name="__________________can431">42.52</definedName>
    <definedName name="__________________can432">42.53</definedName>
    <definedName name="__________________can433">43.69</definedName>
    <definedName name="__________________can434">40.43</definedName>
    <definedName name="__________________can435">43.3</definedName>
    <definedName name="__________________CAN458" localSheetId="1">[14]PROCTOR!#REF!</definedName>
    <definedName name="__________________CAN458" localSheetId="7">[14]PROCTOR!#REF!</definedName>
    <definedName name="__________________CAN458" localSheetId="6">[14]PROCTOR!#REF!</definedName>
    <definedName name="__________________CAN458" localSheetId="3">[14]PROCTOR!#REF!</definedName>
    <definedName name="__________________CAN458" localSheetId="2">[14]PROCTOR!#REF!</definedName>
    <definedName name="__________________CAN458" localSheetId="4">[14]PROCTOR!#REF!</definedName>
    <definedName name="__________________CAN458">[14]PROCTOR!#REF!</definedName>
    <definedName name="__________________CAN486" localSheetId="1">[14]PROCTOR!#REF!</definedName>
    <definedName name="__________________CAN486" localSheetId="7">[14]PROCTOR!#REF!</definedName>
    <definedName name="__________________CAN486" localSheetId="6">[14]PROCTOR!#REF!</definedName>
    <definedName name="__________________CAN486" localSheetId="3">[14]PROCTOR!#REF!</definedName>
    <definedName name="__________________CAN486" localSheetId="2">[14]PROCTOR!#REF!</definedName>
    <definedName name="__________________CAN486" localSheetId="4">[14]PROCTOR!#REF!</definedName>
    <definedName name="__________________CAN486">[14]PROCTOR!#REF!</definedName>
    <definedName name="__________________CAN487" localSheetId="1">[14]PROCTOR!#REF!</definedName>
    <definedName name="__________________CAN487" localSheetId="7">[14]PROCTOR!#REF!</definedName>
    <definedName name="__________________CAN487" localSheetId="6">[14]PROCTOR!#REF!</definedName>
    <definedName name="__________________CAN487" localSheetId="3">[14]PROCTOR!#REF!</definedName>
    <definedName name="__________________CAN487" localSheetId="2">[14]PROCTOR!#REF!</definedName>
    <definedName name="__________________CAN487" localSheetId="4">[14]PROCTOR!#REF!</definedName>
    <definedName name="__________________CAN487">[14]PROCTOR!#REF!</definedName>
    <definedName name="__________________CAN488" localSheetId="1">[14]PROCTOR!#REF!</definedName>
    <definedName name="__________________CAN488" localSheetId="7">[14]PROCTOR!#REF!</definedName>
    <definedName name="__________________CAN488" localSheetId="6">[14]PROCTOR!#REF!</definedName>
    <definedName name="__________________CAN488" localSheetId="3">[14]PROCTOR!#REF!</definedName>
    <definedName name="__________________CAN488" localSheetId="2">[14]PROCTOR!#REF!</definedName>
    <definedName name="__________________CAN488" localSheetId="4">[14]PROCTOR!#REF!</definedName>
    <definedName name="__________________CAN488">[14]PROCTOR!#REF!</definedName>
    <definedName name="__________________CAN489" localSheetId="1">[14]PROCTOR!#REF!</definedName>
    <definedName name="__________________CAN489" localSheetId="7">[14]PROCTOR!#REF!</definedName>
    <definedName name="__________________CAN489" localSheetId="6">[14]PROCTOR!#REF!</definedName>
    <definedName name="__________________CAN489" localSheetId="3">[14]PROCTOR!#REF!</definedName>
    <definedName name="__________________CAN489" localSheetId="2">[14]PROCTOR!#REF!</definedName>
    <definedName name="__________________CAN489" localSheetId="4">[14]PROCTOR!#REF!</definedName>
    <definedName name="__________________CAN489">[14]PROCTOR!#REF!</definedName>
    <definedName name="__________________CAN490" localSheetId="1">[14]PROCTOR!#REF!</definedName>
    <definedName name="__________________CAN490" localSheetId="7">[14]PROCTOR!#REF!</definedName>
    <definedName name="__________________CAN490" localSheetId="6">[14]PROCTOR!#REF!</definedName>
    <definedName name="__________________CAN490" localSheetId="3">[14]PROCTOR!#REF!</definedName>
    <definedName name="__________________CAN490" localSheetId="2">[14]PROCTOR!#REF!</definedName>
    <definedName name="__________________CAN490" localSheetId="4">[14]PROCTOR!#REF!</definedName>
    <definedName name="__________________CAN490">[14]PROCTOR!#REF!</definedName>
    <definedName name="__________________CAN491" localSheetId="1">[14]PROCTOR!#REF!</definedName>
    <definedName name="__________________CAN491" localSheetId="7">[14]PROCTOR!#REF!</definedName>
    <definedName name="__________________CAN491" localSheetId="6">[14]PROCTOR!#REF!</definedName>
    <definedName name="__________________CAN491" localSheetId="3">[14]PROCTOR!#REF!</definedName>
    <definedName name="__________________CAN491" localSheetId="2">[14]PROCTOR!#REF!</definedName>
    <definedName name="__________________CAN491" localSheetId="4">[14]PROCTOR!#REF!</definedName>
    <definedName name="__________________CAN491">[14]PROCTOR!#REF!</definedName>
    <definedName name="__________________CAN492" localSheetId="1">[14]PROCTOR!#REF!</definedName>
    <definedName name="__________________CAN492" localSheetId="7">[14]PROCTOR!#REF!</definedName>
    <definedName name="__________________CAN492" localSheetId="6">[14]PROCTOR!#REF!</definedName>
    <definedName name="__________________CAN492" localSheetId="3">[14]PROCTOR!#REF!</definedName>
    <definedName name="__________________CAN492" localSheetId="2">[14]PROCTOR!#REF!</definedName>
    <definedName name="__________________CAN492" localSheetId="4">[14]PROCTOR!#REF!</definedName>
    <definedName name="__________________CAN492">[14]PROCTOR!#REF!</definedName>
    <definedName name="__________________CAN493" localSheetId="1">[14]PROCTOR!#REF!</definedName>
    <definedName name="__________________CAN493" localSheetId="7">[14]PROCTOR!#REF!</definedName>
    <definedName name="__________________CAN493" localSheetId="6">[14]PROCTOR!#REF!</definedName>
    <definedName name="__________________CAN493" localSheetId="3">[14]PROCTOR!#REF!</definedName>
    <definedName name="__________________CAN493" localSheetId="2">[14]PROCTOR!#REF!</definedName>
    <definedName name="__________________CAN493" localSheetId="4">[14]PROCTOR!#REF!</definedName>
    <definedName name="__________________CAN493">[14]PROCTOR!#REF!</definedName>
    <definedName name="__________________CAN494" localSheetId="1">[14]PROCTOR!#REF!</definedName>
    <definedName name="__________________CAN494" localSheetId="7">[14]PROCTOR!#REF!</definedName>
    <definedName name="__________________CAN494" localSheetId="6">[14]PROCTOR!#REF!</definedName>
    <definedName name="__________________CAN494" localSheetId="3">[14]PROCTOR!#REF!</definedName>
    <definedName name="__________________CAN494" localSheetId="2">[14]PROCTOR!#REF!</definedName>
    <definedName name="__________________CAN494" localSheetId="4">[14]PROCTOR!#REF!</definedName>
    <definedName name="__________________CAN494">[14]PROCTOR!#REF!</definedName>
    <definedName name="__________________CAN495" localSheetId="1">[14]PROCTOR!#REF!</definedName>
    <definedName name="__________________CAN495" localSheetId="7">[14]PROCTOR!#REF!</definedName>
    <definedName name="__________________CAN495" localSheetId="6">[14]PROCTOR!#REF!</definedName>
    <definedName name="__________________CAN495" localSheetId="3">[14]PROCTOR!#REF!</definedName>
    <definedName name="__________________CAN495" localSheetId="2">[14]PROCTOR!#REF!</definedName>
    <definedName name="__________________CAN495" localSheetId="4">[14]PROCTOR!#REF!</definedName>
    <definedName name="__________________CAN495">[14]PROCTOR!#REF!</definedName>
    <definedName name="__________________CAN496" localSheetId="1">[14]PROCTOR!#REF!</definedName>
    <definedName name="__________________CAN496" localSheetId="7">[14]PROCTOR!#REF!</definedName>
    <definedName name="__________________CAN496" localSheetId="6">[14]PROCTOR!#REF!</definedName>
    <definedName name="__________________CAN496" localSheetId="3">[14]PROCTOR!#REF!</definedName>
    <definedName name="__________________CAN496" localSheetId="2">[14]PROCTOR!#REF!</definedName>
    <definedName name="__________________CAN496" localSheetId="4">[14]PROCTOR!#REF!</definedName>
    <definedName name="__________________CAN496">[14]PROCTOR!#REF!</definedName>
    <definedName name="__________________CAN497" localSheetId="1">[14]PROCTOR!#REF!</definedName>
    <definedName name="__________________CAN497" localSheetId="7">[14]PROCTOR!#REF!</definedName>
    <definedName name="__________________CAN497" localSheetId="6">[14]PROCTOR!#REF!</definedName>
    <definedName name="__________________CAN497" localSheetId="3">[14]PROCTOR!#REF!</definedName>
    <definedName name="__________________CAN497" localSheetId="2">[14]PROCTOR!#REF!</definedName>
    <definedName name="__________________CAN497" localSheetId="4">[14]PROCTOR!#REF!</definedName>
    <definedName name="__________________CAN497">[14]PROCTOR!#REF!</definedName>
    <definedName name="__________________CAN498" localSheetId="1">[14]PROCTOR!#REF!</definedName>
    <definedName name="__________________CAN498" localSheetId="7">[14]PROCTOR!#REF!</definedName>
    <definedName name="__________________CAN498" localSheetId="6">[14]PROCTOR!#REF!</definedName>
    <definedName name="__________________CAN498" localSheetId="3">[14]PROCTOR!#REF!</definedName>
    <definedName name="__________________CAN498" localSheetId="2">[14]PROCTOR!#REF!</definedName>
    <definedName name="__________________CAN498" localSheetId="4">[14]PROCTOR!#REF!</definedName>
    <definedName name="__________________CAN498">[14]PROCTOR!#REF!</definedName>
    <definedName name="__________________CAN499" localSheetId="1">[14]PROCTOR!#REF!</definedName>
    <definedName name="__________________CAN499" localSheetId="7">[14]PROCTOR!#REF!</definedName>
    <definedName name="__________________CAN499" localSheetId="6">[14]PROCTOR!#REF!</definedName>
    <definedName name="__________________CAN499" localSheetId="3">[14]PROCTOR!#REF!</definedName>
    <definedName name="__________________CAN499" localSheetId="2">[14]PROCTOR!#REF!</definedName>
    <definedName name="__________________CAN499" localSheetId="4">[14]PROCTOR!#REF!</definedName>
    <definedName name="__________________CAN499">[14]PROCTOR!#REF!</definedName>
    <definedName name="__________________CAN500" localSheetId="1">[14]PROCTOR!#REF!</definedName>
    <definedName name="__________________CAN500" localSheetId="7">[14]PROCTOR!#REF!</definedName>
    <definedName name="__________________CAN500" localSheetId="6">[14]PROCTOR!#REF!</definedName>
    <definedName name="__________________CAN500" localSheetId="3">[14]PROCTOR!#REF!</definedName>
    <definedName name="__________________CAN500" localSheetId="2">[14]PROCTOR!#REF!</definedName>
    <definedName name="__________________CAN500" localSheetId="4">[14]PROCTOR!#REF!</definedName>
    <definedName name="__________________CAN500">[14]PROCTOR!#REF!</definedName>
    <definedName name="__________________CDG100" localSheetId="1">#REF!</definedName>
    <definedName name="__________________CDG100" localSheetId="7">#REF!</definedName>
    <definedName name="__________________CDG100" localSheetId="6">#REF!</definedName>
    <definedName name="__________________CDG100" localSheetId="3">#REF!</definedName>
    <definedName name="__________________CDG100" localSheetId="2">#REF!</definedName>
    <definedName name="__________________CDG100" localSheetId="4">#REF!</definedName>
    <definedName name="__________________CDG100">#REF!</definedName>
    <definedName name="__________________CDG250" localSheetId="1">#REF!</definedName>
    <definedName name="__________________CDG250" localSheetId="7">#REF!</definedName>
    <definedName name="__________________CDG250" localSheetId="6">#REF!</definedName>
    <definedName name="__________________CDG250" localSheetId="3">#REF!</definedName>
    <definedName name="__________________CDG250" localSheetId="2">#REF!</definedName>
    <definedName name="__________________CDG250" localSheetId="4">#REF!</definedName>
    <definedName name="__________________CDG250">#REF!</definedName>
    <definedName name="__________________CDG50" localSheetId="1">#REF!</definedName>
    <definedName name="__________________CDG50" localSheetId="7">#REF!</definedName>
    <definedName name="__________________CDG50" localSheetId="6">#REF!</definedName>
    <definedName name="__________________CDG50" localSheetId="3">#REF!</definedName>
    <definedName name="__________________CDG50" localSheetId="2">#REF!</definedName>
    <definedName name="__________________CDG50" localSheetId="4">#REF!</definedName>
    <definedName name="__________________CDG50">#REF!</definedName>
    <definedName name="__________________CDG500" localSheetId="1">#REF!</definedName>
    <definedName name="__________________CDG500" localSheetId="7">#REF!</definedName>
    <definedName name="__________________CDG500" localSheetId="6">#REF!</definedName>
    <definedName name="__________________CDG500" localSheetId="3">#REF!</definedName>
    <definedName name="__________________CDG500" localSheetId="2">#REF!</definedName>
    <definedName name="__________________CDG500" localSheetId="4">#REF!</definedName>
    <definedName name="__________________CDG500">#REF!</definedName>
    <definedName name="__________________CEM53" localSheetId="1">#REF!</definedName>
    <definedName name="__________________CEM53" localSheetId="7">#REF!</definedName>
    <definedName name="__________________CEM53" localSheetId="6">#REF!</definedName>
    <definedName name="__________________CEM53" localSheetId="3">#REF!</definedName>
    <definedName name="__________________CEM53" localSheetId="2">#REF!</definedName>
    <definedName name="__________________CEM53" localSheetId="4">#REF!</definedName>
    <definedName name="__________________CEM53">#REF!</definedName>
    <definedName name="__________________CRN3" localSheetId="1">#REF!</definedName>
    <definedName name="__________________CRN3" localSheetId="7">#REF!</definedName>
    <definedName name="__________________CRN3" localSheetId="6">#REF!</definedName>
    <definedName name="__________________CRN3" localSheetId="3">#REF!</definedName>
    <definedName name="__________________CRN3" localSheetId="2">#REF!</definedName>
    <definedName name="__________________CRN3" localSheetId="4">#REF!</definedName>
    <definedName name="__________________CRN3">#REF!</definedName>
    <definedName name="__________________CRN35" localSheetId="1">#REF!</definedName>
    <definedName name="__________________CRN35" localSheetId="7">#REF!</definedName>
    <definedName name="__________________CRN35" localSheetId="6">#REF!</definedName>
    <definedName name="__________________CRN35" localSheetId="3">#REF!</definedName>
    <definedName name="__________________CRN35" localSheetId="2">#REF!</definedName>
    <definedName name="__________________CRN35" localSheetId="4">#REF!</definedName>
    <definedName name="__________________CRN35">#REF!</definedName>
    <definedName name="__________________CRN80" localSheetId="1">#REF!</definedName>
    <definedName name="__________________CRN80" localSheetId="7">#REF!</definedName>
    <definedName name="__________________CRN80" localSheetId="6">#REF!</definedName>
    <definedName name="__________________CRN80" localSheetId="3">#REF!</definedName>
    <definedName name="__________________CRN80" localSheetId="2">#REF!</definedName>
    <definedName name="__________________CRN80" localSheetId="4">#REF!</definedName>
    <definedName name="__________________CRN80">#REF!</definedName>
    <definedName name="__________________dec05" hidden="1">{"'Sheet1'!$A$4386:$N$4591"}</definedName>
    <definedName name="__________________DOZ50" localSheetId="1">#REF!</definedName>
    <definedName name="__________________DOZ50" localSheetId="7">#REF!</definedName>
    <definedName name="__________________DOZ50" localSheetId="6">#REF!</definedName>
    <definedName name="__________________DOZ50" localSheetId="3">#REF!</definedName>
    <definedName name="__________________DOZ50" localSheetId="2">#REF!</definedName>
    <definedName name="__________________DOZ50" localSheetId="4">#REF!</definedName>
    <definedName name="__________________DOZ50">#REF!</definedName>
    <definedName name="__________________DOZ80" localSheetId="1">#REF!</definedName>
    <definedName name="__________________DOZ80" localSheetId="7">#REF!</definedName>
    <definedName name="__________________DOZ80" localSheetId="6">#REF!</definedName>
    <definedName name="__________________DOZ80" localSheetId="3">#REF!</definedName>
    <definedName name="__________________DOZ80" localSheetId="2">#REF!</definedName>
    <definedName name="__________________DOZ80" localSheetId="4">#REF!</definedName>
    <definedName name="__________________DOZ80">#REF!</definedName>
    <definedName name="__________________ExV200" localSheetId="1">#REF!</definedName>
    <definedName name="__________________ExV200" localSheetId="7">#REF!</definedName>
    <definedName name="__________________ExV200" localSheetId="6">#REF!</definedName>
    <definedName name="__________________ExV200" localSheetId="3">#REF!</definedName>
    <definedName name="__________________ExV200" localSheetId="2">#REF!</definedName>
    <definedName name="__________________ExV200" localSheetId="4">#REF!</definedName>
    <definedName name="__________________ExV200">#REF!</definedName>
    <definedName name="__________________GEN100" localSheetId="1">#REF!</definedName>
    <definedName name="__________________GEN100" localSheetId="7">#REF!</definedName>
    <definedName name="__________________GEN100" localSheetId="6">#REF!</definedName>
    <definedName name="__________________GEN100" localSheetId="3">#REF!</definedName>
    <definedName name="__________________GEN100" localSheetId="2">#REF!</definedName>
    <definedName name="__________________GEN100" localSheetId="4">#REF!</definedName>
    <definedName name="__________________GEN100">#REF!</definedName>
    <definedName name="__________________GEN250" localSheetId="1">#REF!</definedName>
    <definedName name="__________________GEN250" localSheetId="7">#REF!</definedName>
    <definedName name="__________________GEN250" localSheetId="6">#REF!</definedName>
    <definedName name="__________________GEN250" localSheetId="3">#REF!</definedName>
    <definedName name="__________________GEN250" localSheetId="2">#REF!</definedName>
    <definedName name="__________________GEN250" localSheetId="4">#REF!</definedName>
    <definedName name="__________________GEN250">#REF!</definedName>
    <definedName name="__________________GEN325" localSheetId="1">#REF!</definedName>
    <definedName name="__________________GEN325" localSheetId="7">#REF!</definedName>
    <definedName name="__________________GEN325" localSheetId="6">#REF!</definedName>
    <definedName name="__________________GEN325" localSheetId="3">#REF!</definedName>
    <definedName name="__________________GEN325" localSheetId="2">#REF!</definedName>
    <definedName name="__________________GEN325" localSheetId="4">#REF!</definedName>
    <definedName name="__________________GEN325">#REF!</definedName>
    <definedName name="__________________GEN380" localSheetId="1">#REF!</definedName>
    <definedName name="__________________GEN380" localSheetId="7">#REF!</definedName>
    <definedName name="__________________GEN380" localSheetId="6">#REF!</definedName>
    <definedName name="__________________GEN380" localSheetId="3">#REF!</definedName>
    <definedName name="__________________GEN380" localSheetId="2">#REF!</definedName>
    <definedName name="__________________GEN380" localSheetId="4">#REF!</definedName>
    <definedName name="__________________GEN380">#REF!</definedName>
    <definedName name="__________________GSB1" localSheetId="1">#REF!</definedName>
    <definedName name="__________________GSB1" localSheetId="7">#REF!</definedName>
    <definedName name="__________________GSB1" localSheetId="6">#REF!</definedName>
    <definedName name="__________________GSB1" localSheetId="3">#REF!</definedName>
    <definedName name="__________________GSB1" localSheetId="2">#REF!</definedName>
    <definedName name="__________________GSB1" localSheetId="4">#REF!</definedName>
    <definedName name="__________________GSB1">#REF!</definedName>
    <definedName name="__________________GSB2" localSheetId="1">#REF!</definedName>
    <definedName name="__________________GSB2" localSheetId="7">#REF!</definedName>
    <definedName name="__________________GSB2" localSheetId="6">#REF!</definedName>
    <definedName name="__________________GSB2" localSheetId="3">#REF!</definedName>
    <definedName name="__________________GSB2" localSheetId="2">#REF!</definedName>
    <definedName name="__________________GSB2" localSheetId="4">#REF!</definedName>
    <definedName name="__________________GSB2">#REF!</definedName>
    <definedName name="__________________GSB3" localSheetId="1">#REF!</definedName>
    <definedName name="__________________GSB3" localSheetId="7">#REF!</definedName>
    <definedName name="__________________GSB3" localSheetId="6">#REF!</definedName>
    <definedName name="__________________GSB3" localSheetId="3">#REF!</definedName>
    <definedName name="__________________GSB3" localSheetId="2">#REF!</definedName>
    <definedName name="__________________GSB3" localSheetId="4">#REF!</definedName>
    <definedName name="__________________GSB3">#REF!</definedName>
    <definedName name="__________________HMP1" localSheetId="1">#REF!</definedName>
    <definedName name="__________________HMP1" localSheetId="7">#REF!</definedName>
    <definedName name="__________________HMP1" localSheetId="6">#REF!</definedName>
    <definedName name="__________________HMP1" localSheetId="3">#REF!</definedName>
    <definedName name="__________________HMP1" localSheetId="2">#REF!</definedName>
    <definedName name="__________________HMP1" localSheetId="4">#REF!</definedName>
    <definedName name="__________________HMP1">#REF!</definedName>
    <definedName name="__________________HMP2" localSheetId="1">#REF!</definedName>
    <definedName name="__________________HMP2" localSheetId="7">#REF!</definedName>
    <definedName name="__________________HMP2" localSheetId="6">#REF!</definedName>
    <definedName name="__________________HMP2" localSheetId="3">#REF!</definedName>
    <definedName name="__________________HMP2" localSheetId="2">#REF!</definedName>
    <definedName name="__________________HMP2" localSheetId="4">#REF!</definedName>
    <definedName name="__________________HMP2">#REF!</definedName>
    <definedName name="__________________HMP3" localSheetId="1">#REF!</definedName>
    <definedName name="__________________HMP3" localSheetId="7">#REF!</definedName>
    <definedName name="__________________HMP3" localSheetId="6">#REF!</definedName>
    <definedName name="__________________HMP3" localSheetId="3">#REF!</definedName>
    <definedName name="__________________HMP3" localSheetId="2">#REF!</definedName>
    <definedName name="__________________HMP3" localSheetId="4">#REF!</definedName>
    <definedName name="__________________HMP3">#REF!</definedName>
    <definedName name="__________________HMP4" localSheetId="1">#REF!</definedName>
    <definedName name="__________________HMP4" localSheetId="7">#REF!</definedName>
    <definedName name="__________________HMP4" localSheetId="6">#REF!</definedName>
    <definedName name="__________________HMP4" localSheetId="3">#REF!</definedName>
    <definedName name="__________________HMP4" localSheetId="2">#REF!</definedName>
    <definedName name="__________________HMP4" localSheetId="4">#REF!</definedName>
    <definedName name="__________________HMP4">#REF!</definedName>
    <definedName name="__________________HRC1">'[12]Pipe trench'!$V$23</definedName>
    <definedName name="__________________HRC2">'[12]Pipe trench'!$V$24</definedName>
    <definedName name="__________________HSE1">'[12]Pipe trench'!$V$11</definedName>
    <definedName name="__________________lb1" localSheetId="1">#REF!</definedName>
    <definedName name="__________________lb1" localSheetId="7">#REF!</definedName>
    <definedName name="__________________lb1" localSheetId="6">#REF!</definedName>
    <definedName name="__________________lb1" localSheetId="3">#REF!</definedName>
    <definedName name="__________________lb1" localSheetId="2">#REF!</definedName>
    <definedName name="__________________lb1" localSheetId="4">#REF!</definedName>
    <definedName name="__________________lb1">#REF!</definedName>
    <definedName name="__________________lb2" localSheetId="1">#REF!</definedName>
    <definedName name="__________________lb2" localSheetId="7">#REF!</definedName>
    <definedName name="__________________lb2" localSheetId="6">#REF!</definedName>
    <definedName name="__________________lb2" localSheetId="3">#REF!</definedName>
    <definedName name="__________________lb2" localSheetId="2">#REF!</definedName>
    <definedName name="__________________lb2" localSheetId="4">#REF!</definedName>
    <definedName name="__________________lb2">#REF!</definedName>
    <definedName name="__________________mac2">200</definedName>
    <definedName name="__________________MIX10" localSheetId="1">#REF!</definedName>
    <definedName name="__________________MIX10" localSheetId="7">#REF!</definedName>
    <definedName name="__________________MIX10" localSheetId="6">#REF!</definedName>
    <definedName name="__________________MIX10" localSheetId="3">#REF!</definedName>
    <definedName name="__________________MIX10" localSheetId="2">#REF!</definedName>
    <definedName name="__________________MIX10" localSheetId="4">#REF!</definedName>
    <definedName name="__________________MIX10">#REF!</definedName>
    <definedName name="__________________MIX15" localSheetId="1">#REF!</definedName>
    <definedName name="__________________MIX15" localSheetId="7">#REF!</definedName>
    <definedName name="__________________MIX15" localSheetId="6">#REF!</definedName>
    <definedName name="__________________MIX15" localSheetId="3">#REF!</definedName>
    <definedName name="__________________MIX15" localSheetId="2">#REF!</definedName>
    <definedName name="__________________MIX15" localSheetId="4">#REF!</definedName>
    <definedName name="__________________MIX15">#REF!</definedName>
    <definedName name="__________________MIX15150" localSheetId="1">'[3]Mix Design'!#REF!</definedName>
    <definedName name="__________________MIX15150" localSheetId="7">'[3]Mix Design'!#REF!</definedName>
    <definedName name="__________________MIX15150" localSheetId="6">'[3]Mix Design'!#REF!</definedName>
    <definedName name="__________________MIX15150" localSheetId="3">'[3]Mix Design'!#REF!</definedName>
    <definedName name="__________________MIX15150" localSheetId="2">'[3]Mix Design'!#REF!</definedName>
    <definedName name="__________________MIX15150" localSheetId="4">'[3]Mix Design'!#REF!</definedName>
    <definedName name="__________________MIX15150">'[3]Mix Design'!#REF!</definedName>
    <definedName name="__________________MIX1540">'[3]Mix Design'!$P$11</definedName>
    <definedName name="__________________MIX1580" localSheetId="1">'[3]Mix Design'!#REF!</definedName>
    <definedName name="__________________MIX1580" localSheetId="7">'[3]Mix Design'!#REF!</definedName>
    <definedName name="__________________MIX1580" localSheetId="6">'[3]Mix Design'!#REF!</definedName>
    <definedName name="__________________MIX1580" localSheetId="3">'[3]Mix Design'!#REF!</definedName>
    <definedName name="__________________MIX1580" localSheetId="2">'[3]Mix Design'!#REF!</definedName>
    <definedName name="__________________MIX1580" localSheetId="4">'[3]Mix Design'!#REF!</definedName>
    <definedName name="__________________MIX1580">'[3]Mix Design'!#REF!</definedName>
    <definedName name="__________________MIX2">'[4]Mix Design'!$P$12</definedName>
    <definedName name="__________________MIX20" localSheetId="1">#REF!</definedName>
    <definedName name="__________________MIX20" localSheetId="7">#REF!</definedName>
    <definedName name="__________________MIX20" localSheetId="6">#REF!</definedName>
    <definedName name="__________________MIX20" localSheetId="3">#REF!</definedName>
    <definedName name="__________________MIX20" localSheetId="2">#REF!</definedName>
    <definedName name="__________________MIX20" localSheetId="4">#REF!</definedName>
    <definedName name="__________________MIX20">#REF!</definedName>
    <definedName name="__________________MIX2020">'[3]Mix Design'!$P$12</definedName>
    <definedName name="__________________MIX2040">'[3]Mix Design'!$P$13</definedName>
    <definedName name="__________________MIX25" localSheetId="1">#REF!</definedName>
    <definedName name="__________________MIX25" localSheetId="7">#REF!</definedName>
    <definedName name="__________________MIX25" localSheetId="6">#REF!</definedName>
    <definedName name="__________________MIX25" localSheetId="3">#REF!</definedName>
    <definedName name="__________________MIX25" localSheetId="2">#REF!</definedName>
    <definedName name="__________________MIX25" localSheetId="4">#REF!</definedName>
    <definedName name="__________________MIX25">#REF!</definedName>
    <definedName name="__________________MIX2540">'[3]Mix Design'!$P$15</definedName>
    <definedName name="__________________Mix255">'[5]Mix Design'!$P$13</definedName>
    <definedName name="__________________MIX30" localSheetId="1">#REF!</definedName>
    <definedName name="__________________MIX30" localSheetId="7">#REF!</definedName>
    <definedName name="__________________MIX30" localSheetId="6">#REF!</definedName>
    <definedName name="__________________MIX30" localSheetId="3">#REF!</definedName>
    <definedName name="__________________MIX30" localSheetId="2">#REF!</definedName>
    <definedName name="__________________MIX30" localSheetId="4">#REF!</definedName>
    <definedName name="__________________MIX30">#REF!</definedName>
    <definedName name="__________________MIX35" localSheetId="1">#REF!</definedName>
    <definedName name="__________________MIX35" localSheetId="7">#REF!</definedName>
    <definedName name="__________________MIX35" localSheetId="6">#REF!</definedName>
    <definedName name="__________________MIX35" localSheetId="3">#REF!</definedName>
    <definedName name="__________________MIX35" localSheetId="2">#REF!</definedName>
    <definedName name="__________________MIX35" localSheetId="4">#REF!</definedName>
    <definedName name="__________________MIX35">#REF!</definedName>
    <definedName name="__________________MIX40" localSheetId="1">#REF!</definedName>
    <definedName name="__________________MIX40" localSheetId="7">#REF!</definedName>
    <definedName name="__________________MIX40" localSheetId="6">#REF!</definedName>
    <definedName name="__________________MIX40" localSheetId="3">#REF!</definedName>
    <definedName name="__________________MIX40" localSheetId="2">#REF!</definedName>
    <definedName name="__________________MIX40" localSheetId="4">#REF!</definedName>
    <definedName name="__________________MIX40">#REF!</definedName>
    <definedName name="__________________MIX45" localSheetId="1">'[3]Mix Design'!#REF!</definedName>
    <definedName name="__________________MIX45" localSheetId="7">'[3]Mix Design'!#REF!</definedName>
    <definedName name="__________________MIX45" localSheetId="6">'[3]Mix Design'!#REF!</definedName>
    <definedName name="__________________MIX45" localSheetId="3">'[3]Mix Design'!#REF!</definedName>
    <definedName name="__________________MIX45" localSheetId="2">'[3]Mix Design'!#REF!</definedName>
    <definedName name="__________________MIX45" localSheetId="4">'[3]Mix Design'!#REF!</definedName>
    <definedName name="__________________MIX45">'[3]Mix Design'!#REF!</definedName>
    <definedName name="__________________mm1" localSheetId="1">#REF!</definedName>
    <definedName name="__________________mm1" localSheetId="7">#REF!</definedName>
    <definedName name="__________________mm1" localSheetId="6">#REF!</definedName>
    <definedName name="__________________mm1" localSheetId="3">#REF!</definedName>
    <definedName name="__________________mm1" localSheetId="2">#REF!</definedName>
    <definedName name="__________________mm1" localSheetId="4">#REF!</definedName>
    <definedName name="__________________mm1">#REF!</definedName>
    <definedName name="__________________mm2" localSheetId="1">#REF!</definedName>
    <definedName name="__________________mm2" localSheetId="7">#REF!</definedName>
    <definedName name="__________________mm2" localSheetId="6">#REF!</definedName>
    <definedName name="__________________mm2" localSheetId="3">#REF!</definedName>
    <definedName name="__________________mm2" localSheetId="2">#REF!</definedName>
    <definedName name="__________________mm2" localSheetId="4">#REF!</definedName>
    <definedName name="__________________mm2">#REF!</definedName>
    <definedName name="__________________mm3" localSheetId="1">#REF!</definedName>
    <definedName name="__________________mm3" localSheetId="7">#REF!</definedName>
    <definedName name="__________________mm3" localSheetId="6">#REF!</definedName>
    <definedName name="__________________mm3" localSheetId="3">#REF!</definedName>
    <definedName name="__________________mm3" localSheetId="2">#REF!</definedName>
    <definedName name="__________________mm3" localSheetId="4">#REF!</definedName>
    <definedName name="__________________mm3">#REF!</definedName>
    <definedName name="__________________MUR5" localSheetId="1">#REF!</definedName>
    <definedName name="__________________MUR5" localSheetId="7">#REF!</definedName>
    <definedName name="__________________MUR5" localSheetId="6">#REF!</definedName>
    <definedName name="__________________MUR5" localSheetId="3">#REF!</definedName>
    <definedName name="__________________MUR5" localSheetId="2">#REF!</definedName>
    <definedName name="__________________MUR5" localSheetId="4">#REF!</definedName>
    <definedName name="__________________MUR5">#REF!</definedName>
    <definedName name="__________________MUR8" localSheetId="1">#REF!</definedName>
    <definedName name="__________________MUR8" localSheetId="7">#REF!</definedName>
    <definedName name="__________________MUR8" localSheetId="6">#REF!</definedName>
    <definedName name="__________________MUR8" localSheetId="3">#REF!</definedName>
    <definedName name="__________________MUR8" localSheetId="2">#REF!</definedName>
    <definedName name="__________________MUR8" localSheetId="4">#REF!</definedName>
    <definedName name="__________________MUR8">#REF!</definedName>
    <definedName name="__________________OPC43" localSheetId="1">#REF!</definedName>
    <definedName name="__________________OPC43" localSheetId="7">#REF!</definedName>
    <definedName name="__________________OPC43" localSheetId="6">#REF!</definedName>
    <definedName name="__________________OPC43" localSheetId="3">#REF!</definedName>
    <definedName name="__________________OPC43" localSheetId="2">#REF!</definedName>
    <definedName name="__________________OPC43" localSheetId="4">#REF!</definedName>
    <definedName name="__________________OPC43">#REF!</definedName>
    <definedName name="__________________ORC1">'[12]Pipe trench'!$V$17</definedName>
    <definedName name="__________________ORC2">'[12]Pipe trench'!$V$18</definedName>
    <definedName name="__________________OSE1">'[12]Pipe trench'!$V$8</definedName>
    <definedName name="__________________sh1">90</definedName>
    <definedName name="__________________sh2">120</definedName>
    <definedName name="__________________sh3">150</definedName>
    <definedName name="__________________sh4">180</definedName>
    <definedName name="__________________SLV20025">'[12]ANAL-PUMP HOUSE'!$I$58</definedName>
    <definedName name="__________________SLV80010">'[12]ANAL-PUMP HOUSE'!$I$60</definedName>
    <definedName name="__________________tab1" localSheetId="1">#REF!</definedName>
    <definedName name="__________________tab1" localSheetId="7">#REF!</definedName>
    <definedName name="__________________tab1" localSheetId="6">#REF!</definedName>
    <definedName name="__________________tab1" localSheetId="3">#REF!</definedName>
    <definedName name="__________________tab1" localSheetId="2">#REF!</definedName>
    <definedName name="__________________tab1" localSheetId="4">#REF!</definedName>
    <definedName name="__________________tab1">#REF!</definedName>
    <definedName name="__________________tab2" localSheetId="1">#REF!</definedName>
    <definedName name="__________________tab2" localSheetId="7">#REF!</definedName>
    <definedName name="__________________tab2" localSheetId="6">#REF!</definedName>
    <definedName name="__________________tab2" localSheetId="3">#REF!</definedName>
    <definedName name="__________________tab2" localSheetId="2">#REF!</definedName>
    <definedName name="__________________tab2" localSheetId="4">#REF!</definedName>
    <definedName name="__________________tab2">#REF!</definedName>
    <definedName name="__________________TIP1" localSheetId="1">#REF!</definedName>
    <definedName name="__________________TIP1" localSheetId="7">#REF!</definedName>
    <definedName name="__________________TIP1" localSheetId="6">#REF!</definedName>
    <definedName name="__________________TIP1" localSheetId="3">#REF!</definedName>
    <definedName name="__________________TIP1" localSheetId="2">#REF!</definedName>
    <definedName name="__________________TIP1" localSheetId="4">#REF!</definedName>
    <definedName name="__________________TIP1">#REF!</definedName>
    <definedName name="__________________TIP2" localSheetId="1">#REF!</definedName>
    <definedName name="__________________TIP2" localSheetId="7">#REF!</definedName>
    <definedName name="__________________TIP2" localSheetId="6">#REF!</definedName>
    <definedName name="__________________TIP2" localSheetId="3">#REF!</definedName>
    <definedName name="__________________TIP2" localSheetId="2">#REF!</definedName>
    <definedName name="__________________TIP2" localSheetId="4">#REF!</definedName>
    <definedName name="__________________TIP2">#REF!</definedName>
    <definedName name="__________________TIP3" localSheetId="1">#REF!</definedName>
    <definedName name="__________________TIP3" localSheetId="7">#REF!</definedName>
    <definedName name="__________________TIP3" localSheetId="6">#REF!</definedName>
    <definedName name="__________________TIP3" localSheetId="3">#REF!</definedName>
    <definedName name="__________________TIP3" localSheetId="2">#REF!</definedName>
    <definedName name="__________________TIP3" localSheetId="4">#REF!</definedName>
    <definedName name="__________________TIP3">#REF!</definedName>
    <definedName name="_________________A65537" localSheetId="1">#REF!</definedName>
    <definedName name="_________________A65537" localSheetId="7">#REF!</definedName>
    <definedName name="_________________A65537" localSheetId="6">#REF!</definedName>
    <definedName name="_________________A65537" localSheetId="3">#REF!</definedName>
    <definedName name="_________________A65537" localSheetId="2">#REF!</definedName>
    <definedName name="_________________A65537" localSheetId="4">#REF!</definedName>
    <definedName name="_________________A65537">#REF!</definedName>
    <definedName name="_________________ABM10" localSheetId="1">#REF!</definedName>
    <definedName name="_________________ABM10" localSheetId="7">#REF!</definedName>
    <definedName name="_________________ABM10" localSheetId="6">#REF!</definedName>
    <definedName name="_________________ABM10" localSheetId="3">#REF!</definedName>
    <definedName name="_________________ABM10" localSheetId="2">#REF!</definedName>
    <definedName name="_________________ABM10" localSheetId="4">#REF!</definedName>
    <definedName name="_________________ABM10">#REF!</definedName>
    <definedName name="_________________ABM40" localSheetId="1">#REF!</definedName>
    <definedName name="_________________ABM40" localSheetId="7">#REF!</definedName>
    <definedName name="_________________ABM40" localSheetId="6">#REF!</definedName>
    <definedName name="_________________ABM40" localSheetId="3">#REF!</definedName>
    <definedName name="_________________ABM40" localSheetId="2">#REF!</definedName>
    <definedName name="_________________ABM40" localSheetId="4">#REF!</definedName>
    <definedName name="_________________ABM40">#REF!</definedName>
    <definedName name="_________________ABM6" localSheetId="1">#REF!</definedName>
    <definedName name="_________________ABM6" localSheetId="7">#REF!</definedName>
    <definedName name="_________________ABM6" localSheetId="6">#REF!</definedName>
    <definedName name="_________________ABM6" localSheetId="3">#REF!</definedName>
    <definedName name="_________________ABM6" localSheetId="2">#REF!</definedName>
    <definedName name="_________________ABM6" localSheetId="4">#REF!</definedName>
    <definedName name="_________________ABM6">#REF!</definedName>
    <definedName name="_________________ACB10" localSheetId="1">#REF!</definedName>
    <definedName name="_________________ACB10" localSheetId="7">#REF!</definedName>
    <definedName name="_________________ACB10" localSheetId="6">#REF!</definedName>
    <definedName name="_________________ACB10" localSheetId="3">#REF!</definedName>
    <definedName name="_________________ACB10" localSheetId="2">#REF!</definedName>
    <definedName name="_________________ACB10" localSheetId="4">#REF!</definedName>
    <definedName name="_________________ACB10">#REF!</definedName>
    <definedName name="_________________ACB20" localSheetId="1">#REF!</definedName>
    <definedName name="_________________ACB20" localSheetId="7">#REF!</definedName>
    <definedName name="_________________ACB20" localSheetId="6">#REF!</definedName>
    <definedName name="_________________ACB20" localSheetId="3">#REF!</definedName>
    <definedName name="_________________ACB20" localSheetId="2">#REF!</definedName>
    <definedName name="_________________ACB20" localSheetId="4">#REF!</definedName>
    <definedName name="_________________ACB20">#REF!</definedName>
    <definedName name="_________________ACR10" localSheetId="1">#REF!</definedName>
    <definedName name="_________________ACR10" localSheetId="7">#REF!</definedName>
    <definedName name="_________________ACR10" localSheetId="6">#REF!</definedName>
    <definedName name="_________________ACR10" localSheetId="3">#REF!</definedName>
    <definedName name="_________________ACR10" localSheetId="2">#REF!</definedName>
    <definedName name="_________________ACR10" localSheetId="4">#REF!</definedName>
    <definedName name="_________________ACR10">#REF!</definedName>
    <definedName name="_________________ACR20" localSheetId="1">#REF!</definedName>
    <definedName name="_________________ACR20" localSheetId="7">#REF!</definedName>
    <definedName name="_________________ACR20" localSheetId="6">#REF!</definedName>
    <definedName name="_________________ACR20" localSheetId="3">#REF!</definedName>
    <definedName name="_________________ACR20" localSheetId="2">#REF!</definedName>
    <definedName name="_________________ACR20" localSheetId="4">#REF!</definedName>
    <definedName name="_________________ACR20">#REF!</definedName>
    <definedName name="_________________AGG10" localSheetId="1">#REF!</definedName>
    <definedName name="_________________AGG10" localSheetId="7">#REF!</definedName>
    <definedName name="_________________AGG10" localSheetId="6">#REF!</definedName>
    <definedName name="_________________AGG10" localSheetId="3">#REF!</definedName>
    <definedName name="_________________AGG10" localSheetId="2">#REF!</definedName>
    <definedName name="_________________AGG10" localSheetId="4">#REF!</definedName>
    <definedName name="_________________AGG10">#REF!</definedName>
    <definedName name="_________________AGG6" localSheetId="1">#REF!</definedName>
    <definedName name="_________________AGG6" localSheetId="7">#REF!</definedName>
    <definedName name="_________________AGG6" localSheetId="6">#REF!</definedName>
    <definedName name="_________________AGG6" localSheetId="3">#REF!</definedName>
    <definedName name="_________________AGG6" localSheetId="2">#REF!</definedName>
    <definedName name="_________________AGG6" localSheetId="4">#REF!</definedName>
    <definedName name="_________________AGG6">#REF!</definedName>
    <definedName name="_________________ARV8040">'[6]ANAL-PUMP HOUSE'!$I$55</definedName>
    <definedName name="_________________ash1" localSheetId="1">[10]ANAL!#REF!</definedName>
    <definedName name="_________________ash1" localSheetId="7">[10]ANAL!#REF!</definedName>
    <definedName name="_________________ash1" localSheetId="6">[10]ANAL!#REF!</definedName>
    <definedName name="_________________ash1" localSheetId="3">[10]ANAL!#REF!</definedName>
    <definedName name="_________________ash1" localSheetId="2">[10]ANAL!#REF!</definedName>
    <definedName name="_________________ash1" localSheetId="4">[10]ANAL!#REF!</definedName>
    <definedName name="_________________ash1">[10]ANAL!#REF!</definedName>
    <definedName name="_________________AWM10" localSheetId="1">#REF!</definedName>
    <definedName name="_________________AWM10" localSheetId="7">#REF!</definedName>
    <definedName name="_________________AWM10" localSheetId="6">#REF!</definedName>
    <definedName name="_________________AWM10" localSheetId="3">#REF!</definedName>
    <definedName name="_________________AWM10" localSheetId="2">#REF!</definedName>
    <definedName name="_________________AWM10" localSheetId="4">#REF!</definedName>
    <definedName name="_________________AWM10">#REF!</definedName>
    <definedName name="_________________AWM40" localSheetId="1">#REF!</definedName>
    <definedName name="_________________AWM40" localSheetId="7">#REF!</definedName>
    <definedName name="_________________AWM40" localSheetId="6">#REF!</definedName>
    <definedName name="_________________AWM40" localSheetId="3">#REF!</definedName>
    <definedName name="_________________AWM40" localSheetId="2">#REF!</definedName>
    <definedName name="_________________AWM40" localSheetId="4">#REF!</definedName>
    <definedName name="_________________AWM40">#REF!</definedName>
    <definedName name="_________________AWM6" localSheetId="1">#REF!</definedName>
    <definedName name="_________________AWM6" localSheetId="7">#REF!</definedName>
    <definedName name="_________________AWM6" localSheetId="6">#REF!</definedName>
    <definedName name="_________________AWM6" localSheetId="3">#REF!</definedName>
    <definedName name="_________________AWM6" localSheetId="2">#REF!</definedName>
    <definedName name="_________________AWM6" localSheetId="4">#REF!</definedName>
    <definedName name="_________________AWM6">#REF!</definedName>
    <definedName name="_________________BTV300">'[6]ANAL-PUMP HOUSE'!$I$52</definedName>
    <definedName name="_________________CAN112">13.42</definedName>
    <definedName name="_________________CAN113">12.98</definedName>
    <definedName name="_________________CAN117">12.7</definedName>
    <definedName name="_________________CAN118">13.27</definedName>
    <definedName name="_________________CAN120">11.72</definedName>
    <definedName name="_________________CAN210">10.38</definedName>
    <definedName name="_________________CAN211">10.58</definedName>
    <definedName name="_________________CAN213">10.56</definedName>
    <definedName name="_________________CAN215">10.22</definedName>
    <definedName name="_________________CAN216">9.61</definedName>
    <definedName name="_________________CAN217">10.47</definedName>
    <definedName name="_________________CAN219">10.91</definedName>
    <definedName name="_________________CAN220">11.09</definedName>
    <definedName name="_________________CAN221">11.25</definedName>
    <definedName name="_________________CAN222">10.17</definedName>
    <definedName name="_________________CAN223">9.89</definedName>
    <definedName name="_________________CAN230">10.79</definedName>
    <definedName name="_________________can421">40.2</definedName>
    <definedName name="_________________can422">41.57</definedName>
    <definedName name="_________________can423">43.9</definedName>
    <definedName name="_________________can424">41.19</definedName>
    <definedName name="_________________can425">42.81</definedName>
    <definedName name="_________________can426">40.77</definedName>
    <definedName name="_________________can427">40.92</definedName>
    <definedName name="_________________can428">39.29</definedName>
    <definedName name="_________________can429">45.19</definedName>
    <definedName name="_________________can430">40.73</definedName>
    <definedName name="_________________can431">42.52</definedName>
    <definedName name="_________________can432">42.53</definedName>
    <definedName name="_________________can433">43.69</definedName>
    <definedName name="_________________can434">40.43</definedName>
    <definedName name="_________________can435">43.3</definedName>
    <definedName name="_________________CAN458" localSheetId="1">[11]PROCTOR!#REF!</definedName>
    <definedName name="_________________CAN458" localSheetId="7">[11]PROCTOR!#REF!</definedName>
    <definedName name="_________________CAN458" localSheetId="6">[11]PROCTOR!#REF!</definedName>
    <definedName name="_________________CAN458" localSheetId="3">[11]PROCTOR!#REF!</definedName>
    <definedName name="_________________CAN458" localSheetId="2">[11]PROCTOR!#REF!</definedName>
    <definedName name="_________________CAN458" localSheetId="4">[11]PROCTOR!#REF!</definedName>
    <definedName name="_________________CAN458">[11]PROCTOR!#REF!</definedName>
    <definedName name="_________________CAN486" localSheetId="1">[11]PROCTOR!#REF!</definedName>
    <definedName name="_________________CAN486" localSheetId="7">[11]PROCTOR!#REF!</definedName>
    <definedName name="_________________CAN486" localSheetId="6">[11]PROCTOR!#REF!</definedName>
    <definedName name="_________________CAN486" localSheetId="3">[11]PROCTOR!#REF!</definedName>
    <definedName name="_________________CAN486" localSheetId="2">[11]PROCTOR!#REF!</definedName>
    <definedName name="_________________CAN486" localSheetId="4">[11]PROCTOR!#REF!</definedName>
    <definedName name="_________________CAN486">[11]PROCTOR!#REF!</definedName>
    <definedName name="_________________CAN487" localSheetId="1">[11]PROCTOR!#REF!</definedName>
    <definedName name="_________________CAN487" localSheetId="7">[11]PROCTOR!#REF!</definedName>
    <definedName name="_________________CAN487" localSheetId="6">[11]PROCTOR!#REF!</definedName>
    <definedName name="_________________CAN487" localSheetId="3">[11]PROCTOR!#REF!</definedName>
    <definedName name="_________________CAN487" localSheetId="2">[11]PROCTOR!#REF!</definedName>
    <definedName name="_________________CAN487" localSheetId="4">[11]PROCTOR!#REF!</definedName>
    <definedName name="_________________CAN487">[11]PROCTOR!#REF!</definedName>
    <definedName name="_________________CAN488" localSheetId="1">[11]PROCTOR!#REF!</definedName>
    <definedName name="_________________CAN488" localSheetId="7">[11]PROCTOR!#REF!</definedName>
    <definedName name="_________________CAN488" localSheetId="6">[11]PROCTOR!#REF!</definedName>
    <definedName name="_________________CAN488" localSheetId="3">[11]PROCTOR!#REF!</definedName>
    <definedName name="_________________CAN488" localSheetId="2">[11]PROCTOR!#REF!</definedName>
    <definedName name="_________________CAN488" localSheetId="4">[11]PROCTOR!#REF!</definedName>
    <definedName name="_________________CAN488">[11]PROCTOR!#REF!</definedName>
    <definedName name="_________________CAN489" localSheetId="1">[11]PROCTOR!#REF!</definedName>
    <definedName name="_________________CAN489" localSheetId="7">[11]PROCTOR!#REF!</definedName>
    <definedName name="_________________CAN489" localSheetId="6">[11]PROCTOR!#REF!</definedName>
    <definedName name="_________________CAN489" localSheetId="3">[11]PROCTOR!#REF!</definedName>
    <definedName name="_________________CAN489" localSheetId="2">[11]PROCTOR!#REF!</definedName>
    <definedName name="_________________CAN489" localSheetId="4">[11]PROCTOR!#REF!</definedName>
    <definedName name="_________________CAN489">[11]PROCTOR!#REF!</definedName>
    <definedName name="_________________CAN490" localSheetId="1">[11]PROCTOR!#REF!</definedName>
    <definedName name="_________________CAN490" localSheetId="7">[11]PROCTOR!#REF!</definedName>
    <definedName name="_________________CAN490" localSheetId="6">[11]PROCTOR!#REF!</definedName>
    <definedName name="_________________CAN490" localSheetId="3">[11]PROCTOR!#REF!</definedName>
    <definedName name="_________________CAN490" localSheetId="2">[11]PROCTOR!#REF!</definedName>
    <definedName name="_________________CAN490" localSheetId="4">[11]PROCTOR!#REF!</definedName>
    <definedName name="_________________CAN490">[11]PROCTOR!#REF!</definedName>
    <definedName name="_________________CAN491" localSheetId="1">[11]PROCTOR!#REF!</definedName>
    <definedName name="_________________CAN491" localSheetId="7">[11]PROCTOR!#REF!</definedName>
    <definedName name="_________________CAN491" localSheetId="6">[11]PROCTOR!#REF!</definedName>
    <definedName name="_________________CAN491" localSheetId="3">[11]PROCTOR!#REF!</definedName>
    <definedName name="_________________CAN491" localSheetId="2">[11]PROCTOR!#REF!</definedName>
    <definedName name="_________________CAN491" localSheetId="4">[11]PROCTOR!#REF!</definedName>
    <definedName name="_________________CAN491">[11]PROCTOR!#REF!</definedName>
    <definedName name="_________________CAN492" localSheetId="1">[11]PROCTOR!#REF!</definedName>
    <definedName name="_________________CAN492" localSheetId="7">[11]PROCTOR!#REF!</definedName>
    <definedName name="_________________CAN492" localSheetId="6">[11]PROCTOR!#REF!</definedName>
    <definedName name="_________________CAN492" localSheetId="3">[11]PROCTOR!#REF!</definedName>
    <definedName name="_________________CAN492" localSheetId="2">[11]PROCTOR!#REF!</definedName>
    <definedName name="_________________CAN492" localSheetId="4">[11]PROCTOR!#REF!</definedName>
    <definedName name="_________________CAN492">[11]PROCTOR!#REF!</definedName>
    <definedName name="_________________CAN493" localSheetId="1">[11]PROCTOR!#REF!</definedName>
    <definedName name="_________________CAN493" localSheetId="7">[11]PROCTOR!#REF!</definedName>
    <definedName name="_________________CAN493" localSheetId="6">[11]PROCTOR!#REF!</definedName>
    <definedName name="_________________CAN493" localSheetId="3">[11]PROCTOR!#REF!</definedName>
    <definedName name="_________________CAN493" localSheetId="2">[11]PROCTOR!#REF!</definedName>
    <definedName name="_________________CAN493" localSheetId="4">[11]PROCTOR!#REF!</definedName>
    <definedName name="_________________CAN493">[11]PROCTOR!#REF!</definedName>
    <definedName name="_________________CAN494" localSheetId="1">[11]PROCTOR!#REF!</definedName>
    <definedName name="_________________CAN494" localSheetId="7">[11]PROCTOR!#REF!</definedName>
    <definedName name="_________________CAN494" localSheetId="6">[11]PROCTOR!#REF!</definedName>
    <definedName name="_________________CAN494" localSheetId="3">[11]PROCTOR!#REF!</definedName>
    <definedName name="_________________CAN494" localSheetId="2">[11]PROCTOR!#REF!</definedName>
    <definedName name="_________________CAN494" localSheetId="4">[11]PROCTOR!#REF!</definedName>
    <definedName name="_________________CAN494">[11]PROCTOR!#REF!</definedName>
    <definedName name="_________________CAN495" localSheetId="1">[11]PROCTOR!#REF!</definedName>
    <definedName name="_________________CAN495" localSheetId="7">[11]PROCTOR!#REF!</definedName>
    <definedName name="_________________CAN495" localSheetId="6">[11]PROCTOR!#REF!</definedName>
    <definedName name="_________________CAN495" localSheetId="3">[11]PROCTOR!#REF!</definedName>
    <definedName name="_________________CAN495" localSheetId="2">[11]PROCTOR!#REF!</definedName>
    <definedName name="_________________CAN495" localSheetId="4">[11]PROCTOR!#REF!</definedName>
    <definedName name="_________________CAN495">[11]PROCTOR!#REF!</definedName>
    <definedName name="_________________CAN496" localSheetId="1">[11]PROCTOR!#REF!</definedName>
    <definedName name="_________________CAN496" localSheetId="7">[11]PROCTOR!#REF!</definedName>
    <definedName name="_________________CAN496" localSheetId="6">[11]PROCTOR!#REF!</definedName>
    <definedName name="_________________CAN496" localSheetId="3">[11]PROCTOR!#REF!</definedName>
    <definedName name="_________________CAN496" localSheetId="2">[11]PROCTOR!#REF!</definedName>
    <definedName name="_________________CAN496" localSheetId="4">[11]PROCTOR!#REF!</definedName>
    <definedName name="_________________CAN496">[11]PROCTOR!#REF!</definedName>
    <definedName name="_________________CAN497" localSheetId="1">[11]PROCTOR!#REF!</definedName>
    <definedName name="_________________CAN497" localSheetId="7">[11]PROCTOR!#REF!</definedName>
    <definedName name="_________________CAN497" localSheetId="6">[11]PROCTOR!#REF!</definedName>
    <definedName name="_________________CAN497" localSheetId="3">[11]PROCTOR!#REF!</definedName>
    <definedName name="_________________CAN497" localSheetId="2">[11]PROCTOR!#REF!</definedName>
    <definedName name="_________________CAN497" localSheetId="4">[11]PROCTOR!#REF!</definedName>
    <definedName name="_________________CAN497">[11]PROCTOR!#REF!</definedName>
    <definedName name="_________________CAN498" localSheetId="1">[11]PROCTOR!#REF!</definedName>
    <definedName name="_________________CAN498" localSheetId="7">[11]PROCTOR!#REF!</definedName>
    <definedName name="_________________CAN498" localSheetId="6">[11]PROCTOR!#REF!</definedName>
    <definedName name="_________________CAN498" localSheetId="3">[11]PROCTOR!#REF!</definedName>
    <definedName name="_________________CAN498" localSheetId="2">[11]PROCTOR!#REF!</definedName>
    <definedName name="_________________CAN498" localSheetId="4">[11]PROCTOR!#REF!</definedName>
    <definedName name="_________________CAN498">[11]PROCTOR!#REF!</definedName>
    <definedName name="_________________CAN499" localSheetId="1">[11]PROCTOR!#REF!</definedName>
    <definedName name="_________________CAN499" localSheetId="7">[11]PROCTOR!#REF!</definedName>
    <definedName name="_________________CAN499" localSheetId="6">[11]PROCTOR!#REF!</definedName>
    <definedName name="_________________CAN499" localSheetId="3">[11]PROCTOR!#REF!</definedName>
    <definedName name="_________________CAN499" localSheetId="2">[11]PROCTOR!#REF!</definedName>
    <definedName name="_________________CAN499" localSheetId="4">[11]PROCTOR!#REF!</definedName>
    <definedName name="_________________CAN499">[11]PROCTOR!#REF!</definedName>
    <definedName name="_________________CAN500" localSheetId="1">[11]PROCTOR!#REF!</definedName>
    <definedName name="_________________CAN500" localSheetId="7">[11]PROCTOR!#REF!</definedName>
    <definedName name="_________________CAN500" localSheetId="6">[11]PROCTOR!#REF!</definedName>
    <definedName name="_________________CAN500" localSheetId="3">[11]PROCTOR!#REF!</definedName>
    <definedName name="_________________CAN500" localSheetId="2">[11]PROCTOR!#REF!</definedName>
    <definedName name="_________________CAN500" localSheetId="4">[11]PROCTOR!#REF!</definedName>
    <definedName name="_________________CAN500">[11]PROCTOR!#REF!</definedName>
    <definedName name="_________________CDG100" localSheetId="1">#REF!</definedName>
    <definedName name="_________________CDG100" localSheetId="7">#REF!</definedName>
    <definedName name="_________________CDG100" localSheetId="6">#REF!</definedName>
    <definedName name="_________________CDG100" localSheetId="3">#REF!</definedName>
    <definedName name="_________________CDG100" localSheetId="2">#REF!</definedName>
    <definedName name="_________________CDG100" localSheetId="4">#REF!</definedName>
    <definedName name="_________________CDG100">#REF!</definedName>
    <definedName name="_________________CDG250" localSheetId="1">#REF!</definedName>
    <definedName name="_________________CDG250" localSheetId="7">#REF!</definedName>
    <definedName name="_________________CDG250" localSheetId="6">#REF!</definedName>
    <definedName name="_________________CDG250" localSheetId="3">#REF!</definedName>
    <definedName name="_________________CDG250" localSheetId="2">#REF!</definedName>
    <definedName name="_________________CDG250" localSheetId="4">#REF!</definedName>
    <definedName name="_________________CDG250">#REF!</definedName>
    <definedName name="_________________CDG50" localSheetId="1">#REF!</definedName>
    <definedName name="_________________CDG50" localSheetId="7">#REF!</definedName>
    <definedName name="_________________CDG50" localSheetId="6">#REF!</definedName>
    <definedName name="_________________CDG50" localSheetId="3">#REF!</definedName>
    <definedName name="_________________CDG50" localSheetId="2">#REF!</definedName>
    <definedName name="_________________CDG50" localSheetId="4">#REF!</definedName>
    <definedName name="_________________CDG50">#REF!</definedName>
    <definedName name="_________________CDG500" localSheetId="1">#REF!</definedName>
    <definedName name="_________________CDG500" localSheetId="7">#REF!</definedName>
    <definedName name="_________________CDG500" localSheetId="6">#REF!</definedName>
    <definedName name="_________________CDG500" localSheetId="3">#REF!</definedName>
    <definedName name="_________________CDG500" localSheetId="2">#REF!</definedName>
    <definedName name="_________________CDG500" localSheetId="4">#REF!</definedName>
    <definedName name="_________________CDG500">#REF!</definedName>
    <definedName name="_________________CEM53" localSheetId="1">#REF!</definedName>
    <definedName name="_________________CEM53" localSheetId="7">#REF!</definedName>
    <definedName name="_________________CEM53" localSheetId="6">#REF!</definedName>
    <definedName name="_________________CEM53" localSheetId="3">#REF!</definedName>
    <definedName name="_________________CEM53" localSheetId="2">#REF!</definedName>
    <definedName name="_________________CEM53" localSheetId="4">#REF!</definedName>
    <definedName name="_________________CEM53">#REF!</definedName>
    <definedName name="_________________CRN3" localSheetId="1">#REF!</definedName>
    <definedName name="_________________CRN3" localSheetId="7">#REF!</definedName>
    <definedName name="_________________CRN3" localSheetId="6">#REF!</definedName>
    <definedName name="_________________CRN3" localSheetId="3">#REF!</definedName>
    <definedName name="_________________CRN3" localSheetId="2">#REF!</definedName>
    <definedName name="_________________CRN3" localSheetId="4">#REF!</definedName>
    <definedName name="_________________CRN3">#REF!</definedName>
    <definedName name="_________________CRN35" localSheetId="1">#REF!</definedName>
    <definedName name="_________________CRN35" localSheetId="7">#REF!</definedName>
    <definedName name="_________________CRN35" localSheetId="6">#REF!</definedName>
    <definedName name="_________________CRN35" localSheetId="3">#REF!</definedName>
    <definedName name="_________________CRN35" localSheetId="2">#REF!</definedName>
    <definedName name="_________________CRN35" localSheetId="4">#REF!</definedName>
    <definedName name="_________________CRN35">#REF!</definedName>
    <definedName name="_________________CRN80" localSheetId="1">#REF!</definedName>
    <definedName name="_________________CRN80" localSheetId="7">#REF!</definedName>
    <definedName name="_________________CRN80" localSheetId="6">#REF!</definedName>
    <definedName name="_________________CRN80" localSheetId="3">#REF!</definedName>
    <definedName name="_________________CRN80" localSheetId="2">#REF!</definedName>
    <definedName name="_________________CRN80" localSheetId="4">#REF!</definedName>
    <definedName name="_________________CRN80">#REF!</definedName>
    <definedName name="_________________dec05" hidden="1">{"'Sheet1'!$A$4386:$N$4591"}</definedName>
    <definedName name="_________________DOZ50" localSheetId="1">#REF!</definedName>
    <definedName name="_________________DOZ50" localSheetId="7">#REF!</definedName>
    <definedName name="_________________DOZ50" localSheetId="6">#REF!</definedName>
    <definedName name="_________________DOZ50" localSheetId="3">#REF!</definedName>
    <definedName name="_________________DOZ50" localSheetId="2">#REF!</definedName>
    <definedName name="_________________DOZ50" localSheetId="4">#REF!</definedName>
    <definedName name="_________________DOZ50">#REF!</definedName>
    <definedName name="_________________DOZ80" localSheetId="1">#REF!</definedName>
    <definedName name="_________________DOZ80" localSheetId="7">#REF!</definedName>
    <definedName name="_________________DOZ80" localSheetId="6">#REF!</definedName>
    <definedName name="_________________DOZ80" localSheetId="3">#REF!</definedName>
    <definedName name="_________________DOZ80" localSheetId="2">#REF!</definedName>
    <definedName name="_________________DOZ80" localSheetId="4">#REF!</definedName>
    <definedName name="_________________DOZ80">#REF!</definedName>
    <definedName name="_________________ExV200" localSheetId="1">#REF!</definedName>
    <definedName name="_________________ExV200" localSheetId="7">#REF!</definedName>
    <definedName name="_________________ExV200" localSheetId="6">#REF!</definedName>
    <definedName name="_________________ExV200" localSheetId="3">#REF!</definedName>
    <definedName name="_________________ExV200" localSheetId="2">#REF!</definedName>
    <definedName name="_________________ExV200" localSheetId="4">#REF!</definedName>
    <definedName name="_________________ExV200">#REF!</definedName>
    <definedName name="_________________GEN100" localSheetId="1">#REF!</definedName>
    <definedName name="_________________GEN100" localSheetId="7">#REF!</definedName>
    <definedName name="_________________GEN100" localSheetId="6">#REF!</definedName>
    <definedName name="_________________GEN100" localSheetId="3">#REF!</definedName>
    <definedName name="_________________GEN100" localSheetId="2">#REF!</definedName>
    <definedName name="_________________GEN100" localSheetId="4">#REF!</definedName>
    <definedName name="_________________GEN100">#REF!</definedName>
    <definedName name="_________________GEN250" localSheetId="1">#REF!</definedName>
    <definedName name="_________________GEN250" localSheetId="7">#REF!</definedName>
    <definedName name="_________________GEN250" localSheetId="6">#REF!</definedName>
    <definedName name="_________________GEN250" localSheetId="3">#REF!</definedName>
    <definedName name="_________________GEN250" localSheetId="2">#REF!</definedName>
    <definedName name="_________________GEN250" localSheetId="4">#REF!</definedName>
    <definedName name="_________________GEN250">#REF!</definedName>
    <definedName name="_________________GEN325" localSheetId="1">#REF!</definedName>
    <definedName name="_________________GEN325" localSheetId="7">#REF!</definedName>
    <definedName name="_________________GEN325" localSheetId="6">#REF!</definedName>
    <definedName name="_________________GEN325" localSheetId="3">#REF!</definedName>
    <definedName name="_________________GEN325" localSheetId="2">#REF!</definedName>
    <definedName name="_________________GEN325" localSheetId="4">#REF!</definedName>
    <definedName name="_________________GEN325">#REF!</definedName>
    <definedName name="_________________GEN380" localSheetId="1">#REF!</definedName>
    <definedName name="_________________GEN380" localSheetId="7">#REF!</definedName>
    <definedName name="_________________GEN380" localSheetId="6">#REF!</definedName>
    <definedName name="_________________GEN380" localSheetId="3">#REF!</definedName>
    <definedName name="_________________GEN380" localSheetId="2">#REF!</definedName>
    <definedName name="_________________GEN380" localSheetId="4">#REF!</definedName>
    <definedName name="_________________GEN380">#REF!</definedName>
    <definedName name="_________________GSB1" localSheetId="1">#REF!</definedName>
    <definedName name="_________________GSB1" localSheetId="7">#REF!</definedName>
    <definedName name="_________________GSB1" localSheetId="6">#REF!</definedName>
    <definedName name="_________________GSB1" localSheetId="3">#REF!</definedName>
    <definedName name="_________________GSB1" localSheetId="2">#REF!</definedName>
    <definedName name="_________________GSB1" localSheetId="4">#REF!</definedName>
    <definedName name="_________________GSB1">#REF!</definedName>
    <definedName name="_________________GSB2" localSheetId="1">#REF!</definedName>
    <definedName name="_________________GSB2" localSheetId="7">#REF!</definedName>
    <definedName name="_________________GSB2" localSheetId="6">#REF!</definedName>
    <definedName name="_________________GSB2" localSheetId="3">#REF!</definedName>
    <definedName name="_________________GSB2" localSheetId="2">#REF!</definedName>
    <definedName name="_________________GSB2" localSheetId="4">#REF!</definedName>
    <definedName name="_________________GSB2">#REF!</definedName>
    <definedName name="_________________GSB3" localSheetId="1">#REF!</definedName>
    <definedName name="_________________GSB3" localSheetId="7">#REF!</definedName>
    <definedName name="_________________GSB3" localSheetId="6">#REF!</definedName>
    <definedName name="_________________GSB3" localSheetId="3">#REF!</definedName>
    <definedName name="_________________GSB3" localSheetId="2">#REF!</definedName>
    <definedName name="_________________GSB3" localSheetId="4">#REF!</definedName>
    <definedName name="_________________GSB3">#REF!</definedName>
    <definedName name="_________________HMP1" localSheetId="1">#REF!</definedName>
    <definedName name="_________________HMP1" localSheetId="7">#REF!</definedName>
    <definedName name="_________________HMP1" localSheetId="6">#REF!</definedName>
    <definedName name="_________________HMP1" localSheetId="3">#REF!</definedName>
    <definedName name="_________________HMP1" localSheetId="2">#REF!</definedName>
    <definedName name="_________________HMP1" localSheetId="4">#REF!</definedName>
    <definedName name="_________________HMP1">#REF!</definedName>
    <definedName name="_________________HMP2" localSheetId="1">#REF!</definedName>
    <definedName name="_________________HMP2" localSheetId="7">#REF!</definedName>
    <definedName name="_________________HMP2" localSheetId="6">#REF!</definedName>
    <definedName name="_________________HMP2" localSheetId="3">#REF!</definedName>
    <definedName name="_________________HMP2" localSheetId="2">#REF!</definedName>
    <definedName name="_________________HMP2" localSheetId="4">#REF!</definedName>
    <definedName name="_________________HMP2">#REF!</definedName>
    <definedName name="_________________HMP3" localSheetId="1">#REF!</definedName>
    <definedName name="_________________HMP3" localSheetId="7">#REF!</definedName>
    <definedName name="_________________HMP3" localSheetId="6">#REF!</definedName>
    <definedName name="_________________HMP3" localSheetId="3">#REF!</definedName>
    <definedName name="_________________HMP3" localSheetId="2">#REF!</definedName>
    <definedName name="_________________HMP3" localSheetId="4">#REF!</definedName>
    <definedName name="_________________HMP3">#REF!</definedName>
    <definedName name="_________________HMP4" localSheetId="1">#REF!</definedName>
    <definedName name="_________________HMP4" localSheetId="7">#REF!</definedName>
    <definedName name="_________________HMP4" localSheetId="6">#REF!</definedName>
    <definedName name="_________________HMP4" localSheetId="3">#REF!</definedName>
    <definedName name="_________________HMP4" localSheetId="2">#REF!</definedName>
    <definedName name="_________________HMP4" localSheetId="4">#REF!</definedName>
    <definedName name="_________________HMP4">#REF!</definedName>
    <definedName name="_________________HRC1">'[6]Pipe trench'!$V$23</definedName>
    <definedName name="_________________HRC2">'[6]Pipe trench'!$V$24</definedName>
    <definedName name="_________________HSE1">'[6]Pipe trench'!$V$11</definedName>
    <definedName name="_________________lb1" localSheetId="1">#REF!</definedName>
    <definedName name="_________________lb1" localSheetId="7">#REF!</definedName>
    <definedName name="_________________lb1" localSheetId="6">#REF!</definedName>
    <definedName name="_________________lb1" localSheetId="3">#REF!</definedName>
    <definedName name="_________________lb1" localSheetId="2">#REF!</definedName>
    <definedName name="_________________lb1" localSheetId="4">#REF!</definedName>
    <definedName name="_________________lb1">#REF!</definedName>
    <definedName name="_________________lb2" localSheetId="1">#REF!</definedName>
    <definedName name="_________________lb2" localSheetId="7">#REF!</definedName>
    <definedName name="_________________lb2" localSheetId="6">#REF!</definedName>
    <definedName name="_________________lb2" localSheetId="3">#REF!</definedName>
    <definedName name="_________________lb2" localSheetId="2">#REF!</definedName>
    <definedName name="_________________lb2" localSheetId="4">#REF!</definedName>
    <definedName name="_________________lb2">#REF!</definedName>
    <definedName name="_________________mac2">200</definedName>
    <definedName name="_________________MIX10" localSheetId="1">#REF!</definedName>
    <definedName name="_________________MIX10" localSheetId="7">#REF!</definedName>
    <definedName name="_________________MIX10" localSheetId="6">#REF!</definedName>
    <definedName name="_________________MIX10" localSheetId="3">#REF!</definedName>
    <definedName name="_________________MIX10" localSheetId="2">#REF!</definedName>
    <definedName name="_________________MIX10" localSheetId="4">#REF!</definedName>
    <definedName name="_________________MIX10">#REF!</definedName>
    <definedName name="_________________MIX15" localSheetId="1">#REF!</definedName>
    <definedName name="_________________MIX15" localSheetId="7">#REF!</definedName>
    <definedName name="_________________MIX15" localSheetId="6">#REF!</definedName>
    <definedName name="_________________MIX15" localSheetId="3">#REF!</definedName>
    <definedName name="_________________MIX15" localSheetId="2">#REF!</definedName>
    <definedName name="_________________MIX15" localSheetId="4">#REF!</definedName>
    <definedName name="_________________MIX15">#REF!</definedName>
    <definedName name="_________________MIX15150" localSheetId="1">'[3]Mix Design'!#REF!</definedName>
    <definedName name="_________________MIX15150" localSheetId="7">'[3]Mix Design'!#REF!</definedName>
    <definedName name="_________________MIX15150" localSheetId="6">'[3]Mix Design'!#REF!</definedName>
    <definedName name="_________________MIX15150" localSheetId="3">'[3]Mix Design'!#REF!</definedName>
    <definedName name="_________________MIX15150" localSheetId="2">'[3]Mix Design'!#REF!</definedName>
    <definedName name="_________________MIX15150" localSheetId="4">'[3]Mix Design'!#REF!</definedName>
    <definedName name="_________________MIX15150">'[3]Mix Design'!#REF!</definedName>
    <definedName name="_________________MIX1540">'[3]Mix Design'!$P$11</definedName>
    <definedName name="_________________MIX1580" localSheetId="1">'[3]Mix Design'!#REF!</definedName>
    <definedName name="_________________MIX1580" localSheetId="7">'[3]Mix Design'!#REF!</definedName>
    <definedName name="_________________MIX1580" localSheetId="6">'[3]Mix Design'!#REF!</definedName>
    <definedName name="_________________MIX1580" localSheetId="3">'[3]Mix Design'!#REF!</definedName>
    <definedName name="_________________MIX1580" localSheetId="2">'[3]Mix Design'!#REF!</definedName>
    <definedName name="_________________MIX1580" localSheetId="4">'[3]Mix Design'!#REF!</definedName>
    <definedName name="_________________MIX1580">'[3]Mix Design'!#REF!</definedName>
    <definedName name="_________________MIX2">'[4]Mix Design'!$P$12</definedName>
    <definedName name="_________________MIX20" localSheetId="1">#REF!</definedName>
    <definedName name="_________________MIX20" localSheetId="7">#REF!</definedName>
    <definedName name="_________________MIX20" localSheetId="6">#REF!</definedName>
    <definedName name="_________________MIX20" localSheetId="3">#REF!</definedName>
    <definedName name="_________________MIX20" localSheetId="2">#REF!</definedName>
    <definedName name="_________________MIX20" localSheetId="4">#REF!</definedName>
    <definedName name="_________________MIX20">#REF!</definedName>
    <definedName name="_________________MIX2020">'[3]Mix Design'!$P$12</definedName>
    <definedName name="_________________MIX2040">'[3]Mix Design'!$P$13</definedName>
    <definedName name="_________________MIX25" localSheetId="1">#REF!</definedName>
    <definedName name="_________________MIX25" localSheetId="7">#REF!</definedName>
    <definedName name="_________________MIX25" localSheetId="6">#REF!</definedName>
    <definedName name="_________________MIX25" localSheetId="3">#REF!</definedName>
    <definedName name="_________________MIX25" localSheetId="2">#REF!</definedName>
    <definedName name="_________________MIX25" localSheetId="4">#REF!</definedName>
    <definedName name="_________________MIX25">#REF!</definedName>
    <definedName name="_________________MIX2540">'[3]Mix Design'!$P$15</definedName>
    <definedName name="_________________Mix255">'[5]Mix Design'!$P$13</definedName>
    <definedName name="_________________MIX30" localSheetId="1">#REF!</definedName>
    <definedName name="_________________MIX30" localSheetId="7">#REF!</definedName>
    <definedName name="_________________MIX30" localSheetId="6">#REF!</definedName>
    <definedName name="_________________MIX30" localSheetId="3">#REF!</definedName>
    <definedName name="_________________MIX30" localSheetId="2">#REF!</definedName>
    <definedName name="_________________MIX30" localSheetId="4">#REF!</definedName>
    <definedName name="_________________MIX30">#REF!</definedName>
    <definedName name="_________________MIX35" localSheetId="1">#REF!</definedName>
    <definedName name="_________________MIX35" localSheetId="7">#REF!</definedName>
    <definedName name="_________________MIX35" localSheetId="6">#REF!</definedName>
    <definedName name="_________________MIX35" localSheetId="3">#REF!</definedName>
    <definedName name="_________________MIX35" localSheetId="2">#REF!</definedName>
    <definedName name="_________________MIX35" localSheetId="4">#REF!</definedName>
    <definedName name="_________________MIX35">#REF!</definedName>
    <definedName name="_________________MIX40" localSheetId="1">#REF!</definedName>
    <definedName name="_________________MIX40" localSheetId="7">#REF!</definedName>
    <definedName name="_________________MIX40" localSheetId="6">#REF!</definedName>
    <definedName name="_________________MIX40" localSheetId="3">#REF!</definedName>
    <definedName name="_________________MIX40" localSheetId="2">#REF!</definedName>
    <definedName name="_________________MIX40" localSheetId="4">#REF!</definedName>
    <definedName name="_________________MIX40">#REF!</definedName>
    <definedName name="_________________MIX45" localSheetId="1">'[3]Mix Design'!#REF!</definedName>
    <definedName name="_________________MIX45" localSheetId="7">'[3]Mix Design'!#REF!</definedName>
    <definedName name="_________________MIX45" localSheetId="6">'[3]Mix Design'!#REF!</definedName>
    <definedName name="_________________MIX45" localSheetId="3">'[3]Mix Design'!#REF!</definedName>
    <definedName name="_________________MIX45" localSheetId="2">'[3]Mix Design'!#REF!</definedName>
    <definedName name="_________________MIX45" localSheetId="4">'[3]Mix Design'!#REF!</definedName>
    <definedName name="_________________MIX45">'[3]Mix Design'!#REF!</definedName>
    <definedName name="_________________mm1" localSheetId="1">#REF!</definedName>
    <definedName name="_________________mm1" localSheetId="7">#REF!</definedName>
    <definedName name="_________________mm1" localSheetId="6">#REF!</definedName>
    <definedName name="_________________mm1" localSheetId="3">#REF!</definedName>
    <definedName name="_________________mm1" localSheetId="2">#REF!</definedName>
    <definedName name="_________________mm1" localSheetId="4">#REF!</definedName>
    <definedName name="_________________mm1">#REF!</definedName>
    <definedName name="_________________mm2" localSheetId="1">#REF!</definedName>
    <definedName name="_________________mm2" localSheetId="7">#REF!</definedName>
    <definedName name="_________________mm2" localSheetId="6">#REF!</definedName>
    <definedName name="_________________mm2" localSheetId="3">#REF!</definedName>
    <definedName name="_________________mm2" localSheetId="2">#REF!</definedName>
    <definedName name="_________________mm2" localSheetId="4">#REF!</definedName>
    <definedName name="_________________mm2">#REF!</definedName>
    <definedName name="_________________mm3" localSheetId="1">#REF!</definedName>
    <definedName name="_________________mm3" localSheetId="7">#REF!</definedName>
    <definedName name="_________________mm3" localSheetId="6">#REF!</definedName>
    <definedName name="_________________mm3" localSheetId="3">#REF!</definedName>
    <definedName name="_________________mm3" localSheetId="2">#REF!</definedName>
    <definedName name="_________________mm3" localSheetId="4">#REF!</definedName>
    <definedName name="_________________mm3">#REF!</definedName>
    <definedName name="_________________MUR5" localSheetId="1">#REF!</definedName>
    <definedName name="_________________MUR5" localSheetId="7">#REF!</definedName>
    <definedName name="_________________MUR5" localSheetId="6">#REF!</definedName>
    <definedName name="_________________MUR5" localSheetId="3">#REF!</definedName>
    <definedName name="_________________MUR5" localSheetId="2">#REF!</definedName>
    <definedName name="_________________MUR5" localSheetId="4">#REF!</definedName>
    <definedName name="_________________MUR5">#REF!</definedName>
    <definedName name="_________________MUR8" localSheetId="1">#REF!</definedName>
    <definedName name="_________________MUR8" localSheetId="7">#REF!</definedName>
    <definedName name="_________________MUR8" localSheetId="6">#REF!</definedName>
    <definedName name="_________________MUR8" localSheetId="3">#REF!</definedName>
    <definedName name="_________________MUR8" localSheetId="2">#REF!</definedName>
    <definedName name="_________________MUR8" localSheetId="4">#REF!</definedName>
    <definedName name="_________________MUR8">#REF!</definedName>
    <definedName name="_________________OPC43" localSheetId="1">#REF!</definedName>
    <definedName name="_________________OPC43" localSheetId="7">#REF!</definedName>
    <definedName name="_________________OPC43" localSheetId="6">#REF!</definedName>
    <definedName name="_________________OPC43" localSheetId="3">#REF!</definedName>
    <definedName name="_________________OPC43" localSheetId="2">#REF!</definedName>
    <definedName name="_________________OPC43" localSheetId="4">#REF!</definedName>
    <definedName name="_________________OPC43">#REF!</definedName>
    <definedName name="_________________ORC1">'[6]Pipe trench'!$V$17</definedName>
    <definedName name="_________________ORC2">'[6]Pipe trench'!$V$18</definedName>
    <definedName name="_________________OSE1">'[6]Pipe trench'!$V$8</definedName>
    <definedName name="_________________sh1">90</definedName>
    <definedName name="_________________sh2">120</definedName>
    <definedName name="_________________sh3">150</definedName>
    <definedName name="_________________sh4">180</definedName>
    <definedName name="_________________SLV10025" localSheetId="1">'[15]ANAL-PIPE LINE'!#REF!</definedName>
    <definedName name="_________________SLV10025" localSheetId="7">'[15]ANAL-PIPE LINE'!#REF!</definedName>
    <definedName name="_________________SLV10025" localSheetId="6">'[15]ANAL-PIPE LINE'!#REF!</definedName>
    <definedName name="_________________SLV10025" localSheetId="3">'[15]ANAL-PIPE LINE'!#REF!</definedName>
    <definedName name="_________________SLV10025" localSheetId="2">'[15]ANAL-PIPE LINE'!#REF!</definedName>
    <definedName name="_________________SLV10025" localSheetId="4">'[15]ANAL-PIPE LINE'!#REF!</definedName>
    <definedName name="_________________SLV10025">'[15]ANAL-PIPE LINE'!#REF!</definedName>
    <definedName name="_________________SLV20025">'[6]ANAL-PUMP HOUSE'!$I$58</definedName>
    <definedName name="_________________SLV80010">'[6]ANAL-PUMP HOUSE'!$I$60</definedName>
    <definedName name="_________________tab1" localSheetId="1">#REF!</definedName>
    <definedName name="_________________tab1" localSheetId="7">#REF!</definedName>
    <definedName name="_________________tab1" localSheetId="6">#REF!</definedName>
    <definedName name="_________________tab1" localSheetId="3">#REF!</definedName>
    <definedName name="_________________tab1" localSheetId="2">#REF!</definedName>
    <definedName name="_________________tab1" localSheetId="4">#REF!</definedName>
    <definedName name="_________________tab1">#REF!</definedName>
    <definedName name="_________________tab2" localSheetId="1">#REF!</definedName>
    <definedName name="_________________tab2" localSheetId="7">#REF!</definedName>
    <definedName name="_________________tab2" localSheetId="6">#REF!</definedName>
    <definedName name="_________________tab2" localSheetId="3">#REF!</definedName>
    <definedName name="_________________tab2" localSheetId="2">#REF!</definedName>
    <definedName name="_________________tab2" localSheetId="4">#REF!</definedName>
    <definedName name="_________________tab2">#REF!</definedName>
    <definedName name="_________________TIP1" localSheetId="1">#REF!</definedName>
    <definedName name="_________________TIP1" localSheetId="7">#REF!</definedName>
    <definedName name="_________________TIP1" localSheetId="6">#REF!</definedName>
    <definedName name="_________________TIP1" localSheetId="3">#REF!</definedName>
    <definedName name="_________________TIP1" localSheetId="2">#REF!</definedName>
    <definedName name="_________________TIP1" localSheetId="4">#REF!</definedName>
    <definedName name="_________________TIP1">#REF!</definedName>
    <definedName name="_________________TIP2" localSheetId="1">#REF!</definedName>
    <definedName name="_________________TIP2" localSheetId="7">#REF!</definedName>
    <definedName name="_________________TIP2" localSheetId="6">#REF!</definedName>
    <definedName name="_________________TIP2" localSheetId="3">#REF!</definedName>
    <definedName name="_________________TIP2" localSheetId="2">#REF!</definedName>
    <definedName name="_________________TIP2" localSheetId="4">#REF!</definedName>
    <definedName name="_________________TIP2">#REF!</definedName>
    <definedName name="_________________TIP3" localSheetId="1">#REF!</definedName>
    <definedName name="_________________TIP3" localSheetId="7">#REF!</definedName>
    <definedName name="_________________TIP3" localSheetId="6">#REF!</definedName>
    <definedName name="_________________TIP3" localSheetId="3">#REF!</definedName>
    <definedName name="_________________TIP3" localSheetId="2">#REF!</definedName>
    <definedName name="_________________TIP3" localSheetId="4">#REF!</definedName>
    <definedName name="_________________TIP3">#REF!</definedName>
    <definedName name="________________A65537" localSheetId="1">#REF!</definedName>
    <definedName name="________________A65537" localSheetId="7">#REF!</definedName>
    <definedName name="________________A65537" localSheetId="6">#REF!</definedName>
    <definedName name="________________A65537" localSheetId="3">#REF!</definedName>
    <definedName name="________________A65537" localSheetId="2">#REF!</definedName>
    <definedName name="________________A65537" localSheetId="4">#REF!</definedName>
    <definedName name="________________A65537">#REF!</definedName>
    <definedName name="________________ABM10" localSheetId="1">#REF!</definedName>
    <definedName name="________________ABM10" localSheetId="7">#REF!</definedName>
    <definedName name="________________ABM10" localSheetId="6">#REF!</definedName>
    <definedName name="________________ABM10" localSheetId="3">#REF!</definedName>
    <definedName name="________________ABM10" localSheetId="2">#REF!</definedName>
    <definedName name="________________ABM10" localSheetId="4">#REF!</definedName>
    <definedName name="________________ABM10">#REF!</definedName>
    <definedName name="________________ABM40" localSheetId="1">#REF!</definedName>
    <definedName name="________________ABM40" localSheetId="7">#REF!</definedName>
    <definedName name="________________ABM40" localSheetId="6">#REF!</definedName>
    <definedName name="________________ABM40" localSheetId="3">#REF!</definedName>
    <definedName name="________________ABM40" localSheetId="2">#REF!</definedName>
    <definedName name="________________ABM40" localSheetId="4">#REF!</definedName>
    <definedName name="________________ABM40">#REF!</definedName>
    <definedName name="________________ABM6" localSheetId="1">#REF!</definedName>
    <definedName name="________________ABM6" localSheetId="7">#REF!</definedName>
    <definedName name="________________ABM6" localSheetId="6">#REF!</definedName>
    <definedName name="________________ABM6" localSheetId="3">#REF!</definedName>
    <definedName name="________________ABM6" localSheetId="2">#REF!</definedName>
    <definedName name="________________ABM6" localSheetId="4">#REF!</definedName>
    <definedName name="________________ABM6">#REF!</definedName>
    <definedName name="________________ACB10" localSheetId="1">#REF!</definedName>
    <definedName name="________________ACB10" localSheetId="7">#REF!</definedName>
    <definedName name="________________ACB10" localSheetId="6">#REF!</definedName>
    <definedName name="________________ACB10" localSheetId="3">#REF!</definedName>
    <definedName name="________________ACB10" localSheetId="2">#REF!</definedName>
    <definedName name="________________ACB10" localSheetId="4">#REF!</definedName>
    <definedName name="________________ACB10">#REF!</definedName>
    <definedName name="________________ACB20" localSheetId="1">#REF!</definedName>
    <definedName name="________________ACB20" localSheetId="7">#REF!</definedName>
    <definedName name="________________ACB20" localSheetId="6">#REF!</definedName>
    <definedName name="________________ACB20" localSheetId="3">#REF!</definedName>
    <definedName name="________________ACB20" localSheetId="2">#REF!</definedName>
    <definedName name="________________ACB20" localSheetId="4">#REF!</definedName>
    <definedName name="________________ACB20">#REF!</definedName>
    <definedName name="________________ACR10" localSheetId="1">#REF!</definedName>
    <definedName name="________________ACR10" localSheetId="7">#REF!</definedName>
    <definedName name="________________ACR10" localSheetId="6">#REF!</definedName>
    <definedName name="________________ACR10" localSheetId="3">#REF!</definedName>
    <definedName name="________________ACR10" localSheetId="2">#REF!</definedName>
    <definedName name="________________ACR10" localSheetId="4">#REF!</definedName>
    <definedName name="________________ACR10">#REF!</definedName>
    <definedName name="________________ACR20" localSheetId="1">#REF!</definedName>
    <definedName name="________________ACR20" localSheetId="7">#REF!</definedName>
    <definedName name="________________ACR20" localSheetId="6">#REF!</definedName>
    <definedName name="________________ACR20" localSheetId="3">#REF!</definedName>
    <definedName name="________________ACR20" localSheetId="2">#REF!</definedName>
    <definedName name="________________ACR20" localSheetId="4">#REF!</definedName>
    <definedName name="________________ACR20">#REF!</definedName>
    <definedName name="________________AGG10" localSheetId="1">#REF!</definedName>
    <definedName name="________________AGG10" localSheetId="7">#REF!</definedName>
    <definedName name="________________AGG10" localSheetId="6">#REF!</definedName>
    <definedName name="________________AGG10" localSheetId="3">#REF!</definedName>
    <definedName name="________________AGG10" localSheetId="2">#REF!</definedName>
    <definedName name="________________AGG10" localSheetId="4">#REF!</definedName>
    <definedName name="________________AGG10">#REF!</definedName>
    <definedName name="________________AGG6" localSheetId="1">#REF!</definedName>
    <definedName name="________________AGG6" localSheetId="7">#REF!</definedName>
    <definedName name="________________AGG6" localSheetId="6">#REF!</definedName>
    <definedName name="________________AGG6" localSheetId="3">#REF!</definedName>
    <definedName name="________________AGG6" localSheetId="2">#REF!</definedName>
    <definedName name="________________AGG6" localSheetId="4">#REF!</definedName>
    <definedName name="________________AGG6">#REF!</definedName>
    <definedName name="________________ARV8040">'[6]ANAL-PUMP HOUSE'!$I$55</definedName>
    <definedName name="________________ash1" localSheetId="1">[10]ANAL!#REF!</definedName>
    <definedName name="________________ash1" localSheetId="7">[10]ANAL!#REF!</definedName>
    <definedName name="________________ash1" localSheetId="6">[10]ANAL!#REF!</definedName>
    <definedName name="________________ash1" localSheetId="3">[10]ANAL!#REF!</definedName>
    <definedName name="________________ash1" localSheetId="2">[10]ANAL!#REF!</definedName>
    <definedName name="________________ash1" localSheetId="4">[10]ANAL!#REF!</definedName>
    <definedName name="________________ash1">[10]ANAL!#REF!</definedName>
    <definedName name="________________AWM10" localSheetId="1">#REF!</definedName>
    <definedName name="________________AWM10" localSheetId="7">#REF!</definedName>
    <definedName name="________________AWM10" localSheetId="6">#REF!</definedName>
    <definedName name="________________AWM10" localSheetId="3">#REF!</definedName>
    <definedName name="________________AWM10" localSheetId="2">#REF!</definedName>
    <definedName name="________________AWM10" localSheetId="4">#REF!</definedName>
    <definedName name="________________AWM10">#REF!</definedName>
    <definedName name="________________AWM40" localSheetId="1">#REF!</definedName>
    <definedName name="________________AWM40" localSheetId="7">#REF!</definedName>
    <definedName name="________________AWM40" localSheetId="6">#REF!</definedName>
    <definedName name="________________AWM40" localSheetId="3">#REF!</definedName>
    <definedName name="________________AWM40" localSheetId="2">#REF!</definedName>
    <definedName name="________________AWM40" localSheetId="4">#REF!</definedName>
    <definedName name="________________AWM40">#REF!</definedName>
    <definedName name="________________AWM6" localSheetId="1">#REF!</definedName>
    <definedName name="________________AWM6" localSheetId="7">#REF!</definedName>
    <definedName name="________________AWM6" localSheetId="6">#REF!</definedName>
    <definedName name="________________AWM6" localSheetId="3">#REF!</definedName>
    <definedName name="________________AWM6" localSheetId="2">#REF!</definedName>
    <definedName name="________________AWM6" localSheetId="4">#REF!</definedName>
    <definedName name="________________AWM6">#REF!</definedName>
    <definedName name="________________BTV300">'[6]ANAL-PUMP HOUSE'!$I$52</definedName>
    <definedName name="________________CAN112">13.42</definedName>
    <definedName name="________________CAN113">12.98</definedName>
    <definedName name="________________CAN117">12.7</definedName>
    <definedName name="________________CAN118">13.27</definedName>
    <definedName name="________________CAN120">11.72</definedName>
    <definedName name="________________CAN210">10.38</definedName>
    <definedName name="________________CAN211">10.58</definedName>
    <definedName name="________________CAN213">10.56</definedName>
    <definedName name="________________CAN215">10.22</definedName>
    <definedName name="________________CAN216">9.61</definedName>
    <definedName name="________________CAN217">10.47</definedName>
    <definedName name="________________CAN219">10.91</definedName>
    <definedName name="________________CAN220">11.09</definedName>
    <definedName name="________________CAN221">11.25</definedName>
    <definedName name="________________CAN222">10.17</definedName>
    <definedName name="________________CAN223">9.89</definedName>
    <definedName name="________________CAN230">10.79</definedName>
    <definedName name="________________can421">40.2</definedName>
    <definedName name="________________can422">41.57</definedName>
    <definedName name="________________can423">43.9</definedName>
    <definedName name="________________can424">41.19</definedName>
    <definedName name="________________can425">42.81</definedName>
    <definedName name="________________can426">40.77</definedName>
    <definedName name="________________can427">40.92</definedName>
    <definedName name="________________can428">39.29</definedName>
    <definedName name="________________can429">45.19</definedName>
    <definedName name="________________can430">40.73</definedName>
    <definedName name="________________can431">42.52</definedName>
    <definedName name="________________can432">42.53</definedName>
    <definedName name="________________can433">43.69</definedName>
    <definedName name="________________can434">40.43</definedName>
    <definedName name="________________can435">43.3</definedName>
    <definedName name="________________CAN458" localSheetId="1">[11]PROCTOR!#REF!</definedName>
    <definedName name="________________CAN458" localSheetId="7">[11]PROCTOR!#REF!</definedName>
    <definedName name="________________CAN458" localSheetId="6">[11]PROCTOR!#REF!</definedName>
    <definedName name="________________CAN458" localSheetId="3">[11]PROCTOR!#REF!</definedName>
    <definedName name="________________CAN458" localSheetId="2">[11]PROCTOR!#REF!</definedName>
    <definedName name="________________CAN458" localSheetId="4">[11]PROCTOR!#REF!</definedName>
    <definedName name="________________CAN458">[11]PROCTOR!#REF!</definedName>
    <definedName name="________________CAN486" localSheetId="1">[11]PROCTOR!#REF!</definedName>
    <definedName name="________________CAN486" localSheetId="7">[11]PROCTOR!#REF!</definedName>
    <definedName name="________________CAN486" localSheetId="6">[11]PROCTOR!#REF!</definedName>
    <definedName name="________________CAN486" localSheetId="3">[11]PROCTOR!#REF!</definedName>
    <definedName name="________________CAN486" localSheetId="2">[11]PROCTOR!#REF!</definedName>
    <definedName name="________________CAN486" localSheetId="4">[11]PROCTOR!#REF!</definedName>
    <definedName name="________________CAN486">[11]PROCTOR!#REF!</definedName>
    <definedName name="________________CAN487" localSheetId="1">[11]PROCTOR!#REF!</definedName>
    <definedName name="________________CAN487" localSheetId="7">[11]PROCTOR!#REF!</definedName>
    <definedName name="________________CAN487" localSheetId="6">[11]PROCTOR!#REF!</definedName>
    <definedName name="________________CAN487" localSheetId="3">[11]PROCTOR!#REF!</definedName>
    <definedName name="________________CAN487" localSheetId="2">[11]PROCTOR!#REF!</definedName>
    <definedName name="________________CAN487" localSheetId="4">[11]PROCTOR!#REF!</definedName>
    <definedName name="________________CAN487">[11]PROCTOR!#REF!</definedName>
    <definedName name="________________CAN488" localSheetId="1">[11]PROCTOR!#REF!</definedName>
    <definedName name="________________CAN488" localSheetId="7">[11]PROCTOR!#REF!</definedName>
    <definedName name="________________CAN488" localSheetId="6">[11]PROCTOR!#REF!</definedName>
    <definedName name="________________CAN488" localSheetId="3">[11]PROCTOR!#REF!</definedName>
    <definedName name="________________CAN488" localSheetId="2">[11]PROCTOR!#REF!</definedName>
    <definedName name="________________CAN488" localSheetId="4">[11]PROCTOR!#REF!</definedName>
    <definedName name="________________CAN488">[11]PROCTOR!#REF!</definedName>
    <definedName name="________________CAN489" localSheetId="1">[11]PROCTOR!#REF!</definedName>
    <definedName name="________________CAN489" localSheetId="7">[11]PROCTOR!#REF!</definedName>
    <definedName name="________________CAN489" localSheetId="6">[11]PROCTOR!#REF!</definedName>
    <definedName name="________________CAN489" localSheetId="3">[11]PROCTOR!#REF!</definedName>
    <definedName name="________________CAN489" localSheetId="2">[11]PROCTOR!#REF!</definedName>
    <definedName name="________________CAN489" localSheetId="4">[11]PROCTOR!#REF!</definedName>
    <definedName name="________________CAN489">[11]PROCTOR!#REF!</definedName>
    <definedName name="________________CAN490" localSheetId="1">[11]PROCTOR!#REF!</definedName>
    <definedName name="________________CAN490" localSheetId="7">[11]PROCTOR!#REF!</definedName>
    <definedName name="________________CAN490" localSheetId="6">[11]PROCTOR!#REF!</definedName>
    <definedName name="________________CAN490" localSheetId="3">[11]PROCTOR!#REF!</definedName>
    <definedName name="________________CAN490" localSheetId="2">[11]PROCTOR!#REF!</definedName>
    <definedName name="________________CAN490" localSheetId="4">[11]PROCTOR!#REF!</definedName>
    <definedName name="________________CAN490">[11]PROCTOR!#REF!</definedName>
    <definedName name="________________CAN491" localSheetId="1">[11]PROCTOR!#REF!</definedName>
    <definedName name="________________CAN491" localSheetId="7">[11]PROCTOR!#REF!</definedName>
    <definedName name="________________CAN491" localSheetId="6">[11]PROCTOR!#REF!</definedName>
    <definedName name="________________CAN491" localSheetId="3">[11]PROCTOR!#REF!</definedName>
    <definedName name="________________CAN491" localSheetId="2">[11]PROCTOR!#REF!</definedName>
    <definedName name="________________CAN491" localSheetId="4">[11]PROCTOR!#REF!</definedName>
    <definedName name="________________CAN491">[11]PROCTOR!#REF!</definedName>
    <definedName name="________________CAN492" localSheetId="1">[11]PROCTOR!#REF!</definedName>
    <definedName name="________________CAN492" localSheetId="7">[11]PROCTOR!#REF!</definedName>
    <definedName name="________________CAN492" localSheetId="6">[11]PROCTOR!#REF!</definedName>
    <definedName name="________________CAN492" localSheetId="3">[11]PROCTOR!#REF!</definedName>
    <definedName name="________________CAN492" localSheetId="2">[11]PROCTOR!#REF!</definedName>
    <definedName name="________________CAN492" localSheetId="4">[11]PROCTOR!#REF!</definedName>
    <definedName name="________________CAN492">[11]PROCTOR!#REF!</definedName>
    <definedName name="________________CAN493" localSheetId="1">[11]PROCTOR!#REF!</definedName>
    <definedName name="________________CAN493" localSheetId="7">[11]PROCTOR!#REF!</definedName>
    <definedName name="________________CAN493" localSheetId="6">[11]PROCTOR!#REF!</definedName>
    <definedName name="________________CAN493" localSheetId="3">[11]PROCTOR!#REF!</definedName>
    <definedName name="________________CAN493" localSheetId="2">[11]PROCTOR!#REF!</definedName>
    <definedName name="________________CAN493" localSheetId="4">[11]PROCTOR!#REF!</definedName>
    <definedName name="________________CAN493">[11]PROCTOR!#REF!</definedName>
    <definedName name="________________CAN494" localSheetId="1">[11]PROCTOR!#REF!</definedName>
    <definedName name="________________CAN494" localSheetId="7">[11]PROCTOR!#REF!</definedName>
    <definedName name="________________CAN494" localSheetId="6">[11]PROCTOR!#REF!</definedName>
    <definedName name="________________CAN494" localSheetId="3">[11]PROCTOR!#REF!</definedName>
    <definedName name="________________CAN494" localSheetId="2">[11]PROCTOR!#REF!</definedName>
    <definedName name="________________CAN494" localSheetId="4">[11]PROCTOR!#REF!</definedName>
    <definedName name="________________CAN494">[11]PROCTOR!#REF!</definedName>
    <definedName name="________________CAN495" localSheetId="1">[11]PROCTOR!#REF!</definedName>
    <definedName name="________________CAN495" localSheetId="7">[11]PROCTOR!#REF!</definedName>
    <definedName name="________________CAN495" localSheetId="6">[11]PROCTOR!#REF!</definedName>
    <definedName name="________________CAN495" localSheetId="3">[11]PROCTOR!#REF!</definedName>
    <definedName name="________________CAN495" localSheetId="2">[11]PROCTOR!#REF!</definedName>
    <definedName name="________________CAN495" localSheetId="4">[11]PROCTOR!#REF!</definedName>
    <definedName name="________________CAN495">[11]PROCTOR!#REF!</definedName>
    <definedName name="________________CAN496" localSheetId="1">[11]PROCTOR!#REF!</definedName>
    <definedName name="________________CAN496" localSheetId="7">[11]PROCTOR!#REF!</definedName>
    <definedName name="________________CAN496" localSheetId="6">[11]PROCTOR!#REF!</definedName>
    <definedName name="________________CAN496" localSheetId="3">[11]PROCTOR!#REF!</definedName>
    <definedName name="________________CAN496" localSheetId="2">[11]PROCTOR!#REF!</definedName>
    <definedName name="________________CAN496" localSheetId="4">[11]PROCTOR!#REF!</definedName>
    <definedName name="________________CAN496">[11]PROCTOR!#REF!</definedName>
    <definedName name="________________CAN497" localSheetId="1">[11]PROCTOR!#REF!</definedName>
    <definedName name="________________CAN497" localSheetId="7">[11]PROCTOR!#REF!</definedName>
    <definedName name="________________CAN497" localSheetId="6">[11]PROCTOR!#REF!</definedName>
    <definedName name="________________CAN497" localSheetId="3">[11]PROCTOR!#REF!</definedName>
    <definedName name="________________CAN497" localSheetId="2">[11]PROCTOR!#REF!</definedName>
    <definedName name="________________CAN497" localSheetId="4">[11]PROCTOR!#REF!</definedName>
    <definedName name="________________CAN497">[11]PROCTOR!#REF!</definedName>
    <definedName name="________________CAN498" localSheetId="1">[11]PROCTOR!#REF!</definedName>
    <definedName name="________________CAN498" localSheetId="7">[11]PROCTOR!#REF!</definedName>
    <definedName name="________________CAN498" localSheetId="6">[11]PROCTOR!#REF!</definedName>
    <definedName name="________________CAN498" localSheetId="3">[11]PROCTOR!#REF!</definedName>
    <definedName name="________________CAN498" localSheetId="2">[11]PROCTOR!#REF!</definedName>
    <definedName name="________________CAN498" localSheetId="4">[11]PROCTOR!#REF!</definedName>
    <definedName name="________________CAN498">[11]PROCTOR!#REF!</definedName>
    <definedName name="________________CAN499" localSheetId="1">[11]PROCTOR!#REF!</definedName>
    <definedName name="________________CAN499" localSheetId="7">[11]PROCTOR!#REF!</definedName>
    <definedName name="________________CAN499" localSheetId="6">[11]PROCTOR!#REF!</definedName>
    <definedName name="________________CAN499" localSheetId="3">[11]PROCTOR!#REF!</definedName>
    <definedName name="________________CAN499" localSheetId="2">[11]PROCTOR!#REF!</definedName>
    <definedName name="________________CAN499" localSheetId="4">[11]PROCTOR!#REF!</definedName>
    <definedName name="________________CAN499">[11]PROCTOR!#REF!</definedName>
    <definedName name="________________CAN500" localSheetId="1">[11]PROCTOR!#REF!</definedName>
    <definedName name="________________CAN500" localSheetId="7">[11]PROCTOR!#REF!</definedName>
    <definedName name="________________CAN500" localSheetId="6">[11]PROCTOR!#REF!</definedName>
    <definedName name="________________CAN500" localSheetId="3">[11]PROCTOR!#REF!</definedName>
    <definedName name="________________CAN500" localSheetId="2">[11]PROCTOR!#REF!</definedName>
    <definedName name="________________CAN500" localSheetId="4">[11]PROCTOR!#REF!</definedName>
    <definedName name="________________CAN500">[11]PROCTOR!#REF!</definedName>
    <definedName name="________________CDG100" localSheetId="1">#REF!</definedName>
    <definedName name="________________CDG100" localSheetId="7">#REF!</definedName>
    <definedName name="________________CDG100" localSheetId="6">#REF!</definedName>
    <definedName name="________________CDG100" localSheetId="3">#REF!</definedName>
    <definedName name="________________CDG100" localSheetId="2">#REF!</definedName>
    <definedName name="________________CDG100" localSheetId="4">#REF!</definedName>
    <definedName name="________________CDG100">#REF!</definedName>
    <definedName name="________________CDG250" localSheetId="1">#REF!</definedName>
    <definedName name="________________CDG250" localSheetId="7">#REF!</definedName>
    <definedName name="________________CDG250" localSheetId="6">#REF!</definedName>
    <definedName name="________________CDG250" localSheetId="3">#REF!</definedName>
    <definedName name="________________CDG250" localSheetId="2">#REF!</definedName>
    <definedName name="________________CDG250" localSheetId="4">#REF!</definedName>
    <definedName name="________________CDG250">#REF!</definedName>
    <definedName name="________________CDG50" localSheetId="1">#REF!</definedName>
    <definedName name="________________CDG50" localSheetId="7">#REF!</definedName>
    <definedName name="________________CDG50" localSheetId="6">#REF!</definedName>
    <definedName name="________________CDG50" localSheetId="3">#REF!</definedName>
    <definedName name="________________CDG50" localSheetId="2">#REF!</definedName>
    <definedName name="________________CDG50" localSheetId="4">#REF!</definedName>
    <definedName name="________________CDG50">#REF!</definedName>
    <definedName name="________________CDG500" localSheetId="1">#REF!</definedName>
    <definedName name="________________CDG500" localSheetId="7">#REF!</definedName>
    <definedName name="________________CDG500" localSheetId="6">#REF!</definedName>
    <definedName name="________________CDG500" localSheetId="3">#REF!</definedName>
    <definedName name="________________CDG500" localSheetId="2">#REF!</definedName>
    <definedName name="________________CDG500" localSheetId="4">#REF!</definedName>
    <definedName name="________________CDG500">#REF!</definedName>
    <definedName name="________________CEM53" localSheetId="1">#REF!</definedName>
    <definedName name="________________CEM53" localSheetId="7">#REF!</definedName>
    <definedName name="________________CEM53" localSheetId="6">#REF!</definedName>
    <definedName name="________________CEM53" localSheetId="3">#REF!</definedName>
    <definedName name="________________CEM53" localSheetId="2">#REF!</definedName>
    <definedName name="________________CEM53" localSheetId="4">#REF!</definedName>
    <definedName name="________________CEM53">#REF!</definedName>
    <definedName name="________________CRN3" localSheetId="1">#REF!</definedName>
    <definedName name="________________CRN3" localSheetId="7">#REF!</definedName>
    <definedName name="________________CRN3" localSheetId="6">#REF!</definedName>
    <definedName name="________________CRN3" localSheetId="3">#REF!</definedName>
    <definedName name="________________CRN3" localSheetId="2">#REF!</definedName>
    <definedName name="________________CRN3" localSheetId="4">#REF!</definedName>
    <definedName name="________________CRN3">#REF!</definedName>
    <definedName name="________________CRN35" localSheetId="1">#REF!</definedName>
    <definedName name="________________CRN35" localSheetId="7">#REF!</definedName>
    <definedName name="________________CRN35" localSheetId="6">#REF!</definedName>
    <definedName name="________________CRN35" localSheetId="3">#REF!</definedName>
    <definedName name="________________CRN35" localSheetId="2">#REF!</definedName>
    <definedName name="________________CRN35" localSheetId="4">#REF!</definedName>
    <definedName name="________________CRN35">#REF!</definedName>
    <definedName name="________________CRN80" localSheetId="1">#REF!</definedName>
    <definedName name="________________CRN80" localSheetId="7">#REF!</definedName>
    <definedName name="________________CRN80" localSheetId="6">#REF!</definedName>
    <definedName name="________________CRN80" localSheetId="3">#REF!</definedName>
    <definedName name="________________CRN80" localSheetId="2">#REF!</definedName>
    <definedName name="________________CRN80" localSheetId="4">#REF!</definedName>
    <definedName name="________________CRN80">#REF!</definedName>
    <definedName name="________________dec05" hidden="1">{"'Sheet1'!$A$4386:$N$4591"}</definedName>
    <definedName name="________________DOZ50" localSheetId="1">#REF!</definedName>
    <definedName name="________________DOZ50" localSheetId="7">#REF!</definedName>
    <definedName name="________________DOZ50" localSheetId="6">#REF!</definedName>
    <definedName name="________________DOZ50" localSheetId="3">#REF!</definedName>
    <definedName name="________________DOZ50" localSheetId="2">#REF!</definedName>
    <definedName name="________________DOZ50" localSheetId="4">#REF!</definedName>
    <definedName name="________________DOZ50">#REF!</definedName>
    <definedName name="________________DOZ80" localSheetId="1">#REF!</definedName>
    <definedName name="________________DOZ80" localSheetId="7">#REF!</definedName>
    <definedName name="________________DOZ80" localSheetId="6">#REF!</definedName>
    <definedName name="________________DOZ80" localSheetId="3">#REF!</definedName>
    <definedName name="________________DOZ80" localSheetId="2">#REF!</definedName>
    <definedName name="________________DOZ80" localSheetId="4">#REF!</definedName>
    <definedName name="________________DOZ80">#REF!</definedName>
    <definedName name="________________ExV200" localSheetId="1">#REF!</definedName>
    <definedName name="________________ExV200" localSheetId="7">#REF!</definedName>
    <definedName name="________________ExV200" localSheetId="6">#REF!</definedName>
    <definedName name="________________ExV200" localSheetId="3">#REF!</definedName>
    <definedName name="________________ExV200" localSheetId="2">#REF!</definedName>
    <definedName name="________________ExV200" localSheetId="4">#REF!</definedName>
    <definedName name="________________ExV200">#REF!</definedName>
    <definedName name="________________GEN100" localSheetId="1">#REF!</definedName>
    <definedName name="________________GEN100" localSheetId="7">#REF!</definedName>
    <definedName name="________________GEN100" localSheetId="6">#REF!</definedName>
    <definedName name="________________GEN100" localSheetId="3">#REF!</definedName>
    <definedName name="________________GEN100" localSheetId="2">#REF!</definedName>
    <definedName name="________________GEN100" localSheetId="4">#REF!</definedName>
    <definedName name="________________GEN100">#REF!</definedName>
    <definedName name="________________GEN250" localSheetId="1">#REF!</definedName>
    <definedName name="________________GEN250" localSheetId="7">#REF!</definedName>
    <definedName name="________________GEN250" localSheetId="6">#REF!</definedName>
    <definedName name="________________GEN250" localSheetId="3">#REF!</definedName>
    <definedName name="________________GEN250" localSheetId="2">#REF!</definedName>
    <definedName name="________________GEN250" localSheetId="4">#REF!</definedName>
    <definedName name="________________GEN250">#REF!</definedName>
    <definedName name="________________GEN325" localSheetId="1">#REF!</definedName>
    <definedName name="________________GEN325" localSheetId="7">#REF!</definedName>
    <definedName name="________________GEN325" localSheetId="6">#REF!</definedName>
    <definedName name="________________GEN325" localSheetId="3">#REF!</definedName>
    <definedName name="________________GEN325" localSheetId="2">#REF!</definedName>
    <definedName name="________________GEN325" localSheetId="4">#REF!</definedName>
    <definedName name="________________GEN325">#REF!</definedName>
    <definedName name="________________GEN380" localSheetId="1">#REF!</definedName>
    <definedName name="________________GEN380" localSheetId="7">#REF!</definedName>
    <definedName name="________________GEN380" localSheetId="6">#REF!</definedName>
    <definedName name="________________GEN380" localSheetId="3">#REF!</definedName>
    <definedName name="________________GEN380" localSheetId="2">#REF!</definedName>
    <definedName name="________________GEN380" localSheetId="4">#REF!</definedName>
    <definedName name="________________GEN380">#REF!</definedName>
    <definedName name="________________GSB1" localSheetId="1">#REF!</definedName>
    <definedName name="________________GSB1" localSheetId="7">#REF!</definedName>
    <definedName name="________________GSB1" localSheetId="6">#REF!</definedName>
    <definedName name="________________GSB1" localSheetId="3">#REF!</definedName>
    <definedName name="________________GSB1" localSheetId="2">#REF!</definedName>
    <definedName name="________________GSB1" localSheetId="4">#REF!</definedName>
    <definedName name="________________GSB1">#REF!</definedName>
    <definedName name="________________GSB2" localSheetId="1">#REF!</definedName>
    <definedName name="________________GSB2" localSheetId="7">#REF!</definedName>
    <definedName name="________________GSB2" localSheetId="6">#REF!</definedName>
    <definedName name="________________GSB2" localSheetId="3">#REF!</definedName>
    <definedName name="________________GSB2" localSheetId="2">#REF!</definedName>
    <definedName name="________________GSB2" localSheetId="4">#REF!</definedName>
    <definedName name="________________GSB2">#REF!</definedName>
    <definedName name="________________GSB3" localSheetId="1">#REF!</definedName>
    <definedName name="________________GSB3" localSheetId="7">#REF!</definedName>
    <definedName name="________________GSB3" localSheetId="6">#REF!</definedName>
    <definedName name="________________GSB3" localSheetId="3">#REF!</definedName>
    <definedName name="________________GSB3" localSheetId="2">#REF!</definedName>
    <definedName name="________________GSB3" localSheetId="4">#REF!</definedName>
    <definedName name="________________GSB3">#REF!</definedName>
    <definedName name="________________HMP1" localSheetId="1">#REF!</definedName>
    <definedName name="________________HMP1" localSheetId="7">#REF!</definedName>
    <definedName name="________________HMP1" localSheetId="6">#REF!</definedName>
    <definedName name="________________HMP1" localSheetId="3">#REF!</definedName>
    <definedName name="________________HMP1" localSheetId="2">#REF!</definedName>
    <definedName name="________________HMP1" localSheetId="4">#REF!</definedName>
    <definedName name="________________HMP1">#REF!</definedName>
    <definedName name="________________HMP2" localSheetId="1">#REF!</definedName>
    <definedName name="________________HMP2" localSheetId="7">#REF!</definedName>
    <definedName name="________________HMP2" localSheetId="6">#REF!</definedName>
    <definedName name="________________HMP2" localSheetId="3">#REF!</definedName>
    <definedName name="________________HMP2" localSheetId="2">#REF!</definedName>
    <definedName name="________________HMP2" localSheetId="4">#REF!</definedName>
    <definedName name="________________HMP2">#REF!</definedName>
    <definedName name="________________HMP3" localSheetId="1">#REF!</definedName>
    <definedName name="________________HMP3" localSheetId="7">#REF!</definedName>
    <definedName name="________________HMP3" localSheetId="6">#REF!</definedName>
    <definedName name="________________HMP3" localSheetId="3">#REF!</definedName>
    <definedName name="________________HMP3" localSheetId="2">#REF!</definedName>
    <definedName name="________________HMP3" localSheetId="4">#REF!</definedName>
    <definedName name="________________HMP3">#REF!</definedName>
    <definedName name="________________HMP4" localSheetId="1">#REF!</definedName>
    <definedName name="________________HMP4" localSheetId="7">#REF!</definedName>
    <definedName name="________________HMP4" localSheetId="6">#REF!</definedName>
    <definedName name="________________HMP4" localSheetId="3">#REF!</definedName>
    <definedName name="________________HMP4" localSheetId="2">#REF!</definedName>
    <definedName name="________________HMP4" localSheetId="4">#REF!</definedName>
    <definedName name="________________HMP4">#REF!</definedName>
    <definedName name="________________HRC1">'[6]Pipe trench'!$V$23</definedName>
    <definedName name="________________HRC2">'[6]Pipe trench'!$V$24</definedName>
    <definedName name="________________HSE1">'[6]Pipe trench'!$V$11</definedName>
    <definedName name="________________lb1" localSheetId="1">#REF!</definedName>
    <definedName name="________________lb1" localSheetId="7">#REF!</definedName>
    <definedName name="________________lb1" localSheetId="6">#REF!</definedName>
    <definedName name="________________lb1" localSheetId="3">#REF!</definedName>
    <definedName name="________________lb1" localSheetId="2">#REF!</definedName>
    <definedName name="________________lb1" localSheetId="4">#REF!</definedName>
    <definedName name="________________lb1">#REF!</definedName>
    <definedName name="________________lb2" localSheetId="1">#REF!</definedName>
    <definedName name="________________lb2" localSheetId="7">#REF!</definedName>
    <definedName name="________________lb2" localSheetId="6">#REF!</definedName>
    <definedName name="________________lb2" localSheetId="3">#REF!</definedName>
    <definedName name="________________lb2" localSheetId="2">#REF!</definedName>
    <definedName name="________________lb2" localSheetId="4">#REF!</definedName>
    <definedName name="________________lb2">#REF!</definedName>
    <definedName name="________________mac2">200</definedName>
    <definedName name="________________MIX10" localSheetId="1">#REF!</definedName>
    <definedName name="________________MIX10" localSheetId="7">#REF!</definedName>
    <definedName name="________________MIX10" localSheetId="6">#REF!</definedName>
    <definedName name="________________MIX10" localSheetId="3">#REF!</definedName>
    <definedName name="________________MIX10" localSheetId="2">#REF!</definedName>
    <definedName name="________________MIX10" localSheetId="4">#REF!</definedName>
    <definedName name="________________MIX10">#REF!</definedName>
    <definedName name="________________MIX15" localSheetId="1">#REF!</definedName>
    <definedName name="________________MIX15" localSheetId="7">#REF!</definedName>
    <definedName name="________________MIX15" localSheetId="6">#REF!</definedName>
    <definedName name="________________MIX15" localSheetId="3">#REF!</definedName>
    <definedName name="________________MIX15" localSheetId="2">#REF!</definedName>
    <definedName name="________________MIX15" localSheetId="4">#REF!</definedName>
    <definedName name="________________MIX15">#REF!</definedName>
    <definedName name="________________MIX15150" localSheetId="1">'[3]Mix Design'!#REF!</definedName>
    <definedName name="________________MIX15150" localSheetId="7">'[3]Mix Design'!#REF!</definedName>
    <definedName name="________________MIX15150" localSheetId="6">'[3]Mix Design'!#REF!</definedName>
    <definedName name="________________MIX15150" localSheetId="3">'[3]Mix Design'!#REF!</definedName>
    <definedName name="________________MIX15150" localSheetId="2">'[3]Mix Design'!#REF!</definedName>
    <definedName name="________________MIX15150" localSheetId="4">'[3]Mix Design'!#REF!</definedName>
    <definedName name="________________MIX15150">'[3]Mix Design'!#REF!</definedName>
    <definedName name="________________MIX1540">'[3]Mix Design'!$P$11</definedName>
    <definedName name="________________MIX1580" localSheetId="1">'[3]Mix Design'!#REF!</definedName>
    <definedName name="________________MIX1580" localSheetId="7">'[3]Mix Design'!#REF!</definedName>
    <definedName name="________________MIX1580" localSheetId="6">'[3]Mix Design'!#REF!</definedName>
    <definedName name="________________MIX1580" localSheetId="3">'[3]Mix Design'!#REF!</definedName>
    <definedName name="________________MIX1580" localSheetId="2">'[3]Mix Design'!#REF!</definedName>
    <definedName name="________________MIX1580" localSheetId="4">'[3]Mix Design'!#REF!</definedName>
    <definedName name="________________MIX1580">'[3]Mix Design'!#REF!</definedName>
    <definedName name="________________MIX2">'[4]Mix Design'!$P$12</definedName>
    <definedName name="________________MIX20" localSheetId="1">#REF!</definedName>
    <definedName name="________________MIX20" localSheetId="7">#REF!</definedName>
    <definedName name="________________MIX20" localSheetId="6">#REF!</definedName>
    <definedName name="________________MIX20" localSheetId="3">#REF!</definedName>
    <definedName name="________________MIX20" localSheetId="2">#REF!</definedName>
    <definedName name="________________MIX20" localSheetId="4">#REF!</definedName>
    <definedName name="________________MIX20">#REF!</definedName>
    <definedName name="________________MIX2020">'[3]Mix Design'!$P$12</definedName>
    <definedName name="________________MIX2040">'[3]Mix Design'!$P$13</definedName>
    <definedName name="________________MIX25" localSheetId="1">#REF!</definedName>
    <definedName name="________________MIX25" localSheetId="7">#REF!</definedName>
    <definedName name="________________MIX25" localSheetId="6">#REF!</definedName>
    <definedName name="________________MIX25" localSheetId="3">#REF!</definedName>
    <definedName name="________________MIX25" localSheetId="2">#REF!</definedName>
    <definedName name="________________MIX25" localSheetId="4">#REF!</definedName>
    <definedName name="________________MIX25">#REF!</definedName>
    <definedName name="________________MIX2540">'[3]Mix Design'!$P$15</definedName>
    <definedName name="________________Mix255">'[5]Mix Design'!$P$13</definedName>
    <definedName name="________________MIX30" localSheetId="1">#REF!</definedName>
    <definedName name="________________MIX30" localSheetId="7">#REF!</definedName>
    <definedName name="________________MIX30" localSheetId="6">#REF!</definedName>
    <definedName name="________________MIX30" localSheetId="3">#REF!</definedName>
    <definedName name="________________MIX30" localSheetId="2">#REF!</definedName>
    <definedName name="________________MIX30" localSheetId="4">#REF!</definedName>
    <definedName name="________________MIX30">#REF!</definedName>
    <definedName name="________________MIX35" localSheetId="1">#REF!</definedName>
    <definedName name="________________MIX35" localSheetId="7">#REF!</definedName>
    <definedName name="________________MIX35" localSheetId="6">#REF!</definedName>
    <definedName name="________________MIX35" localSheetId="3">#REF!</definedName>
    <definedName name="________________MIX35" localSheetId="2">#REF!</definedName>
    <definedName name="________________MIX35" localSheetId="4">#REF!</definedName>
    <definedName name="________________MIX35">#REF!</definedName>
    <definedName name="________________MIX40" localSheetId="1">#REF!</definedName>
    <definedName name="________________MIX40" localSheetId="7">#REF!</definedName>
    <definedName name="________________MIX40" localSheetId="6">#REF!</definedName>
    <definedName name="________________MIX40" localSheetId="3">#REF!</definedName>
    <definedName name="________________MIX40" localSheetId="2">#REF!</definedName>
    <definedName name="________________MIX40" localSheetId="4">#REF!</definedName>
    <definedName name="________________MIX40">#REF!</definedName>
    <definedName name="________________MIX45" localSheetId="1">'[3]Mix Design'!#REF!</definedName>
    <definedName name="________________MIX45" localSheetId="7">'[3]Mix Design'!#REF!</definedName>
    <definedName name="________________MIX45" localSheetId="6">'[3]Mix Design'!#REF!</definedName>
    <definedName name="________________MIX45" localSheetId="3">'[3]Mix Design'!#REF!</definedName>
    <definedName name="________________MIX45" localSheetId="2">'[3]Mix Design'!#REF!</definedName>
    <definedName name="________________MIX45" localSheetId="4">'[3]Mix Design'!#REF!</definedName>
    <definedName name="________________MIX45">'[3]Mix Design'!#REF!</definedName>
    <definedName name="________________mm1" localSheetId="1">#REF!</definedName>
    <definedName name="________________mm1" localSheetId="7">#REF!</definedName>
    <definedName name="________________mm1" localSheetId="6">#REF!</definedName>
    <definedName name="________________mm1" localSheetId="3">#REF!</definedName>
    <definedName name="________________mm1" localSheetId="2">#REF!</definedName>
    <definedName name="________________mm1" localSheetId="4">#REF!</definedName>
    <definedName name="________________mm1">#REF!</definedName>
    <definedName name="________________mm2" localSheetId="1">#REF!</definedName>
    <definedName name="________________mm2" localSheetId="7">#REF!</definedName>
    <definedName name="________________mm2" localSheetId="6">#REF!</definedName>
    <definedName name="________________mm2" localSheetId="3">#REF!</definedName>
    <definedName name="________________mm2" localSheetId="2">#REF!</definedName>
    <definedName name="________________mm2" localSheetId="4">#REF!</definedName>
    <definedName name="________________mm2">#REF!</definedName>
    <definedName name="________________mm3" localSheetId="1">#REF!</definedName>
    <definedName name="________________mm3" localSheetId="7">#REF!</definedName>
    <definedName name="________________mm3" localSheetId="6">#REF!</definedName>
    <definedName name="________________mm3" localSheetId="3">#REF!</definedName>
    <definedName name="________________mm3" localSheetId="2">#REF!</definedName>
    <definedName name="________________mm3" localSheetId="4">#REF!</definedName>
    <definedName name="________________mm3">#REF!</definedName>
    <definedName name="________________MUR5" localSheetId="1">#REF!</definedName>
    <definedName name="________________MUR5" localSheetId="7">#REF!</definedName>
    <definedName name="________________MUR5" localSheetId="6">#REF!</definedName>
    <definedName name="________________MUR5" localSheetId="3">#REF!</definedName>
    <definedName name="________________MUR5" localSheetId="2">#REF!</definedName>
    <definedName name="________________MUR5" localSheetId="4">#REF!</definedName>
    <definedName name="________________MUR5">#REF!</definedName>
    <definedName name="________________MUR8" localSheetId="1">#REF!</definedName>
    <definedName name="________________MUR8" localSheetId="7">#REF!</definedName>
    <definedName name="________________MUR8" localSheetId="6">#REF!</definedName>
    <definedName name="________________MUR8" localSheetId="3">#REF!</definedName>
    <definedName name="________________MUR8" localSheetId="2">#REF!</definedName>
    <definedName name="________________MUR8" localSheetId="4">#REF!</definedName>
    <definedName name="________________MUR8">#REF!</definedName>
    <definedName name="________________OPC43" localSheetId="1">#REF!</definedName>
    <definedName name="________________OPC43" localSheetId="7">#REF!</definedName>
    <definedName name="________________OPC43" localSheetId="6">#REF!</definedName>
    <definedName name="________________OPC43" localSheetId="3">#REF!</definedName>
    <definedName name="________________OPC43" localSheetId="2">#REF!</definedName>
    <definedName name="________________OPC43" localSheetId="4">#REF!</definedName>
    <definedName name="________________OPC43">#REF!</definedName>
    <definedName name="________________ORC1">'[6]Pipe trench'!$V$17</definedName>
    <definedName name="________________ORC2">'[6]Pipe trench'!$V$18</definedName>
    <definedName name="________________OSE1">'[6]Pipe trench'!$V$8</definedName>
    <definedName name="________________sh1">90</definedName>
    <definedName name="________________sh2">120</definedName>
    <definedName name="________________sh3">150</definedName>
    <definedName name="________________sh4">180</definedName>
    <definedName name="________________SLV20025">'[6]ANAL-PUMP HOUSE'!$I$58</definedName>
    <definedName name="________________SLV80010">'[6]ANAL-PUMP HOUSE'!$I$60</definedName>
    <definedName name="________________tab1" localSheetId="1">#REF!</definedName>
    <definedName name="________________tab1" localSheetId="7">#REF!</definedName>
    <definedName name="________________tab1" localSheetId="6">#REF!</definedName>
    <definedName name="________________tab1" localSheetId="3">#REF!</definedName>
    <definedName name="________________tab1" localSheetId="2">#REF!</definedName>
    <definedName name="________________tab1" localSheetId="4">#REF!</definedName>
    <definedName name="________________tab1">#REF!</definedName>
    <definedName name="________________tab2" localSheetId="1">#REF!</definedName>
    <definedName name="________________tab2" localSheetId="7">#REF!</definedName>
    <definedName name="________________tab2" localSheetId="6">#REF!</definedName>
    <definedName name="________________tab2" localSheetId="3">#REF!</definedName>
    <definedName name="________________tab2" localSheetId="2">#REF!</definedName>
    <definedName name="________________tab2" localSheetId="4">#REF!</definedName>
    <definedName name="________________tab2">#REF!</definedName>
    <definedName name="________________TIP1" localSheetId="1">#REF!</definedName>
    <definedName name="________________TIP1" localSheetId="7">#REF!</definedName>
    <definedName name="________________TIP1" localSheetId="6">#REF!</definedName>
    <definedName name="________________TIP1" localSheetId="3">#REF!</definedName>
    <definedName name="________________TIP1" localSheetId="2">#REF!</definedName>
    <definedName name="________________TIP1" localSheetId="4">#REF!</definedName>
    <definedName name="________________TIP1">#REF!</definedName>
    <definedName name="________________TIP2" localSheetId="1">#REF!</definedName>
    <definedName name="________________TIP2" localSheetId="7">#REF!</definedName>
    <definedName name="________________TIP2" localSheetId="6">#REF!</definedName>
    <definedName name="________________TIP2" localSheetId="3">#REF!</definedName>
    <definedName name="________________TIP2" localSheetId="2">#REF!</definedName>
    <definedName name="________________TIP2" localSheetId="4">#REF!</definedName>
    <definedName name="________________TIP2">#REF!</definedName>
    <definedName name="________________TIP3" localSheetId="1">#REF!</definedName>
    <definedName name="________________TIP3" localSheetId="7">#REF!</definedName>
    <definedName name="________________TIP3" localSheetId="6">#REF!</definedName>
    <definedName name="________________TIP3" localSheetId="3">#REF!</definedName>
    <definedName name="________________TIP3" localSheetId="2">#REF!</definedName>
    <definedName name="________________TIP3" localSheetId="4">#REF!</definedName>
    <definedName name="________________TIP3">#REF!</definedName>
    <definedName name="_______________A65537" localSheetId="1">#REF!</definedName>
    <definedName name="_______________A65537" localSheetId="7">#REF!</definedName>
    <definedName name="_______________A65537" localSheetId="6">#REF!</definedName>
    <definedName name="_______________A65537" localSheetId="3">#REF!</definedName>
    <definedName name="_______________A65537" localSheetId="2">#REF!</definedName>
    <definedName name="_______________A65537" localSheetId="4">#REF!</definedName>
    <definedName name="_______________A65537">#REF!</definedName>
    <definedName name="_______________ABM10" localSheetId="1">#REF!</definedName>
    <definedName name="_______________ABM10" localSheetId="7">#REF!</definedName>
    <definedName name="_______________ABM10" localSheetId="6">#REF!</definedName>
    <definedName name="_______________ABM10" localSheetId="3">#REF!</definedName>
    <definedName name="_______________ABM10" localSheetId="2">#REF!</definedName>
    <definedName name="_______________ABM10" localSheetId="4">#REF!</definedName>
    <definedName name="_______________ABM10">#REF!</definedName>
    <definedName name="_______________ABM40" localSheetId="1">#REF!</definedName>
    <definedName name="_______________ABM40" localSheetId="7">#REF!</definedName>
    <definedName name="_______________ABM40" localSheetId="6">#REF!</definedName>
    <definedName name="_______________ABM40" localSheetId="3">#REF!</definedName>
    <definedName name="_______________ABM40" localSheetId="2">#REF!</definedName>
    <definedName name="_______________ABM40" localSheetId="4">#REF!</definedName>
    <definedName name="_______________ABM40">#REF!</definedName>
    <definedName name="_______________ABM6" localSheetId="1">#REF!</definedName>
    <definedName name="_______________ABM6" localSheetId="7">#REF!</definedName>
    <definedName name="_______________ABM6" localSheetId="6">#REF!</definedName>
    <definedName name="_______________ABM6" localSheetId="3">#REF!</definedName>
    <definedName name="_______________ABM6" localSheetId="2">#REF!</definedName>
    <definedName name="_______________ABM6" localSheetId="4">#REF!</definedName>
    <definedName name="_______________ABM6">#REF!</definedName>
    <definedName name="_______________ACB10" localSheetId="1">#REF!</definedName>
    <definedName name="_______________ACB10" localSheetId="7">#REF!</definedName>
    <definedName name="_______________ACB10" localSheetId="6">#REF!</definedName>
    <definedName name="_______________ACB10" localSheetId="3">#REF!</definedName>
    <definedName name="_______________ACB10" localSheetId="2">#REF!</definedName>
    <definedName name="_______________ACB10" localSheetId="4">#REF!</definedName>
    <definedName name="_______________ACB10">#REF!</definedName>
    <definedName name="_______________ACB20" localSheetId="1">#REF!</definedName>
    <definedName name="_______________ACB20" localSheetId="7">#REF!</definedName>
    <definedName name="_______________ACB20" localSheetId="6">#REF!</definedName>
    <definedName name="_______________ACB20" localSheetId="3">#REF!</definedName>
    <definedName name="_______________ACB20" localSheetId="2">#REF!</definedName>
    <definedName name="_______________ACB20" localSheetId="4">#REF!</definedName>
    <definedName name="_______________ACB20">#REF!</definedName>
    <definedName name="_______________ACR10" localSheetId="1">#REF!</definedName>
    <definedName name="_______________ACR10" localSheetId="7">#REF!</definedName>
    <definedName name="_______________ACR10" localSheetId="6">#REF!</definedName>
    <definedName name="_______________ACR10" localSheetId="3">#REF!</definedName>
    <definedName name="_______________ACR10" localSheetId="2">#REF!</definedName>
    <definedName name="_______________ACR10" localSheetId="4">#REF!</definedName>
    <definedName name="_______________ACR10">#REF!</definedName>
    <definedName name="_______________ACR20" localSheetId="1">#REF!</definedName>
    <definedName name="_______________ACR20" localSheetId="7">#REF!</definedName>
    <definedName name="_______________ACR20" localSheetId="6">#REF!</definedName>
    <definedName name="_______________ACR20" localSheetId="3">#REF!</definedName>
    <definedName name="_______________ACR20" localSheetId="2">#REF!</definedName>
    <definedName name="_______________ACR20" localSheetId="4">#REF!</definedName>
    <definedName name="_______________ACR20">#REF!</definedName>
    <definedName name="_______________AGG10" localSheetId="1">#REF!</definedName>
    <definedName name="_______________AGG10" localSheetId="7">#REF!</definedName>
    <definedName name="_______________AGG10" localSheetId="6">#REF!</definedName>
    <definedName name="_______________AGG10" localSheetId="3">#REF!</definedName>
    <definedName name="_______________AGG10" localSheetId="2">#REF!</definedName>
    <definedName name="_______________AGG10" localSheetId="4">#REF!</definedName>
    <definedName name="_______________AGG10">#REF!</definedName>
    <definedName name="_______________AGG6" localSheetId="1">#REF!</definedName>
    <definedName name="_______________AGG6" localSheetId="7">#REF!</definedName>
    <definedName name="_______________AGG6" localSheetId="6">#REF!</definedName>
    <definedName name="_______________AGG6" localSheetId="3">#REF!</definedName>
    <definedName name="_______________AGG6" localSheetId="2">#REF!</definedName>
    <definedName name="_______________AGG6" localSheetId="4">#REF!</definedName>
    <definedName name="_______________AGG6">#REF!</definedName>
    <definedName name="_______________ARV8040">'[6]ANAL-PUMP HOUSE'!$I$55</definedName>
    <definedName name="_______________ash1" localSheetId="1">[10]ANAL!#REF!</definedName>
    <definedName name="_______________ash1" localSheetId="7">[10]ANAL!#REF!</definedName>
    <definedName name="_______________ash1" localSheetId="6">[10]ANAL!#REF!</definedName>
    <definedName name="_______________ash1" localSheetId="3">[10]ANAL!#REF!</definedName>
    <definedName name="_______________ash1" localSheetId="2">[10]ANAL!#REF!</definedName>
    <definedName name="_______________ash1" localSheetId="4">[10]ANAL!#REF!</definedName>
    <definedName name="_______________ash1">[10]ANAL!#REF!</definedName>
    <definedName name="_______________AWM10" localSheetId="1">#REF!</definedName>
    <definedName name="_______________AWM10" localSheetId="7">#REF!</definedName>
    <definedName name="_______________AWM10" localSheetId="6">#REF!</definedName>
    <definedName name="_______________AWM10" localSheetId="3">#REF!</definedName>
    <definedName name="_______________AWM10" localSheetId="2">#REF!</definedName>
    <definedName name="_______________AWM10" localSheetId="4">#REF!</definedName>
    <definedName name="_______________AWM10">#REF!</definedName>
    <definedName name="_______________AWM40" localSheetId="1">#REF!</definedName>
    <definedName name="_______________AWM40" localSheetId="7">#REF!</definedName>
    <definedName name="_______________AWM40" localSheetId="6">#REF!</definedName>
    <definedName name="_______________AWM40" localSheetId="3">#REF!</definedName>
    <definedName name="_______________AWM40" localSheetId="2">#REF!</definedName>
    <definedName name="_______________AWM40" localSheetId="4">#REF!</definedName>
    <definedName name="_______________AWM40">#REF!</definedName>
    <definedName name="_______________AWM6" localSheetId="1">#REF!</definedName>
    <definedName name="_______________AWM6" localSheetId="7">#REF!</definedName>
    <definedName name="_______________AWM6" localSheetId="6">#REF!</definedName>
    <definedName name="_______________AWM6" localSheetId="3">#REF!</definedName>
    <definedName name="_______________AWM6" localSheetId="2">#REF!</definedName>
    <definedName name="_______________AWM6" localSheetId="4">#REF!</definedName>
    <definedName name="_______________AWM6">#REF!</definedName>
    <definedName name="_______________BTV300">'[6]ANAL-PUMP HOUSE'!$I$52</definedName>
    <definedName name="_______________CAN112">13.42</definedName>
    <definedName name="_______________CAN113">12.98</definedName>
    <definedName name="_______________CAN117">12.7</definedName>
    <definedName name="_______________CAN118">13.27</definedName>
    <definedName name="_______________CAN120">11.72</definedName>
    <definedName name="_______________CAN210">10.38</definedName>
    <definedName name="_______________CAN211">10.58</definedName>
    <definedName name="_______________CAN213">10.56</definedName>
    <definedName name="_______________CAN215">10.22</definedName>
    <definedName name="_______________CAN216">9.61</definedName>
    <definedName name="_______________CAN217">10.47</definedName>
    <definedName name="_______________CAN219">10.91</definedName>
    <definedName name="_______________CAN220">11.09</definedName>
    <definedName name="_______________CAN221">11.25</definedName>
    <definedName name="_______________CAN222">10.17</definedName>
    <definedName name="_______________CAN223">9.89</definedName>
    <definedName name="_______________CAN230">10.79</definedName>
    <definedName name="_______________can421">40.2</definedName>
    <definedName name="_______________can422">41.57</definedName>
    <definedName name="_______________can423">43.9</definedName>
    <definedName name="_______________can424">41.19</definedName>
    <definedName name="_______________can425">42.81</definedName>
    <definedName name="_______________can426">40.77</definedName>
    <definedName name="_______________can427">40.92</definedName>
    <definedName name="_______________can428">39.29</definedName>
    <definedName name="_______________can429">45.19</definedName>
    <definedName name="_______________can430">40.73</definedName>
    <definedName name="_______________can431">42.52</definedName>
    <definedName name="_______________can432">42.53</definedName>
    <definedName name="_______________can433">43.69</definedName>
    <definedName name="_______________can434">40.43</definedName>
    <definedName name="_______________can435">43.3</definedName>
    <definedName name="_______________CAN458" localSheetId="1">[16]PROCTOR!#REF!</definedName>
    <definedName name="_______________CAN458" localSheetId="7">[16]PROCTOR!#REF!</definedName>
    <definedName name="_______________CAN458" localSheetId="6">[16]PROCTOR!#REF!</definedName>
    <definedName name="_______________CAN458" localSheetId="3">[16]PROCTOR!#REF!</definedName>
    <definedName name="_______________CAN458" localSheetId="2">[16]PROCTOR!#REF!</definedName>
    <definedName name="_______________CAN458" localSheetId="4">[16]PROCTOR!#REF!</definedName>
    <definedName name="_______________CAN458">[16]PROCTOR!#REF!</definedName>
    <definedName name="_______________CAN486" localSheetId="1">[16]PROCTOR!#REF!</definedName>
    <definedName name="_______________CAN486" localSheetId="7">[16]PROCTOR!#REF!</definedName>
    <definedName name="_______________CAN486" localSheetId="6">[16]PROCTOR!#REF!</definedName>
    <definedName name="_______________CAN486" localSheetId="3">[16]PROCTOR!#REF!</definedName>
    <definedName name="_______________CAN486" localSheetId="2">[16]PROCTOR!#REF!</definedName>
    <definedName name="_______________CAN486" localSheetId="4">[16]PROCTOR!#REF!</definedName>
    <definedName name="_______________CAN486">[16]PROCTOR!#REF!</definedName>
    <definedName name="_______________CAN487" localSheetId="1">[16]PROCTOR!#REF!</definedName>
    <definedName name="_______________CAN487" localSheetId="7">[16]PROCTOR!#REF!</definedName>
    <definedName name="_______________CAN487" localSheetId="6">[16]PROCTOR!#REF!</definedName>
    <definedName name="_______________CAN487" localSheetId="3">[16]PROCTOR!#REF!</definedName>
    <definedName name="_______________CAN487" localSheetId="2">[16]PROCTOR!#REF!</definedName>
    <definedName name="_______________CAN487" localSheetId="4">[16]PROCTOR!#REF!</definedName>
    <definedName name="_______________CAN487">[16]PROCTOR!#REF!</definedName>
    <definedName name="_______________CAN488" localSheetId="1">[16]PROCTOR!#REF!</definedName>
    <definedName name="_______________CAN488" localSheetId="7">[16]PROCTOR!#REF!</definedName>
    <definedName name="_______________CAN488" localSheetId="6">[16]PROCTOR!#REF!</definedName>
    <definedName name="_______________CAN488" localSheetId="3">[16]PROCTOR!#REF!</definedName>
    <definedName name="_______________CAN488" localSheetId="2">[16]PROCTOR!#REF!</definedName>
    <definedName name="_______________CAN488" localSheetId="4">[16]PROCTOR!#REF!</definedName>
    <definedName name="_______________CAN488">[16]PROCTOR!#REF!</definedName>
    <definedName name="_______________CAN489" localSheetId="1">[16]PROCTOR!#REF!</definedName>
    <definedName name="_______________CAN489" localSheetId="7">[16]PROCTOR!#REF!</definedName>
    <definedName name="_______________CAN489" localSheetId="6">[16]PROCTOR!#REF!</definedName>
    <definedName name="_______________CAN489" localSheetId="3">[16]PROCTOR!#REF!</definedName>
    <definedName name="_______________CAN489" localSheetId="2">[16]PROCTOR!#REF!</definedName>
    <definedName name="_______________CAN489" localSheetId="4">[16]PROCTOR!#REF!</definedName>
    <definedName name="_______________CAN489">[16]PROCTOR!#REF!</definedName>
    <definedName name="_______________CAN490" localSheetId="1">[16]PROCTOR!#REF!</definedName>
    <definedName name="_______________CAN490" localSheetId="7">[16]PROCTOR!#REF!</definedName>
    <definedName name="_______________CAN490" localSheetId="6">[16]PROCTOR!#REF!</definedName>
    <definedName name="_______________CAN490" localSheetId="3">[16]PROCTOR!#REF!</definedName>
    <definedName name="_______________CAN490" localSheetId="2">[16]PROCTOR!#REF!</definedName>
    <definedName name="_______________CAN490" localSheetId="4">[16]PROCTOR!#REF!</definedName>
    <definedName name="_______________CAN490">[16]PROCTOR!#REF!</definedName>
    <definedName name="_______________CAN491" localSheetId="1">[16]PROCTOR!#REF!</definedName>
    <definedName name="_______________CAN491" localSheetId="7">[16]PROCTOR!#REF!</definedName>
    <definedName name="_______________CAN491" localSheetId="6">[16]PROCTOR!#REF!</definedName>
    <definedName name="_______________CAN491" localSheetId="3">[16]PROCTOR!#REF!</definedName>
    <definedName name="_______________CAN491" localSheetId="2">[16]PROCTOR!#REF!</definedName>
    <definedName name="_______________CAN491" localSheetId="4">[16]PROCTOR!#REF!</definedName>
    <definedName name="_______________CAN491">[16]PROCTOR!#REF!</definedName>
    <definedName name="_______________CAN492" localSheetId="1">[16]PROCTOR!#REF!</definedName>
    <definedName name="_______________CAN492" localSheetId="7">[16]PROCTOR!#REF!</definedName>
    <definedName name="_______________CAN492" localSheetId="6">[16]PROCTOR!#REF!</definedName>
    <definedName name="_______________CAN492" localSheetId="3">[16]PROCTOR!#REF!</definedName>
    <definedName name="_______________CAN492" localSheetId="2">[16]PROCTOR!#REF!</definedName>
    <definedName name="_______________CAN492" localSheetId="4">[16]PROCTOR!#REF!</definedName>
    <definedName name="_______________CAN492">[16]PROCTOR!#REF!</definedName>
    <definedName name="_______________CAN493" localSheetId="1">[16]PROCTOR!#REF!</definedName>
    <definedName name="_______________CAN493" localSheetId="7">[16]PROCTOR!#REF!</definedName>
    <definedName name="_______________CAN493" localSheetId="6">[16]PROCTOR!#REF!</definedName>
    <definedName name="_______________CAN493" localSheetId="3">[16]PROCTOR!#REF!</definedName>
    <definedName name="_______________CAN493" localSheetId="2">[16]PROCTOR!#REF!</definedName>
    <definedName name="_______________CAN493" localSheetId="4">[16]PROCTOR!#REF!</definedName>
    <definedName name="_______________CAN493">[16]PROCTOR!#REF!</definedName>
    <definedName name="_______________CAN494" localSheetId="1">[16]PROCTOR!#REF!</definedName>
    <definedName name="_______________CAN494" localSheetId="7">[16]PROCTOR!#REF!</definedName>
    <definedName name="_______________CAN494" localSheetId="6">[16]PROCTOR!#REF!</definedName>
    <definedName name="_______________CAN494" localSheetId="3">[16]PROCTOR!#REF!</definedName>
    <definedName name="_______________CAN494" localSheetId="2">[16]PROCTOR!#REF!</definedName>
    <definedName name="_______________CAN494" localSheetId="4">[16]PROCTOR!#REF!</definedName>
    <definedName name="_______________CAN494">[16]PROCTOR!#REF!</definedName>
    <definedName name="_______________CAN495" localSheetId="1">[16]PROCTOR!#REF!</definedName>
    <definedName name="_______________CAN495" localSheetId="7">[16]PROCTOR!#REF!</definedName>
    <definedName name="_______________CAN495" localSheetId="6">[16]PROCTOR!#REF!</definedName>
    <definedName name="_______________CAN495" localSheetId="3">[16]PROCTOR!#REF!</definedName>
    <definedName name="_______________CAN495" localSheetId="2">[16]PROCTOR!#REF!</definedName>
    <definedName name="_______________CAN495" localSheetId="4">[16]PROCTOR!#REF!</definedName>
    <definedName name="_______________CAN495">[16]PROCTOR!#REF!</definedName>
    <definedName name="_______________CAN496" localSheetId="1">[16]PROCTOR!#REF!</definedName>
    <definedName name="_______________CAN496" localSheetId="7">[16]PROCTOR!#REF!</definedName>
    <definedName name="_______________CAN496" localSheetId="6">[16]PROCTOR!#REF!</definedName>
    <definedName name="_______________CAN496" localSheetId="3">[16]PROCTOR!#REF!</definedName>
    <definedName name="_______________CAN496" localSheetId="2">[16]PROCTOR!#REF!</definedName>
    <definedName name="_______________CAN496" localSheetId="4">[16]PROCTOR!#REF!</definedName>
    <definedName name="_______________CAN496">[16]PROCTOR!#REF!</definedName>
    <definedName name="_______________CAN497" localSheetId="1">[16]PROCTOR!#REF!</definedName>
    <definedName name="_______________CAN497" localSheetId="7">[16]PROCTOR!#REF!</definedName>
    <definedName name="_______________CAN497" localSheetId="6">[16]PROCTOR!#REF!</definedName>
    <definedName name="_______________CAN497" localSheetId="3">[16]PROCTOR!#REF!</definedName>
    <definedName name="_______________CAN497" localSheetId="2">[16]PROCTOR!#REF!</definedName>
    <definedName name="_______________CAN497" localSheetId="4">[16]PROCTOR!#REF!</definedName>
    <definedName name="_______________CAN497">[16]PROCTOR!#REF!</definedName>
    <definedName name="_______________CAN498" localSheetId="1">[16]PROCTOR!#REF!</definedName>
    <definedName name="_______________CAN498" localSheetId="7">[16]PROCTOR!#REF!</definedName>
    <definedName name="_______________CAN498" localSheetId="6">[16]PROCTOR!#REF!</definedName>
    <definedName name="_______________CAN498" localSheetId="3">[16]PROCTOR!#REF!</definedName>
    <definedName name="_______________CAN498" localSheetId="2">[16]PROCTOR!#REF!</definedName>
    <definedName name="_______________CAN498" localSheetId="4">[16]PROCTOR!#REF!</definedName>
    <definedName name="_______________CAN498">[16]PROCTOR!#REF!</definedName>
    <definedName name="_______________CAN499" localSheetId="1">[16]PROCTOR!#REF!</definedName>
    <definedName name="_______________CAN499" localSheetId="7">[16]PROCTOR!#REF!</definedName>
    <definedName name="_______________CAN499" localSheetId="6">[16]PROCTOR!#REF!</definedName>
    <definedName name="_______________CAN499" localSheetId="3">[16]PROCTOR!#REF!</definedName>
    <definedName name="_______________CAN499" localSheetId="2">[16]PROCTOR!#REF!</definedName>
    <definedName name="_______________CAN499" localSheetId="4">[16]PROCTOR!#REF!</definedName>
    <definedName name="_______________CAN499">[16]PROCTOR!#REF!</definedName>
    <definedName name="_______________CAN500" localSheetId="1">[16]PROCTOR!#REF!</definedName>
    <definedName name="_______________CAN500" localSheetId="7">[16]PROCTOR!#REF!</definedName>
    <definedName name="_______________CAN500" localSheetId="6">[16]PROCTOR!#REF!</definedName>
    <definedName name="_______________CAN500" localSheetId="3">[16]PROCTOR!#REF!</definedName>
    <definedName name="_______________CAN500" localSheetId="2">[16]PROCTOR!#REF!</definedName>
    <definedName name="_______________CAN500" localSheetId="4">[16]PROCTOR!#REF!</definedName>
    <definedName name="_______________CAN500">[16]PROCTOR!#REF!</definedName>
    <definedName name="_______________CDG100" localSheetId="1">#REF!</definedName>
    <definedName name="_______________CDG100" localSheetId="7">#REF!</definedName>
    <definedName name="_______________CDG100" localSheetId="6">#REF!</definedName>
    <definedName name="_______________CDG100" localSheetId="3">#REF!</definedName>
    <definedName name="_______________CDG100" localSheetId="2">#REF!</definedName>
    <definedName name="_______________CDG100" localSheetId="4">#REF!</definedName>
    <definedName name="_______________CDG100">#REF!</definedName>
    <definedName name="_______________CDG250" localSheetId="1">#REF!</definedName>
    <definedName name="_______________CDG250" localSheetId="7">#REF!</definedName>
    <definedName name="_______________CDG250" localSheetId="6">#REF!</definedName>
    <definedName name="_______________CDG250" localSheetId="3">#REF!</definedName>
    <definedName name="_______________CDG250" localSheetId="2">#REF!</definedName>
    <definedName name="_______________CDG250" localSheetId="4">#REF!</definedName>
    <definedName name="_______________CDG250">#REF!</definedName>
    <definedName name="_______________CDG50" localSheetId="1">#REF!</definedName>
    <definedName name="_______________CDG50" localSheetId="7">#REF!</definedName>
    <definedName name="_______________CDG50" localSheetId="6">#REF!</definedName>
    <definedName name="_______________CDG50" localSheetId="3">#REF!</definedName>
    <definedName name="_______________CDG50" localSheetId="2">#REF!</definedName>
    <definedName name="_______________CDG50" localSheetId="4">#REF!</definedName>
    <definedName name="_______________CDG50">#REF!</definedName>
    <definedName name="_______________CDG500" localSheetId="1">#REF!</definedName>
    <definedName name="_______________CDG500" localSheetId="7">#REF!</definedName>
    <definedName name="_______________CDG500" localSheetId="6">#REF!</definedName>
    <definedName name="_______________CDG500" localSheetId="3">#REF!</definedName>
    <definedName name="_______________CDG500" localSheetId="2">#REF!</definedName>
    <definedName name="_______________CDG500" localSheetId="4">#REF!</definedName>
    <definedName name="_______________CDG500">#REF!</definedName>
    <definedName name="_______________CEM53" localSheetId="1">#REF!</definedName>
    <definedName name="_______________CEM53" localSheetId="7">#REF!</definedName>
    <definedName name="_______________CEM53" localSheetId="6">#REF!</definedName>
    <definedName name="_______________CEM53" localSheetId="3">#REF!</definedName>
    <definedName name="_______________CEM53" localSheetId="2">#REF!</definedName>
    <definedName name="_______________CEM53" localSheetId="4">#REF!</definedName>
    <definedName name="_______________CEM53">#REF!</definedName>
    <definedName name="_______________CRN3" localSheetId="1">#REF!</definedName>
    <definedName name="_______________CRN3" localSheetId="7">#REF!</definedName>
    <definedName name="_______________CRN3" localSheetId="6">#REF!</definedName>
    <definedName name="_______________CRN3" localSheetId="3">#REF!</definedName>
    <definedName name="_______________CRN3" localSheetId="2">#REF!</definedName>
    <definedName name="_______________CRN3" localSheetId="4">#REF!</definedName>
    <definedName name="_______________CRN3">#REF!</definedName>
    <definedName name="_______________CRN35" localSheetId="1">#REF!</definedName>
    <definedName name="_______________CRN35" localSheetId="7">#REF!</definedName>
    <definedName name="_______________CRN35" localSheetId="6">#REF!</definedName>
    <definedName name="_______________CRN35" localSheetId="3">#REF!</definedName>
    <definedName name="_______________CRN35" localSheetId="2">#REF!</definedName>
    <definedName name="_______________CRN35" localSheetId="4">#REF!</definedName>
    <definedName name="_______________CRN35">#REF!</definedName>
    <definedName name="_______________CRN80" localSheetId="1">#REF!</definedName>
    <definedName name="_______________CRN80" localSheetId="7">#REF!</definedName>
    <definedName name="_______________CRN80" localSheetId="6">#REF!</definedName>
    <definedName name="_______________CRN80" localSheetId="3">#REF!</definedName>
    <definedName name="_______________CRN80" localSheetId="2">#REF!</definedName>
    <definedName name="_______________CRN80" localSheetId="4">#REF!</definedName>
    <definedName name="_______________CRN80">#REF!</definedName>
    <definedName name="_______________dec05" hidden="1">{"'Sheet1'!$A$4386:$N$4591"}</definedName>
    <definedName name="_______________DOZ50" localSheetId="1">#REF!</definedName>
    <definedName name="_______________DOZ50" localSheetId="7">#REF!</definedName>
    <definedName name="_______________DOZ50" localSheetId="6">#REF!</definedName>
    <definedName name="_______________DOZ50" localSheetId="3">#REF!</definedName>
    <definedName name="_______________DOZ50" localSheetId="2">#REF!</definedName>
    <definedName name="_______________DOZ50" localSheetId="4">#REF!</definedName>
    <definedName name="_______________DOZ50">#REF!</definedName>
    <definedName name="_______________DOZ80" localSheetId="1">#REF!</definedName>
    <definedName name="_______________DOZ80" localSheetId="7">#REF!</definedName>
    <definedName name="_______________DOZ80" localSheetId="6">#REF!</definedName>
    <definedName name="_______________DOZ80" localSheetId="3">#REF!</definedName>
    <definedName name="_______________DOZ80" localSheetId="2">#REF!</definedName>
    <definedName name="_______________DOZ80" localSheetId="4">#REF!</definedName>
    <definedName name="_______________DOZ80">#REF!</definedName>
    <definedName name="_______________ExV200" localSheetId="1">#REF!</definedName>
    <definedName name="_______________ExV200" localSheetId="7">#REF!</definedName>
    <definedName name="_______________ExV200" localSheetId="6">#REF!</definedName>
    <definedName name="_______________ExV200" localSheetId="3">#REF!</definedName>
    <definedName name="_______________ExV200" localSheetId="2">#REF!</definedName>
    <definedName name="_______________ExV200" localSheetId="4">#REF!</definedName>
    <definedName name="_______________ExV200">#REF!</definedName>
    <definedName name="_______________GEN100" localSheetId="1">#REF!</definedName>
    <definedName name="_______________GEN100" localSheetId="7">#REF!</definedName>
    <definedName name="_______________GEN100" localSheetId="6">#REF!</definedName>
    <definedName name="_______________GEN100" localSheetId="3">#REF!</definedName>
    <definedName name="_______________GEN100" localSheetId="2">#REF!</definedName>
    <definedName name="_______________GEN100" localSheetId="4">#REF!</definedName>
    <definedName name="_______________GEN100">#REF!</definedName>
    <definedName name="_______________GEN250" localSheetId="1">#REF!</definedName>
    <definedName name="_______________GEN250" localSheetId="7">#REF!</definedName>
    <definedName name="_______________GEN250" localSheetId="6">#REF!</definedName>
    <definedName name="_______________GEN250" localSheetId="3">#REF!</definedName>
    <definedName name="_______________GEN250" localSheetId="2">#REF!</definedName>
    <definedName name="_______________GEN250" localSheetId="4">#REF!</definedName>
    <definedName name="_______________GEN250">#REF!</definedName>
    <definedName name="_______________GEN325" localSheetId="1">#REF!</definedName>
    <definedName name="_______________GEN325" localSheetId="7">#REF!</definedName>
    <definedName name="_______________GEN325" localSheetId="6">#REF!</definedName>
    <definedName name="_______________GEN325" localSheetId="3">#REF!</definedName>
    <definedName name="_______________GEN325" localSheetId="2">#REF!</definedName>
    <definedName name="_______________GEN325" localSheetId="4">#REF!</definedName>
    <definedName name="_______________GEN325">#REF!</definedName>
    <definedName name="_______________GEN380" localSheetId="1">#REF!</definedName>
    <definedName name="_______________GEN380" localSheetId="7">#REF!</definedName>
    <definedName name="_______________GEN380" localSheetId="6">#REF!</definedName>
    <definedName name="_______________GEN380" localSheetId="3">#REF!</definedName>
    <definedName name="_______________GEN380" localSheetId="2">#REF!</definedName>
    <definedName name="_______________GEN380" localSheetId="4">#REF!</definedName>
    <definedName name="_______________GEN380">#REF!</definedName>
    <definedName name="_______________GSB1" localSheetId="1">#REF!</definedName>
    <definedName name="_______________GSB1" localSheetId="7">#REF!</definedName>
    <definedName name="_______________GSB1" localSheetId="6">#REF!</definedName>
    <definedName name="_______________GSB1" localSheetId="3">#REF!</definedName>
    <definedName name="_______________GSB1" localSheetId="2">#REF!</definedName>
    <definedName name="_______________GSB1" localSheetId="4">#REF!</definedName>
    <definedName name="_______________GSB1">#REF!</definedName>
    <definedName name="_______________GSB2" localSheetId="1">#REF!</definedName>
    <definedName name="_______________GSB2" localSheetId="7">#REF!</definedName>
    <definedName name="_______________GSB2" localSheetId="6">#REF!</definedName>
    <definedName name="_______________GSB2" localSheetId="3">#REF!</definedName>
    <definedName name="_______________GSB2" localSheetId="2">#REF!</definedName>
    <definedName name="_______________GSB2" localSheetId="4">#REF!</definedName>
    <definedName name="_______________GSB2">#REF!</definedName>
    <definedName name="_______________GSB3" localSheetId="1">#REF!</definedName>
    <definedName name="_______________GSB3" localSheetId="7">#REF!</definedName>
    <definedName name="_______________GSB3" localSheetId="6">#REF!</definedName>
    <definedName name="_______________GSB3" localSheetId="3">#REF!</definedName>
    <definedName name="_______________GSB3" localSheetId="2">#REF!</definedName>
    <definedName name="_______________GSB3" localSheetId="4">#REF!</definedName>
    <definedName name="_______________GSB3">#REF!</definedName>
    <definedName name="_______________HMP1" localSheetId="1">#REF!</definedName>
    <definedName name="_______________HMP1" localSheetId="7">#REF!</definedName>
    <definedName name="_______________HMP1" localSheetId="6">#REF!</definedName>
    <definedName name="_______________HMP1" localSheetId="3">#REF!</definedName>
    <definedName name="_______________HMP1" localSheetId="2">#REF!</definedName>
    <definedName name="_______________HMP1" localSheetId="4">#REF!</definedName>
    <definedName name="_______________HMP1">#REF!</definedName>
    <definedName name="_______________HMP2" localSheetId="1">#REF!</definedName>
    <definedName name="_______________HMP2" localSheetId="7">#REF!</definedName>
    <definedName name="_______________HMP2" localSheetId="6">#REF!</definedName>
    <definedName name="_______________HMP2" localSheetId="3">#REF!</definedName>
    <definedName name="_______________HMP2" localSheetId="2">#REF!</definedName>
    <definedName name="_______________HMP2" localSheetId="4">#REF!</definedName>
    <definedName name="_______________HMP2">#REF!</definedName>
    <definedName name="_______________HMP3" localSheetId="1">#REF!</definedName>
    <definedName name="_______________HMP3" localSheetId="7">#REF!</definedName>
    <definedName name="_______________HMP3" localSheetId="6">#REF!</definedName>
    <definedName name="_______________HMP3" localSheetId="3">#REF!</definedName>
    <definedName name="_______________HMP3" localSheetId="2">#REF!</definedName>
    <definedName name="_______________HMP3" localSheetId="4">#REF!</definedName>
    <definedName name="_______________HMP3">#REF!</definedName>
    <definedName name="_______________HMP4" localSheetId="1">#REF!</definedName>
    <definedName name="_______________HMP4" localSheetId="7">#REF!</definedName>
    <definedName name="_______________HMP4" localSheetId="6">#REF!</definedName>
    <definedName name="_______________HMP4" localSheetId="3">#REF!</definedName>
    <definedName name="_______________HMP4" localSheetId="2">#REF!</definedName>
    <definedName name="_______________HMP4" localSheetId="4">#REF!</definedName>
    <definedName name="_______________HMP4">#REF!</definedName>
    <definedName name="_______________HRC1">'[6]Pipe trench'!$V$23</definedName>
    <definedName name="_______________HRC2">'[6]Pipe trench'!$V$24</definedName>
    <definedName name="_______________HSE1">'[6]Pipe trench'!$V$11</definedName>
    <definedName name="_______________lb1" localSheetId="1">#REF!</definedName>
    <definedName name="_______________lb1" localSheetId="7">#REF!</definedName>
    <definedName name="_______________lb1" localSheetId="6">#REF!</definedName>
    <definedName name="_______________lb1" localSheetId="3">#REF!</definedName>
    <definedName name="_______________lb1" localSheetId="2">#REF!</definedName>
    <definedName name="_______________lb1" localSheetId="4">#REF!</definedName>
    <definedName name="_______________lb1">#REF!</definedName>
    <definedName name="_______________lb2" localSheetId="1">#REF!</definedName>
    <definedName name="_______________lb2" localSheetId="7">#REF!</definedName>
    <definedName name="_______________lb2" localSheetId="6">#REF!</definedName>
    <definedName name="_______________lb2" localSheetId="3">#REF!</definedName>
    <definedName name="_______________lb2" localSheetId="2">#REF!</definedName>
    <definedName name="_______________lb2" localSheetId="4">#REF!</definedName>
    <definedName name="_______________lb2">#REF!</definedName>
    <definedName name="_______________mac2">200</definedName>
    <definedName name="_______________MIX10" localSheetId="1">#REF!</definedName>
    <definedName name="_______________MIX10" localSheetId="7">#REF!</definedName>
    <definedName name="_______________MIX10" localSheetId="6">#REF!</definedName>
    <definedName name="_______________MIX10" localSheetId="3">#REF!</definedName>
    <definedName name="_______________MIX10" localSheetId="2">#REF!</definedName>
    <definedName name="_______________MIX10" localSheetId="4">#REF!</definedName>
    <definedName name="_______________MIX10">#REF!</definedName>
    <definedName name="_______________MIX15" localSheetId="1">#REF!</definedName>
    <definedName name="_______________MIX15" localSheetId="7">#REF!</definedName>
    <definedName name="_______________MIX15" localSheetId="6">#REF!</definedName>
    <definedName name="_______________MIX15" localSheetId="3">#REF!</definedName>
    <definedName name="_______________MIX15" localSheetId="2">#REF!</definedName>
    <definedName name="_______________MIX15" localSheetId="4">#REF!</definedName>
    <definedName name="_______________MIX15">#REF!</definedName>
    <definedName name="_______________MIX15150" localSheetId="1">'[3]Mix Design'!#REF!</definedName>
    <definedName name="_______________MIX15150" localSheetId="7">'[3]Mix Design'!#REF!</definedName>
    <definedName name="_______________MIX15150" localSheetId="6">'[3]Mix Design'!#REF!</definedName>
    <definedName name="_______________MIX15150" localSheetId="3">'[3]Mix Design'!#REF!</definedName>
    <definedName name="_______________MIX15150" localSheetId="2">'[3]Mix Design'!#REF!</definedName>
    <definedName name="_______________MIX15150" localSheetId="4">'[3]Mix Design'!#REF!</definedName>
    <definedName name="_______________MIX15150">'[3]Mix Design'!#REF!</definedName>
    <definedName name="_______________MIX1540">'[3]Mix Design'!$P$11</definedName>
    <definedName name="_______________MIX1580" localSheetId="1">'[3]Mix Design'!#REF!</definedName>
    <definedName name="_______________MIX1580" localSheetId="7">'[3]Mix Design'!#REF!</definedName>
    <definedName name="_______________MIX1580" localSheetId="6">'[3]Mix Design'!#REF!</definedName>
    <definedName name="_______________MIX1580" localSheetId="3">'[3]Mix Design'!#REF!</definedName>
    <definedName name="_______________MIX1580" localSheetId="2">'[3]Mix Design'!#REF!</definedName>
    <definedName name="_______________MIX1580" localSheetId="4">'[3]Mix Design'!#REF!</definedName>
    <definedName name="_______________MIX1580">'[3]Mix Design'!#REF!</definedName>
    <definedName name="_______________MIX2">'[4]Mix Design'!$P$12</definedName>
    <definedName name="_______________MIX20" localSheetId="1">#REF!</definedName>
    <definedName name="_______________MIX20" localSheetId="7">#REF!</definedName>
    <definedName name="_______________MIX20" localSheetId="6">#REF!</definedName>
    <definedName name="_______________MIX20" localSheetId="3">#REF!</definedName>
    <definedName name="_______________MIX20" localSheetId="2">#REF!</definedName>
    <definedName name="_______________MIX20" localSheetId="4">#REF!</definedName>
    <definedName name="_______________MIX20">#REF!</definedName>
    <definedName name="_______________MIX2020">'[3]Mix Design'!$P$12</definedName>
    <definedName name="_______________MIX2040">'[3]Mix Design'!$P$13</definedName>
    <definedName name="_______________MIX25" localSheetId="1">#REF!</definedName>
    <definedName name="_______________MIX25" localSheetId="7">#REF!</definedName>
    <definedName name="_______________MIX25" localSheetId="6">#REF!</definedName>
    <definedName name="_______________MIX25" localSheetId="3">#REF!</definedName>
    <definedName name="_______________MIX25" localSheetId="2">#REF!</definedName>
    <definedName name="_______________MIX25" localSheetId="4">#REF!</definedName>
    <definedName name="_______________MIX25">#REF!</definedName>
    <definedName name="_______________MIX2540">'[3]Mix Design'!$P$15</definedName>
    <definedName name="_______________Mix255">'[5]Mix Design'!$P$13</definedName>
    <definedName name="_______________MIX30" localSheetId="1">#REF!</definedName>
    <definedName name="_______________MIX30" localSheetId="7">#REF!</definedName>
    <definedName name="_______________MIX30" localSheetId="6">#REF!</definedName>
    <definedName name="_______________MIX30" localSheetId="3">#REF!</definedName>
    <definedName name="_______________MIX30" localSheetId="2">#REF!</definedName>
    <definedName name="_______________MIX30" localSheetId="4">#REF!</definedName>
    <definedName name="_______________MIX30">#REF!</definedName>
    <definedName name="_______________MIX35" localSheetId="1">#REF!</definedName>
    <definedName name="_______________MIX35" localSheetId="7">#REF!</definedName>
    <definedName name="_______________MIX35" localSheetId="6">#REF!</definedName>
    <definedName name="_______________MIX35" localSheetId="3">#REF!</definedName>
    <definedName name="_______________MIX35" localSheetId="2">#REF!</definedName>
    <definedName name="_______________MIX35" localSheetId="4">#REF!</definedName>
    <definedName name="_______________MIX35">#REF!</definedName>
    <definedName name="_______________MIX40" localSheetId="1">#REF!</definedName>
    <definedName name="_______________MIX40" localSheetId="7">#REF!</definedName>
    <definedName name="_______________MIX40" localSheetId="6">#REF!</definedName>
    <definedName name="_______________MIX40" localSheetId="3">#REF!</definedName>
    <definedName name="_______________MIX40" localSheetId="2">#REF!</definedName>
    <definedName name="_______________MIX40" localSheetId="4">#REF!</definedName>
    <definedName name="_______________MIX40">#REF!</definedName>
    <definedName name="_______________MIX45" localSheetId="1">'[3]Mix Design'!#REF!</definedName>
    <definedName name="_______________MIX45" localSheetId="7">'[3]Mix Design'!#REF!</definedName>
    <definedName name="_______________MIX45" localSheetId="6">'[3]Mix Design'!#REF!</definedName>
    <definedName name="_______________MIX45" localSheetId="3">'[3]Mix Design'!#REF!</definedName>
    <definedName name="_______________MIX45" localSheetId="2">'[3]Mix Design'!#REF!</definedName>
    <definedName name="_______________MIX45" localSheetId="4">'[3]Mix Design'!#REF!</definedName>
    <definedName name="_______________MIX45">'[3]Mix Design'!#REF!</definedName>
    <definedName name="_______________mm1" localSheetId="1">#REF!</definedName>
    <definedName name="_______________mm1" localSheetId="7">#REF!</definedName>
    <definedName name="_______________mm1" localSheetId="6">#REF!</definedName>
    <definedName name="_______________mm1" localSheetId="3">#REF!</definedName>
    <definedName name="_______________mm1" localSheetId="2">#REF!</definedName>
    <definedName name="_______________mm1" localSheetId="4">#REF!</definedName>
    <definedName name="_______________mm1">#REF!</definedName>
    <definedName name="_______________mm2" localSheetId="1">#REF!</definedName>
    <definedName name="_______________mm2" localSheetId="7">#REF!</definedName>
    <definedName name="_______________mm2" localSheetId="6">#REF!</definedName>
    <definedName name="_______________mm2" localSheetId="3">#REF!</definedName>
    <definedName name="_______________mm2" localSheetId="2">#REF!</definedName>
    <definedName name="_______________mm2" localSheetId="4">#REF!</definedName>
    <definedName name="_______________mm2">#REF!</definedName>
    <definedName name="_______________mm3" localSheetId="1">#REF!</definedName>
    <definedName name="_______________mm3" localSheetId="7">#REF!</definedName>
    <definedName name="_______________mm3" localSheetId="6">#REF!</definedName>
    <definedName name="_______________mm3" localSheetId="3">#REF!</definedName>
    <definedName name="_______________mm3" localSheetId="2">#REF!</definedName>
    <definedName name="_______________mm3" localSheetId="4">#REF!</definedName>
    <definedName name="_______________mm3">#REF!</definedName>
    <definedName name="_______________MUR5" localSheetId="1">#REF!</definedName>
    <definedName name="_______________MUR5" localSheetId="7">#REF!</definedName>
    <definedName name="_______________MUR5" localSheetId="6">#REF!</definedName>
    <definedName name="_______________MUR5" localSheetId="3">#REF!</definedName>
    <definedName name="_______________MUR5" localSheetId="2">#REF!</definedName>
    <definedName name="_______________MUR5" localSheetId="4">#REF!</definedName>
    <definedName name="_______________MUR5">#REF!</definedName>
    <definedName name="_______________MUR8" localSheetId="1">#REF!</definedName>
    <definedName name="_______________MUR8" localSheetId="7">#REF!</definedName>
    <definedName name="_______________MUR8" localSheetId="6">#REF!</definedName>
    <definedName name="_______________MUR8" localSheetId="3">#REF!</definedName>
    <definedName name="_______________MUR8" localSheetId="2">#REF!</definedName>
    <definedName name="_______________MUR8" localSheetId="4">#REF!</definedName>
    <definedName name="_______________MUR8">#REF!</definedName>
    <definedName name="_______________OPC43" localSheetId="1">#REF!</definedName>
    <definedName name="_______________OPC43" localSheetId="7">#REF!</definedName>
    <definedName name="_______________OPC43" localSheetId="6">#REF!</definedName>
    <definedName name="_______________OPC43" localSheetId="3">#REF!</definedName>
    <definedName name="_______________OPC43" localSheetId="2">#REF!</definedName>
    <definedName name="_______________OPC43" localSheetId="4">#REF!</definedName>
    <definedName name="_______________OPC43">#REF!</definedName>
    <definedName name="_______________ORC1">'[6]Pipe trench'!$V$17</definedName>
    <definedName name="_______________ORC2">'[6]Pipe trench'!$V$18</definedName>
    <definedName name="_______________OSE1">'[6]Pipe trench'!$V$8</definedName>
    <definedName name="_______________sh1">90</definedName>
    <definedName name="_______________sh2">120</definedName>
    <definedName name="_______________sh3">150</definedName>
    <definedName name="_______________sh4">180</definedName>
    <definedName name="_______________SLV20025">'[6]ANAL-PUMP HOUSE'!$I$58</definedName>
    <definedName name="_______________SLV80010">'[6]ANAL-PUMP HOUSE'!$I$60</definedName>
    <definedName name="_______________tab1" localSheetId="1">#REF!</definedName>
    <definedName name="_______________tab1" localSheetId="7">#REF!</definedName>
    <definedName name="_______________tab1" localSheetId="6">#REF!</definedName>
    <definedName name="_______________tab1" localSheetId="3">#REF!</definedName>
    <definedName name="_______________tab1" localSheetId="2">#REF!</definedName>
    <definedName name="_______________tab1" localSheetId="4">#REF!</definedName>
    <definedName name="_______________tab1">#REF!</definedName>
    <definedName name="_______________tab2" localSheetId="1">#REF!</definedName>
    <definedName name="_______________tab2" localSheetId="7">#REF!</definedName>
    <definedName name="_______________tab2" localSheetId="6">#REF!</definedName>
    <definedName name="_______________tab2" localSheetId="3">#REF!</definedName>
    <definedName name="_______________tab2" localSheetId="2">#REF!</definedName>
    <definedName name="_______________tab2" localSheetId="4">#REF!</definedName>
    <definedName name="_______________tab2">#REF!</definedName>
    <definedName name="_______________TIP1" localSheetId="1">#REF!</definedName>
    <definedName name="_______________TIP1" localSheetId="7">#REF!</definedName>
    <definedName name="_______________TIP1" localSheetId="6">#REF!</definedName>
    <definedName name="_______________TIP1" localSheetId="3">#REF!</definedName>
    <definedName name="_______________TIP1" localSheetId="2">#REF!</definedName>
    <definedName name="_______________TIP1" localSheetId="4">#REF!</definedName>
    <definedName name="_______________TIP1">#REF!</definedName>
    <definedName name="_______________TIP2" localSheetId="1">#REF!</definedName>
    <definedName name="_______________TIP2" localSheetId="7">#REF!</definedName>
    <definedName name="_______________TIP2" localSheetId="6">#REF!</definedName>
    <definedName name="_______________TIP2" localSheetId="3">#REF!</definedName>
    <definedName name="_______________TIP2" localSheetId="2">#REF!</definedName>
    <definedName name="_______________TIP2" localSheetId="4">#REF!</definedName>
    <definedName name="_______________TIP2">#REF!</definedName>
    <definedName name="_______________TIP3" localSheetId="1">#REF!</definedName>
    <definedName name="_______________TIP3" localSheetId="7">#REF!</definedName>
    <definedName name="_______________TIP3" localSheetId="6">#REF!</definedName>
    <definedName name="_______________TIP3" localSheetId="3">#REF!</definedName>
    <definedName name="_______________TIP3" localSheetId="2">#REF!</definedName>
    <definedName name="_______________TIP3" localSheetId="4">#REF!</definedName>
    <definedName name="_______________TIP3">#REF!</definedName>
    <definedName name="______________A65537" localSheetId="1">#REF!</definedName>
    <definedName name="______________A65537" localSheetId="7">#REF!</definedName>
    <definedName name="______________A65537" localSheetId="6">#REF!</definedName>
    <definedName name="______________A65537" localSheetId="3">#REF!</definedName>
    <definedName name="______________A65537" localSheetId="2">#REF!</definedName>
    <definedName name="______________A65537" localSheetId="4">#REF!</definedName>
    <definedName name="______________A65537">#REF!</definedName>
    <definedName name="______________ABM10" localSheetId="1">#REF!</definedName>
    <definedName name="______________ABM10" localSheetId="7">#REF!</definedName>
    <definedName name="______________ABM10" localSheetId="6">#REF!</definedName>
    <definedName name="______________ABM10" localSheetId="3">#REF!</definedName>
    <definedName name="______________ABM10" localSheetId="2">#REF!</definedName>
    <definedName name="______________ABM10" localSheetId="4">#REF!</definedName>
    <definedName name="______________ABM10">#REF!</definedName>
    <definedName name="______________ABM40" localSheetId="1">#REF!</definedName>
    <definedName name="______________ABM40" localSheetId="7">#REF!</definedName>
    <definedName name="______________ABM40" localSheetId="6">#REF!</definedName>
    <definedName name="______________ABM40" localSheetId="3">#REF!</definedName>
    <definedName name="______________ABM40" localSheetId="2">#REF!</definedName>
    <definedName name="______________ABM40" localSheetId="4">#REF!</definedName>
    <definedName name="______________ABM40">#REF!</definedName>
    <definedName name="______________ABM6" localSheetId="1">#REF!</definedName>
    <definedName name="______________ABM6" localSheetId="7">#REF!</definedName>
    <definedName name="______________ABM6" localSheetId="6">#REF!</definedName>
    <definedName name="______________ABM6" localSheetId="3">#REF!</definedName>
    <definedName name="______________ABM6" localSheetId="2">#REF!</definedName>
    <definedName name="______________ABM6" localSheetId="4">#REF!</definedName>
    <definedName name="______________ABM6">#REF!</definedName>
    <definedName name="______________ACB10" localSheetId="1">#REF!</definedName>
    <definedName name="______________ACB10" localSheetId="7">#REF!</definedName>
    <definedName name="______________ACB10" localSheetId="6">#REF!</definedName>
    <definedName name="______________ACB10" localSheetId="3">#REF!</definedName>
    <definedName name="______________ACB10" localSheetId="2">#REF!</definedName>
    <definedName name="______________ACB10" localSheetId="4">#REF!</definedName>
    <definedName name="______________ACB10">#REF!</definedName>
    <definedName name="______________ACB20" localSheetId="1">#REF!</definedName>
    <definedName name="______________ACB20" localSheetId="7">#REF!</definedName>
    <definedName name="______________ACB20" localSheetId="6">#REF!</definedName>
    <definedName name="______________ACB20" localSheetId="3">#REF!</definedName>
    <definedName name="______________ACB20" localSheetId="2">#REF!</definedName>
    <definedName name="______________ACB20" localSheetId="4">#REF!</definedName>
    <definedName name="______________ACB20">#REF!</definedName>
    <definedName name="______________ACR10" localSheetId="1">#REF!</definedName>
    <definedName name="______________ACR10" localSheetId="7">#REF!</definedName>
    <definedName name="______________ACR10" localSheetId="6">#REF!</definedName>
    <definedName name="______________ACR10" localSheetId="3">#REF!</definedName>
    <definedName name="______________ACR10" localSheetId="2">#REF!</definedName>
    <definedName name="______________ACR10" localSheetId="4">#REF!</definedName>
    <definedName name="______________ACR10">#REF!</definedName>
    <definedName name="______________ACR20" localSheetId="1">#REF!</definedName>
    <definedName name="______________ACR20" localSheetId="7">#REF!</definedName>
    <definedName name="______________ACR20" localSheetId="6">#REF!</definedName>
    <definedName name="______________ACR20" localSheetId="3">#REF!</definedName>
    <definedName name="______________ACR20" localSheetId="2">#REF!</definedName>
    <definedName name="______________ACR20" localSheetId="4">#REF!</definedName>
    <definedName name="______________ACR20">#REF!</definedName>
    <definedName name="______________AGG10" localSheetId="1">#REF!</definedName>
    <definedName name="______________AGG10" localSheetId="7">#REF!</definedName>
    <definedName name="______________AGG10" localSheetId="6">#REF!</definedName>
    <definedName name="______________AGG10" localSheetId="3">#REF!</definedName>
    <definedName name="______________AGG10" localSheetId="2">#REF!</definedName>
    <definedName name="______________AGG10" localSheetId="4">#REF!</definedName>
    <definedName name="______________AGG10">#REF!</definedName>
    <definedName name="______________AGG6" localSheetId="1">#REF!</definedName>
    <definedName name="______________AGG6" localSheetId="7">#REF!</definedName>
    <definedName name="______________AGG6" localSheetId="6">#REF!</definedName>
    <definedName name="______________AGG6" localSheetId="3">#REF!</definedName>
    <definedName name="______________AGG6" localSheetId="2">#REF!</definedName>
    <definedName name="______________AGG6" localSheetId="4">#REF!</definedName>
    <definedName name="______________AGG6">#REF!</definedName>
    <definedName name="______________ash1" localSheetId="1">[17]ANAL!#REF!</definedName>
    <definedName name="______________ash1" localSheetId="7">[17]ANAL!#REF!</definedName>
    <definedName name="______________ash1" localSheetId="6">[17]ANAL!#REF!</definedName>
    <definedName name="______________ash1" localSheetId="3">[17]ANAL!#REF!</definedName>
    <definedName name="______________ash1" localSheetId="2">[17]ANAL!#REF!</definedName>
    <definedName name="______________ash1" localSheetId="4">[17]ANAL!#REF!</definedName>
    <definedName name="______________ash1">[17]ANAL!#REF!</definedName>
    <definedName name="______________AWM10" localSheetId="1">#REF!</definedName>
    <definedName name="______________AWM10" localSheetId="7">#REF!</definedName>
    <definedName name="______________AWM10" localSheetId="6">#REF!</definedName>
    <definedName name="______________AWM10" localSheetId="3">#REF!</definedName>
    <definedName name="______________AWM10" localSheetId="2">#REF!</definedName>
    <definedName name="______________AWM10" localSheetId="4">#REF!</definedName>
    <definedName name="______________AWM10">#REF!</definedName>
    <definedName name="______________AWM40" localSheetId="1">#REF!</definedName>
    <definedName name="______________AWM40" localSheetId="7">#REF!</definedName>
    <definedName name="______________AWM40" localSheetId="6">#REF!</definedName>
    <definedName name="______________AWM40" localSheetId="3">#REF!</definedName>
    <definedName name="______________AWM40" localSheetId="2">#REF!</definedName>
    <definedName name="______________AWM40" localSheetId="4">#REF!</definedName>
    <definedName name="______________AWM40">#REF!</definedName>
    <definedName name="______________AWM6" localSheetId="1">#REF!</definedName>
    <definedName name="______________AWM6" localSheetId="7">#REF!</definedName>
    <definedName name="______________AWM6" localSheetId="6">#REF!</definedName>
    <definedName name="______________AWM6" localSheetId="3">#REF!</definedName>
    <definedName name="______________AWM6" localSheetId="2">#REF!</definedName>
    <definedName name="______________AWM6" localSheetId="4">#REF!</definedName>
    <definedName name="______________AWM6">#REF!</definedName>
    <definedName name="______________CAN112">13.42</definedName>
    <definedName name="______________CAN113">12.98</definedName>
    <definedName name="______________CAN117">12.7</definedName>
    <definedName name="______________CAN118">13.27</definedName>
    <definedName name="______________CAN120">11.72</definedName>
    <definedName name="______________CAN210">10.38</definedName>
    <definedName name="______________CAN211">10.58</definedName>
    <definedName name="______________CAN213">10.56</definedName>
    <definedName name="______________CAN215">10.22</definedName>
    <definedName name="______________CAN216">9.61</definedName>
    <definedName name="______________CAN217">10.47</definedName>
    <definedName name="______________CAN219">10.91</definedName>
    <definedName name="______________CAN220">11.09</definedName>
    <definedName name="______________CAN221">11.25</definedName>
    <definedName name="______________CAN222">10.17</definedName>
    <definedName name="______________CAN223">9.89</definedName>
    <definedName name="______________CAN230">10.79</definedName>
    <definedName name="______________can421">40.2</definedName>
    <definedName name="______________can422">41.57</definedName>
    <definedName name="______________can423">43.9</definedName>
    <definedName name="______________can424">41.19</definedName>
    <definedName name="______________can425">42.81</definedName>
    <definedName name="______________can426">40.77</definedName>
    <definedName name="______________can427">40.92</definedName>
    <definedName name="______________can428">39.29</definedName>
    <definedName name="______________can429">45.19</definedName>
    <definedName name="______________can430">40.73</definedName>
    <definedName name="______________can431">42.52</definedName>
    <definedName name="______________can432">42.53</definedName>
    <definedName name="______________can433">43.69</definedName>
    <definedName name="______________can434">40.43</definedName>
    <definedName name="______________can435">43.3</definedName>
    <definedName name="______________CAN458" localSheetId="1">[11]PROCTOR!#REF!</definedName>
    <definedName name="______________CAN458" localSheetId="7">[11]PROCTOR!#REF!</definedName>
    <definedName name="______________CAN458" localSheetId="6">[11]PROCTOR!#REF!</definedName>
    <definedName name="______________CAN458" localSheetId="3">[11]PROCTOR!#REF!</definedName>
    <definedName name="______________CAN458" localSheetId="2">[11]PROCTOR!#REF!</definedName>
    <definedName name="______________CAN458" localSheetId="4">[11]PROCTOR!#REF!</definedName>
    <definedName name="______________CAN458">[11]PROCTOR!#REF!</definedName>
    <definedName name="______________CAN486" localSheetId="1">[11]PROCTOR!#REF!</definedName>
    <definedName name="______________CAN486" localSheetId="7">[11]PROCTOR!#REF!</definedName>
    <definedName name="______________CAN486" localSheetId="6">[11]PROCTOR!#REF!</definedName>
    <definedName name="______________CAN486" localSheetId="3">[11]PROCTOR!#REF!</definedName>
    <definedName name="______________CAN486" localSheetId="2">[11]PROCTOR!#REF!</definedName>
    <definedName name="______________CAN486" localSheetId="4">[11]PROCTOR!#REF!</definedName>
    <definedName name="______________CAN486">[11]PROCTOR!#REF!</definedName>
    <definedName name="______________CAN487" localSheetId="1">[11]PROCTOR!#REF!</definedName>
    <definedName name="______________CAN487" localSheetId="7">[11]PROCTOR!#REF!</definedName>
    <definedName name="______________CAN487" localSheetId="6">[11]PROCTOR!#REF!</definedName>
    <definedName name="______________CAN487" localSheetId="3">[11]PROCTOR!#REF!</definedName>
    <definedName name="______________CAN487" localSheetId="2">[11]PROCTOR!#REF!</definedName>
    <definedName name="______________CAN487" localSheetId="4">[11]PROCTOR!#REF!</definedName>
    <definedName name="______________CAN487">[11]PROCTOR!#REF!</definedName>
    <definedName name="______________CAN488" localSheetId="1">[11]PROCTOR!#REF!</definedName>
    <definedName name="______________CAN488" localSheetId="7">[11]PROCTOR!#REF!</definedName>
    <definedName name="______________CAN488" localSheetId="6">[11]PROCTOR!#REF!</definedName>
    <definedName name="______________CAN488" localSheetId="3">[11]PROCTOR!#REF!</definedName>
    <definedName name="______________CAN488" localSheetId="2">[11]PROCTOR!#REF!</definedName>
    <definedName name="______________CAN488" localSheetId="4">[11]PROCTOR!#REF!</definedName>
    <definedName name="______________CAN488">[11]PROCTOR!#REF!</definedName>
    <definedName name="______________CAN489" localSheetId="1">[11]PROCTOR!#REF!</definedName>
    <definedName name="______________CAN489" localSheetId="7">[11]PROCTOR!#REF!</definedName>
    <definedName name="______________CAN489" localSheetId="6">[11]PROCTOR!#REF!</definedName>
    <definedName name="______________CAN489" localSheetId="3">[11]PROCTOR!#REF!</definedName>
    <definedName name="______________CAN489" localSheetId="2">[11]PROCTOR!#REF!</definedName>
    <definedName name="______________CAN489" localSheetId="4">[11]PROCTOR!#REF!</definedName>
    <definedName name="______________CAN489">[11]PROCTOR!#REF!</definedName>
    <definedName name="______________CAN490" localSheetId="1">[11]PROCTOR!#REF!</definedName>
    <definedName name="______________CAN490" localSheetId="7">[11]PROCTOR!#REF!</definedName>
    <definedName name="______________CAN490" localSheetId="6">[11]PROCTOR!#REF!</definedName>
    <definedName name="______________CAN490" localSheetId="3">[11]PROCTOR!#REF!</definedName>
    <definedName name="______________CAN490" localSheetId="2">[11]PROCTOR!#REF!</definedName>
    <definedName name="______________CAN490" localSheetId="4">[11]PROCTOR!#REF!</definedName>
    <definedName name="______________CAN490">[11]PROCTOR!#REF!</definedName>
    <definedName name="______________CAN491" localSheetId="1">[11]PROCTOR!#REF!</definedName>
    <definedName name="______________CAN491" localSheetId="7">[11]PROCTOR!#REF!</definedName>
    <definedName name="______________CAN491" localSheetId="6">[11]PROCTOR!#REF!</definedName>
    <definedName name="______________CAN491" localSheetId="3">[11]PROCTOR!#REF!</definedName>
    <definedName name="______________CAN491" localSheetId="2">[11]PROCTOR!#REF!</definedName>
    <definedName name="______________CAN491" localSheetId="4">[11]PROCTOR!#REF!</definedName>
    <definedName name="______________CAN491">[11]PROCTOR!#REF!</definedName>
    <definedName name="______________CAN492" localSheetId="1">[11]PROCTOR!#REF!</definedName>
    <definedName name="______________CAN492" localSheetId="7">[11]PROCTOR!#REF!</definedName>
    <definedName name="______________CAN492" localSheetId="6">[11]PROCTOR!#REF!</definedName>
    <definedName name="______________CAN492" localSheetId="3">[11]PROCTOR!#REF!</definedName>
    <definedName name="______________CAN492" localSheetId="2">[11]PROCTOR!#REF!</definedName>
    <definedName name="______________CAN492" localSheetId="4">[11]PROCTOR!#REF!</definedName>
    <definedName name="______________CAN492">[11]PROCTOR!#REF!</definedName>
    <definedName name="______________CAN493" localSheetId="1">[11]PROCTOR!#REF!</definedName>
    <definedName name="______________CAN493" localSheetId="7">[11]PROCTOR!#REF!</definedName>
    <definedName name="______________CAN493" localSheetId="6">[11]PROCTOR!#REF!</definedName>
    <definedName name="______________CAN493" localSheetId="3">[11]PROCTOR!#REF!</definedName>
    <definedName name="______________CAN493" localSheetId="2">[11]PROCTOR!#REF!</definedName>
    <definedName name="______________CAN493" localSheetId="4">[11]PROCTOR!#REF!</definedName>
    <definedName name="______________CAN493">[11]PROCTOR!#REF!</definedName>
    <definedName name="______________CAN494" localSheetId="1">[11]PROCTOR!#REF!</definedName>
    <definedName name="______________CAN494" localSheetId="7">[11]PROCTOR!#REF!</definedName>
    <definedName name="______________CAN494" localSheetId="6">[11]PROCTOR!#REF!</definedName>
    <definedName name="______________CAN494" localSheetId="3">[11]PROCTOR!#REF!</definedName>
    <definedName name="______________CAN494" localSheetId="2">[11]PROCTOR!#REF!</definedName>
    <definedName name="______________CAN494" localSheetId="4">[11]PROCTOR!#REF!</definedName>
    <definedName name="______________CAN494">[11]PROCTOR!#REF!</definedName>
    <definedName name="______________CAN495" localSheetId="1">[11]PROCTOR!#REF!</definedName>
    <definedName name="______________CAN495" localSheetId="7">[11]PROCTOR!#REF!</definedName>
    <definedName name="______________CAN495" localSheetId="6">[11]PROCTOR!#REF!</definedName>
    <definedName name="______________CAN495" localSheetId="3">[11]PROCTOR!#REF!</definedName>
    <definedName name="______________CAN495" localSheetId="2">[11]PROCTOR!#REF!</definedName>
    <definedName name="______________CAN495" localSheetId="4">[11]PROCTOR!#REF!</definedName>
    <definedName name="______________CAN495">[11]PROCTOR!#REF!</definedName>
    <definedName name="______________CAN496" localSheetId="1">[11]PROCTOR!#REF!</definedName>
    <definedName name="______________CAN496" localSheetId="7">[11]PROCTOR!#REF!</definedName>
    <definedName name="______________CAN496" localSheetId="6">[11]PROCTOR!#REF!</definedName>
    <definedName name="______________CAN496" localSheetId="3">[11]PROCTOR!#REF!</definedName>
    <definedName name="______________CAN496" localSheetId="2">[11]PROCTOR!#REF!</definedName>
    <definedName name="______________CAN496" localSheetId="4">[11]PROCTOR!#REF!</definedName>
    <definedName name="______________CAN496">[11]PROCTOR!#REF!</definedName>
    <definedName name="______________CAN497" localSheetId="1">[11]PROCTOR!#REF!</definedName>
    <definedName name="______________CAN497" localSheetId="7">[11]PROCTOR!#REF!</definedName>
    <definedName name="______________CAN497" localSheetId="6">[11]PROCTOR!#REF!</definedName>
    <definedName name="______________CAN497" localSheetId="3">[11]PROCTOR!#REF!</definedName>
    <definedName name="______________CAN497" localSheetId="2">[11]PROCTOR!#REF!</definedName>
    <definedName name="______________CAN497" localSheetId="4">[11]PROCTOR!#REF!</definedName>
    <definedName name="______________CAN497">[11]PROCTOR!#REF!</definedName>
    <definedName name="______________CAN498" localSheetId="1">[11]PROCTOR!#REF!</definedName>
    <definedName name="______________CAN498" localSheetId="7">[11]PROCTOR!#REF!</definedName>
    <definedName name="______________CAN498" localSheetId="6">[11]PROCTOR!#REF!</definedName>
    <definedName name="______________CAN498" localSheetId="3">[11]PROCTOR!#REF!</definedName>
    <definedName name="______________CAN498" localSheetId="2">[11]PROCTOR!#REF!</definedName>
    <definedName name="______________CAN498" localSheetId="4">[11]PROCTOR!#REF!</definedName>
    <definedName name="______________CAN498">[11]PROCTOR!#REF!</definedName>
    <definedName name="______________CAN499" localSheetId="1">[11]PROCTOR!#REF!</definedName>
    <definedName name="______________CAN499" localSheetId="7">[11]PROCTOR!#REF!</definedName>
    <definedName name="______________CAN499" localSheetId="6">[11]PROCTOR!#REF!</definedName>
    <definedName name="______________CAN499" localSheetId="3">[11]PROCTOR!#REF!</definedName>
    <definedName name="______________CAN499" localSheetId="2">[11]PROCTOR!#REF!</definedName>
    <definedName name="______________CAN499" localSheetId="4">[11]PROCTOR!#REF!</definedName>
    <definedName name="______________CAN499">[11]PROCTOR!#REF!</definedName>
    <definedName name="______________CAN500" localSheetId="1">[11]PROCTOR!#REF!</definedName>
    <definedName name="______________CAN500" localSheetId="7">[11]PROCTOR!#REF!</definedName>
    <definedName name="______________CAN500" localSheetId="6">[11]PROCTOR!#REF!</definedName>
    <definedName name="______________CAN500" localSheetId="3">[11]PROCTOR!#REF!</definedName>
    <definedName name="______________CAN500" localSheetId="2">[11]PROCTOR!#REF!</definedName>
    <definedName name="______________CAN500" localSheetId="4">[11]PROCTOR!#REF!</definedName>
    <definedName name="______________CAN500">[11]PROCTOR!#REF!</definedName>
    <definedName name="______________CDG100" localSheetId="1">#REF!</definedName>
    <definedName name="______________CDG100" localSheetId="7">#REF!</definedName>
    <definedName name="______________CDG100" localSheetId="6">#REF!</definedName>
    <definedName name="______________CDG100" localSheetId="3">#REF!</definedName>
    <definedName name="______________CDG100" localSheetId="2">#REF!</definedName>
    <definedName name="______________CDG100" localSheetId="4">#REF!</definedName>
    <definedName name="______________CDG100">#REF!</definedName>
    <definedName name="______________CDG250" localSheetId="1">#REF!</definedName>
    <definedName name="______________CDG250" localSheetId="7">#REF!</definedName>
    <definedName name="______________CDG250" localSheetId="6">#REF!</definedName>
    <definedName name="______________CDG250" localSheetId="3">#REF!</definedName>
    <definedName name="______________CDG250" localSheetId="2">#REF!</definedName>
    <definedName name="______________CDG250" localSheetId="4">#REF!</definedName>
    <definedName name="______________CDG250">#REF!</definedName>
    <definedName name="______________CDG50" localSheetId="1">#REF!</definedName>
    <definedName name="______________CDG50" localSheetId="7">#REF!</definedName>
    <definedName name="______________CDG50" localSheetId="6">#REF!</definedName>
    <definedName name="______________CDG50" localSheetId="3">#REF!</definedName>
    <definedName name="______________CDG50" localSheetId="2">#REF!</definedName>
    <definedName name="______________CDG50" localSheetId="4">#REF!</definedName>
    <definedName name="______________CDG50">#REF!</definedName>
    <definedName name="______________CDG500" localSheetId="1">#REF!</definedName>
    <definedName name="______________CDG500" localSheetId="7">#REF!</definedName>
    <definedName name="______________CDG500" localSheetId="6">#REF!</definedName>
    <definedName name="______________CDG500" localSheetId="3">#REF!</definedName>
    <definedName name="______________CDG500" localSheetId="2">#REF!</definedName>
    <definedName name="______________CDG500" localSheetId="4">#REF!</definedName>
    <definedName name="______________CDG500">#REF!</definedName>
    <definedName name="______________CEM53" localSheetId="1">#REF!</definedName>
    <definedName name="______________CEM53" localSheetId="7">#REF!</definedName>
    <definedName name="______________CEM53" localSheetId="6">#REF!</definedName>
    <definedName name="______________CEM53" localSheetId="3">#REF!</definedName>
    <definedName name="______________CEM53" localSheetId="2">#REF!</definedName>
    <definedName name="______________CEM53" localSheetId="4">#REF!</definedName>
    <definedName name="______________CEM53">#REF!</definedName>
    <definedName name="______________CRN3" localSheetId="1">#REF!</definedName>
    <definedName name="______________CRN3" localSheetId="7">#REF!</definedName>
    <definedName name="______________CRN3" localSheetId="6">#REF!</definedName>
    <definedName name="______________CRN3" localSheetId="3">#REF!</definedName>
    <definedName name="______________CRN3" localSheetId="2">#REF!</definedName>
    <definedName name="______________CRN3" localSheetId="4">#REF!</definedName>
    <definedName name="______________CRN3">#REF!</definedName>
    <definedName name="______________CRN35" localSheetId="1">#REF!</definedName>
    <definedName name="______________CRN35" localSheetId="7">#REF!</definedName>
    <definedName name="______________CRN35" localSheetId="6">#REF!</definedName>
    <definedName name="______________CRN35" localSheetId="3">#REF!</definedName>
    <definedName name="______________CRN35" localSheetId="2">#REF!</definedName>
    <definedName name="______________CRN35" localSheetId="4">#REF!</definedName>
    <definedName name="______________CRN35">#REF!</definedName>
    <definedName name="______________CRN80" localSheetId="1">#REF!</definedName>
    <definedName name="______________CRN80" localSheetId="7">#REF!</definedName>
    <definedName name="______________CRN80" localSheetId="6">#REF!</definedName>
    <definedName name="______________CRN80" localSheetId="3">#REF!</definedName>
    <definedName name="______________CRN80" localSheetId="2">#REF!</definedName>
    <definedName name="______________CRN80" localSheetId="4">#REF!</definedName>
    <definedName name="______________CRN80">#REF!</definedName>
    <definedName name="______________dec05" hidden="1">{"'Sheet1'!$A$4386:$N$4591"}</definedName>
    <definedName name="______________DOZ50" localSheetId="1">#REF!</definedName>
    <definedName name="______________DOZ50" localSheetId="7">#REF!</definedName>
    <definedName name="______________DOZ50" localSheetId="6">#REF!</definedName>
    <definedName name="______________DOZ50" localSheetId="3">#REF!</definedName>
    <definedName name="______________DOZ50" localSheetId="2">#REF!</definedName>
    <definedName name="______________DOZ50" localSheetId="4">#REF!</definedName>
    <definedName name="______________DOZ50">#REF!</definedName>
    <definedName name="______________DOZ80" localSheetId="1">#REF!</definedName>
    <definedName name="______________DOZ80" localSheetId="7">#REF!</definedName>
    <definedName name="______________DOZ80" localSheetId="6">#REF!</definedName>
    <definedName name="______________DOZ80" localSheetId="3">#REF!</definedName>
    <definedName name="______________DOZ80" localSheetId="2">#REF!</definedName>
    <definedName name="______________DOZ80" localSheetId="4">#REF!</definedName>
    <definedName name="______________DOZ80">#REF!</definedName>
    <definedName name="______________ExV200" localSheetId="1">#REF!</definedName>
    <definedName name="______________ExV200" localSheetId="7">#REF!</definedName>
    <definedName name="______________ExV200" localSheetId="6">#REF!</definedName>
    <definedName name="______________ExV200" localSheetId="3">#REF!</definedName>
    <definedName name="______________ExV200" localSheetId="2">#REF!</definedName>
    <definedName name="______________ExV200" localSheetId="4">#REF!</definedName>
    <definedName name="______________ExV200">#REF!</definedName>
    <definedName name="______________GEN100" localSheetId="1">#REF!</definedName>
    <definedName name="______________GEN100" localSheetId="7">#REF!</definedName>
    <definedName name="______________GEN100" localSheetId="6">#REF!</definedName>
    <definedName name="______________GEN100" localSheetId="3">#REF!</definedName>
    <definedName name="______________GEN100" localSheetId="2">#REF!</definedName>
    <definedName name="______________GEN100" localSheetId="4">#REF!</definedName>
    <definedName name="______________GEN100">#REF!</definedName>
    <definedName name="______________GEN250" localSheetId="1">#REF!</definedName>
    <definedName name="______________GEN250" localSheetId="7">#REF!</definedName>
    <definedName name="______________GEN250" localSheetId="6">#REF!</definedName>
    <definedName name="______________GEN250" localSheetId="3">#REF!</definedName>
    <definedName name="______________GEN250" localSheetId="2">#REF!</definedName>
    <definedName name="______________GEN250" localSheetId="4">#REF!</definedName>
    <definedName name="______________GEN250">#REF!</definedName>
    <definedName name="______________GEN325" localSheetId="1">#REF!</definedName>
    <definedName name="______________GEN325" localSheetId="7">#REF!</definedName>
    <definedName name="______________GEN325" localSheetId="6">#REF!</definedName>
    <definedName name="______________GEN325" localSheetId="3">#REF!</definedName>
    <definedName name="______________GEN325" localSheetId="2">#REF!</definedName>
    <definedName name="______________GEN325" localSheetId="4">#REF!</definedName>
    <definedName name="______________GEN325">#REF!</definedName>
    <definedName name="______________GEN380" localSheetId="1">#REF!</definedName>
    <definedName name="______________GEN380" localSheetId="7">#REF!</definedName>
    <definedName name="______________GEN380" localSheetId="6">#REF!</definedName>
    <definedName name="______________GEN380" localSheetId="3">#REF!</definedName>
    <definedName name="______________GEN380" localSheetId="2">#REF!</definedName>
    <definedName name="______________GEN380" localSheetId="4">#REF!</definedName>
    <definedName name="______________GEN380">#REF!</definedName>
    <definedName name="______________GSB1" localSheetId="1">#REF!</definedName>
    <definedName name="______________GSB1" localSheetId="7">#REF!</definedName>
    <definedName name="______________GSB1" localSheetId="6">#REF!</definedName>
    <definedName name="______________GSB1" localSheetId="3">#REF!</definedName>
    <definedName name="______________GSB1" localSheetId="2">#REF!</definedName>
    <definedName name="______________GSB1" localSheetId="4">#REF!</definedName>
    <definedName name="______________GSB1">#REF!</definedName>
    <definedName name="______________GSB2" localSheetId="1">#REF!</definedName>
    <definedName name="______________GSB2" localSheetId="7">#REF!</definedName>
    <definedName name="______________GSB2" localSheetId="6">#REF!</definedName>
    <definedName name="______________GSB2" localSheetId="3">#REF!</definedName>
    <definedName name="______________GSB2" localSheetId="2">#REF!</definedName>
    <definedName name="______________GSB2" localSheetId="4">#REF!</definedName>
    <definedName name="______________GSB2">#REF!</definedName>
    <definedName name="______________GSB3" localSheetId="1">#REF!</definedName>
    <definedName name="______________GSB3" localSheetId="7">#REF!</definedName>
    <definedName name="______________GSB3" localSheetId="6">#REF!</definedName>
    <definedName name="______________GSB3" localSheetId="3">#REF!</definedName>
    <definedName name="______________GSB3" localSheetId="2">#REF!</definedName>
    <definedName name="______________GSB3" localSheetId="4">#REF!</definedName>
    <definedName name="______________GSB3">#REF!</definedName>
    <definedName name="______________HMP1" localSheetId="1">#REF!</definedName>
    <definedName name="______________HMP1" localSheetId="7">#REF!</definedName>
    <definedName name="______________HMP1" localSheetId="6">#REF!</definedName>
    <definedName name="______________HMP1" localSheetId="3">#REF!</definedName>
    <definedName name="______________HMP1" localSheetId="2">#REF!</definedName>
    <definedName name="______________HMP1" localSheetId="4">#REF!</definedName>
    <definedName name="______________HMP1">#REF!</definedName>
    <definedName name="______________HMP2" localSheetId="1">#REF!</definedName>
    <definedName name="______________HMP2" localSheetId="7">#REF!</definedName>
    <definedName name="______________HMP2" localSheetId="6">#REF!</definedName>
    <definedName name="______________HMP2" localSheetId="3">#REF!</definedName>
    <definedName name="______________HMP2" localSheetId="2">#REF!</definedName>
    <definedName name="______________HMP2" localSheetId="4">#REF!</definedName>
    <definedName name="______________HMP2">#REF!</definedName>
    <definedName name="______________HMP3" localSheetId="1">#REF!</definedName>
    <definedName name="______________HMP3" localSheetId="7">#REF!</definedName>
    <definedName name="______________HMP3" localSheetId="6">#REF!</definedName>
    <definedName name="______________HMP3" localSheetId="3">#REF!</definedName>
    <definedName name="______________HMP3" localSheetId="2">#REF!</definedName>
    <definedName name="______________HMP3" localSheetId="4">#REF!</definedName>
    <definedName name="______________HMP3">#REF!</definedName>
    <definedName name="______________HMP4" localSheetId="1">#REF!</definedName>
    <definedName name="______________HMP4" localSheetId="7">#REF!</definedName>
    <definedName name="______________HMP4" localSheetId="6">#REF!</definedName>
    <definedName name="______________HMP4" localSheetId="3">#REF!</definedName>
    <definedName name="______________HMP4" localSheetId="2">#REF!</definedName>
    <definedName name="______________HMP4" localSheetId="4">#REF!</definedName>
    <definedName name="______________HMP4">#REF!</definedName>
    <definedName name="______________lb1" localSheetId="1">#REF!</definedName>
    <definedName name="______________lb1" localSheetId="7">#REF!</definedName>
    <definedName name="______________lb1" localSheetId="6">#REF!</definedName>
    <definedName name="______________lb1" localSheetId="3">#REF!</definedName>
    <definedName name="______________lb1" localSheetId="2">#REF!</definedName>
    <definedName name="______________lb1" localSheetId="4">#REF!</definedName>
    <definedName name="______________lb1">#REF!</definedName>
    <definedName name="______________lb2" localSheetId="1">#REF!</definedName>
    <definedName name="______________lb2" localSheetId="7">#REF!</definedName>
    <definedName name="______________lb2" localSheetId="6">#REF!</definedName>
    <definedName name="______________lb2" localSheetId="3">#REF!</definedName>
    <definedName name="______________lb2" localSheetId="2">#REF!</definedName>
    <definedName name="______________lb2" localSheetId="4">#REF!</definedName>
    <definedName name="______________lb2">#REF!</definedName>
    <definedName name="______________mac2">200</definedName>
    <definedName name="______________MIX10" localSheetId="1">#REF!</definedName>
    <definedName name="______________MIX10" localSheetId="7">#REF!</definedName>
    <definedName name="______________MIX10" localSheetId="6">#REF!</definedName>
    <definedName name="______________MIX10" localSheetId="3">#REF!</definedName>
    <definedName name="______________MIX10" localSheetId="2">#REF!</definedName>
    <definedName name="______________MIX10" localSheetId="4">#REF!</definedName>
    <definedName name="______________MIX10">#REF!</definedName>
    <definedName name="______________MIX15" localSheetId="1">#REF!</definedName>
    <definedName name="______________MIX15" localSheetId="7">#REF!</definedName>
    <definedName name="______________MIX15" localSheetId="6">#REF!</definedName>
    <definedName name="______________MIX15" localSheetId="3">#REF!</definedName>
    <definedName name="______________MIX15" localSheetId="2">#REF!</definedName>
    <definedName name="______________MIX15" localSheetId="4">#REF!</definedName>
    <definedName name="______________MIX15">#REF!</definedName>
    <definedName name="______________MIX15150" localSheetId="1">'[3]Mix Design'!#REF!</definedName>
    <definedName name="______________MIX15150" localSheetId="7">'[3]Mix Design'!#REF!</definedName>
    <definedName name="______________MIX15150" localSheetId="6">'[3]Mix Design'!#REF!</definedName>
    <definedName name="______________MIX15150" localSheetId="3">'[3]Mix Design'!#REF!</definedName>
    <definedName name="______________MIX15150" localSheetId="2">'[3]Mix Design'!#REF!</definedName>
    <definedName name="______________MIX15150" localSheetId="4">'[3]Mix Design'!#REF!</definedName>
    <definedName name="______________MIX15150">'[3]Mix Design'!#REF!</definedName>
    <definedName name="______________MIX1540">'[3]Mix Design'!$P$11</definedName>
    <definedName name="______________MIX1580" localSheetId="1">'[3]Mix Design'!#REF!</definedName>
    <definedName name="______________MIX1580" localSheetId="7">'[3]Mix Design'!#REF!</definedName>
    <definedName name="______________MIX1580" localSheetId="6">'[3]Mix Design'!#REF!</definedName>
    <definedName name="______________MIX1580" localSheetId="3">'[3]Mix Design'!#REF!</definedName>
    <definedName name="______________MIX1580" localSheetId="2">'[3]Mix Design'!#REF!</definedName>
    <definedName name="______________MIX1580" localSheetId="4">'[3]Mix Design'!#REF!</definedName>
    <definedName name="______________MIX1580">'[3]Mix Design'!#REF!</definedName>
    <definedName name="______________MIX2">'[4]Mix Design'!$P$12</definedName>
    <definedName name="______________MIX20" localSheetId="1">#REF!</definedName>
    <definedName name="______________MIX20" localSheetId="7">#REF!</definedName>
    <definedName name="______________MIX20" localSheetId="6">#REF!</definedName>
    <definedName name="______________MIX20" localSheetId="3">#REF!</definedName>
    <definedName name="______________MIX20" localSheetId="2">#REF!</definedName>
    <definedName name="______________MIX20" localSheetId="4">#REF!</definedName>
    <definedName name="______________MIX20">#REF!</definedName>
    <definedName name="______________MIX2020">'[3]Mix Design'!$P$12</definedName>
    <definedName name="______________MIX2040">'[3]Mix Design'!$P$13</definedName>
    <definedName name="______________MIX25" localSheetId="1">#REF!</definedName>
    <definedName name="______________MIX25" localSheetId="7">#REF!</definedName>
    <definedName name="______________MIX25" localSheetId="6">#REF!</definedName>
    <definedName name="______________MIX25" localSheetId="3">#REF!</definedName>
    <definedName name="______________MIX25" localSheetId="2">#REF!</definedName>
    <definedName name="______________MIX25" localSheetId="4">#REF!</definedName>
    <definedName name="______________MIX25">#REF!</definedName>
    <definedName name="______________MIX2540">'[3]Mix Design'!$P$15</definedName>
    <definedName name="______________Mix255">'[5]Mix Design'!$P$13</definedName>
    <definedName name="______________MIX30" localSheetId="1">#REF!</definedName>
    <definedName name="______________MIX30" localSheetId="7">#REF!</definedName>
    <definedName name="______________MIX30" localSheetId="6">#REF!</definedName>
    <definedName name="______________MIX30" localSheetId="3">#REF!</definedName>
    <definedName name="______________MIX30" localSheetId="2">#REF!</definedName>
    <definedName name="______________MIX30" localSheetId="4">#REF!</definedName>
    <definedName name="______________MIX30">#REF!</definedName>
    <definedName name="______________MIX35" localSheetId="1">#REF!</definedName>
    <definedName name="______________MIX35" localSheetId="7">#REF!</definedName>
    <definedName name="______________MIX35" localSheetId="6">#REF!</definedName>
    <definedName name="______________MIX35" localSheetId="3">#REF!</definedName>
    <definedName name="______________MIX35" localSheetId="2">#REF!</definedName>
    <definedName name="______________MIX35" localSheetId="4">#REF!</definedName>
    <definedName name="______________MIX35">#REF!</definedName>
    <definedName name="______________MIX40" localSheetId="1">#REF!</definedName>
    <definedName name="______________MIX40" localSheetId="7">#REF!</definedName>
    <definedName name="______________MIX40" localSheetId="6">#REF!</definedName>
    <definedName name="______________MIX40" localSheetId="3">#REF!</definedName>
    <definedName name="______________MIX40" localSheetId="2">#REF!</definedName>
    <definedName name="______________MIX40" localSheetId="4">#REF!</definedName>
    <definedName name="______________MIX40">#REF!</definedName>
    <definedName name="______________MIX45" localSheetId="1">'[3]Mix Design'!#REF!</definedName>
    <definedName name="______________MIX45" localSheetId="7">'[3]Mix Design'!#REF!</definedName>
    <definedName name="______________MIX45" localSheetId="6">'[3]Mix Design'!#REF!</definedName>
    <definedName name="______________MIX45" localSheetId="3">'[3]Mix Design'!#REF!</definedName>
    <definedName name="______________MIX45" localSheetId="2">'[3]Mix Design'!#REF!</definedName>
    <definedName name="______________MIX45" localSheetId="4">'[3]Mix Design'!#REF!</definedName>
    <definedName name="______________MIX45">'[3]Mix Design'!#REF!</definedName>
    <definedName name="______________mm1" localSheetId="1">#REF!</definedName>
    <definedName name="______________mm1" localSheetId="7">#REF!</definedName>
    <definedName name="______________mm1" localSheetId="6">#REF!</definedName>
    <definedName name="______________mm1" localSheetId="3">#REF!</definedName>
    <definedName name="______________mm1" localSheetId="2">#REF!</definedName>
    <definedName name="______________mm1" localSheetId="4">#REF!</definedName>
    <definedName name="______________mm1">#REF!</definedName>
    <definedName name="______________mm2" localSheetId="1">#REF!</definedName>
    <definedName name="______________mm2" localSheetId="7">#REF!</definedName>
    <definedName name="______________mm2" localSheetId="6">#REF!</definedName>
    <definedName name="______________mm2" localSheetId="3">#REF!</definedName>
    <definedName name="______________mm2" localSheetId="2">#REF!</definedName>
    <definedName name="______________mm2" localSheetId="4">#REF!</definedName>
    <definedName name="______________mm2">#REF!</definedName>
    <definedName name="______________mm3" localSheetId="1">#REF!</definedName>
    <definedName name="______________mm3" localSheetId="7">#REF!</definedName>
    <definedName name="______________mm3" localSheetId="6">#REF!</definedName>
    <definedName name="______________mm3" localSheetId="3">#REF!</definedName>
    <definedName name="______________mm3" localSheetId="2">#REF!</definedName>
    <definedName name="______________mm3" localSheetId="4">#REF!</definedName>
    <definedName name="______________mm3">#REF!</definedName>
    <definedName name="______________MUR5" localSheetId="1">#REF!</definedName>
    <definedName name="______________MUR5" localSheetId="7">#REF!</definedName>
    <definedName name="______________MUR5" localSheetId="6">#REF!</definedName>
    <definedName name="______________MUR5" localSheetId="3">#REF!</definedName>
    <definedName name="______________MUR5" localSheetId="2">#REF!</definedName>
    <definedName name="______________MUR5" localSheetId="4">#REF!</definedName>
    <definedName name="______________MUR5">#REF!</definedName>
    <definedName name="______________MUR8" localSheetId="1">#REF!</definedName>
    <definedName name="______________MUR8" localSheetId="7">#REF!</definedName>
    <definedName name="______________MUR8" localSheetId="6">#REF!</definedName>
    <definedName name="______________MUR8" localSheetId="3">#REF!</definedName>
    <definedName name="______________MUR8" localSheetId="2">#REF!</definedName>
    <definedName name="______________MUR8" localSheetId="4">#REF!</definedName>
    <definedName name="______________MUR8">#REF!</definedName>
    <definedName name="______________OPC43" localSheetId="1">#REF!</definedName>
    <definedName name="______________OPC43" localSheetId="7">#REF!</definedName>
    <definedName name="______________OPC43" localSheetId="6">#REF!</definedName>
    <definedName name="______________OPC43" localSheetId="3">#REF!</definedName>
    <definedName name="______________OPC43" localSheetId="2">#REF!</definedName>
    <definedName name="______________OPC43" localSheetId="4">#REF!</definedName>
    <definedName name="______________OPC43">#REF!</definedName>
    <definedName name="______________sh1">90</definedName>
    <definedName name="______________sh2">120</definedName>
    <definedName name="______________sh3">150</definedName>
    <definedName name="______________sh4">180</definedName>
    <definedName name="______________tab1" localSheetId="1">#REF!</definedName>
    <definedName name="______________tab1" localSheetId="7">#REF!</definedName>
    <definedName name="______________tab1" localSheetId="6">#REF!</definedName>
    <definedName name="______________tab1" localSheetId="3">#REF!</definedName>
    <definedName name="______________tab1" localSheetId="2">#REF!</definedName>
    <definedName name="______________tab1" localSheetId="4">#REF!</definedName>
    <definedName name="______________tab1">#REF!</definedName>
    <definedName name="______________tab2" localSheetId="1">#REF!</definedName>
    <definedName name="______________tab2" localSheetId="7">#REF!</definedName>
    <definedName name="______________tab2" localSheetId="6">#REF!</definedName>
    <definedName name="______________tab2" localSheetId="3">#REF!</definedName>
    <definedName name="______________tab2" localSheetId="2">#REF!</definedName>
    <definedName name="______________tab2" localSheetId="4">#REF!</definedName>
    <definedName name="______________tab2">#REF!</definedName>
    <definedName name="______________TIP1" localSheetId="1">#REF!</definedName>
    <definedName name="______________TIP1" localSheetId="7">#REF!</definedName>
    <definedName name="______________TIP1" localSheetId="6">#REF!</definedName>
    <definedName name="______________TIP1" localSheetId="3">#REF!</definedName>
    <definedName name="______________TIP1" localSheetId="2">#REF!</definedName>
    <definedName name="______________TIP1" localSheetId="4">#REF!</definedName>
    <definedName name="______________TIP1">#REF!</definedName>
    <definedName name="______________TIP2" localSheetId="1">#REF!</definedName>
    <definedName name="______________TIP2" localSheetId="7">#REF!</definedName>
    <definedName name="______________TIP2" localSheetId="6">#REF!</definedName>
    <definedName name="______________TIP2" localSheetId="3">#REF!</definedName>
    <definedName name="______________TIP2" localSheetId="2">#REF!</definedName>
    <definedName name="______________TIP2" localSheetId="4">#REF!</definedName>
    <definedName name="______________TIP2">#REF!</definedName>
    <definedName name="______________TIP3" localSheetId="1">#REF!</definedName>
    <definedName name="______________TIP3" localSheetId="7">#REF!</definedName>
    <definedName name="______________TIP3" localSheetId="6">#REF!</definedName>
    <definedName name="______________TIP3" localSheetId="3">#REF!</definedName>
    <definedName name="______________TIP3" localSheetId="2">#REF!</definedName>
    <definedName name="______________TIP3" localSheetId="4">#REF!</definedName>
    <definedName name="______________TIP3">#REF!</definedName>
    <definedName name="_____________A65537" localSheetId="1">#REF!</definedName>
    <definedName name="_____________A65537" localSheetId="7">#REF!</definedName>
    <definedName name="_____________A65537" localSheetId="6">#REF!</definedName>
    <definedName name="_____________A65537" localSheetId="3">#REF!</definedName>
    <definedName name="_____________A65537" localSheetId="2">#REF!</definedName>
    <definedName name="_____________A65537" localSheetId="4">#REF!</definedName>
    <definedName name="_____________A65537">#REF!</definedName>
    <definedName name="_____________ABM10" localSheetId="1">#REF!</definedName>
    <definedName name="_____________ABM10" localSheetId="7">#REF!</definedName>
    <definedName name="_____________ABM10" localSheetId="6">#REF!</definedName>
    <definedName name="_____________ABM10" localSheetId="3">#REF!</definedName>
    <definedName name="_____________ABM10" localSheetId="2">#REF!</definedName>
    <definedName name="_____________ABM10" localSheetId="4">#REF!</definedName>
    <definedName name="_____________ABM10">#REF!</definedName>
    <definedName name="_____________ABM40" localSheetId="1">#REF!</definedName>
    <definedName name="_____________ABM40" localSheetId="7">#REF!</definedName>
    <definedName name="_____________ABM40" localSheetId="6">#REF!</definedName>
    <definedName name="_____________ABM40" localSheetId="3">#REF!</definedName>
    <definedName name="_____________ABM40" localSheetId="2">#REF!</definedName>
    <definedName name="_____________ABM40" localSheetId="4">#REF!</definedName>
    <definedName name="_____________ABM40">#REF!</definedName>
    <definedName name="_____________ABM6" localSheetId="1">#REF!</definedName>
    <definedName name="_____________ABM6" localSheetId="7">#REF!</definedName>
    <definedName name="_____________ABM6" localSheetId="6">#REF!</definedName>
    <definedName name="_____________ABM6" localSheetId="3">#REF!</definedName>
    <definedName name="_____________ABM6" localSheetId="2">#REF!</definedName>
    <definedName name="_____________ABM6" localSheetId="4">#REF!</definedName>
    <definedName name="_____________ABM6">#REF!</definedName>
    <definedName name="_____________ACB10" localSheetId="1">#REF!</definedName>
    <definedName name="_____________ACB10" localSheetId="7">#REF!</definedName>
    <definedName name="_____________ACB10" localSheetId="6">#REF!</definedName>
    <definedName name="_____________ACB10" localSheetId="3">#REF!</definedName>
    <definedName name="_____________ACB10" localSheetId="2">#REF!</definedName>
    <definedName name="_____________ACB10" localSheetId="4">#REF!</definedName>
    <definedName name="_____________ACB10">#REF!</definedName>
    <definedName name="_____________ACB20" localSheetId="1">#REF!</definedName>
    <definedName name="_____________ACB20" localSheetId="7">#REF!</definedName>
    <definedName name="_____________ACB20" localSheetId="6">#REF!</definedName>
    <definedName name="_____________ACB20" localSheetId="3">#REF!</definedName>
    <definedName name="_____________ACB20" localSheetId="2">#REF!</definedName>
    <definedName name="_____________ACB20" localSheetId="4">#REF!</definedName>
    <definedName name="_____________ACB20">#REF!</definedName>
    <definedName name="_____________ACR10" localSheetId="1">#REF!</definedName>
    <definedName name="_____________ACR10" localSheetId="7">#REF!</definedName>
    <definedName name="_____________ACR10" localSheetId="6">#REF!</definedName>
    <definedName name="_____________ACR10" localSheetId="3">#REF!</definedName>
    <definedName name="_____________ACR10" localSheetId="2">#REF!</definedName>
    <definedName name="_____________ACR10" localSheetId="4">#REF!</definedName>
    <definedName name="_____________ACR10">#REF!</definedName>
    <definedName name="_____________ACR20" localSheetId="1">#REF!</definedName>
    <definedName name="_____________ACR20" localSheetId="7">#REF!</definedName>
    <definedName name="_____________ACR20" localSheetId="6">#REF!</definedName>
    <definedName name="_____________ACR20" localSheetId="3">#REF!</definedName>
    <definedName name="_____________ACR20" localSheetId="2">#REF!</definedName>
    <definedName name="_____________ACR20" localSheetId="4">#REF!</definedName>
    <definedName name="_____________ACR20">#REF!</definedName>
    <definedName name="_____________AGG10" localSheetId="1">#REF!</definedName>
    <definedName name="_____________AGG10" localSheetId="7">#REF!</definedName>
    <definedName name="_____________AGG10" localSheetId="6">#REF!</definedName>
    <definedName name="_____________AGG10" localSheetId="3">#REF!</definedName>
    <definedName name="_____________AGG10" localSheetId="2">#REF!</definedName>
    <definedName name="_____________AGG10" localSheetId="4">#REF!</definedName>
    <definedName name="_____________AGG10">#REF!</definedName>
    <definedName name="_____________AGG40" localSheetId="1">#REF!</definedName>
    <definedName name="_____________AGG40" localSheetId="7">#REF!</definedName>
    <definedName name="_____________AGG40" localSheetId="6">#REF!</definedName>
    <definedName name="_____________AGG40" localSheetId="3">#REF!</definedName>
    <definedName name="_____________AGG40" localSheetId="2">#REF!</definedName>
    <definedName name="_____________AGG40" localSheetId="4">#REF!</definedName>
    <definedName name="_____________AGG40">#REF!</definedName>
    <definedName name="_____________AGG6" localSheetId="1">#REF!</definedName>
    <definedName name="_____________AGG6" localSheetId="7">#REF!</definedName>
    <definedName name="_____________AGG6" localSheetId="6">#REF!</definedName>
    <definedName name="_____________AGG6" localSheetId="3">#REF!</definedName>
    <definedName name="_____________AGG6" localSheetId="2">#REF!</definedName>
    <definedName name="_____________AGG6" localSheetId="4">#REF!</definedName>
    <definedName name="_____________AGG6">#REF!</definedName>
    <definedName name="_____________ARV8040">'[6]ANAL-PUMP HOUSE'!$I$55</definedName>
    <definedName name="_____________ash1" localSheetId="1">[10]ANAL!#REF!</definedName>
    <definedName name="_____________ash1" localSheetId="7">[10]ANAL!#REF!</definedName>
    <definedName name="_____________ash1" localSheetId="6">[10]ANAL!#REF!</definedName>
    <definedName name="_____________ash1" localSheetId="3">[10]ANAL!#REF!</definedName>
    <definedName name="_____________ash1" localSheetId="2">[10]ANAL!#REF!</definedName>
    <definedName name="_____________ash1" localSheetId="4">[10]ANAL!#REF!</definedName>
    <definedName name="_____________ash1">[10]ANAL!#REF!</definedName>
    <definedName name="_____________AWM10" localSheetId="1">#REF!</definedName>
    <definedName name="_____________AWM10" localSheetId="7">#REF!</definedName>
    <definedName name="_____________AWM10" localSheetId="6">#REF!</definedName>
    <definedName name="_____________AWM10" localSheetId="3">#REF!</definedName>
    <definedName name="_____________AWM10" localSheetId="2">#REF!</definedName>
    <definedName name="_____________AWM10" localSheetId="4">#REF!</definedName>
    <definedName name="_____________AWM10">#REF!</definedName>
    <definedName name="_____________AWM40" localSheetId="1">#REF!</definedName>
    <definedName name="_____________AWM40" localSheetId="7">#REF!</definedName>
    <definedName name="_____________AWM40" localSheetId="6">#REF!</definedName>
    <definedName name="_____________AWM40" localSheetId="3">#REF!</definedName>
    <definedName name="_____________AWM40" localSheetId="2">#REF!</definedName>
    <definedName name="_____________AWM40" localSheetId="4">#REF!</definedName>
    <definedName name="_____________AWM40">#REF!</definedName>
    <definedName name="_____________AWM6" localSheetId="1">#REF!</definedName>
    <definedName name="_____________AWM6" localSheetId="7">#REF!</definedName>
    <definedName name="_____________AWM6" localSheetId="6">#REF!</definedName>
    <definedName name="_____________AWM6" localSheetId="3">#REF!</definedName>
    <definedName name="_____________AWM6" localSheetId="2">#REF!</definedName>
    <definedName name="_____________AWM6" localSheetId="4">#REF!</definedName>
    <definedName name="_____________AWM6">#REF!</definedName>
    <definedName name="_____________BTV300">'[6]ANAL-PUMP HOUSE'!$I$52</definedName>
    <definedName name="_____________CAN112">13.42</definedName>
    <definedName name="_____________CAN113">12.98</definedName>
    <definedName name="_____________CAN117">12.7</definedName>
    <definedName name="_____________CAN118">13.27</definedName>
    <definedName name="_____________CAN120">11.72</definedName>
    <definedName name="_____________CAN210">10.38</definedName>
    <definedName name="_____________CAN211">10.58</definedName>
    <definedName name="_____________CAN213">10.56</definedName>
    <definedName name="_____________CAN215">10.22</definedName>
    <definedName name="_____________CAN216">9.61</definedName>
    <definedName name="_____________CAN217">10.47</definedName>
    <definedName name="_____________CAN219">10.91</definedName>
    <definedName name="_____________CAN220">11.09</definedName>
    <definedName name="_____________CAN221">11.25</definedName>
    <definedName name="_____________CAN222">10.17</definedName>
    <definedName name="_____________CAN223">9.89</definedName>
    <definedName name="_____________CAN230">10.79</definedName>
    <definedName name="_____________can421">40.2</definedName>
    <definedName name="_____________can422">41.57</definedName>
    <definedName name="_____________can423">43.9</definedName>
    <definedName name="_____________can424">41.19</definedName>
    <definedName name="_____________can425">42.81</definedName>
    <definedName name="_____________can426">40.77</definedName>
    <definedName name="_____________can427">40.92</definedName>
    <definedName name="_____________can428">39.29</definedName>
    <definedName name="_____________can429">45.19</definedName>
    <definedName name="_____________can430">40.73</definedName>
    <definedName name="_____________can431">42.52</definedName>
    <definedName name="_____________can432">42.53</definedName>
    <definedName name="_____________can433">43.69</definedName>
    <definedName name="_____________can434">40.43</definedName>
    <definedName name="_____________can435">43.3</definedName>
    <definedName name="_____________CAN458" localSheetId="1">[11]PROCTOR!#REF!</definedName>
    <definedName name="_____________CAN458" localSheetId="7">[11]PROCTOR!#REF!</definedName>
    <definedName name="_____________CAN458" localSheetId="6">[11]PROCTOR!#REF!</definedName>
    <definedName name="_____________CAN458" localSheetId="3">[11]PROCTOR!#REF!</definedName>
    <definedName name="_____________CAN458" localSheetId="2">[11]PROCTOR!#REF!</definedName>
    <definedName name="_____________CAN458" localSheetId="4">[11]PROCTOR!#REF!</definedName>
    <definedName name="_____________CAN458">[11]PROCTOR!#REF!</definedName>
    <definedName name="_____________CAN486" localSheetId="1">[11]PROCTOR!#REF!</definedName>
    <definedName name="_____________CAN486" localSheetId="7">[11]PROCTOR!#REF!</definedName>
    <definedName name="_____________CAN486" localSheetId="6">[11]PROCTOR!#REF!</definedName>
    <definedName name="_____________CAN486" localSheetId="3">[11]PROCTOR!#REF!</definedName>
    <definedName name="_____________CAN486" localSheetId="2">[11]PROCTOR!#REF!</definedName>
    <definedName name="_____________CAN486" localSheetId="4">[11]PROCTOR!#REF!</definedName>
    <definedName name="_____________CAN486">[11]PROCTOR!#REF!</definedName>
    <definedName name="_____________CAN487" localSheetId="1">[11]PROCTOR!#REF!</definedName>
    <definedName name="_____________CAN487" localSheetId="7">[11]PROCTOR!#REF!</definedName>
    <definedName name="_____________CAN487" localSheetId="6">[11]PROCTOR!#REF!</definedName>
    <definedName name="_____________CAN487" localSheetId="3">[11]PROCTOR!#REF!</definedName>
    <definedName name="_____________CAN487" localSheetId="2">[11]PROCTOR!#REF!</definedName>
    <definedName name="_____________CAN487" localSheetId="4">[11]PROCTOR!#REF!</definedName>
    <definedName name="_____________CAN487">[11]PROCTOR!#REF!</definedName>
    <definedName name="_____________CAN488" localSheetId="1">[11]PROCTOR!#REF!</definedName>
    <definedName name="_____________CAN488" localSheetId="7">[11]PROCTOR!#REF!</definedName>
    <definedName name="_____________CAN488" localSheetId="6">[11]PROCTOR!#REF!</definedName>
    <definedName name="_____________CAN488" localSheetId="3">[11]PROCTOR!#REF!</definedName>
    <definedName name="_____________CAN488" localSheetId="2">[11]PROCTOR!#REF!</definedName>
    <definedName name="_____________CAN488" localSheetId="4">[11]PROCTOR!#REF!</definedName>
    <definedName name="_____________CAN488">[11]PROCTOR!#REF!</definedName>
    <definedName name="_____________CAN489" localSheetId="1">[11]PROCTOR!#REF!</definedName>
    <definedName name="_____________CAN489" localSheetId="7">[11]PROCTOR!#REF!</definedName>
    <definedName name="_____________CAN489" localSheetId="6">[11]PROCTOR!#REF!</definedName>
    <definedName name="_____________CAN489" localSheetId="3">[11]PROCTOR!#REF!</definedName>
    <definedName name="_____________CAN489" localSheetId="2">[11]PROCTOR!#REF!</definedName>
    <definedName name="_____________CAN489" localSheetId="4">[11]PROCTOR!#REF!</definedName>
    <definedName name="_____________CAN489">[11]PROCTOR!#REF!</definedName>
    <definedName name="_____________CAN490" localSheetId="1">[11]PROCTOR!#REF!</definedName>
    <definedName name="_____________CAN490" localSheetId="7">[11]PROCTOR!#REF!</definedName>
    <definedName name="_____________CAN490" localSheetId="6">[11]PROCTOR!#REF!</definedName>
    <definedName name="_____________CAN490" localSheetId="3">[11]PROCTOR!#REF!</definedName>
    <definedName name="_____________CAN490" localSheetId="2">[11]PROCTOR!#REF!</definedName>
    <definedName name="_____________CAN490" localSheetId="4">[11]PROCTOR!#REF!</definedName>
    <definedName name="_____________CAN490">[11]PROCTOR!#REF!</definedName>
    <definedName name="_____________CAN491" localSheetId="1">[11]PROCTOR!#REF!</definedName>
    <definedName name="_____________CAN491" localSheetId="7">[11]PROCTOR!#REF!</definedName>
    <definedName name="_____________CAN491" localSheetId="6">[11]PROCTOR!#REF!</definedName>
    <definedName name="_____________CAN491" localSheetId="3">[11]PROCTOR!#REF!</definedName>
    <definedName name="_____________CAN491" localSheetId="2">[11]PROCTOR!#REF!</definedName>
    <definedName name="_____________CAN491" localSheetId="4">[11]PROCTOR!#REF!</definedName>
    <definedName name="_____________CAN491">[11]PROCTOR!#REF!</definedName>
    <definedName name="_____________CAN492" localSheetId="1">[11]PROCTOR!#REF!</definedName>
    <definedName name="_____________CAN492" localSheetId="7">[11]PROCTOR!#REF!</definedName>
    <definedName name="_____________CAN492" localSheetId="6">[11]PROCTOR!#REF!</definedName>
    <definedName name="_____________CAN492" localSheetId="3">[11]PROCTOR!#REF!</definedName>
    <definedName name="_____________CAN492" localSheetId="2">[11]PROCTOR!#REF!</definedName>
    <definedName name="_____________CAN492" localSheetId="4">[11]PROCTOR!#REF!</definedName>
    <definedName name="_____________CAN492">[11]PROCTOR!#REF!</definedName>
    <definedName name="_____________CAN493" localSheetId="1">[11]PROCTOR!#REF!</definedName>
    <definedName name="_____________CAN493" localSheetId="7">[11]PROCTOR!#REF!</definedName>
    <definedName name="_____________CAN493" localSheetId="6">[11]PROCTOR!#REF!</definedName>
    <definedName name="_____________CAN493" localSheetId="3">[11]PROCTOR!#REF!</definedName>
    <definedName name="_____________CAN493" localSheetId="2">[11]PROCTOR!#REF!</definedName>
    <definedName name="_____________CAN493" localSheetId="4">[11]PROCTOR!#REF!</definedName>
    <definedName name="_____________CAN493">[11]PROCTOR!#REF!</definedName>
    <definedName name="_____________CAN494" localSheetId="1">[11]PROCTOR!#REF!</definedName>
    <definedName name="_____________CAN494" localSheetId="7">[11]PROCTOR!#REF!</definedName>
    <definedName name="_____________CAN494" localSheetId="6">[11]PROCTOR!#REF!</definedName>
    <definedName name="_____________CAN494" localSheetId="3">[11]PROCTOR!#REF!</definedName>
    <definedName name="_____________CAN494" localSheetId="2">[11]PROCTOR!#REF!</definedName>
    <definedName name="_____________CAN494" localSheetId="4">[11]PROCTOR!#REF!</definedName>
    <definedName name="_____________CAN494">[11]PROCTOR!#REF!</definedName>
    <definedName name="_____________CAN495" localSheetId="1">[11]PROCTOR!#REF!</definedName>
    <definedName name="_____________CAN495" localSheetId="7">[11]PROCTOR!#REF!</definedName>
    <definedName name="_____________CAN495" localSheetId="6">[11]PROCTOR!#REF!</definedName>
    <definedName name="_____________CAN495" localSheetId="3">[11]PROCTOR!#REF!</definedName>
    <definedName name="_____________CAN495" localSheetId="2">[11]PROCTOR!#REF!</definedName>
    <definedName name="_____________CAN495" localSheetId="4">[11]PROCTOR!#REF!</definedName>
    <definedName name="_____________CAN495">[11]PROCTOR!#REF!</definedName>
    <definedName name="_____________CAN496" localSheetId="1">[11]PROCTOR!#REF!</definedName>
    <definedName name="_____________CAN496" localSheetId="7">[11]PROCTOR!#REF!</definedName>
    <definedName name="_____________CAN496" localSheetId="6">[11]PROCTOR!#REF!</definedName>
    <definedName name="_____________CAN496" localSheetId="3">[11]PROCTOR!#REF!</definedName>
    <definedName name="_____________CAN496" localSheetId="2">[11]PROCTOR!#REF!</definedName>
    <definedName name="_____________CAN496" localSheetId="4">[11]PROCTOR!#REF!</definedName>
    <definedName name="_____________CAN496">[11]PROCTOR!#REF!</definedName>
    <definedName name="_____________CAN497" localSheetId="1">[11]PROCTOR!#REF!</definedName>
    <definedName name="_____________CAN497" localSheetId="7">[11]PROCTOR!#REF!</definedName>
    <definedName name="_____________CAN497" localSheetId="6">[11]PROCTOR!#REF!</definedName>
    <definedName name="_____________CAN497" localSheetId="3">[11]PROCTOR!#REF!</definedName>
    <definedName name="_____________CAN497" localSheetId="2">[11]PROCTOR!#REF!</definedName>
    <definedName name="_____________CAN497" localSheetId="4">[11]PROCTOR!#REF!</definedName>
    <definedName name="_____________CAN497">[11]PROCTOR!#REF!</definedName>
    <definedName name="_____________CAN498" localSheetId="1">[11]PROCTOR!#REF!</definedName>
    <definedName name="_____________CAN498" localSheetId="7">[11]PROCTOR!#REF!</definedName>
    <definedName name="_____________CAN498" localSheetId="6">[11]PROCTOR!#REF!</definedName>
    <definedName name="_____________CAN498" localSheetId="3">[11]PROCTOR!#REF!</definedName>
    <definedName name="_____________CAN498" localSheetId="2">[11]PROCTOR!#REF!</definedName>
    <definedName name="_____________CAN498" localSheetId="4">[11]PROCTOR!#REF!</definedName>
    <definedName name="_____________CAN498">[11]PROCTOR!#REF!</definedName>
    <definedName name="_____________CAN499" localSheetId="1">[11]PROCTOR!#REF!</definedName>
    <definedName name="_____________CAN499" localSheetId="7">[11]PROCTOR!#REF!</definedName>
    <definedName name="_____________CAN499" localSheetId="6">[11]PROCTOR!#REF!</definedName>
    <definedName name="_____________CAN499" localSheetId="3">[11]PROCTOR!#REF!</definedName>
    <definedName name="_____________CAN499" localSheetId="2">[11]PROCTOR!#REF!</definedName>
    <definedName name="_____________CAN499" localSheetId="4">[11]PROCTOR!#REF!</definedName>
    <definedName name="_____________CAN499">[11]PROCTOR!#REF!</definedName>
    <definedName name="_____________CAN500" localSheetId="1">[11]PROCTOR!#REF!</definedName>
    <definedName name="_____________CAN500" localSheetId="7">[11]PROCTOR!#REF!</definedName>
    <definedName name="_____________CAN500" localSheetId="6">[11]PROCTOR!#REF!</definedName>
    <definedName name="_____________CAN500" localSheetId="3">[11]PROCTOR!#REF!</definedName>
    <definedName name="_____________CAN500" localSheetId="2">[11]PROCTOR!#REF!</definedName>
    <definedName name="_____________CAN500" localSheetId="4">[11]PROCTOR!#REF!</definedName>
    <definedName name="_____________CAN500">[11]PROCTOR!#REF!</definedName>
    <definedName name="_____________CDG100" localSheetId="1">#REF!</definedName>
    <definedName name="_____________CDG100" localSheetId="7">#REF!</definedName>
    <definedName name="_____________CDG100" localSheetId="6">#REF!</definedName>
    <definedName name="_____________CDG100" localSheetId="3">#REF!</definedName>
    <definedName name="_____________CDG100" localSheetId="2">#REF!</definedName>
    <definedName name="_____________CDG100" localSheetId="4">#REF!</definedName>
    <definedName name="_____________CDG100">#REF!</definedName>
    <definedName name="_____________CDG250" localSheetId="1">#REF!</definedName>
    <definedName name="_____________CDG250" localSheetId="7">#REF!</definedName>
    <definedName name="_____________CDG250" localSheetId="6">#REF!</definedName>
    <definedName name="_____________CDG250" localSheetId="3">#REF!</definedName>
    <definedName name="_____________CDG250" localSheetId="2">#REF!</definedName>
    <definedName name="_____________CDG250" localSheetId="4">#REF!</definedName>
    <definedName name="_____________CDG250">#REF!</definedName>
    <definedName name="_____________CDG50" localSheetId="1">#REF!</definedName>
    <definedName name="_____________CDG50" localSheetId="7">#REF!</definedName>
    <definedName name="_____________CDG50" localSheetId="6">#REF!</definedName>
    <definedName name="_____________CDG50" localSheetId="3">#REF!</definedName>
    <definedName name="_____________CDG50" localSheetId="2">#REF!</definedName>
    <definedName name="_____________CDG50" localSheetId="4">#REF!</definedName>
    <definedName name="_____________CDG50">#REF!</definedName>
    <definedName name="_____________CDG500" localSheetId="1">#REF!</definedName>
    <definedName name="_____________CDG500" localSheetId="7">#REF!</definedName>
    <definedName name="_____________CDG500" localSheetId="6">#REF!</definedName>
    <definedName name="_____________CDG500" localSheetId="3">#REF!</definedName>
    <definedName name="_____________CDG500" localSheetId="2">#REF!</definedName>
    <definedName name="_____________CDG500" localSheetId="4">#REF!</definedName>
    <definedName name="_____________CDG500">#REF!</definedName>
    <definedName name="_____________CEM53" localSheetId="1">#REF!</definedName>
    <definedName name="_____________CEM53" localSheetId="7">#REF!</definedName>
    <definedName name="_____________CEM53" localSheetId="6">#REF!</definedName>
    <definedName name="_____________CEM53" localSheetId="3">#REF!</definedName>
    <definedName name="_____________CEM53" localSheetId="2">#REF!</definedName>
    <definedName name="_____________CEM53" localSheetId="4">#REF!</definedName>
    <definedName name="_____________CEM53">#REF!</definedName>
    <definedName name="_____________CRN3" localSheetId="1">#REF!</definedName>
    <definedName name="_____________CRN3" localSheetId="7">#REF!</definedName>
    <definedName name="_____________CRN3" localSheetId="6">#REF!</definedName>
    <definedName name="_____________CRN3" localSheetId="3">#REF!</definedName>
    <definedName name="_____________CRN3" localSheetId="2">#REF!</definedName>
    <definedName name="_____________CRN3" localSheetId="4">#REF!</definedName>
    <definedName name="_____________CRN3">#REF!</definedName>
    <definedName name="_____________CRN35" localSheetId="1">#REF!</definedName>
    <definedName name="_____________CRN35" localSheetId="7">#REF!</definedName>
    <definedName name="_____________CRN35" localSheetId="6">#REF!</definedName>
    <definedName name="_____________CRN35" localSheetId="3">#REF!</definedName>
    <definedName name="_____________CRN35" localSheetId="2">#REF!</definedName>
    <definedName name="_____________CRN35" localSheetId="4">#REF!</definedName>
    <definedName name="_____________CRN35">#REF!</definedName>
    <definedName name="_____________CRN80" localSheetId="1">#REF!</definedName>
    <definedName name="_____________CRN80" localSheetId="7">#REF!</definedName>
    <definedName name="_____________CRN80" localSheetId="6">#REF!</definedName>
    <definedName name="_____________CRN80" localSheetId="3">#REF!</definedName>
    <definedName name="_____________CRN80" localSheetId="2">#REF!</definedName>
    <definedName name="_____________CRN80" localSheetId="4">#REF!</definedName>
    <definedName name="_____________CRN80">#REF!</definedName>
    <definedName name="_____________dec05" hidden="1">{"'Sheet1'!$A$4386:$N$4591"}</definedName>
    <definedName name="_____________DOZ50" localSheetId="1">#REF!</definedName>
    <definedName name="_____________DOZ50" localSheetId="7">#REF!</definedName>
    <definedName name="_____________DOZ50" localSheetId="6">#REF!</definedName>
    <definedName name="_____________DOZ50" localSheetId="3">#REF!</definedName>
    <definedName name="_____________DOZ50" localSheetId="2">#REF!</definedName>
    <definedName name="_____________DOZ50" localSheetId="4">#REF!</definedName>
    <definedName name="_____________DOZ50">#REF!</definedName>
    <definedName name="_____________DOZ80" localSheetId="1">#REF!</definedName>
    <definedName name="_____________DOZ80" localSheetId="7">#REF!</definedName>
    <definedName name="_____________DOZ80" localSheetId="6">#REF!</definedName>
    <definedName name="_____________DOZ80" localSheetId="3">#REF!</definedName>
    <definedName name="_____________DOZ80" localSheetId="2">#REF!</definedName>
    <definedName name="_____________DOZ80" localSheetId="4">#REF!</definedName>
    <definedName name="_____________DOZ80">#REF!</definedName>
    <definedName name="_____________EXC20">'[18]Rate Analysis '!$E$50</definedName>
    <definedName name="_____________ExV200" localSheetId="1">#REF!</definedName>
    <definedName name="_____________ExV200" localSheetId="7">#REF!</definedName>
    <definedName name="_____________ExV200" localSheetId="6">#REF!</definedName>
    <definedName name="_____________ExV200" localSheetId="3">#REF!</definedName>
    <definedName name="_____________ExV200" localSheetId="2">#REF!</definedName>
    <definedName name="_____________ExV200" localSheetId="4">#REF!</definedName>
    <definedName name="_____________ExV200">#REF!</definedName>
    <definedName name="_____________GEN100" localSheetId="1">#REF!</definedName>
    <definedName name="_____________GEN100" localSheetId="7">#REF!</definedName>
    <definedName name="_____________GEN100" localSheetId="6">#REF!</definedName>
    <definedName name="_____________GEN100" localSheetId="3">#REF!</definedName>
    <definedName name="_____________GEN100" localSheetId="2">#REF!</definedName>
    <definedName name="_____________GEN100" localSheetId="4">#REF!</definedName>
    <definedName name="_____________GEN100">#REF!</definedName>
    <definedName name="_____________GEN250" localSheetId="1">#REF!</definedName>
    <definedName name="_____________GEN250" localSheetId="7">#REF!</definedName>
    <definedName name="_____________GEN250" localSheetId="6">#REF!</definedName>
    <definedName name="_____________GEN250" localSheetId="3">#REF!</definedName>
    <definedName name="_____________GEN250" localSheetId="2">#REF!</definedName>
    <definedName name="_____________GEN250" localSheetId="4">#REF!</definedName>
    <definedName name="_____________GEN250">#REF!</definedName>
    <definedName name="_____________GEN325" localSheetId="1">#REF!</definedName>
    <definedName name="_____________GEN325" localSheetId="7">#REF!</definedName>
    <definedName name="_____________GEN325" localSheetId="6">#REF!</definedName>
    <definedName name="_____________GEN325" localSheetId="3">#REF!</definedName>
    <definedName name="_____________GEN325" localSheetId="2">#REF!</definedName>
    <definedName name="_____________GEN325" localSheetId="4">#REF!</definedName>
    <definedName name="_____________GEN325">#REF!</definedName>
    <definedName name="_____________GEN380" localSheetId="1">#REF!</definedName>
    <definedName name="_____________GEN380" localSheetId="7">#REF!</definedName>
    <definedName name="_____________GEN380" localSheetId="6">#REF!</definedName>
    <definedName name="_____________GEN380" localSheetId="3">#REF!</definedName>
    <definedName name="_____________GEN380" localSheetId="2">#REF!</definedName>
    <definedName name="_____________GEN380" localSheetId="4">#REF!</definedName>
    <definedName name="_____________GEN380">#REF!</definedName>
    <definedName name="_____________GSB1" localSheetId="1">#REF!</definedName>
    <definedName name="_____________GSB1" localSheetId="7">#REF!</definedName>
    <definedName name="_____________GSB1" localSheetId="6">#REF!</definedName>
    <definedName name="_____________GSB1" localSheetId="3">#REF!</definedName>
    <definedName name="_____________GSB1" localSheetId="2">#REF!</definedName>
    <definedName name="_____________GSB1" localSheetId="4">#REF!</definedName>
    <definedName name="_____________GSB1">#REF!</definedName>
    <definedName name="_____________GSB2" localSheetId="1">#REF!</definedName>
    <definedName name="_____________GSB2" localSheetId="7">#REF!</definedName>
    <definedName name="_____________GSB2" localSheetId="6">#REF!</definedName>
    <definedName name="_____________GSB2" localSheetId="3">#REF!</definedName>
    <definedName name="_____________GSB2" localSheetId="2">#REF!</definedName>
    <definedName name="_____________GSB2" localSheetId="4">#REF!</definedName>
    <definedName name="_____________GSB2">#REF!</definedName>
    <definedName name="_____________GSB3" localSheetId="1">#REF!</definedName>
    <definedName name="_____________GSB3" localSheetId="7">#REF!</definedName>
    <definedName name="_____________GSB3" localSheetId="6">#REF!</definedName>
    <definedName name="_____________GSB3" localSheetId="3">#REF!</definedName>
    <definedName name="_____________GSB3" localSheetId="2">#REF!</definedName>
    <definedName name="_____________GSB3" localSheetId="4">#REF!</definedName>
    <definedName name="_____________GSB3">#REF!</definedName>
    <definedName name="_____________HMP1" localSheetId="1">#REF!</definedName>
    <definedName name="_____________HMP1" localSheetId="7">#REF!</definedName>
    <definedName name="_____________HMP1" localSheetId="6">#REF!</definedName>
    <definedName name="_____________HMP1" localSheetId="3">#REF!</definedName>
    <definedName name="_____________HMP1" localSheetId="2">#REF!</definedName>
    <definedName name="_____________HMP1" localSheetId="4">#REF!</definedName>
    <definedName name="_____________HMP1">#REF!</definedName>
    <definedName name="_____________HMP2" localSheetId="1">#REF!</definedName>
    <definedName name="_____________HMP2" localSheetId="7">#REF!</definedName>
    <definedName name="_____________HMP2" localSheetId="6">#REF!</definedName>
    <definedName name="_____________HMP2" localSheetId="3">#REF!</definedName>
    <definedName name="_____________HMP2" localSheetId="2">#REF!</definedName>
    <definedName name="_____________HMP2" localSheetId="4">#REF!</definedName>
    <definedName name="_____________HMP2">#REF!</definedName>
    <definedName name="_____________HMP3" localSheetId="1">#REF!</definedName>
    <definedName name="_____________HMP3" localSheetId="7">#REF!</definedName>
    <definedName name="_____________HMP3" localSheetId="6">#REF!</definedName>
    <definedName name="_____________HMP3" localSheetId="3">#REF!</definedName>
    <definedName name="_____________HMP3" localSheetId="2">#REF!</definedName>
    <definedName name="_____________HMP3" localSheetId="4">#REF!</definedName>
    <definedName name="_____________HMP3">#REF!</definedName>
    <definedName name="_____________HMP4" localSheetId="1">#REF!</definedName>
    <definedName name="_____________HMP4" localSheetId="7">#REF!</definedName>
    <definedName name="_____________HMP4" localSheetId="6">#REF!</definedName>
    <definedName name="_____________HMP4" localSheetId="3">#REF!</definedName>
    <definedName name="_____________HMP4" localSheetId="2">#REF!</definedName>
    <definedName name="_____________HMP4" localSheetId="4">#REF!</definedName>
    <definedName name="_____________HMP4">#REF!</definedName>
    <definedName name="_____________HRC1">'[6]Pipe trench'!$V$23</definedName>
    <definedName name="_____________HRC2">'[6]Pipe trench'!$V$24</definedName>
    <definedName name="_____________HSE1">'[6]Pipe trench'!$V$11</definedName>
    <definedName name="_____________lb1" localSheetId="1">#REF!</definedName>
    <definedName name="_____________lb1" localSheetId="7">#REF!</definedName>
    <definedName name="_____________lb1" localSheetId="6">#REF!</definedName>
    <definedName name="_____________lb1" localSheetId="3">#REF!</definedName>
    <definedName name="_____________lb1" localSheetId="2">#REF!</definedName>
    <definedName name="_____________lb1" localSheetId="4">#REF!</definedName>
    <definedName name="_____________lb1">#REF!</definedName>
    <definedName name="_____________lb2" localSheetId="1">#REF!</definedName>
    <definedName name="_____________lb2" localSheetId="7">#REF!</definedName>
    <definedName name="_____________lb2" localSheetId="6">#REF!</definedName>
    <definedName name="_____________lb2" localSheetId="3">#REF!</definedName>
    <definedName name="_____________lb2" localSheetId="2">#REF!</definedName>
    <definedName name="_____________lb2" localSheetId="4">#REF!</definedName>
    <definedName name="_____________lb2">#REF!</definedName>
    <definedName name="_____________mac2">200</definedName>
    <definedName name="_____________MIX10" localSheetId="1">#REF!</definedName>
    <definedName name="_____________MIX10" localSheetId="7">#REF!</definedName>
    <definedName name="_____________MIX10" localSheetId="6">#REF!</definedName>
    <definedName name="_____________MIX10" localSheetId="3">#REF!</definedName>
    <definedName name="_____________MIX10" localSheetId="2">#REF!</definedName>
    <definedName name="_____________MIX10" localSheetId="4">#REF!</definedName>
    <definedName name="_____________MIX10">#REF!</definedName>
    <definedName name="_____________MIX15" localSheetId="1">#REF!</definedName>
    <definedName name="_____________MIX15" localSheetId="7">#REF!</definedName>
    <definedName name="_____________MIX15" localSheetId="6">#REF!</definedName>
    <definedName name="_____________MIX15" localSheetId="3">#REF!</definedName>
    <definedName name="_____________MIX15" localSheetId="2">#REF!</definedName>
    <definedName name="_____________MIX15" localSheetId="4">#REF!</definedName>
    <definedName name="_____________MIX15">#REF!</definedName>
    <definedName name="_____________MIX15150" localSheetId="1">'[3]Mix Design'!#REF!</definedName>
    <definedName name="_____________MIX15150" localSheetId="7">'[3]Mix Design'!#REF!</definedName>
    <definedName name="_____________MIX15150" localSheetId="6">'[3]Mix Design'!#REF!</definedName>
    <definedName name="_____________MIX15150" localSheetId="3">'[3]Mix Design'!#REF!</definedName>
    <definedName name="_____________MIX15150" localSheetId="2">'[3]Mix Design'!#REF!</definedName>
    <definedName name="_____________MIX15150" localSheetId="4">'[3]Mix Design'!#REF!</definedName>
    <definedName name="_____________MIX15150">'[3]Mix Design'!#REF!</definedName>
    <definedName name="_____________MIX1540">'[3]Mix Design'!$P$11</definedName>
    <definedName name="_____________MIX1580" localSheetId="1">'[3]Mix Design'!#REF!</definedName>
    <definedName name="_____________MIX1580" localSheetId="7">'[3]Mix Design'!#REF!</definedName>
    <definedName name="_____________MIX1580" localSheetId="6">'[3]Mix Design'!#REF!</definedName>
    <definedName name="_____________MIX1580" localSheetId="3">'[3]Mix Design'!#REF!</definedName>
    <definedName name="_____________MIX1580" localSheetId="2">'[3]Mix Design'!#REF!</definedName>
    <definedName name="_____________MIX1580" localSheetId="4">'[3]Mix Design'!#REF!</definedName>
    <definedName name="_____________MIX1580">'[3]Mix Design'!#REF!</definedName>
    <definedName name="_____________MIX2">'[4]Mix Design'!$P$12</definedName>
    <definedName name="_____________MIX20" localSheetId="1">#REF!</definedName>
    <definedName name="_____________MIX20" localSheetId="7">#REF!</definedName>
    <definedName name="_____________MIX20" localSheetId="6">#REF!</definedName>
    <definedName name="_____________MIX20" localSheetId="3">#REF!</definedName>
    <definedName name="_____________MIX20" localSheetId="2">#REF!</definedName>
    <definedName name="_____________MIX20" localSheetId="4">#REF!</definedName>
    <definedName name="_____________MIX20">#REF!</definedName>
    <definedName name="_____________MIX2020">'[3]Mix Design'!$P$12</definedName>
    <definedName name="_____________MIX2040">'[3]Mix Design'!$P$13</definedName>
    <definedName name="_____________MIX25" localSheetId="1">#REF!</definedName>
    <definedName name="_____________MIX25" localSheetId="7">#REF!</definedName>
    <definedName name="_____________MIX25" localSheetId="6">#REF!</definedName>
    <definedName name="_____________MIX25" localSheetId="3">#REF!</definedName>
    <definedName name="_____________MIX25" localSheetId="2">#REF!</definedName>
    <definedName name="_____________MIX25" localSheetId="4">#REF!</definedName>
    <definedName name="_____________MIX25">#REF!</definedName>
    <definedName name="_____________MIX2540">'[3]Mix Design'!$P$15</definedName>
    <definedName name="_____________Mix255">'[5]Mix Design'!$P$13</definedName>
    <definedName name="_____________MIX30" localSheetId="1">#REF!</definedName>
    <definedName name="_____________MIX30" localSheetId="7">#REF!</definedName>
    <definedName name="_____________MIX30" localSheetId="6">#REF!</definedName>
    <definedName name="_____________MIX30" localSheetId="3">#REF!</definedName>
    <definedName name="_____________MIX30" localSheetId="2">#REF!</definedName>
    <definedName name="_____________MIX30" localSheetId="4">#REF!</definedName>
    <definedName name="_____________MIX30">#REF!</definedName>
    <definedName name="_____________MIX35" localSheetId="1">#REF!</definedName>
    <definedName name="_____________MIX35" localSheetId="7">#REF!</definedName>
    <definedName name="_____________MIX35" localSheetId="6">#REF!</definedName>
    <definedName name="_____________MIX35" localSheetId="3">#REF!</definedName>
    <definedName name="_____________MIX35" localSheetId="2">#REF!</definedName>
    <definedName name="_____________MIX35" localSheetId="4">#REF!</definedName>
    <definedName name="_____________MIX35">#REF!</definedName>
    <definedName name="_____________MIX40" localSheetId="1">#REF!</definedName>
    <definedName name="_____________MIX40" localSheetId="7">#REF!</definedName>
    <definedName name="_____________MIX40" localSheetId="6">#REF!</definedName>
    <definedName name="_____________MIX40" localSheetId="3">#REF!</definedName>
    <definedName name="_____________MIX40" localSheetId="2">#REF!</definedName>
    <definedName name="_____________MIX40" localSheetId="4">#REF!</definedName>
    <definedName name="_____________MIX40">#REF!</definedName>
    <definedName name="_____________MIX45" localSheetId="1">'[3]Mix Design'!#REF!</definedName>
    <definedName name="_____________MIX45" localSheetId="7">'[3]Mix Design'!#REF!</definedName>
    <definedName name="_____________MIX45" localSheetId="6">'[3]Mix Design'!#REF!</definedName>
    <definedName name="_____________MIX45" localSheetId="3">'[3]Mix Design'!#REF!</definedName>
    <definedName name="_____________MIX45" localSheetId="2">'[3]Mix Design'!#REF!</definedName>
    <definedName name="_____________MIX45" localSheetId="4">'[3]Mix Design'!#REF!</definedName>
    <definedName name="_____________MIX45">'[3]Mix Design'!#REF!</definedName>
    <definedName name="_____________mm1" localSheetId="1">#REF!</definedName>
    <definedName name="_____________mm1" localSheetId="7">#REF!</definedName>
    <definedName name="_____________mm1" localSheetId="6">#REF!</definedName>
    <definedName name="_____________mm1" localSheetId="3">#REF!</definedName>
    <definedName name="_____________mm1" localSheetId="2">#REF!</definedName>
    <definedName name="_____________mm1" localSheetId="4">#REF!</definedName>
    <definedName name="_____________mm1">#REF!</definedName>
    <definedName name="_____________mm2" localSheetId="1">#REF!</definedName>
    <definedName name="_____________mm2" localSheetId="7">#REF!</definedName>
    <definedName name="_____________mm2" localSheetId="6">#REF!</definedName>
    <definedName name="_____________mm2" localSheetId="3">#REF!</definedName>
    <definedName name="_____________mm2" localSheetId="2">#REF!</definedName>
    <definedName name="_____________mm2" localSheetId="4">#REF!</definedName>
    <definedName name="_____________mm2">#REF!</definedName>
    <definedName name="_____________mm3" localSheetId="1">#REF!</definedName>
    <definedName name="_____________mm3" localSheetId="7">#REF!</definedName>
    <definedName name="_____________mm3" localSheetId="6">#REF!</definedName>
    <definedName name="_____________mm3" localSheetId="3">#REF!</definedName>
    <definedName name="_____________mm3" localSheetId="2">#REF!</definedName>
    <definedName name="_____________mm3" localSheetId="4">#REF!</definedName>
    <definedName name="_____________mm3">#REF!</definedName>
    <definedName name="_____________MUR5" localSheetId="1">#REF!</definedName>
    <definedName name="_____________MUR5" localSheetId="7">#REF!</definedName>
    <definedName name="_____________MUR5" localSheetId="6">#REF!</definedName>
    <definedName name="_____________MUR5" localSheetId="3">#REF!</definedName>
    <definedName name="_____________MUR5" localSheetId="2">#REF!</definedName>
    <definedName name="_____________MUR5" localSheetId="4">#REF!</definedName>
    <definedName name="_____________MUR5">#REF!</definedName>
    <definedName name="_____________MUR8" localSheetId="1">#REF!</definedName>
    <definedName name="_____________MUR8" localSheetId="7">#REF!</definedName>
    <definedName name="_____________MUR8" localSheetId="6">#REF!</definedName>
    <definedName name="_____________MUR8" localSheetId="3">#REF!</definedName>
    <definedName name="_____________MUR8" localSheetId="2">#REF!</definedName>
    <definedName name="_____________MUR8" localSheetId="4">#REF!</definedName>
    <definedName name="_____________MUR8">#REF!</definedName>
    <definedName name="_____________OPC43" localSheetId="1">#REF!</definedName>
    <definedName name="_____________OPC43" localSheetId="7">#REF!</definedName>
    <definedName name="_____________OPC43" localSheetId="6">#REF!</definedName>
    <definedName name="_____________OPC43" localSheetId="3">#REF!</definedName>
    <definedName name="_____________OPC43" localSheetId="2">#REF!</definedName>
    <definedName name="_____________OPC43" localSheetId="4">#REF!</definedName>
    <definedName name="_____________OPC43">#REF!</definedName>
    <definedName name="_____________ORC1">'[6]Pipe trench'!$V$17</definedName>
    <definedName name="_____________ORC2">'[6]Pipe trench'!$V$18</definedName>
    <definedName name="_____________OSE1">'[6]Pipe trench'!$V$8</definedName>
    <definedName name="_____________PPC53">'[19]Rate Analysis '!$E$19</definedName>
    <definedName name="_____________sh1">90</definedName>
    <definedName name="_____________sh2">120</definedName>
    <definedName name="_____________sh3">150</definedName>
    <definedName name="_____________sh4">180</definedName>
    <definedName name="_____________SLV10025" localSheetId="1">'[20]ANAL-PIPE LINE'!#REF!</definedName>
    <definedName name="_____________SLV10025" localSheetId="7">'[20]ANAL-PIPE LINE'!#REF!</definedName>
    <definedName name="_____________SLV10025" localSheetId="6">'[20]ANAL-PIPE LINE'!#REF!</definedName>
    <definedName name="_____________SLV10025" localSheetId="3">'[20]ANAL-PIPE LINE'!#REF!</definedName>
    <definedName name="_____________SLV10025" localSheetId="2">'[20]ANAL-PIPE LINE'!#REF!</definedName>
    <definedName name="_____________SLV10025" localSheetId="4">'[20]ANAL-PIPE LINE'!#REF!</definedName>
    <definedName name="_____________SLV10025">'[20]ANAL-PIPE LINE'!#REF!</definedName>
    <definedName name="_____________SLV20025">'[6]ANAL-PUMP HOUSE'!$I$58</definedName>
    <definedName name="_____________SLV80010">'[6]ANAL-PUMP HOUSE'!$I$60</definedName>
    <definedName name="_____________tab1" localSheetId="1">#REF!</definedName>
    <definedName name="_____________tab1" localSheetId="7">#REF!</definedName>
    <definedName name="_____________tab1" localSheetId="6">#REF!</definedName>
    <definedName name="_____________tab1" localSheetId="3">#REF!</definedName>
    <definedName name="_____________tab1" localSheetId="2">#REF!</definedName>
    <definedName name="_____________tab1" localSheetId="4">#REF!</definedName>
    <definedName name="_____________tab1">#REF!</definedName>
    <definedName name="_____________tab2" localSheetId="1">#REF!</definedName>
    <definedName name="_____________tab2" localSheetId="7">#REF!</definedName>
    <definedName name="_____________tab2" localSheetId="6">#REF!</definedName>
    <definedName name="_____________tab2" localSheetId="3">#REF!</definedName>
    <definedName name="_____________tab2" localSheetId="2">#REF!</definedName>
    <definedName name="_____________tab2" localSheetId="4">#REF!</definedName>
    <definedName name="_____________tab2">#REF!</definedName>
    <definedName name="_____________TIP1" localSheetId="1">#REF!</definedName>
    <definedName name="_____________TIP1" localSheetId="7">#REF!</definedName>
    <definedName name="_____________TIP1" localSheetId="6">#REF!</definedName>
    <definedName name="_____________TIP1" localSheetId="3">#REF!</definedName>
    <definedName name="_____________TIP1" localSheetId="2">#REF!</definedName>
    <definedName name="_____________TIP1" localSheetId="4">#REF!</definedName>
    <definedName name="_____________TIP1">#REF!</definedName>
    <definedName name="_____________TIP2" localSheetId="1">#REF!</definedName>
    <definedName name="_____________TIP2" localSheetId="7">#REF!</definedName>
    <definedName name="_____________TIP2" localSheetId="6">#REF!</definedName>
    <definedName name="_____________TIP2" localSheetId="3">#REF!</definedName>
    <definedName name="_____________TIP2" localSheetId="2">#REF!</definedName>
    <definedName name="_____________TIP2" localSheetId="4">#REF!</definedName>
    <definedName name="_____________TIP2">#REF!</definedName>
    <definedName name="_____________TIP3" localSheetId="1">#REF!</definedName>
    <definedName name="_____________TIP3" localSheetId="7">#REF!</definedName>
    <definedName name="_____________TIP3" localSheetId="6">#REF!</definedName>
    <definedName name="_____________TIP3" localSheetId="3">#REF!</definedName>
    <definedName name="_____________TIP3" localSheetId="2">#REF!</definedName>
    <definedName name="_____________TIP3" localSheetId="4">#REF!</definedName>
    <definedName name="_____________TIP3">#REF!</definedName>
    <definedName name="____________A65537" localSheetId="1">#REF!</definedName>
    <definedName name="____________A65537" localSheetId="7">#REF!</definedName>
    <definedName name="____________A65537" localSheetId="6">#REF!</definedName>
    <definedName name="____________A65537" localSheetId="3">#REF!</definedName>
    <definedName name="____________A65537" localSheetId="2">#REF!</definedName>
    <definedName name="____________A65537" localSheetId="4">#REF!</definedName>
    <definedName name="____________A65537">#REF!</definedName>
    <definedName name="____________ABM10" localSheetId="1">#REF!</definedName>
    <definedName name="____________ABM10" localSheetId="7">#REF!</definedName>
    <definedName name="____________ABM10" localSheetId="6">#REF!</definedName>
    <definedName name="____________ABM10" localSheetId="3">#REF!</definedName>
    <definedName name="____________ABM10" localSheetId="2">#REF!</definedName>
    <definedName name="____________ABM10" localSheetId="4">#REF!</definedName>
    <definedName name="____________ABM10">#REF!</definedName>
    <definedName name="____________ABM40" localSheetId="1">#REF!</definedName>
    <definedName name="____________ABM40" localSheetId="7">#REF!</definedName>
    <definedName name="____________ABM40" localSheetId="6">#REF!</definedName>
    <definedName name="____________ABM40" localSheetId="3">#REF!</definedName>
    <definedName name="____________ABM40" localSheetId="2">#REF!</definedName>
    <definedName name="____________ABM40" localSheetId="4">#REF!</definedName>
    <definedName name="____________ABM40">#REF!</definedName>
    <definedName name="____________ABM6" localSheetId="1">#REF!</definedName>
    <definedName name="____________ABM6" localSheetId="7">#REF!</definedName>
    <definedName name="____________ABM6" localSheetId="6">#REF!</definedName>
    <definedName name="____________ABM6" localSheetId="3">#REF!</definedName>
    <definedName name="____________ABM6" localSheetId="2">#REF!</definedName>
    <definedName name="____________ABM6" localSheetId="4">#REF!</definedName>
    <definedName name="____________ABM6">#REF!</definedName>
    <definedName name="____________ACB10" localSheetId="1">#REF!</definedName>
    <definedName name="____________ACB10" localSheetId="7">#REF!</definedName>
    <definedName name="____________ACB10" localSheetId="6">#REF!</definedName>
    <definedName name="____________ACB10" localSheetId="3">#REF!</definedName>
    <definedName name="____________ACB10" localSheetId="2">#REF!</definedName>
    <definedName name="____________ACB10" localSheetId="4">#REF!</definedName>
    <definedName name="____________ACB10">#REF!</definedName>
    <definedName name="____________ACB20" localSheetId="1">#REF!</definedName>
    <definedName name="____________ACB20" localSheetId="7">#REF!</definedName>
    <definedName name="____________ACB20" localSheetId="6">#REF!</definedName>
    <definedName name="____________ACB20" localSheetId="3">#REF!</definedName>
    <definedName name="____________ACB20" localSheetId="2">#REF!</definedName>
    <definedName name="____________ACB20" localSheetId="4">#REF!</definedName>
    <definedName name="____________ACB20">#REF!</definedName>
    <definedName name="____________ACR10" localSheetId="1">#REF!</definedName>
    <definedName name="____________ACR10" localSheetId="7">#REF!</definedName>
    <definedName name="____________ACR10" localSheetId="6">#REF!</definedName>
    <definedName name="____________ACR10" localSheetId="3">#REF!</definedName>
    <definedName name="____________ACR10" localSheetId="2">#REF!</definedName>
    <definedName name="____________ACR10" localSheetId="4">#REF!</definedName>
    <definedName name="____________ACR10">#REF!</definedName>
    <definedName name="____________ACR20" localSheetId="1">#REF!</definedName>
    <definedName name="____________ACR20" localSheetId="7">#REF!</definedName>
    <definedName name="____________ACR20" localSheetId="6">#REF!</definedName>
    <definedName name="____________ACR20" localSheetId="3">#REF!</definedName>
    <definedName name="____________ACR20" localSheetId="2">#REF!</definedName>
    <definedName name="____________ACR20" localSheetId="4">#REF!</definedName>
    <definedName name="____________ACR20">#REF!</definedName>
    <definedName name="____________AGG10" localSheetId="1">#REF!</definedName>
    <definedName name="____________AGG10" localSheetId="7">#REF!</definedName>
    <definedName name="____________AGG10" localSheetId="6">#REF!</definedName>
    <definedName name="____________AGG10" localSheetId="3">#REF!</definedName>
    <definedName name="____________AGG10" localSheetId="2">#REF!</definedName>
    <definedName name="____________AGG10" localSheetId="4">#REF!</definedName>
    <definedName name="____________AGG10">#REF!</definedName>
    <definedName name="____________AGG40" localSheetId="1">#REF!</definedName>
    <definedName name="____________AGG40" localSheetId="7">#REF!</definedName>
    <definedName name="____________AGG40" localSheetId="6">#REF!</definedName>
    <definedName name="____________AGG40" localSheetId="3">#REF!</definedName>
    <definedName name="____________AGG40" localSheetId="2">#REF!</definedName>
    <definedName name="____________AGG40" localSheetId="4">#REF!</definedName>
    <definedName name="____________AGG40">#REF!</definedName>
    <definedName name="____________AGG6" localSheetId="1">#REF!</definedName>
    <definedName name="____________AGG6" localSheetId="7">#REF!</definedName>
    <definedName name="____________AGG6" localSheetId="6">#REF!</definedName>
    <definedName name="____________AGG6" localSheetId="3">#REF!</definedName>
    <definedName name="____________AGG6" localSheetId="2">#REF!</definedName>
    <definedName name="____________AGG6" localSheetId="4">#REF!</definedName>
    <definedName name="____________AGG6">#REF!</definedName>
    <definedName name="____________ARV8040">'[6]ANAL-PUMP HOUSE'!$I$55</definedName>
    <definedName name="____________ash1" localSheetId="1">[10]ANAL!#REF!</definedName>
    <definedName name="____________ash1" localSheetId="7">[10]ANAL!#REF!</definedName>
    <definedName name="____________ash1" localSheetId="6">[10]ANAL!#REF!</definedName>
    <definedName name="____________ash1" localSheetId="3">[10]ANAL!#REF!</definedName>
    <definedName name="____________ash1" localSheetId="2">[10]ANAL!#REF!</definedName>
    <definedName name="____________ash1" localSheetId="4">[10]ANAL!#REF!</definedName>
    <definedName name="____________ash1">[10]ANAL!#REF!</definedName>
    <definedName name="____________AWM10" localSheetId="1">#REF!</definedName>
    <definedName name="____________AWM10" localSheetId="7">#REF!</definedName>
    <definedName name="____________AWM10" localSheetId="6">#REF!</definedName>
    <definedName name="____________AWM10" localSheetId="3">#REF!</definedName>
    <definedName name="____________AWM10" localSheetId="2">#REF!</definedName>
    <definedName name="____________AWM10" localSheetId="4">#REF!</definedName>
    <definedName name="____________AWM10">#REF!</definedName>
    <definedName name="____________AWM40" localSheetId="1">#REF!</definedName>
    <definedName name="____________AWM40" localSheetId="7">#REF!</definedName>
    <definedName name="____________AWM40" localSheetId="6">#REF!</definedName>
    <definedName name="____________AWM40" localSheetId="3">#REF!</definedName>
    <definedName name="____________AWM40" localSheetId="2">#REF!</definedName>
    <definedName name="____________AWM40" localSheetId="4">#REF!</definedName>
    <definedName name="____________AWM40">#REF!</definedName>
    <definedName name="____________AWM6" localSheetId="1">#REF!</definedName>
    <definedName name="____________AWM6" localSheetId="7">#REF!</definedName>
    <definedName name="____________AWM6" localSheetId="6">#REF!</definedName>
    <definedName name="____________AWM6" localSheetId="3">#REF!</definedName>
    <definedName name="____________AWM6" localSheetId="2">#REF!</definedName>
    <definedName name="____________AWM6" localSheetId="4">#REF!</definedName>
    <definedName name="____________AWM6">#REF!</definedName>
    <definedName name="____________BTV300">'[6]ANAL-PUMP HOUSE'!$I$52</definedName>
    <definedName name="____________CAN112">13.42</definedName>
    <definedName name="____________CAN113">12.98</definedName>
    <definedName name="____________CAN117">12.7</definedName>
    <definedName name="____________CAN118">13.27</definedName>
    <definedName name="____________CAN120">11.72</definedName>
    <definedName name="____________CAN210">10.38</definedName>
    <definedName name="____________CAN211">10.58</definedName>
    <definedName name="____________CAN213">10.56</definedName>
    <definedName name="____________CAN215">10.22</definedName>
    <definedName name="____________CAN216">9.61</definedName>
    <definedName name="____________CAN217">10.47</definedName>
    <definedName name="____________CAN219">10.91</definedName>
    <definedName name="____________CAN220">11.09</definedName>
    <definedName name="____________CAN221">11.25</definedName>
    <definedName name="____________CAN222">10.17</definedName>
    <definedName name="____________CAN223">9.89</definedName>
    <definedName name="____________CAN230">10.79</definedName>
    <definedName name="____________can421">40.2</definedName>
    <definedName name="____________can422">41.57</definedName>
    <definedName name="____________can423">43.9</definedName>
    <definedName name="____________can424">41.19</definedName>
    <definedName name="____________can425">42.81</definedName>
    <definedName name="____________can426">40.77</definedName>
    <definedName name="____________can427">40.92</definedName>
    <definedName name="____________can428">39.29</definedName>
    <definedName name="____________can429">45.19</definedName>
    <definedName name="____________can430">40.73</definedName>
    <definedName name="____________can431">42.52</definedName>
    <definedName name="____________can432">42.53</definedName>
    <definedName name="____________can433">43.69</definedName>
    <definedName name="____________can434">40.43</definedName>
    <definedName name="____________can435">43.3</definedName>
    <definedName name="____________CAN458" localSheetId="1">[16]PROCTOR!#REF!</definedName>
    <definedName name="____________CAN458" localSheetId="7">[16]PROCTOR!#REF!</definedName>
    <definedName name="____________CAN458" localSheetId="6">[16]PROCTOR!#REF!</definedName>
    <definedName name="____________CAN458" localSheetId="3">[16]PROCTOR!#REF!</definedName>
    <definedName name="____________CAN458" localSheetId="2">[16]PROCTOR!#REF!</definedName>
    <definedName name="____________CAN458" localSheetId="4">[16]PROCTOR!#REF!</definedName>
    <definedName name="____________CAN458">[16]PROCTOR!#REF!</definedName>
    <definedName name="____________CAN486" localSheetId="1">[16]PROCTOR!#REF!</definedName>
    <definedName name="____________CAN486" localSheetId="7">[16]PROCTOR!#REF!</definedName>
    <definedName name="____________CAN486" localSheetId="6">[16]PROCTOR!#REF!</definedName>
    <definedName name="____________CAN486" localSheetId="3">[16]PROCTOR!#REF!</definedName>
    <definedName name="____________CAN486" localSheetId="2">[16]PROCTOR!#REF!</definedName>
    <definedName name="____________CAN486" localSheetId="4">[16]PROCTOR!#REF!</definedName>
    <definedName name="____________CAN486">[16]PROCTOR!#REF!</definedName>
    <definedName name="____________CAN487" localSheetId="1">[16]PROCTOR!#REF!</definedName>
    <definedName name="____________CAN487" localSheetId="7">[16]PROCTOR!#REF!</definedName>
    <definedName name="____________CAN487" localSheetId="6">[16]PROCTOR!#REF!</definedName>
    <definedName name="____________CAN487" localSheetId="3">[16]PROCTOR!#REF!</definedName>
    <definedName name="____________CAN487" localSheetId="2">[16]PROCTOR!#REF!</definedName>
    <definedName name="____________CAN487" localSheetId="4">[16]PROCTOR!#REF!</definedName>
    <definedName name="____________CAN487">[16]PROCTOR!#REF!</definedName>
    <definedName name="____________CAN488" localSheetId="1">[16]PROCTOR!#REF!</definedName>
    <definedName name="____________CAN488" localSheetId="7">[16]PROCTOR!#REF!</definedName>
    <definedName name="____________CAN488" localSheetId="6">[16]PROCTOR!#REF!</definedName>
    <definedName name="____________CAN488" localSheetId="3">[16]PROCTOR!#REF!</definedName>
    <definedName name="____________CAN488" localSheetId="2">[16]PROCTOR!#REF!</definedName>
    <definedName name="____________CAN488" localSheetId="4">[16]PROCTOR!#REF!</definedName>
    <definedName name="____________CAN488">[16]PROCTOR!#REF!</definedName>
    <definedName name="____________CAN489" localSheetId="1">[16]PROCTOR!#REF!</definedName>
    <definedName name="____________CAN489" localSheetId="7">[16]PROCTOR!#REF!</definedName>
    <definedName name="____________CAN489" localSheetId="6">[16]PROCTOR!#REF!</definedName>
    <definedName name="____________CAN489" localSheetId="3">[16]PROCTOR!#REF!</definedName>
    <definedName name="____________CAN489" localSheetId="2">[16]PROCTOR!#REF!</definedName>
    <definedName name="____________CAN489" localSheetId="4">[16]PROCTOR!#REF!</definedName>
    <definedName name="____________CAN489">[16]PROCTOR!#REF!</definedName>
    <definedName name="____________CAN490" localSheetId="1">[16]PROCTOR!#REF!</definedName>
    <definedName name="____________CAN490" localSheetId="7">[16]PROCTOR!#REF!</definedName>
    <definedName name="____________CAN490" localSheetId="6">[16]PROCTOR!#REF!</definedName>
    <definedName name="____________CAN490" localSheetId="3">[16]PROCTOR!#REF!</definedName>
    <definedName name="____________CAN490" localSheetId="2">[16]PROCTOR!#REF!</definedName>
    <definedName name="____________CAN490" localSheetId="4">[16]PROCTOR!#REF!</definedName>
    <definedName name="____________CAN490">[16]PROCTOR!#REF!</definedName>
    <definedName name="____________CAN491" localSheetId="1">[16]PROCTOR!#REF!</definedName>
    <definedName name="____________CAN491" localSheetId="7">[16]PROCTOR!#REF!</definedName>
    <definedName name="____________CAN491" localSheetId="6">[16]PROCTOR!#REF!</definedName>
    <definedName name="____________CAN491" localSheetId="3">[16]PROCTOR!#REF!</definedName>
    <definedName name="____________CAN491" localSheetId="2">[16]PROCTOR!#REF!</definedName>
    <definedName name="____________CAN491" localSheetId="4">[16]PROCTOR!#REF!</definedName>
    <definedName name="____________CAN491">[16]PROCTOR!#REF!</definedName>
    <definedName name="____________CAN492" localSheetId="1">[16]PROCTOR!#REF!</definedName>
    <definedName name="____________CAN492" localSheetId="7">[16]PROCTOR!#REF!</definedName>
    <definedName name="____________CAN492" localSheetId="6">[16]PROCTOR!#REF!</definedName>
    <definedName name="____________CAN492" localSheetId="3">[16]PROCTOR!#REF!</definedName>
    <definedName name="____________CAN492" localSheetId="2">[16]PROCTOR!#REF!</definedName>
    <definedName name="____________CAN492" localSheetId="4">[16]PROCTOR!#REF!</definedName>
    <definedName name="____________CAN492">[16]PROCTOR!#REF!</definedName>
    <definedName name="____________CAN493" localSheetId="1">[16]PROCTOR!#REF!</definedName>
    <definedName name="____________CAN493" localSheetId="7">[16]PROCTOR!#REF!</definedName>
    <definedName name="____________CAN493" localSheetId="6">[16]PROCTOR!#REF!</definedName>
    <definedName name="____________CAN493" localSheetId="3">[16]PROCTOR!#REF!</definedName>
    <definedName name="____________CAN493" localSheetId="2">[16]PROCTOR!#REF!</definedName>
    <definedName name="____________CAN493" localSheetId="4">[16]PROCTOR!#REF!</definedName>
    <definedName name="____________CAN493">[16]PROCTOR!#REF!</definedName>
    <definedName name="____________CAN494" localSheetId="1">[16]PROCTOR!#REF!</definedName>
    <definedName name="____________CAN494" localSheetId="7">[16]PROCTOR!#REF!</definedName>
    <definedName name="____________CAN494" localSheetId="6">[16]PROCTOR!#REF!</definedName>
    <definedName name="____________CAN494" localSheetId="3">[16]PROCTOR!#REF!</definedName>
    <definedName name="____________CAN494" localSheetId="2">[16]PROCTOR!#REF!</definedName>
    <definedName name="____________CAN494" localSheetId="4">[16]PROCTOR!#REF!</definedName>
    <definedName name="____________CAN494">[16]PROCTOR!#REF!</definedName>
    <definedName name="____________CAN495" localSheetId="1">[16]PROCTOR!#REF!</definedName>
    <definedName name="____________CAN495" localSheetId="7">[16]PROCTOR!#REF!</definedName>
    <definedName name="____________CAN495" localSheetId="6">[16]PROCTOR!#REF!</definedName>
    <definedName name="____________CAN495" localSheetId="3">[16]PROCTOR!#REF!</definedName>
    <definedName name="____________CAN495" localSheetId="2">[16]PROCTOR!#REF!</definedName>
    <definedName name="____________CAN495" localSheetId="4">[16]PROCTOR!#REF!</definedName>
    <definedName name="____________CAN495">[16]PROCTOR!#REF!</definedName>
    <definedName name="____________CAN496" localSheetId="1">[16]PROCTOR!#REF!</definedName>
    <definedName name="____________CAN496" localSheetId="7">[16]PROCTOR!#REF!</definedName>
    <definedName name="____________CAN496" localSheetId="6">[16]PROCTOR!#REF!</definedName>
    <definedName name="____________CAN496" localSheetId="3">[16]PROCTOR!#REF!</definedName>
    <definedName name="____________CAN496" localSheetId="2">[16]PROCTOR!#REF!</definedName>
    <definedName name="____________CAN496" localSheetId="4">[16]PROCTOR!#REF!</definedName>
    <definedName name="____________CAN496">[16]PROCTOR!#REF!</definedName>
    <definedName name="____________CAN497" localSheetId="1">[16]PROCTOR!#REF!</definedName>
    <definedName name="____________CAN497" localSheetId="7">[16]PROCTOR!#REF!</definedName>
    <definedName name="____________CAN497" localSheetId="6">[16]PROCTOR!#REF!</definedName>
    <definedName name="____________CAN497" localSheetId="3">[16]PROCTOR!#REF!</definedName>
    <definedName name="____________CAN497" localSheetId="2">[16]PROCTOR!#REF!</definedName>
    <definedName name="____________CAN497" localSheetId="4">[16]PROCTOR!#REF!</definedName>
    <definedName name="____________CAN497">[16]PROCTOR!#REF!</definedName>
    <definedName name="____________CAN498" localSheetId="1">[16]PROCTOR!#REF!</definedName>
    <definedName name="____________CAN498" localSheetId="7">[16]PROCTOR!#REF!</definedName>
    <definedName name="____________CAN498" localSheetId="6">[16]PROCTOR!#REF!</definedName>
    <definedName name="____________CAN498" localSheetId="3">[16]PROCTOR!#REF!</definedName>
    <definedName name="____________CAN498" localSheetId="2">[16]PROCTOR!#REF!</definedName>
    <definedName name="____________CAN498" localSheetId="4">[16]PROCTOR!#REF!</definedName>
    <definedName name="____________CAN498">[16]PROCTOR!#REF!</definedName>
    <definedName name="____________CAN499" localSheetId="1">[16]PROCTOR!#REF!</definedName>
    <definedName name="____________CAN499" localSheetId="7">[16]PROCTOR!#REF!</definedName>
    <definedName name="____________CAN499" localSheetId="6">[16]PROCTOR!#REF!</definedName>
    <definedName name="____________CAN499" localSheetId="3">[16]PROCTOR!#REF!</definedName>
    <definedName name="____________CAN499" localSheetId="2">[16]PROCTOR!#REF!</definedName>
    <definedName name="____________CAN499" localSheetId="4">[16]PROCTOR!#REF!</definedName>
    <definedName name="____________CAN499">[16]PROCTOR!#REF!</definedName>
    <definedName name="____________CAN500" localSheetId="1">[16]PROCTOR!#REF!</definedName>
    <definedName name="____________CAN500" localSheetId="7">[16]PROCTOR!#REF!</definedName>
    <definedName name="____________CAN500" localSheetId="6">[16]PROCTOR!#REF!</definedName>
    <definedName name="____________CAN500" localSheetId="3">[16]PROCTOR!#REF!</definedName>
    <definedName name="____________CAN500" localSheetId="2">[16]PROCTOR!#REF!</definedName>
    <definedName name="____________CAN500" localSheetId="4">[16]PROCTOR!#REF!</definedName>
    <definedName name="____________CAN500">[16]PROCTOR!#REF!</definedName>
    <definedName name="____________CDG100" localSheetId="1">#REF!</definedName>
    <definedName name="____________CDG100" localSheetId="7">#REF!</definedName>
    <definedName name="____________CDG100" localSheetId="6">#REF!</definedName>
    <definedName name="____________CDG100" localSheetId="3">#REF!</definedName>
    <definedName name="____________CDG100" localSheetId="2">#REF!</definedName>
    <definedName name="____________CDG100" localSheetId="4">#REF!</definedName>
    <definedName name="____________CDG100">#REF!</definedName>
    <definedName name="____________CDG250" localSheetId="1">#REF!</definedName>
    <definedName name="____________CDG250" localSheetId="7">#REF!</definedName>
    <definedName name="____________CDG250" localSheetId="6">#REF!</definedName>
    <definedName name="____________CDG250" localSheetId="3">#REF!</definedName>
    <definedName name="____________CDG250" localSheetId="2">#REF!</definedName>
    <definedName name="____________CDG250" localSheetId="4">#REF!</definedName>
    <definedName name="____________CDG250">#REF!</definedName>
    <definedName name="____________CDG50" localSheetId="1">#REF!</definedName>
    <definedName name="____________CDG50" localSheetId="7">#REF!</definedName>
    <definedName name="____________CDG50" localSheetId="6">#REF!</definedName>
    <definedName name="____________CDG50" localSheetId="3">#REF!</definedName>
    <definedName name="____________CDG50" localSheetId="2">#REF!</definedName>
    <definedName name="____________CDG50" localSheetId="4">#REF!</definedName>
    <definedName name="____________CDG50">#REF!</definedName>
    <definedName name="____________CDG500" localSheetId="1">#REF!</definedName>
    <definedName name="____________CDG500" localSheetId="7">#REF!</definedName>
    <definedName name="____________CDG500" localSheetId="6">#REF!</definedName>
    <definedName name="____________CDG500" localSheetId="3">#REF!</definedName>
    <definedName name="____________CDG500" localSheetId="2">#REF!</definedName>
    <definedName name="____________CDG500" localSheetId="4">#REF!</definedName>
    <definedName name="____________CDG500">#REF!</definedName>
    <definedName name="____________CEM53" localSheetId="1">#REF!</definedName>
    <definedName name="____________CEM53" localSheetId="7">#REF!</definedName>
    <definedName name="____________CEM53" localSheetId="6">#REF!</definedName>
    <definedName name="____________CEM53" localSheetId="3">#REF!</definedName>
    <definedName name="____________CEM53" localSheetId="2">#REF!</definedName>
    <definedName name="____________CEM53" localSheetId="4">#REF!</definedName>
    <definedName name="____________CEM53">#REF!</definedName>
    <definedName name="____________CRN3" localSheetId="1">#REF!</definedName>
    <definedName name="____________CRN3" localSheetId="7">#REF!</definedName>
    <definedName name="____________CRN3" localSheetId="6">#REF!</definedName>
    <definedName name="____________CRN3" localSheetId="3">#REF!</definedName>
    <definedName name="____________CRN3" localSheetId="2">#REF!</definedName>
    <definedName name="____________CRN3" localSheetId="4">#REF!</definedName>
    <definedName name="____________CRN3">#REF!</definedName>
    <definedName name="____________CRN35" localSheetId="1">#REF!</definedName>
    <definedName name="____________CRN35" localSheetId="7">#REF!</definedName>
    <definedName name="____________CRN35" localSheetId="6">#REF!</definedName>
    <definedName name="____________CRN35" localSheetId="3">#REF!</definedName>
    <definedName name="____________CRN35" localSheetId="2">#REF!</definedName>
    <definedName name="____________CRN35" localSheetId="4">#REF!</definedName>
    <definedName name="____________CRN35">#REF!</definedName>
    <definedName name="____________CRN80" localSheetId="1">#REF!</definedName>
    <definedName name="____________CRN80" localSheetId="7">#REF!</definedName>
    <definedName name="____________CRN80" localSheetId="6">#REF!</definedName>
    <definedName name="____________CRN80" localSheetId="3">#REF!</definedName>
    <definedName name="____________CRN80" localSheetId="2">#REF!</definedName>
    <definedName name="____________CRN80" localSheetId="4">#REF!</definedName>
    <definedName name="____________CRN80">#REF!</definedName>
    <definedName name="____________dec05" hidden="1">{"'Sheet1'!$A$4386:$N$4591"}</definedName>
    <definedName name="____________DOZ50" localSheetId="1">#REF!</definedName>
    <definedName name="____________DOZ50" localSheetId="7">#REF!</definedName>
    <definedName name="____________DOZ50" localSheetId="6">#REF!</definedName>
    <definedName name="____________DOZ50" localSheetId="3">#REF!</definedName>
    <definedName name="____________DOZ50" localSheetId="2">#REF!</definedName>
    <definedName name="____________DOZ50" localSheetId="4">#REF!</definedName>
    <definedName name="____________DOZ50">#REF!</definedName>
    <definedName name="____________DOZ80" localSheetId="1">#REF!</definedName>
    <definedName name="____________DOZ80" localSheetId="7">#REF!</definedName>
    <definedName name="____________DOZ80" localSheetId="6">#REF!</definedName>
    <definedName name="____________DOZ80" localSheetId="3">#REF!</definedName>
    <definedName name="____________DOZ80" localSheetId="2">#REF!</definedName>
    <definedName name="____________DOZ80" localSheetId="4">#REF!</definedName>
    <definedName name="____________DOZ80">#REF!</definedName>
    <definedName name="____________EXC20">'[21]21-Rate Analysis-1'!$E$51</definedName>
    <definedName name="____________ExV200" localSheetId="1">#REF!</definedName>
    <definedName name="____________ExV200" localSheetId="7">#REF!</definedName>
    <definedName name="____________ExV200" localSheetId="6">#REF!</definedName>
    <definedName name="____________ExV200" localSheetId="3">#REF!</definedName>
    <definedName name="____________ExV200" localSheetId="2">#REF!</definedName>
    <definedName name="____________ExV200" localSheetId="4">#REF!</definedName>
    <definedName name="____________ExV200">#REF!</definedName>
    <definedName name="____________GEN100" localSheetId="1">#REF!</definedName>
    <definedName name="____________GEN100" localSheetId="7">#REF!</definedName>
    <definedName name="____________GEN100" localSheetId="6">#REF!</definedName>
    <definedName name="____________GEN100" localSheetId="3">#REF!</definedName>
    <definedName name="____________GEN100" localSheetId="2">#REF!</definedName>
    <definedName name="____________GEN100" localSheetId="4">#REF!</definedName>
    <definedName name="____________GEN100">#REF!</definedName>
    <definedName name="____________GEN250" localSheetId="1">#REF!</definedName>
    <definedName name="____________GEN250" localSheetId="7">#REF!</definedName>
    <definedName name="____________GEN250" localSheetId="6">#REF!</definedName>
    <definedName name="____________GEN250" localSheetId="3">#REF!</definedName>
    <definedName name="____________GEN250" localSheetId="2">#REF!</definedName>
    <definedName name="____________GEN250" localSheetId="4">#REF!</definedName>
    <definedName name="____________GEN250">#REF!</definedName>
    <definedName name="____________GEN325" localSheetId="1">#REF!</definedName>
    <definedName name="____________GEN325" localSheetId="7">#REF!</definedName>
    <definedName name="____________GEN325" localSheetId="6">#REF!</definedName>
    <definedName name="____________GEN325" localSheetId="3">#REF!</definedName>
    <definedName name="____________GEN325" localSheetId="2">#REF!</definedName>
    <definedName name="____________GEN325" localSheetId="4">#REF!</definedName>
    <definedName name="____________GEN325">#REF!</definedName>
    <definedName name="____________GEN380" localSheetId="1">#REF!</definedName>
    <definedName name="____________GEN380" localSheetId="7">#REF!</definedName>
    <definedName name="____________GEN380" localSheetId="6">#REF!</definedName>
    <definedName name="____________GEN380" localSheetId="3">#REF!</definedName>
    <definedName name="____________GEN380" localSheetId="2">#REF!</definedName>
    <definedName name="____________GEN380" localSheetId="4">#REF!</definedName>
    <definedName name="____________GEN380">#REF!</definedName>
    <definedName name="____________GSB1" localSheetId="1">#REF!</definedName>
    <definedName name="____________GSB1" localSheetId="7">#REF!</definedName>
    <definedName name="____________GSB1" localSheetId="6">#REF!</definedName>
    <definedName name="____________GSB1" localSheetId="3">#REF!</definedName>
    <definedName name="____________GSB1" localSheetId="2">#REF!</definedName>
    <definedName name="____________GSB1" localSheetId="4">#REF!</definedName>
    <definedName name="____________GSB1">#REF!</definedName>
    <definedName name="____________GSB2" localSheetId="1">#REF!</definedName>
    <definedName name="____________GSB2" localSheetId="7">#REF!</definedName>
    <definedName name="____________GSB2" localSheetId="6">#REF!</definedName>
    <definedName name="____________GSB2" localSheetId="3">#REF!</definedName>
    <definedName name="____________GSB2" localSheetId="2">#REF!</definedName>
    <definedName name="____________GSB2" localSheetId="4">#REF!</definedName>
    <definedName name="____________GSB2">#REF!</definedName>
    <definedName name="____________GSB3" localSheetId="1">#REF!</definedName>
    <definedName name="____________GSB3" localSheetId="7">#REF!</definedName>
    <definedName name="____________GSB3" localSheetId="6">#REF!</definedName>
    <definedName name="____________GSB3" localSheetId="3">#REF!</definedName>
    <definedName name="____________GSB3" localSheetId="2">#REF!</definedName>
    <definedName name="____________GSB3" localSheetId="4">#REF!</definedName>
    <definedName name="____________GSB3">#REF!</definedName>
    <definedName name="____________HMP1" localSheetId="1">#REF!</definedName>
    <definedName name="____________HMP1" localSheetId="7">#REF!</definedName>
    <definedName name="____________HMP1" localSheetId="6">#REF!</definedName>
    <definedName name="____________HMP1" localSheetId="3">#REF!</definedName>
    <definedName name="____________HMP1" localSheetId="2">#REF!</definedName>
    <definedName name="____________HMP1" localSheetId="4">#REF!</definedName>
    <definedName name="____________HMP1">#REF!</definedName>
    <definedName name="____________HMP2" localSheetId="1">#REF!</definedName>
    <definedName name="____________HMP2" localSheetId="7">#REF!</definedName>
    <definedName name="____________HMP2" localSheetId="6">#REF!</definedName>
    <definedName name="____________HMP2" localSheetId="3">#REF!</definedName>
    <definedName name="____________HMP2" localSheetId="2">#REF!</definedName>
    <definedName name="____________HMP2" localSheetId="4">#REF!</definedName>
    <definedName name="____________HMP2">#REF!</definedName>
    <definedName name="____________HMP3" localSheetId="1">#REF!</definedName>
    <definedName name="____________HMP3" localSheetId="7">#REF!</definedName>
    <definedName name="____________HMP3" localSheetId="6">#REF!</definedName>
    <definedName name="____________HMP3" localSheetId="3">#REF!</definedName>
    <definedName name="____________HMP3" localSheetId="2">#REF!</definedName>
    <definedName name="____________HMP3" localSheetId="4">#REF!</definedName>
    <definedName name="____________HMP3">#REF!</definedName>
    <definedName name="____________HMP4" localSheetId="1">#REF!</definedName>
    <definedName name="____________HMP4" localSheetId="7">#REF!</definedName>
    <definedName name="____________HMP4" localSheetId="6">#REF!</definedName>
    <definedName name="____________HMP4" localSheetId="3">#REF!</definedName>
    <definedName name="____________HMP4" localSheetId="2">#REF!</definedName>
    <definedName name="____________HMP4" localSheetId="4">#REF!</definedName>
    <definedName name="____________HMP4">#REF!</definedName>
    <definedName name="____________HRC1">'[6]Pipe trench'!$V$23</definedName>
    <definedName name="____________HRC2">'[6]Pipe trench'!$V$24</definedName>
    <definedName name="____________HSE1">'[6]Pipe trench'!$V$11</definedName>
    <definedName name="____________lb1" localSheetId="1">#REF!</definedName>
    <definedName name="____________lb1" localSheetId="7">#REF!</definedName>
    <definedName name="____________lb1" localSheetId="6">#REF!</definedName>
    <definedName name="____________lb1" localSheetId="3">#REF!</definedName>
    <definedName name="____________lb1" localSheetId="2">#REF!</definedName>
    <definedName name="____________lb1" localSheetId="4">#REF!</definedName>
    <definedName name="____________lb1">#REF!</definedName>
    <definedName name="____________lb2" localSheetId="1">#REF!</definedName>
    <definedName name="____________lb2" localSheetId="7">#REF!</definedName>
    <definedName name="____________lb2" localSheetId="6">#REF!</definedName>
    <definedName name="____________lb2" localSheetId="3">#REF!</definedName>
    <definedName name="____________lb2" localSheetId="2">#REF!</definedName>
    <definedName name="____________lb2" localSheetId="4">#REF!</definedName>
    <definedName name="____________lb2">#REF!</definedName>
    <definedName name="____________mac2">200</definedName>
    <definedName name="____________MIX10" localSheetId="1">#REF!</definedName>
    <definedName name="____________MIX10" localSheetId="7">#REF!</definedName>
    <definedName name="____________MIX10" localSheetId="6">#REF!</definedName>
    <definedName name="____________MIX10" localSheetId="3">#REF!</definedName>
    <definedName name="____________MIX10" localSheetId="2">#REF!</definedName>
    <definedName name="____________MIX10" localSheetId="4">#REF!</definedName>
    <definedName name="____________MIX10">#REF!</definedName>
    <definedName name="____________MIX15" localSheetId="1">#REF!</definedName>
    <definedName name="____________MIX15" localSheetId="7">#REF!</definedName>
    <definedName name="____________MIX15" localSheetId="6">#REF!</definedName>
    <definedName name="____________MIX15" localSheetId="3">#REF!</definedName>
    <definedName name="____________MIX15" localSheetId="2">#REF!</definedName>
    <definedName name="____________MIX15" localSheetId="4">#REF!</definedName>
    <definedName name="____________MIX15">#REF!</definedName>
    <definedName name="____________MIX15150" localSheetId="1">'[3]Mix Design'!#REF!</definedName>
    <definedName name="____________MIX15150" localSheetId="7">'[3]Mix Design'!#REF!</definedName>
    <definedName name="____________MIX15150" localSheetId="6">'[3]Mix Design'!#REF!</definedName>
    <definedName name="____________MIX15150" localSheetId="3">'[3]Mix Design'!#REF!</definedName>
    <definedName name="____________MIX15150" localSheetId="2">'[3]Mix Design'!#REF!</definedName>
    <definedName name="____________MIX15150" localSheetId="4">'[3]Mix Design'!#REF!</definedName>
    <definedName name="____________MIX15150">'[3]Mix Design'!#REF!</definedName>
    <definedName name="____________MIX1540">'[3]Mix Design'!$P$11</definedName>
    <definedName name="____________MIX1580" localSheetId="1">'[3]Mix Design'!#REF!</definedName>
    <definedName name="____________MIX1580" localSheetId="7">'[3]Mix Design'!#REF!</definedName>
    <definedName name="____________MIX1580" localSheetId="6">'[3]Mix Design'!#REF!</definedName>
    <definedName name="____________MIX1580" localSheetId="3">'[3]Mix Design'!#REF!</definedName>
    <definedName name="____________MIX1580" localSheetId="2">'[3]Mix Design'!#REF!</definedName>
    <definedName name="____________MIX1580" localSheetId="4">'[3]Mix Design'!#REF!</definedName>
    <definedName name="____________MIX1580">'[3]Mix Design'!#REF!</definedName>
    <definedName name="____________MIX2">'[4]Mix Design'!$P$12</definedName>
    <definedName name="____________MIX20" localSheetId="1">#REF!</definedName>
    <definedName name="____________MIX20" localSheetId="7">#REF!</definedName>
    <definedName name="____________MIX20" localSheetId="6">#REF!</definedName>
    <definedName name="____________MIX20" localSheetId="3">#REF!</definedName>
    <definedName name="____________MIX20" localSheetId="2">#REF!</definedName>
    <definedName name="____________MIX20" localSheetId="4">#REF!</definedName>
    <definedName name="____________MIX20">#REF!</definedName>
    <definedName name="____________MIX2020">'[3]Mix Design'!$P$12</definedName>
    <definedName name="____________MIX2040">'[3]Mix Design'!$P$13</definedName>
    <definedName name="____________MIX25" localSheetId="1">#REF!</definedName>
    <definedName name="____________MIX25" localSheetId="7">#REF!</definedName>
    <definedName name="____________MIX25" localSheetId="6">#REF!</definedName>
    <definedName name="____________MIX25" localSheetId="3">#REF!</definedName>
    <definedName name="____________MIX25" localSheetId="2">#REF!</definedName>
    <definedName name="____________MIX25" localSheetId="4">#REF!</definedName>
    <definedName name="____________MIX25">#REF!</definedName>
    <definedName name="____________MIX2540">'[3]Mix Design'!$P$15</definedName>
    <definedName name="____________Mix255">'[5]Mix Design'!$P$13</definedName>
    <definedName name="____________MIX30" localSheetId="1">#REF!</definedName>
    <definedName name="____________MIX30" localSheetId="7">#REF!</definedName>
    <definedName name="____________MIX30" localSheetId="6">#REF!</definedName>
    <definedName name="____________MIX30" localSheetId="3">#REF!</definedName>
    <definedName name="____________MIX30" localSheetId="2">#REF!</definedName>
    <definedName name="____________MIX30" localSheetId="4">#REF!</definedName>
    <definedName name="____________MIX30">#REF!</definedName>
    <definedName name="____________MIX35" localSheetId="1">#REF!</definedName>
    <definedName name="____________MIX35" localSheetId="7">#REF!</definedName>
    <definedName name="____________MIX35" localSheetId="6">#REF!</definedName>
    <definedName name="____________MIX35" localSheetId="3">#REF!</definedName>
    <definedName name="____________MIX35" localSheetId="2">#REF!</definedName>
    <definedName name="____________MIX35" localSheetId="4">#REF!</definedName>
    <definedName name="____________MIX35">#REF!</definedName>
    <definedName name="____________MIX40" localSheetId="1">#REF!</definedName>
    <definedName name="____________MIX40" localSheetId="7">#REF!</definedName>
    <definedName name="____________MIX40" localSheetId="6">#REF!</definedName>
    <definedName name="____________MIX40" localSheetId="3">#REF!</definedName>
    <definedName name="____________MIX40" localSheetId="2">#REF!</definedName>
    <definedName name="____________MIX40" localSheetId="4">#REF!</definedName>
    <definedName name="____________MIX40">#REF!</definedName>
    <definedName name="____________MIX45" localSheetId="1">'[3]Mix Design'!#REF!</definedName>
    <definedName name="____________MIX45" localSheetId="7">'[3]Mix Design'!#REF!</definedName>
    <definedName name="____________MIX45" localSheetId="6">'[3]Mix Design'!#REF!</definedName>
    <definedName name="____________MIX45" localSheetId="3">'[3]Mix Design'!#REF!</definedName>
    <definedName name="____________MIX45" localSheetId="2">'[3]Mix Design'!#REF!</definedName>
    <definedName name="____________MIX45" localSheetId="4">'[3]Mix Design'!#REF!</definedName>
    <definedName name="____________MIX45">'[3]Mix Design'!#REF!</definedName>
    <definedName name="____________mm1" localSheetId="1">#REF!</definedName>
    <definedName name="____________mm1" localSheetId="7">#REF!</definedName>
    <definedName name="____________mm1" localSheetId="6">#REF!</definedName>
    <definedName name="____________mm1" localSheetId="3">#REF!</definedName>
    <definedName name="____________mm1" localSheetId="2">#REF!</definedName>
    <definedName name="____________mm1" localSheetId="4">#REF!</definedName>
    <definedName name="____________mm1">#REF!</definedName>
    <definedName name="____________mm2" localSheetId="1">#REF!</definedName>
    <definedName name="____________mm2" localSheetId="7">#REF!</definedName>
    <definedName name="____________mm2" localSheetId="6">#REF!</definedName>
    <definedName name="____________mm2" localSheetId="3">#REF!</definedName>
    <definedName name="____________mm2" localSheetId="2">#REF!</definedName>
    <definedName name="____________mm2" localSheetId="4">#REF!</definedName>
    <definedName name="____________mm2">#REF!</definedName>
    <definedName name="____________mm3" localSheetId="1">#REF!</definedName>
    <definedName name="____________mm3" localSheetId="7">#REF!</definedName>
    <definedName name="____________mm3" localSheetId="6">#REF!</definedName>
    <definedName name="____________mm3" localSheetId="3">#REF!</definedName>
    <definedName name="____________mm3" localSheetId="2">#REF!</definedName>
    <definedName name="____________mm3" localSheetId="4">#REF!</definedName>
    <definedName name="____________mm3">#REF!</definedName>
    <definedName name="____________MUR5" localSheetId="1">#REF!</definedName>
    <definedName name="____________MUR5" localSheetId="7">#REF!</definedName>
    <definedName name="____________MUR5" localSheetId="6">#REF!</definedName>
    <definedName name="____________MUR5" localSheetId="3">#REF!</definedName>
    <definedName name="____________MUR5" localSheetId="2">#REF!</definedName>
    <definedName name="____________MUR5" localSheetId="4">#REF!</definedName>
    <definedName name="____________MUR5">#REF!</definedName>
    <definedName name="____________MUR8" localSheetId="1">#REF!</definedName>
    <definedName name="____________MUR8" localSheetId="7">#REF!</definedName>
    <definedName name="____________MUR8" localSheetId="6">#REF!</definedName>
    <definedName name="____________MUR8" localSheetId="3">#REF!</definedName>
    <definedName name="____________MUR8" localSheetId="2">#REF!</definedName>
    <definedName name="____________MUR8" localSheetId="4">#REF!</definedName>
    <definedName name="____________MUR8">#REF!</definedName>
    <definedName name="____________OPC43" localSheetId="1">#REF!</definedName>
    <definedName name="____________OPC43" localSheetId="7">#REF!</definedName>
    <definedName name="____________OPC43" localSheetId="6">#REF!</definedName>
    <definedName name="____________OPC43" localSheetId="3">#REF!</definedName>
    <definedName name="____________OPC43" localSheetId="2">#REF!</definedName>
    <definedName name="____________OPC43" localSheetId="4">#REF!</definedName>
    <definedName name="____________OPC43">#REF!</definedName>
    <definedName name="____________ORC1">'[6]Pipe trench'!$V$17</definedName>
    <definedName name="____________ORC2">'[6]Pipe trench'!$V$18</definedName>
    <definedName name="____________OSE1">'[6]Pipe trench'!$V$8</definedName>
    <definedName name="____________PPC53">'[21]21-Rate Analysis-1'!$E$19</definedName>
    <definedName name="____________sh1">90</definedName>
    <definedName name="____________sh2">120</definedName>
    <definedName name="____________sh3">150</definedName>
    <definedName name="____________sh4">180</definedName>
    <definedName name="____________SLV10025" localSheetId="1">'[20]ANAL-PIPE LINE'!#REF!</definedName>
    <definedName name="____________SLV10025" localSheetId="7">'[20]ANAL-PIPE LINE'!#REF!</definedName>
    <definedName name="____________SLV10025" localSheetId="6">'[20]ANAL-PIPE LINE'!#REF!</definedName>
    <definedName name="____________SLV10025" localSheetId="3">'[20]ANAL-PIPE LINE'!#REF!</definedName>
    <definedName name="____________SLV10025" localSheetId="2">'[20]ANAL-PIPE LINE'!#REF!</definedName>
    <definedName name="____________SLV10025" localSheetId="4">'[20]ANAL-PIPE LINE'!#REF!</definedName>
    <definedName name="____________SLV10025">'[20]ANAL-PIPE LINE'!#REF!</definedName>
    <definedName name="____________SLV20025">'[6]ANAL-PUMP HOUSE'!$I$58</definedName>
    <definedName name="____________SLV80010">'[6]ANAL-PUMP HOUSE'!$I$60</definedName>
    <definedName name="____________tab1" localSheetId="1">#REF!</definedName>
    <definedName name="____________tab1" localSheetId="7">#REF!</definedName>
    <definedName name="____________tab1" localSheetId="6">#REF!</definedName>
    <definedName name="____________tab1" localSheetId="3">#REF!</definedName>
    <definedName name="____________tab1" localSheetId="2">#REF!</definedName>
    <definedName name="____________tab1" localSheetId="4">#REF!</definedName>
    <definedName name="____________tab1">#REF!</definedName>
    <definedName name="____________tab2" localSheetId="1">#REF!</definedName>
    <definedName name="____________tab2" localSheetId="7">#REF!</definedName>
    <definedName name="____________tab2" localSheetId="6">#REF!</definedName>
    <definedName name="____________tab2" localSheetId="3">#REF!</definedName>
    <definedName name="____________tab2" localSheetId="2">#REF!</definedName>
    <definedName name="____________tab2" localSheetId="4">#REF!</definedName>
    <definedName name="____________tab2">#REF!</definedName>
    <definedName name="____________TIP1" localSheetId="1">#REF!</definedName>
    <definedName name="____________TIP1" localSheetId="7">#REF!</definedName>
    <definedName name="____________TIP1" localSheetId="6">#REF!</definedName>
    <definedName name="____________TIP1" localSheetId="3">#REF!</definedName>
    <definedName name="____________TIP1" localSheetId="2">#REF!</definedName>
    <definedName name="____________TIP1" localSheetId="4">#REF!</definedName>
    <definedName name="____________TIP1">#REF!</definedName>
    <definedName name="____________TIP2" localSheetId="1">#REF!</definedName>
    <definedName name="____________TIP2" localSheetId="7">#REF!</definedName>
    <definedName name="____________TIP2" localSheetId="6">#REF!</definedName>
    <definedName name="____________TIP2" localSheetId="3">#REF!</definedName>
    <definedName name="____________TIP2" localSheetId="2">#REF!</definedName>
    <definedName name="____________TIP2" localSheetId="4">#REF!</definedName>
    <definedName name="____________TIP2">#REF!</definedName>
    <definedName name="____________TIP3" localSheetId="1">#REF!</definedName>
    <definedName name="____________TIP3" localSheetId="7">#REF!</definedName>
    <definedName name="____________TIP3" localSheetId="6">#REF!</definedName>
    <definedName name="____________TIP3" localSheetId="3">#REF!</definedName>
    <definedName name="____________TIP3" localSheetId="2">#REF!</definedName>
    <definedName name="____________TIP3" localSheetId="4">#REF!</definedName>
    <definedName name="____________TIP3">#REF!</definedName>
    <definedName name="___________A65537" localSheetId="1">#REF!</definedName>
    <definedName name="___________A65537" localSheetId="7">#REF!</definedName>
    <definedName name="___________A65537" localSheetId="6">#REF!</definedName>
    <definedName name="___________A65537" localSheetId="3">#REF!</definedName>
    <definedName name="___________A65537" localSheetId="2">#REF!</definedName>
    <definedName name="___________A65537" localSheetId="4">#REF!</definedName>
    <definedName name="___________A65537">#REF!</definedName>
    <definedName name="___________ABM10" localSheetId="1">#REF!</definedName>
    <definedName name="___________ABM10" localSheetId="7">#REF!</definedName>
    <definedName name="___________ABM10" localSheetId="6">#REF!</definedName>
    <definedName name="___________ABM10" localSheetId="3">#REF!</definedName>
    <definedName name="___________ABM10" localSheetId="2">#REF!</definedName>
    <definedName name="___________ABM10" localSheetId="4">#REF!</definedName>
    <definedName name="___________ABM10">#REF!</definedName>
    <definedName name="___________ABM40" localSheetId="1">#REF!</definedName>
    <definedName name="___________ABM40" localSheetId="7">#REF!</definedName>
    <definedName name="___________ABM40" localSheetId="6">#REF!</definedName>
    <definedName name="___________ABM40" localSheetId="3">#REF!</definedName>
    <definedName name="___________ABM40" localSheetId="2">#REF!</definedName>
    <definedName name="___________ABM40" localSheetId="4">#REF!</definedName>
    <definedName name="___________ABM40">#REF!</definedName>
    <definedName name="___________ABM6" localSheetId="1">#REF!</definedName>
    <definedName name="___________ABM6" localSheetId="7">#REF!</definedName>
    <definedName name="___________ABM6" localSheetId="6">#REF!</definedName>
    <definedName name="___________ABM6" localSheetId="3">#REF!</definedName>
    <definedName name="___________ABM6" localSheetId="2">#REF!</definedName>
    <definedName name="___________ABM6" localSheetId="4">#REF!</definedName>
    <definedName name="___________ABM6">#REF!</definedName>
    <definedName name="___________ACB10" localSheetId="1">#REF!</definedName>
    <definedName name="___________ACB10" localSheetId="7">#REF!</definedName>
    <definedName name="___________ACB10" localSheetId="6">#REF!</definedName>
    <definedName name="___________ACB10" localSheetId="3">#REF!</definedName>
    <definedName name="___________ACB10" localSheetId="2">#REF!</definedName>
    <definedName name="___________ACB10" localSheetId="4">#REF!</definedName>
    <definedName name="___________ACB10">#REF!</definedName>
    <definedName name="___________ACB20" localSheetId="1">#REF!</definedName>
    <definedName name="___________ACB20" localSheetId="7">#REF!</definedName>
    <definedName name="___________ACB20" localSheetId="6">#REF!</definedName>
    <definedName name="___________ACB20" localSheetId="3">#REF!</definedName>
    <definedName name="___________ACB20" localSheetId="2">#REF!</definedName>
    <definedName name="___________ACB20" localSheetId="4">#REF!</definedName>
    <definedName name="___________ACB20">#REF!</definedName>
    <definedName name="___________ACR10" localSheetId="1">#REF!</definedName>
    <definedName name="___________ACR10" localSheetId="7">#REF!</definedName>
    <definedName name="___________ACR10" localSheetId="6">#REF!</definedName>
    <definedName name="___________ACR10" localSheetId="3">#REF!</definedName>
    <definedName name="___________ACR10" localSheetId="2">#REF!</definedName>
    <definedName name="___________ACR10" localSheetId="4">#REF!</definedName>
    <definedName name="___________ACR10">#REF!</definedName>
    <definedName name="___________ACR20" localSheetId="1">#REF!</definedName>
    <definedName name="___________ACR20" localSheetId="7">#REF!</definedName>
    <definedName name="___________ACR20" localSheetId="6">#REF!</definedName>
    <definedName name="___________ACR20" localSheetId="3">#REF!</definedName>
    <definedName name="___________ACR20" localSheetId="2">#REF!</definedName>
    <definedName name="___________ACR20" localSheetId="4">#REF!</definedName>
    <definedName name="___________ACR20">#REF!</definedName>
    <definedName name="___________AGG10" localSheetId="1">#REF!</definedName>
    <definedName name="___________AGG10" localSheetId="7">#REF!</definedName>
    <definedName name="___________AGG10" localSheetId="6">#REF!</definedName>
    <definedName name="___________AGG10" localSheetId="3">#REF!</definedName>
    <definedName name="___________AGG10" localSheetId="2">#REF!</definedName>
    <definedName name="___________AGG10" localSheetId="4">#REF!</definedName>
    <definedName name="___________AGG10">#REF!</definedName>
    <definedName name="___________AGG40" localSheetId="1">#REF!</definedName>
    <definedName name="___________AGG40" localSheetId="7">#REF!</definedName>
    <definedName name="___________AGG40" localSheetId="6">#REF!</definedName>
    <definedName name="___________AGG40" localSheetId="3">#REF!</definedName>
    <definedName name="___________AGG40" localSheetId="2">#REF!</definedName>
    <definedName name="___________AGG40" localSheetId="4">#REF!</definedName>
    <definedName name="___________AGG40">#REF!</definedName>
    <definedName name="___________AGG6" localSheetId="1">#REF!</definedName>
    <definedName name="___________AGG6" localSheetId="7">#REF!</definedName>
    <definedName name="___________AGG6" localSheetId="6">#REF!</definedName>
    <definedName name="___________AGG6" localSheetId="3">#REF!</definedName>
    <definedName name="___________AGG6" localSheetId="2">#REF!</definedName>
    <definedName name="___________AGG6" localSheetId="4">#REF!</definedName>
    <definedName name="___________AGG6">#REF!</definedName>
    <definedName name="___________ash1" localSheetId="1">[17]ANAL!#REF!</definedName>
    <definedName name="___________ash1" localSheetId="7">[17]ANAL!#REF!</definedName>
    <definedName name="___________ash1" localSheetId="6">[17]ANAL!#REF!</definedName>
    <definedName name="___________ash1" localSheetId="3">[17]ANAL!#REF!</definedName>
    <definedName name="___________ash1" localSheetId="2">[17]ANAL!#REF!</definedName>
    <definedName name="___________ash1" localSheetId="4">[17]ANAL!#REF!</definedName>
    <definedName name="___________ash1">[17]ANAL!#REF!</definedName>
    <definedName name="___________AWM10" localSheetId="1">#REF!</definedName>
    <definedName name="___________AWM10" localSheetId="7">#REF!</definedName>
    <definedName name="___________AWM10" localSheetId="6">#REF!</definedName>
    <definedName name="___________AWM10" localSheetId="3">#REF!</definedName>
    <definedName name="___________AWM10" localSheetId="2">#REF!</definedName>
    <definedName name="___________AWM10" localSheetId="4">#REF!</definedName>
    <definedName name="___________AWM10">#REF!</definedName>
    <definedName name="___________AWM40" localSheetId="1">#REF!</definedName>
    <definedName name="___________AWM40" localSheetId="7">#REF!</definedName>
    <definedName name="___________AWM40" localSheetId="6">#REF!</definedName>
    <definedName name="___________AWM40" localSheetId="3">#REF!</definedName>
    <definedName name="___________AWM40" localSheetId="2">#REF!</definedName>
    <definedName name="___________AWM40" localSheetId="4">#REF!</definedName>
    <definedName name="___________AWM40">#REF!</definedName>
    <definedName name="___________AWM6" localSheetId="1">#REF!</definedName>
    <definedName name="___________AWM6" localSheetId="7">#REF!</definedName>
    <definedName name="___________AWM6" localSheetId="6">#REF!</definedName>
    <definedName name="___________AWM6" localSheetId="3">#REF!</definedName>
    <definedName name="___________AWM6" localSheetId="2">#REF!</definedName>
    <definedName name="___________AWM6" localSheetId="4">#REF!</definedName>
    <definedName name="___________AWM6">#REF!</definedName>
    <definedName name="___________CAN112">13.42</definedName>
    <definedName name="___________CAN113">12.98</definedName>
    <definedName name="___________CAN117">12.7</definedName>
    <definedName name="___________CAN118">13.27</definedName>
    <definedName name="___________CAN120">11.72</definedName>
    <definedName name="___________CAN210">10.38</definedName>
    <definedName name="___________CAN211">10.58</definedName>
    <definedName name="___________CAN213">10.56</definedName>
    <definedName name="___________CAN215">10.22</definedName>
    <definedName name="___________CAN216">9.61</definedName>
    <definedName name="___________CAN217">10.47</definedName>
    <definedName name="___________CAN219">10.91</definedName>
    <definedName name="___________CAN220">11.09</definedName>
    <definedName name="___________CAN221">11.25</definedName>
    <definedName name="___________CAN222">10.17</definedName>
    <definedName name="___________CAN223">9.89</definedName>
    <definedName name="___________CAN230">10.79</definedName>
    <definedName name="___________can421">40.2</definedName>
    <definedName name="___________can422">41.57</definedName>
    <definedName name="___________can423">43.9</definedName>
    <definedName name="___________can424">41.19</definedName>
    <definedName name="___________can425">42.81</definedName>
    <definedName name="___________can426">40.77</definedName>
    <definedName name="___________can427">40.92</definedName>
    <definedName name="___________can428">39.29</definedName>
    <definedName name="___________can429">45.19</definedName>
    <definedName name="___________can430">40.73</definedName>
    <definedName name="___________can431">42.52</definedName>
    <definedName name="___________can432">42.53</definedName>
    <definedName name="___________can433">43.69</definedName>
    <definedName name="___________can434">40.43</definedName>
    <definedName name="___________can435">43.3</definedName>
    <definedName name="___________CAN458" localSheetId="1">[16]PROCTOR!#REF!</definedName>
    <definedName name="___________CAN458" localSheetId="7">[16]PROCTOR!#REF!</definedName>
    <definedName name="___________CAN458" localSheetId="6">[16]PROCTOR!#REF!</definedName>
    <definedName name="___________CAN458" localSheetId="3">[16]PROCTOR!#REF!</definedName>
    <definedName name="___________CAN458" localSheetId="2">[16]PROCTOR!#REF!</definedName>
    <definedName name="___________CAN458" localSheetId="4">[16]PROCTOR!#REF!</definedName>
    <definedName name="___________CAN458">[16]PROCTOR!#REF!</definedName>
    <definedName name="___________CAN486" localSheetId="1">[16]PROCTOR!#REF!</definedName>
    <definedName name="___________CAN486" localSheetId="7">[16]PROCTOR!#REF!</definedName>
    <definedName name="___________CAN486" localSheetId="6">[16]PROCTOR!#REF!</definedName>
    <definedName name="___________CAN486" localSheetId="3">[16]PROCTOR!#REF!</definedName>
    <definedName name="___________CAN486" localSheetId="2">[16]PROCTOR!#REF!</definedName>
    <definedName name="___________CAN486" localSheetId="4">[16]PROCTOR!#REF!</definedName>
    <definedName name="___________CAN486">[16]PROCTOR!#REF!</definedName>
    <definedName name="___________CAN487" localSheetId="1">[16]PROCTOR!#REF!</definedName>
    <definedName name="___________CAN487" localSheetId="7">[16]PROCTOR!#REF!</definedName>
    <definedName name="___________CAN487" localSheetId="6">[16]PROCTOR!#REF!</definedName>
    <definedName name="___________CAN487" localSheetId="3">[16]PROCTOR!#REF!</definedName>
    <definedName name="___________CAN487" localSheetId="2">[16]PROCTOR!#REF!</definedName>
    <definedName name="___________CAN487" localSheetId="4">[16]PROCTOR!#REF!</definedName>
    <definedName name="___________CAN487">[16]PROCTOR!#REF!</definedName>
    <definedName name="___________CAN488" localSheetId="1">[16]PROCTOR!#REF!</definedName>
    <definedName name="___________CAN488" localSheetId="7">[16]PROCTOR!#REF!</definedName>
    <definedName name="___________CAN488" localSheetId="6">[16]PROCTOR!#REF!</definedName>
    <definedName name="___________CAN488" localSheetId="3">[16]PROCTOR!#REF!</definedName>
    <definedName name="___________CAN488" localSheetId="2">[16]PROCTOR!#REF!</definedName>
    <definedName name="___________CAN488" localSheetId="4">[16]PROCTOR!#REF!</definedName>
    <definedName name="___________CAN488">[16]PROCTOR!#REF!</definedName>
    <definedName name="___________CAN489" localSheetId="1">[16]PROCTOR!#REF!</definedName>
    <definedName name="___________CAN489" localSheetId="7">[16]PROCTOR!#REF!</definedName>
    <definedName name="___________CAN489" localSheetId="6">[16]PROCTOR!#REF!</definedName>
    <definedName name="___________CAN489" localSheetId="3">[16]PROCTOR!#REF!</definedName>
    <definedName name="___________CAN489" localSheetId="2">[16]PROCTOR!#REF!</definedName>
    <definedName name="___________CAN489" localSheetId="4">[16]PROCTOR!#REF!</definedName>
    <definedName name="___________CAN489">[16]PROCTOR!#REF!</definedName>
    <definedName name="___________CAN490" localSheetId="1">[16]PROCTOR!#REF!</definedName>
    <definedName name="___________CAN490" localSheetId="7">[16]PROCTOR!#REF!</definedName>
    <definedName name="___________CAN490" localSheetId="6">[16]PROCTOR!#REF!</definedName>
    <definedName name="___________CAN490" localSheetId="3">[16]PROCTOR!#REF!</definedName>
    <definedName name="___________CAN490" localSheetId="2">[16]PROCTOR!#REF!</definedName>
    <definedName name="___________CAN490" localSheetId="4">[16]PROCTOR!#REF!</definedName>
    <definedName name="___________CAN490">[16]PROCTOR!#REF!</definedName>
    <definedName name="___________CAN491" localSheetId="1">[16]PROCTOR!#REF!</definedName>
    <definedName name="___________CAN491" localSheetId="7">[16]PROCTOR!#REF!</definedName>
    <definedName name="___________CAN491" localSheetId="6">[16]PROCTOR!#REF!</definedName>
    <definedName name="___________CAN491" localSheetId="3">[16]PROCTOR!#REF!</definedName>
    <definedName name="___________CAN491" localSheetId="2">[16]PROCTOR!#REF!</definedName>
    <definedName name="___________CAN491" localSheetId="4">[16]PROCTOR!#REF!</definedName>
    <definedName name="___________CAN491">[16]PROCTOR!#REF!</definedName>
    <definedName name="___________CAN492" localSheetId="1">[16]PROCTOR!#REF!</definedName>
    <definedName name="___________CAN492" localSheetId="7">[16]PROCTOR!#REF!</definedName>
    <definedName name="___________CAN492" localSheetId="6">[16]PROCTOR!#REF!</definedName>
    <definedName name="___________CAN492" localSheetId="3">[16]PROCTOR!#REF!</definedName>
    <definedName name="___________CAN492" localSheetId="2">[16]PROCTOR!#REF!</definedName>
    <definedName name="___________CAN492" localSheetId="4">[16]PROCTOR!#REF!</definedName>
    <definedName name="___________CAN492">[16]PROCTOR!#REF!</definedName>
    <definedName name="___________CAN493" localSheetId="1">[16]PROCTOR!#REF!</definedName>
    <definedName name="___________CAN493" localSheetId="7">[16]PROCTOR!#REF!</definedName>
    <definedName name="___________CAN493" localSheetId="6">[16]PROCTOR!#REF!</definedName>
    <definedName name="___________CAN493" localSheetId="3">[16]PROCTOR!#REF!</definedName>
    <definedName name="___________CAN493" localSheetId="2">[16]PROCTOR!#REF!</definedName>
    <definedName name="___________CAN493" localSheetId="4">[16]PROCTOR!#REF!</definedName>
    <definedName name="___________CAN493">[16]PROCTOR!#REF!</definedName>
    <definedName name="___________CAN494" localSheetId="1">[16]PROCTOR!#REF!</definedName>
    <definedName name="___________CAN494" localSheetId="7">[16]PROCTOR!#REF!</definedName>
    <definedName name="___________CAN494" localSheetId="6">[16]PROCTOR!#REF!</definedName>
    <definedName name="___________CAN494" localSheetId="3">[16]PROCTOR!#REF!</definedName>
    <definedName name="___________CAN494" localSheetId="2">[16]PROCTOR!#REF!</definedName>
    <definedName name="___________CAN494" localSheetId="4">[16]PROCTOR!#REF!</definedName>
    <definedName name="___________CAN494">[16]PROCTOR!#REF!</definedName>
    <definedName name="___________CAN495" localSheetId="1">[16]PROCTOR!#REF!</definedName>
    <definedName name="___________CAN495" localSheetId="7">[16]PROCTOR!#REF!</definedName>
    <definedName name="___________CAN495" localSheetId="6">[16]PROCTOR!#REF!</definedName>
    <definedName name="___________CAN495" localSheetId="3">[16]PROCTOR!#REF!</definedName>
    <definedName name="___________CAN495" localSheetId="2">[16]PROCTOR!#REF!</definedName>
    <definedName name="___________CAN495" localSheetId="4">[16]PROCTOR!#REF!</definedName>
    <definedName name="___________CAN495">[16]PROCTOR!#REF!</definedName>
    <definedName name="___________CAN496" localSheetId="1">[16]PROCTOR!#REF!</definedName>
    <definedName name="___________CAN496" localSheetId="7">[16]PROCTOR!#REF!</definedName>
    <definedName name="___________CAN496" localSheetId="6">[16]PROCTOR!#REF!</definedName>
    <definedName name="___________CAN496" localSheetId="3">[16]PROCTOR!#REF!</definedName>
    <definedName name="___________CAN496" localSheetId="2">[16]PROCTOR!#REF!</definedName>
    <definedName name="___________CAN496" localSheetId="4">[16]PROCTOR!#REF!</definedName>
    <definedName name="___________CAN496">[16]PROCTOR!#REF!</definedName>
    <definedName name="___________CAN497" localSheetId="1">[16]PROCTOR!#REF!</definedName>
    <definedName name="___________CAN497" localSheetId="7">[16]PROCTOR!#REF!</definedName>
    <definedName name="___________CAN497" localSheetId="6">[16]PROCTOR!#REF!</definedName>
    <definedName name="___________CAN497" localSheetId="3">[16]PROCTOR!#REF!</definedName>
    <definedName name="___________CAN497" localSheetId="2">[16]PROCTOR!#REF!</definedName>
    <definedName name="___________CAN497" localSheetId="4">[16]PROCTOR!#REF!</definedName>
    <definedName name="___________CAN497">[16]PROCTOR!#REF!</definedName>
    <definedName name="___________CAN498" localSheetId="1">[16]PROCTOR!#REF!</definedName>
    <definedName name="___________CAN498" localSheetId="7">[16]PROCTOR!#REF!</definedName>
    <definedName name="___________CAN498" localSheetId="6">[16]PROCTOR!#REF!</definedName>
    <definedName name="___________CAN498" localSheetId="3">[16]PROCTOR!#REF!</definedName>
    <definedName name="___________CAN498" localSheetId="2">[16]PROCTOR!#REF!</definedName>
    <definedName name="___________CAN498" localSheetId="4">[16]PROCTOR!#REF!</definedName>
    <definedName name="___________CAN498">[16]PROCTOR!#REF!</definedName>
    <definedName name="___________CAN499" localSheetId="1">[16]PROCTOR!#REF!</definedName>
    <definedName name="___________CAN499" localSheetId="7">[16]PROCTOR!#REF!</definedName>
    <definedName name="___________CAN499" localSheetId="6">[16]PROCTOR!#REF!</definedName>
    <definedName name="___________CAN499" localSheetId="3">[16]PROCTOR!#REF!</definedName>
    <definedName name="___________CAN499" localSheetId="2">[16]PROCTOR!#REF!</definedName>
    <definedName name="___________CAN499" localSheetId="4">[16]PROCTOR!#REF!</definedName>
    <definedName name="___________CAN499">[16]PROCTOR!#REF!</definedName>
    <definedName name="___________CAN500" localSheetId="1">[16]PROCTOR!#REF!</definedName>
    <definedName name="___________CAN500" localSheetId="7">[16]PROCTOR!#REF!</definedName>
    <definedName name="___________CAN500" localSheetId="6">[16]PROCTOR!#REF!</definedName>
    <definedName name="___________CAN500" localSheetId="3">[16]PROCTOR!#REF!</definedName>
    <definedName name="___________CAN500" localSheetId="2">[16]PROCTOR!#REF!</definedName>
    <definedName name="___________CAN500" localSheetId="4">[16]PROCTOR!#REF!</definedName>
    <definedName name="___________CAN500">[16]PROCTOR!#REF!</definedName>
    <definedName name="___________CDG100" localSheetId="1">#REF!</definedName>
    <definedName name="___________CDG100" localSheetId="7">#REF!</definedName>
    <definedName name="___________CDG100" localSheetId="6">#REF!</definedName>
    <definedName name="___________CDG100" localSheetId="3">#REF!</definedName>
    <definedName name="___________CDG100" localSheetId="2">#REF!</definedName>
    <definedName name="___________CDG100" localSheetId="4">#REF!</definedName>
    <definedName name="___________CDG100">#REF!</definedName>
    <definedName name="___________CDG250" localSheetId="1">#REF!</definedName>
    <definedName name="___________CDG250" localSheetId="7">#REF!</definedName>
    <definedName name="___________CDG250" localSheetId="6">#REF!</definedName>
    <definedName name="___________CDG250" localSheetId="3">#REF!</definedName>
    <definedName name="___________CDG250" localSheetId="2">#REF!</definedName>
    <definedName name="___________CDG250" localSheetId="4">#REF!</definedName>
    <definedName name="___________CDG250">#REF!</definedName>
    <definedName name="___________CDG50" localSheetId="1">#REF!</definedName>
    <definedName name="___________CDG50" localSheetId="7">#REF!</definedName>
    <definedName name="___________CDG50" localSheetId="6">#REF!</definedName>
    <definedName name="___________CDG50" localSheetId="3">#REF!</definedName>
    <definedName name="___________CDG50" localSheetId="2">#REF!</definedName>
    <definedName name="___________CDG50" localSheetId="4">#REF!</definedName>
    <definedName name="___________CDG50">#REF!</definedName>
    <definedName name="___________CDG500" localSheetId="1">#REF!</definedName>
    <definedName name="___________CDG500" localSheetId="7">#REF!</definedName>
    <definedName name="___________CDG500" localSheetId="6">#REF!</definedName>
    <definedName name="___________CDG500" localSheetId="3">#REF!</definedName>
    <definedName name="___________CDG500" localSheetId="2">#REF!</definedName>
    <definedName name="___________CDG500" localSheetId="4">#REF!</definedName>
    <definedName name="___________CDG500">#REF!</definedName>
    <definedName name="___________CEM53" localSheetId="1">#REF!</definedName>
    <definedName name="___________CEM53" localSheetId="7">#REF!</definedName>
    <definedName name="___________CEM53" localSheetId="6">#REF!</definedName>
    <definedName name="___________CEM53" localSheetId="3">#REF!</definedName>
    <definedName name="___________CEM53" localSheetId="2">#REF!</definedName>
    <definedName name="___________CEM53" localSheetId="4">#REF!</definedName>
    <definedName name="___________CEM53">#REF!</definedName>
    <definedName name="___________CRN3" localSheetId="1">#REF!</definedName>
    <definedName name="___________CRN3" localSheetId="7">#REF!</definedName>
    <definedName name="___________CRN3" localSheetId="6">#REF!</definedName>
    <definedName name="___________CRN3" localSheetId="3">#REF!</definedName>
    <definedName name="___________CRN3" localSheetId="2">#REF!</definedName>
    <definedName name="___________CRN3" localSheetId="4">#REF!</definedName>
    <definedName name="___________CRN3">#REF!</definedName>
    <definedName name="___________CRN35" localSheetId="1">#REF!</definedName>
    <definedName name="___________CRN35" localSheetId="7">#REF!</definedName>
    <definedName name="___________CRN35" localSheetId="6">#REF!</definedName>
    <definedName name="___________CRN35" localSheetId="3">#REF!</definedName>
    <definedName name="___________CRN35" localSheetId="2">#REF!</definedName>
    <definedName name="___________CRN35" localSheetId="4">#REF!</definedName>
    <definedName name="___________CRN35">#REF!</definedName>
    <definedName name="___________CRN80" localSheetId="1">#REF!</definedName>
    <definedName name="___________CRN80" localSheetId="7">#REF!</definedName>
    <definedName name="___________CRN80" localSheetId="6">#REF!</definedName>
    <definedName name="___________CRN80" localSheetId="3">#REF!</definedName>
    <definedName name="___________CRN80" localSheetId="2">#REF!</definedName>
    <definedName name="___________CRN80" localSheetId="4">#REF!</definedName>
    <definedName name="___________CRN80">#REF!</definedName>
    <definedName name="___________dec05" hidden="1">{"'Sheet1'!$A$4386:$N$4591"}</definedName>
    <definedName name="___________DOZ50" localSheetId="1">#REF!</definedName>
    <definedName name="___________DOZ50" localSheetId="7">#REF!</definedName>
    <definedName name="___________DOZ50" localSheetId="6">#REF!</definedName>
    <definedName name="___________DOZ50" localSheetId="3">#REF!</definedName>
    <definedName name="___________DOZ50" localSheetId="2">#REF!</definedName>
    <definedName name="___________DOZ50" localSheetId="4">#REF!</definedName>
    <definedName name="___________DOZ50">#REF!</definedName>
    <definedName name="___________DOZ80" localSheetId="1">#REF!</definedName>
    <definedName name="___________DOZ80" localSheetId="7">#REF!</definedName>
    <definedName name="___________DOZ80" localSheetId="6">#REF!</definedName>
    <definedName name="___________DOZ80" localSheetId="3">#REF!</definedName>
    <definedName name="___________DOZ80" localSheetId="2">#REF!</definedName>
    <definedName name="___________DOZ80" localSheetId="4">#REF!</definedName>
    <definedName name="___________DOZ80">#REF!</definedName>
    <definedName name="___________EXC20">'[21]21-Rate Analysis-1'!$E$51</definedName>
    <definedName name="___________ExV200" localSheetId="1">#REF!</definedName>
    <definedName name="___________ExV200" localSheetId="7">#REF!</definedName>
    <definedName name="___________ExV200" localSheetId="6">#REF!</definedName>
    <definedName name="___________ExV200" localSheetId="3">#REF!</definedName>
    <definedName name="___________ExV200" localSheetId="2">#REF!</definedName>
    <definedName name="___________ExV200" localSheetId="4">#REF!</definedName>
    <definedName name="___________ExV200">#REF!</definedName>
    <definedName name="___________GEN100" localSheetId="1">#REF!</definedName>
    <definedName name="___________GEN100" localSheetId="7">#REF!</definedName>
    <definedName name="___________GEN100" localSheetId="6">#REF!</definedName>
    <definedName name="___________GEN100" localSheetId="3">#REF!</definedName>
    <definedName name="___________GEN100" localSheetId="2">#REF!</definedName>
    <definedName name="___________GEN100" localSheetId="4">#REF!</definedName>
    <definedName name="___________GEN100">#REF!</definedName>
    <definedName name="___________GEN250" localSheetId="1">#REF!</definedName>
    <definedName name="___________GEN250" localSheetId="7">#REF!</definedName>
    <definedName name="___________GEN250" localSheetId="6">#REF!</definedName>
    <definedName name="___________GEN250" localSheetId="3">#REF!</definedName>
    <definedName name="___________GEN250" localSheetId="2">#REF!</definedName>
    <definedName name="___________GEN250" localSheetId="4">#REF!</definedName>
    <definedName name="___________GEN250">#REF!</definedName>
    <definedName name="___________GEN325" localSheetId="1">#REF!</definedName>
    <definedName name="___________GEN325" localSheetId="7">#REF!</definedName>
    <definedName name="___________GEN325" localSheetId="6">#REF!</definedName>
    <definedName name="___________GEN325" localSheetId="3">#REF!</definedName>
    <definedName name="___________GEN325" localSheetId="2">#REF!</definedName>
    <definedName name="___________GEN325" localSheetId="4">#REF!</definedName>
    <definedName name="___________GEN325">#REF!</definedName>
    <definedName name="___________GEN380" localSheetId="1">#REF!</definedName>
    <definedName name="___________GEN380" localSheetId="7">#REF!</definedName>
    <definedName name="___________GEN380" localSheetId="6">#REF!</definedName>
    <definedName name="___________GEN380" localSheetId="3">#REF!</definedName>
    <definedName name="___________GEN380" localSheetId="2">#REF!</definedName>
    <definedName name="___________GEN380" localSheetId="4">#REF!</definedName>
    <definedName name="___________GEN380">#REF!</definedName>
    <definedName name="___________GSB1" localSheetId="1">#REF!</definedName>
    <definedName name="___________GSB1" localSheetId="7">#REF!</definedName>
    <definedName name="___________GSB1" localSheetId="6">#REF!</definedName>
    <definedName name="___________GSB1" localSheetId="3">#REF!</definedName>
    <definedName name="___________GSB1" localSheetId="2">#REF!</definedName>
    <definedName name="___________GSB1" localSheetId="4">#REF!</definedName>
    <definedName name="___________GSB1">#REF!</definedName>
    <definedName name="___________GSB2" localSheetId="1">#REF!</definedName>
    <definedName name="___________GSB2" localSheetId="7">#REF!</definedName>
    <definedName name="___________GSB2" localSheetId="6">#REF!</definedName>
    <definedName name="___________GSB2" localSheetId="3">#REF!</definedName>
    <definedName name="___________GSB2" localSheetId="2">#REF!</definedName>
    <definedName name="___________GSB2" localSheetId="4">#REF!</definedName>
    <definedName name="___________GSB2">#REF!</definedName>
    <definedName name="___________GSB3" localSheetId="1">#REF!</definedName>
    <definedName name="___________GSB3" localSheetId="7">#REF!</definedName>
    <definedName name="___________GSB3" localSheetId="6">#REF!</definedName>
    <definedName name="___________GSB3" localSheetId="3">#REF!</definedName>
    <definedName name="___________GSB3" localSheetId="2">#REF!</definedName>
    <definedName name="___________GSB3" localSheetId="4">#REF!</definedName>
    <definedName name="___________GSB3">#REF!</definedName>
    <definedName name="___________HMP1" localSheetId="1">#REF!</definedName>
    <definedName name="___________HMP1" localSheetId="7">#REF!</definedName>
    <definedName name="___________HMP1" localSheetId="6">#REF!</definedName>
    <definedName name="___________HMP1" localSheetId="3">#REF!</definedName>
    <definedName name="___________HMP1" localSheetId="2">#REF!</definedName>
    <definedName name="___________HMP1" localSheetId="4">#REF!</definedName>
    <definedName name="___________HMP1">#REF!</definedName>
    <definedName name="___________HMP2" localSheetId="1">#REF!</definedName>
    <definedName name="___________HMP2" localSheetId="7">#REF!</definedName>
    <definedName name="___________HMP2" localSheetId="6">#REF!</definedName>
    <definedName name="___________HMP2" localSheetId="3">#REF!</definedName>
    <definedName name="___________HMP2" localSheetId="2">#REF!</definedName>
    <definedName name="___________HMP2" localSheetId="4">#REF!</definedName>
    <definedName name="___________HMP2">#REF!</definedName>
    <definedName name="___________HMP3" localSheetId="1">#REF!</definedName>
    <definedName name="___________HMP3" localSheetId="7">#REF!</definedName>
    <definedName name="___________HMP3" localSheetId="6">#REF!</definedName>
    <definedName name="___________HMP3" localSheetId="3">#REF!</definedName>
    <definedName name="___________HMP3" localSheetId="2">#REF!</definedName>
    <definedName name="___________HMP3" localSheetId="4">#REF!</definedName>
    <definedName name="___________HMP3">#REF!</definedName>
    <definedName name="___________HMP4" localSheetId="1">#REF!</definedName>
    <definedName name="___________HMP4" localSheetId="7">#REF!</definedName>
    <definedName name="___________HMP4" localSheetId="6">#REF!</definedName>
    <definedName name="___________HMP4" localSheetId="3">#REF!</definedName>
    <definedName name="___________HMP4" localSheetId="2">#REF!</definedName>
    <definedName name="___________HMP4" localSheetId="4">#REF!</definedName>
    <definedName name="___________HMP4">#REF!</definedName>
    <definedName name="___________lb1" localSheetId="1">#REF!</definedName>
    <definedName name="___________lb1" localSheetId="7">#REF!</definedName>
    <definedName name="___________lb1" localSheetId="6">#REF!</definedName>
    <definedName name="___________lb1" localSheetId="3">#REF!</definedName>
    <definedName name="___________lb1" localSheetId="2">#REF!</definedName>
    <definedName name="___________lb1" localSheetId="4">#REF!</definedName>
    <definedName name="___________lb1">#REF!</definedName>
    <definedName name="___________lb2" localSheetId="1">#REF!</definedName>
    <definedName name="___________lb2" localSheetId="7">#REF!</definedName>
    <definedName name="___________lb2" localSheetId="6">#REF!</definedName>
    <definedName name="___________lb2" localSheetId="3">#REF!</definedName>
    <definedName name="___________lb2" localSheetId="2">#REF!</definedName>
    <definedName name="___________lb2" localSheetId="4">#REF!</definedName>
    <definedName name="___________lb2">#REF!</definedName>
    <definedName name="___________mac2">200</definedName>
    <definedName name="___________MIX10" localSheetId="1">#REF!</definedName>
    <definedName name="___________MIX10" localSheetId="7">#REF!</definedName>
    <definedName name="___________MIX10" localSheetId="6">#REF!</definedName>
    <definedName name="___________MIX10" localSheetId="3">#REF!</definedName>
    <definedName name="___________MIX10" localSheetId="2">#REF!</definedName>
    <definedName name="___________MIX10" localSheetId="4">#REF!</definedName>
    <definedName name="___________MIX10">#REF!</definedName>
    <definedName name="___________MIX15" localSheetId="1">#REF!</definedName>
    <definedName name="___________MIX15" localSheetId="7">#REF!</definedName>
    <definedName name="___________MIX15" localSheetId="6">#REF!</definedName>
    <definedName name="___________MIX15" localSheetId="3">#REF!</definedName>
    <definedName name="___________MIX15" localSheetId="2">#REF!</definedName>
    <definedName name="___________MIX15" localSheetId="4">#REF!</definedName>
    <definedName name="___________MIX15">#REF!</definedName>
    <definedName name="___________MIX15150" localSheetId="1">'[3]Mix Design'!#REF!</definedName>
    <definedName name="___________MIX15150" localSheetId="7">'[3]Mix Design'!#REF!</definedName>
    <definedName name="___________MIX15150" localSheetId="6">'[3]Mix Design'!#REF!</definedName>
    <definedName name="___________MIX15150" localSheetId="3">'[3]Mix Design'!#REF!</definedName>
    <definedName name="___________MIX15150" localSheetId="2">'[3]Mix Design'!#REF!</definedName>
    <definedName name="___________MIX15150" localSheetId="4">'[3]Mix Design'!#REF!</definedName>
    <definedName name="___________MIX15150">'[3]Mix Design'!#REF!</definedName>
    <definedName name="___________MIX1540">'[3]Mix Design'!$P$11</definedName>
    <definedName name="___________MIX1580" localSheetId="1">'[3]Mix Design'!#REF!</definedName>
    <definedName name="___________MIX1580" localSheetId="7">'[3]Mix Design'!#REF!</definedName>
    <definedName name="___________MIX1580" localSheetId="6">'[3]Mix Design'!#REF!</definedName>
    <definedName name="___________MIX1580" localSheetId="3">'[3]Mix Design'!#REF!</definedName>
    <definedName name="___________MIX1580" localSheetId="2">'[3]Mix Design'!#REF!</definedName>
    <definedName name="___________MIX1580" localSheetId="4">'[3]Mix Design'!#REF!</definedName>
    <definedName name="___________MIX1580">'[3]Mix Design'!#REF!</definedName>
    <definedName name="___________MIX2">'[4]Mix Design'!$P$12</definedName>
    <definedName name="___________MIX20" localSheetId="1">#REF!</definedName>
    <definedName name="___________MIX20" localSheetId="7">#REF!</definedName>
    <definedName name="___________MIX20" localSheetId="6">#REF!</definedName>
    <definedName name="___________MIX20" localSheetId="3">#REF!</definedName>
    <definedName name="___________MIX20" localSheetId="2">#REF!</definedName>
    <definedName name="___________MIX20" localSheetId="4">#REF!</definedName>
    <definedName name="___________MIX20">#REF!</definedName>
    <definedName name="___________MIX2020">'[3]Mix Design'!$P$12</definedName>
    <definedName name="___________MIX2040">'[3]Mix Design'!$P$13</definedName>
    <definedName name="___________MIX25" localSheetId="1">#REF!</definedName>
    <definedName name="___________MIX25" localSheetId="7">#REF!</definedName>
    <definedName name="___________MIX25" localSheetId="6">#REF!</definedName>
    <definedName name="___________MIX25" localSheetId="3">#REF!</definedName>
    <definedName name="___________MIX25" localSheetId="2">#REF!</definedName>
    <definedName name="___________MIX25" localSheetId="4">#REF!</definedName>
    <definedName name="___________MIX25">#REF!</definedName>
    <definedName name="___________MIX2540">'[3]Mix Design'!$P$15</definedName>
    <definedName name="___________Mix255">'[5]Mix Design'!$P$13</definedName>
    <definedName name="___________MIX30" localSheetId="1">#REF!</definedName>
    <definedName name="___________MIX30" localSheetId="7">#REF!</definedName>
    <definedName name="___________MIX30" localSheetId="6">#REF!</definedName>
    <definedName name="___________MIX30" localSheetId="3">#REF!</definedName>
    <definedName name="___________MIX30" localSheetId="2">#REF!</definedName>
    <definedName name="___________MIX30" localSheetId="4">#REF!</definedName>
    <definedName name="___________MIX30">#REF!</definedName>
    <definedName name="___________MIX35" localSheetId="1">#REF!</definedName>
    <definedName name="___________MIX35" localSheetId="7">#REF!</definedName>
    <definedName name="___________MIX35" localSheetId="6">#REF!</definedName>
    <definedName name="___________MIX35" localSheetId="3">#REF!</definedName>
    <definedName name="___________MIX35" localSheetId="2">#REF!</definedName>
    <definedName name="___________MIX35" localSheetId="4">#REF!</definedName>
    <definedName name="___________MIX35">#REF!</definedName>
    <definedName name="___________MIX40" localSheetId="1">#REF!</definedName>
    <definedName name="___________MIX40" localSheetId="7">#REF!</definedName>
    <definedName name="___________MIX40" localSheetId="6">#REF!</definedName>
    <definedName name="___________MIX40" localSheetId="3">#REF!</definedName>
    <definedName name="___________MIX40" localSheetId="2">#REF!</definedName>
    <definedName name="___________MIX40" localSheetId="4">#REF!</definedName>
    <definedName name="___________MIX40">#REF!</definedName>
    <definedName name="___________MIX45" localSheetId="1">'[3]Mix Design'!#REF!</definedName>
    <definedName name="___________MIX45" localSheetId="7">'[3]Mix Design'!#REF!</definedName>
    <definedName name="___________MIX45" localSheetId="6">'[3]Mix Design'!#REF!</definedName>
    <definedName name="___________MIX45" localSheetId="3">'[3]Mix Design'!#REF!</definedName>
    <definedName name="___________MIX45" localSheetId="2">'[3]Mix Design'!#REF!</definedName>
    <definedName name="___________MIX45" localSheetId="4">'[3]Mix Design'!#REF!</definedName>
    <definedName name="___________MIX45">'[3]Mix Design'!#REF!</definedName>
    <definedName name="___________mm1" localSheetId="1">#REF!</definedName>
    <definedName name="___________mm1" localSheetId="7">#REF!</definedName>
    <definedName name="___________mm1" localSheetId="6">#REF!</definedName>
    <definedName name="___________mm1" localSheetId="3">#REF!</definedName>
    <definedName name="___________mm1" localSheetId="2">#REF!</definedName>
    <definedName name="___________mm1" localSheetId="4">#REF!</definedName>
    <definedName name="___________mm1">#REF!</definedName>
    <definedName name="___________mm2" localSheetId="1">#REF!</definedName>
    <definedName name="___________mm2" localSheetId="7">#REF!</definedName>
    <definedName name="___________mm2" localSheetId="6">#REF!</definedName>
    <definedName name="___________mm2" localSheetId="3">#REF!</definedName>
    <definedName name="___________mm2" localSheetId="2">#REF!</definedName>
    <definedName name="___________mm2" localSheetId="4">#REF!</definedName>
    <definedName name="___________mm2">#REF!</definedName>
    <definedName name="___________mm3" localSheetId="1">#REF!</definedName>
    <definedName name="___________mm3" localSheetId="7">#REF!</definedName>
    <definedName name="___________mm3" localSheetId="6">#REF!</definedName>
    <definedName name="___________mm3" localSheetId="3">#REF!</definedName>
    <definedName name="___________mm3" localSheetId="2">#REF!</definedName>
    <definedName name="___________mm3" localSheetId="4">#REF!</definedName>
    <definedName name="___________mm3">#REF!</definedName>
    <definedName name="___________MUR5" localSheetId="1">#REF!</definedName>
    <definedName name="___________MUR5" localSheetId="7">#REF!</definedName>
    <definedName name="___________MUR5" localSheetId="6">#REF!</definedName>
    <definedName name="___________MUR5" localSheetId="3">#REF!</definedName>
    <definedName name="___________MUR5" localSheetId="2">#REF!</definedName>
    <definedName name="___________MUR5" localSheetId="4">#REF!</definedName>
    <definedName name="___________MUR5">#REF!</definedName>
    <definedName name="___________MUR8" localSheetId="1">#REF!</definedName>
    <definedName name="___________MUR8" localSheetId="7">#REF!</definedName>
    <definedName name="___________MUR8" localSheetId="6">#REF!</definedName>
    <definedName name="___________MUR8" localSheetId="3">#REF!</definedName>
    <definedName name="___________MUR8" localSheetId="2">#REF!</definedName>
    <definedName name="___________MUR8" localSheetId="4">#REF!</definedName>
    <definedName name="___________MUR8">#REF!</definedName>
    <definedName name="___________OPC43" localSheetId="1">#REF!</definedName>
    <definedName name="___________OPC43" localSheetId="7">#REF!</definedName>
    <definedName name="___________OPC43" localSheetId="6">#REF!</definedName>
    <definedName name="___________OPC43" localSheetId="3">#REF!</definedName>
    <definedName name="___________OPC43" localSheetId="2">#REF!</definedName>
    <definedName name="___________OPC43" localSheetId="4">#REF!</definedName>
    <definedName name="___________OPC43">#REF!</definedName>
    <definedName name="___________PPC53">'[21]21-Rate Analysis-1'!$E$19</definedName>
    <definedName name="___________sh1">90</definedName>
    <definedName name="___________sh2">120</definedName>
    <definedName name="___________sh3">150</definedName>
    <definedName name="___________sh4">180</definedName>
    <definedName name="___________tab1" localSheetId="1">#REF!</definedName>
    <definedName name="___________tab1" localSheetId="7">#REF!</definedName>
    <definedName name="___________tab1" localSheetId="6">#REF!</definedName>
    <definedName name="___________tab1" localSheetId="3">#REF!</definedName>
    <definedName name="___________tab1" localSheetId="2">#REF!</definedName>
    <definedName name="___________tab1" localSheetId="4">#REF!</definedName>
    <definedName name="___________tab1">#REF!</definedName>
    <definedName name="___________tab2" localSheetId="1">#REF!</definedName>
    <definedName name="___________tab2" localSheetId="7">#REF!</definedName>
    <definedName name="___________tab2" localSheetId="6">#REF!</definedName>
    <definedName name="___________tab2" localSheetId="3">#REF!</definedName>
    <definedName name="___________tab2" localSheetId="2">#REF!</definedName>
    <definedName name="___________tab2" localSheetId="4">#REF!</definedName>
    <definedName name="___________tab2">#REF!</definedName>
    <definedName name="___________TIP1" localSheetId="1">#REF!</definedName>
    <definedName name="___________TIP1" localSheetId="7">#REF!</definedName>
    <definedName name="___________TIP1" localSheetId="6">#REF!</definedName>
    <definedName name="___________TIP1" localSheetId="3">#REF!</definedName>
    <definedName name="___________TIP1" localSheetId="2">#REF!</definedName>
    <definedName name="___________TIP1" localSheetId="4">#REF!</definedName>
    <definedName name="___________TIP1">#REF!</definedName>
    <definedName name="___________TIP2" localSheetId="1">#REF!</definedName>
    <definedName name="___________TIP2" localSheetId="7">#REF!</definedName>
    <definedName name="___________TIP2" localSheetId="6">#REF!</definedName>
    <definedName name="___________TIP2" localSheetId="3">#REF!</definedName>
    <definedName name="___________TIP2" localSheetId="2">#REF!</definedName>
    <definedName name="___________TIP2" localSheetId="4">#REF!</definedName>
    <definedName name="___________TIP2">#REF!</definedName>
    <definedName name="___________TIP3" localSheetId="1">#REF!</definedName>
    <definedName name="___________TIP3" localSheetId="7">#REF!</definedName>
    <definedName name="___________TIP3" localSheetId="6">#REF!</definedName>
    <definedName name="___________TIP3" localSheetId="3">#REF!</definedName>
    <definedName name="___________TIP3" localSheetId="2">#REF!</definedName>
    <definedName name="___________TIP3" localSheetId="4">#REF!</definedName>
    <definedName name="___________TIP3">#REF!</definedName>
    <definedName name="__________A65537" localSheetId="1">#REF!</definedName>
    <definedName name="__________A65537" localSheetId="7">#REF!</definedName>
    <definedName name="__________A65537" localSheetId="6">#REF!</definedName>
    <definedName name="__________A65537" localSheetId="3">#REF!</definedName>
    <definedName name="__________A65537" localSheetId="2">#REF!</definedName>
    <definedName name="__________A65537" localSheetId="4">#REF!</definedName>
    <definedName name="__________A65537">#REF!</definedName>
    <definedName name="__________ABM10" localSheetId="1">#REF!</definedName>
    <definedName name="__________ABM10" localSheetId="7">#REF!</definedName>
    <definedName name="__________ABM10" localSheetId="6">#REF!</definedName>
    <definedName name="__________ABM10" localSheetId="3">#REF!</definedName>
    <definedName name="__________ABM10" localSheetId="2">#REF!</definedName>
    <definedName name="__________ABM10" localSheetId="4">#REF!</definedName>
    <definedName name="__________ABM10">#REF!</definedName>
    <definedName name="__________ABM40" localSheetId="1">#REF!</definedName>
    <definedName name="__________ABM40" localSheetId="7">#REF!</definedName>
    <definedName name="__________ABM40" localSheetId="6">#REF!</definedName>
    <definedName name="__________ABM40" localSheetId="3">#REF!</definedName>
    <definedName name="__________ABM40" localSheetId="2">#REF!</definedName>
    <definedName name="__________ABM40" localSheetId="4">#REF!</definedName>
    <definedName name="__________ABM40">#REF!</definedName>
    <definedName name="__________ABM6" localSheetId="1">#REF!</definedName>
    <definedName name="__________ABM6" localSheetId="7">#REF!</definedName>
    <definedName name="__________ABM6" localSheetId="6">#REF!</definedName>
    <definedName name="__________ABM6" localSheetId="3">#REF!</definedName>
    <definedName name="__________ABM6" localSheetId="2">#REF!</definedName>
    <definedName name="__________ABM6" localSheetId="4">#REF!</definedName>
    <definedName name="__________ABM6">#REF!</definedName>
    <definedName name="__________ACB10" localSheetId="1">#REF!</definedName>
    <definedName name="__________ACB10" localSheetId="7">#REF!</definedName>
    <definedName name="__________ACB10" localSheetId="6">#REF!</definedName>
    <definedName name="__________ACB10" localSheetId="3">#REF!</definedName>
    <definedName name="__________ACB10" localSheetId="2">#REF!</definedName>
    <definedName name="__________ACB10" localSheetId="4">#REF!</definedName>
    <definedName name="__________ACB10">#REF!</definedName>
    <definedName name="__________ACB20" localSheetId="1">#REF!</definedName>
    <definedName name="__________ACB20" localSheetId="7">#REF!</definedName>
    <definedName name="__________ACB20" localSheetId="6">#REF!</definedName>
    <definedName name="__________ACB20" localSheetId="3">#REF!</definedName>
    <definedName name="__________ACB20" localSheetId="2">#REF!</definedName>
    <definedName name="__________ACB20" localSheetId="4">#REF!</definedName>
    <definedName name="__________ACB20">#REF!</definedName>
    <definedName name="__________ACR10" localSheetId="1">#REF!</definedName>
    <definedName name="__________ACR10" localSheetId="7">#REF!</definedName>
    <definedName name="__________ACR10" localSheetId="6">#REF!</definedName>
    <definedName name="__________ACR10" localSheetId="3">#REF!</definedName>
    <definedName name="__________ACR10" localSheetId="2">#REF!</definedName>
    <definedName name="__________ACR10" localSheetId="4">#REF!</definedName>
    <definedName name="__________ACR10">#REF!</definedName>
    <definedName name="__________ACR20" localSheetId="1">#REF!</definedName>
    <definedName name="__________ACR20" localSheetId="7">#REF!</definedName>
    <definedName name="__________ACR20" localSheetId="6">#REF!</definedName>
    <definedName name="__________ACR20" localSheetId="3">#REF!</definedName>
    <definedName name="__________ACR20" localSheetId="2">#REF!</definedName>
    <definedName name="__________ACR20" localSheetId="4">#REF!</definedName>
    <definedName name="__________ACR20">#REF!</definedName>
    <definedName name="__________AGG10" localSheetId="1">#REF!</definedName>
    <definedName name="__________AGG10" localSheetId="7">#REF!</definedName>
    <definedName name="__________AGG10" localSheetId="6">#REF!</definedName>
    <definedName name="__________AGG10" localSheetId="3">#REF!</definedName>
    <definedName name="__________AGG10" localSheetId="2">#REF!</definedName>
    <definedName name="__________AGG10" localSheetId="4">#REF!</definedName>
    <definedName name="__________AGG10">#REF!</definedName>
    <definedName name="__________AGG40" localSheetId="1">#REF!</definedName>
    <definedName name="__________AGG40" localSheetId="7">#REF!</definedName>
    <definedName name="__________AGG40" localSheetId="6">#REF!</definedName>
    <definedName name="__________AGG40" localSheetId="3">#REF!</definedName>
    <definedName name="__________AGG40" localSheetId="2">#REF!</definedName>
    <definedName name="__________AGG40" localSheetId="4">#REF!</definedName>
    <definedName name="__________AGG40">#REF!</definedName>
    <definedName name="__________AGG6" localSheetId="1">#REF!</definedName>
    <definedName name="__________AGG6" localSheetId="7">#REF!</definedName>
    <definedName name="__________AGG6" localSheetId="6">#REF!</definedName>
    <definedName name="__________AGG6" localSheetId="3">#REF!</definedName>
    <definedName name="__________AGG6" localSheetId="2">#REF!</definedName>
    <definedName name="__________AGG6" localSheetId="4">#REF!</definedName>
    <definedName name="__________AGG6">#REF!</definedName>
    <definedName name="__________ash1" localSheetId="1">[17]ANAL!#REF!</definedName>
    <definedName name="__________ash1" localSheetId="7">[17]ANAL!#REF!</definedName>
    <definedName name="__________ash1" localSheetId="6">[17]ANAL!#REF!</definedName>
    <definedName name="__________ash1" localSheetId="3">[17]ANAL!#REF!</definedName>
    <definedName name="__________ash1" localSheetId="2">[17]ANAL!#REF!</definedName>
    <definedName name="__________ash1" localSheetId="4">[17]ANAL!#REF!</definedName>
    <definedName name="__________ash1">[17]ANAL!#REF!</definedName>
    <definedName name="__________AWM10" localSheetId="1">#REF!</definedName>
    <definedName name="__________AWM10" localSheetId="7">#REF!</definedName>
    <definedName name="__________AWM10" localSheetId="6">#REF!</definedName>
    <definedName name="__________AWM10" localSheetId="3">#REF!</definedName>
    <definedName name="__________AWM10" localSheetId="2">#REF!</definedName>
    <definedName name="__________AWM10" localSheetId="4">#REF!</definedName>
    <definedName name="__________AWM10">#REF!</definedName>
    <definedName name="__________AWM40" localSheetId="1">#REF!</definedName>
    <definedName name="__________AWM40" localSheetId="7">#REF!</definedName>
    <definedName name="__________AWM40" localSheetId="6">#REF!</definedName>
    <definedName name="__________AWM40" localSheetId="3">#REF!</definedName>
    <definedName name="__________AWM40" localSheetId="2">#REF!</definedName>
    <definedName name="__________AWM40" localSheetId="4">#REF!</definedName>
    <definedName name="__________AWM40">#REF!</definedName>
    <definedName name="__________AWM6" localSheetId="1">#REF!</definedName>
    <definedName name="__________AWM6" localSheetId="7">#REF!</definedName>
    <definedName name="__________AWM6" localSheetId="6">#REF!</definedName>
    <definedName name="__________AWM6" localSheetId="3">#REF!</definedName>
    <definedName name="__________AWM6" localSheetId="2">#REF!</definedName>
    <definedName name="__________AWM6" localSheetId="4">#REF!</definedName>
    <definedName name="__________AWM6">#REF!</definedName>
    <definedName name="__________CAN112">13.42</definedName>
    <definedName name="__________CAN113">12.98</definedName>
    <definedName name="__________CAN117">12.7</definedName>
    <definedName name="__________CAN118">13.27</definedName>
    <definedName name="__________CAN120">11.72</definedName>
    <definedName name="__________CAN210">10.38</definedName>
    <definedName name="__________CAN211">10.58</definedName>
    <definedName name="__________CAN213">10.56</definedName>
    <definedName name="__________CAN215">10.22</definedName>
    <definedName name="__________CAN216">9.61</definedName>
    <definedName name="__________CAN217">10.47</definedName>
    <definedName name="__________CAN219">10.91</definedName>
    <definedName name="__________CAN220">11.09</definedName>
    <definedName name="__________CAN221">11.25</definedName>
    <definedName name="__________CAN222">10.17</definedName>
    <definedName name="__________CAN223">9.89</definedName>
    <definedName name="__________CAN230">10.79</definedName>
    <definedName name="__________can421">40.2</definedName>
    <definedName name="__________can422">41.57</definedName>
    <definedName name="__________can423">43.9</definedName>
    <definedName name="__________can424">41.19</definedName>
    <definedName name="__________can425">42.81</definedName>
    <definedName name="__________can426">40.77</definedName>
    <definedName name="__________can427">40.92</definedName>
    <definedName name="__________can428">39.29</definedName>
    <definedName name="__________can429">45.19</definedName>
    <definedName name="__________can430">40.73</definedName>
    <definedName name="__________can431">42.52</definedName>
    <definedName name="__________can432">42.53</definedName>
    <definedName name="__________can433">43.69</definedName>
    <definedName name="__________can434">40.43</definedName>
    <definedName name="__________can435">43.3</definedName>
    <definedName name="__________CAN458" localSheetId="1">[16]PROCTOR!#REF!</definedName>
    <definedName name="__________CAN458" localSheetId="7">[16]PROCTOR!#REF!</definedName>
    <definedName name="__________CAN458" localSheetId="6">[16]PROCTOR!#REF!</definedName>
    <definedName name="__________CAN458" localSheetId="3">[16]PROCTOR!#REF!</definedName>
    <definedName name="__________CAN458" localSheetId="2">[16]PROCTOR!#REF!</definedName>
    <definedName name="__________CAN458" localSheetId="4">[16]PROCTOR!#REF!</definedName>
    <definedName name="__________CAN458">[16]PROCTOR!#REF!</definedName>
    <definedName name="__________CAN486" localSheetId="1">[16]PROCTOR!#REF!</definedName>
    <definedName name="__________CAN486" localSheetId="7">[16]PROCTOR!#REF!</definedName>
    <definedName name="__________CAN486" localSheetId="6">[16]PROCTOR!#REF!</definedName>
    <definedName name="__________CAN486" localSheetId="3">[16]PROCTOR!#REF!</definedName>
    <definedName name="__________CAN486" localSheetId="2">[16]PROCTOR!#REF!</definedName>
    <definedName name="__________CAN486" localSheetId="4">[16]PROCTOR!#REF!</definedName>
    <definedName name="__________CAN486">[16]PROCTOR!#REF!</definedName>
    <definedName name="__________CAN487" localSheetId="1">[16]PROCTOR!#REF!</definedName>
    <definedName name="__________CAN487" localSheetId="7">[16]PROCTOR!#REF!</definedName>
    <definedName name="__________CAN487" localSheetId="6">[16]PROCTOR!#REF!</definedName>
    <definedName name="__________CAN487" localSheetId="3">[16]PROCTOR!#REF!</definedName>
    <definedName name="__________CAN487" localSheetId="2">[16]PROCTOR!#REF!</definedName>
    <definedName name="__________CAN487" localSheetId="4">[16]PROCTOR!#REF!</definedName>
    <definedName name="__________CAN487">[16]PROCTOR!#REF!</definedName>
    <definedName name="__________CAN488" localSheetId="1">[16]PROCTOR!#REF!</definedName>
    <definedName name="__________CAN488" localSheetId="7">[16]PROCTOR!#REF!</definedName>
    <definedName name="__________CAN488" localSheetId="6">[16]PROCTOR!#REF!</definedName>
    <definedName name="__________CAN488" localSheetId="3">[16]PROCTOR!#REF!</definedName>
    <definedName name="__________CAN488" localSheetId="2">[16]PROCTOR!#REF!</definedName>
    <definedName name="__________CAN488" localSheetId="4">[16]PROCTOR!#REF!</definedName>
    <definedName name="__________CAN488">[16]PROCTOR!#REF!</definedName>
    <definedName name="__________CAN489" localSheetId="1">[16]PROCTOR!#REF!</definedName>
    <definedName name="__________CAN489" localSheetId="7">[16]PROCTOR!#REF!</definedName>
    <definedName name="__________CAN489" localSheetId="6">[16]PROCTOR!#REF!</definedName>
    <definedName name="__________CAN489" localSheetId="3">[16]PROCTOR!#REF!</definedName>
    <definedName name="__________CAN489" localSheetId="2">[16]PROCTOR!#REF!</definedName>
    <definedName name="__________CAN489" localSheetId="4">[16]PROCTOR!#REF!</definedName>
    <definedName name="__________CAN489">[16]PROCTOR!#REF!</definedName>
    <definedName name="__________CAN490" localSheetId="1">[16]PROCTOR!#REF!</definedName>
    <definedName name="__________CAN490" localSheetId="7">[16]PROCTOR!#REF!</definedName>
    <definedName name="__________CAN490" localSheetId="6">[16]PROCTOR!#REF!</definedName>
    <definedName name="__________CAN490" localSheetId="3">[16]PROCTOR!#REF!</definedName>
    <definedName name="__________CAN490" localSheetId="2">[16]PROCTOR!#REF!</definedName>
    <definedName name="__________CAN490" localSheetId="4">[16]PROCTOR!#REF!</definedName>
    <definedName name="__________CAN490">[16]PROCTOR!#REF!</definedName>
    <definedName name="__________CAN491" localSheetId="1">[16]PROCTOR!#REF!</definedName>
    <definedName name="__________CAN491" localSheetId="7">[16]PROCTOR!#REF!</definedName>
    <definedName name="__________CAN491" localSheetId="6">[16]PROCTOR!#REF!</definedName>
    <definedName name="__________CAN491" localSheetId="3">[16]PROCTOR!#REF!</definedName>
    <definedName name="__________CAN491" localSheetId="2">[16]PROCTOR!#REF!</definedName>
    <definedName name="__________CAN491" localSheetId="4">[16]PROCTOR!#REF!</definedName>
    <definedName name="__________CAN491">[16]PROCTOR!#REF!</definedName>
    <definedName name="__________CAN492" localSheetId="1">[16]PROCTOR!#REF!</definedName>
    <definedName name="__________CAN492" localSheetId="7">[16]PROCTOR!#REF!</definedName>
    <definedName name="__________CAN492" localSheetId="6">[16]PROCTOR!#REF!</definedName>
    <definedName name="__________CAN492" localSheetId="3">[16]PROCTOR!#REF!</definedName>
    <definedName name="__________CAN492" localSheetId="2">[16]PROCTOR!#REF!</definedName>
    <definedName name="__________CAN492" localSheetId="4">[16]PROCTOR!#REF!</definedName>
    <definedName name="__________CAN492">[16]PROCTOR!#REF!</definedName>
    <definedName name="__________CAN493" localSheetId="1">[16]PROCTOR!#REF!</definedName>
    <definedName name="__________CAN493" localSheetId="7">[16]PROCTOR!#REF!</definedName>
    <definedName name="__________CAN493" localSheetId="6">[16]PROCTOR!#REF!</definedName>
    <definedName name="__________CAN493" localSheetId="3">[16]PROCTOR!#REF!</definedName>
    <definedName name="__________CAN493" localSheetId="2">[16]PROCTOR!#REF!</definedName>
    <definedName name="__________CAN493" localSheetId="4">[16]PROCTOR!#REF!</definedName>
    <definedName name="__________CAN493">[16]PROCTOR!#REF!</definedName>
    <definedName name="__________CAN494" localSheetId="1">[16]PROCTOR!#REF!</definedName>
    <definedName name="__________CAN494" localSheetId="7">[16]PROCTOR!#REF!</definedName>
    <definedName name="__________CAN494" localSheetId="6">[16]PROCTOR!#REF!</definedName>
    <definedName name="__________CAN494" localSheetId="3">[16]PROCTOR!#REF!</definedName>
    <definedName name="__________CAN494" localSheetId="2">[16]PROCTOR!#REF!</definedName>
    <definedName name="__________CAN494" localSheetId="4">[16]PROCTOR!#REF!</definedName>
    <definedName name="__________CAN494">[16]PROCTOR!#REF!</definedName>
    <definedName name="__________CAN495" localSheetId="1">[16]PROCTOR!#REF!</definedName>
    <definedName name="__________CAN495" localSheetId="7">[16]PROCTOR!#REF!</definedName>
    <definedName name="__________CAN495" localSheetId="6">[16]PROCTOR!#REF!</definedName>
    <definedName name="__________CAN495" localSheetId="3">[16]PROCTOR!#REF!</definedName>
    <definedName name="__________CAN495" localSheetId="2">[16]PROCTOR!#REF!</definedName>
    <definedName name="__________CAN495" localSheetId="4">[16]PROCTOR!#REF!</definedName>
    <definedName name="__________CAN495">[16]PROCTOR!#REF!</definedName>
    <definedName name="__________CAN496" localSheetId="1">[16]PROCTOR!#REF!</definedName>
    <definedName name="__________CAN496" localSheetId="7">[16]PROCTOR!#REF!</definedName>
    <definedName name="__________CAN496" localSheetId="6">[16]PROCTOR!#REF!</definedName>
    <definedName name="__________CAN496" localSheetId="3">[16]PROCTOR!#REF!</definedName>
    <definedName name="__________CAN496" localSheetId="2">[16]PROCTOR!#REF!</definedName>
    <definedName name="__________CAN496" localSheetId="4">[16]PROCTOR!#REF!</definedName>
    <definedName name="__________CAN496">[16]PROCTOR!#REF!</definedName>
    <definedName name="__________CAN497" localSheetId="1">[16]PROCTOR!#REF!</definedName>
    <definedName name="__________CAN497" localSheetId="7">[16]PROCTOR!#REF!</definedName>
    <definedName name="__________CAN497" localSheetId="6">[16]PROCTOR!#REF!</definedName>
    <definedName name="__________CAN497" localSheetId="3">[16]PROCTOR!#REF!</definedName>
    <definedName name="__________CAN497" localSheetId="2">[16]PROCTOR!#REF!</definedName>
    <definedName name="__________CAN497" localSheetId="4">[16]PROCTOR!#REF!</definedName>
    <definedName name="__________CAN497">[16]PROCTOR!#REF!</definedName>
    <definedName name="__________CAN498" localSheetId="1">[16]PROCTOR!#REF!</definedName>
    <definedName name="__________CAN498" localSheetId="7">[16]PROCTOR!#REF!</definedName>
    <definedName name="__________CAN498" localSheetId="6">[16]PROCTOR!#REF!</definedName>
    <definedName name="__________CAN498" localSheetId="3">[16]PROCTOR!#REF!</definedName>
    <definedName name="__________CAN498" localSheetId="2">[16]PROCTOR!#REF!</definedName>
    <definedName name="__________CAN498" localSheetId="4">[16]PROCTOR!#REF!</definedName>
    <definedName name="__________CAN498">[16]PROCTOR!#REF!</definedName>
    <definedName name="__________CAN499" localSheetId="1">[16]PROCTOR!#REF!</definedName>
    <definedName name="__________CAN499" localSheetId="7">[16]PROCTOR!#REF!</definedName>
    <definedName name="__________CAN499" localSheetId="6">[16]PROCTOR!#REF!</definedName>
    <definedName name="__________CAN499" localSheetId="3">[16]PROCTOR!#REF!</definedName>
    <definedName name="__________CAN499" localSheetId="2">[16]PROCTOR!#REF!</definedName>
    <definedName name="__________CAN499" localSheetId="4">[16]PROCTOR!#REF!</definedName>
    <definedName name="__________CAN499">[16]PROCTOR!#REF!</definedName>
    <definedName name="__________CAN500" localSheetId="1">[16]PROCTOR!#REF!</definedName>
    <definedName name="__________CAN500" localSheetId="7">[16]PROCTOR!#REF!</definedName>
    <definedName name="__________CAN500" localSheetId="6">[16]PROCTOR!#REF!</definedName>
    <definedName name="__________CAN500" localSheetId="3">[16]PROCTOR!#REF!</definedName>
    <definedName name="__________CAN500" localSheetId="2">[16]PROCTOR!#REF!</definedName>
    <definedName name="__________CAN500" localSheetId="4">[16]PROCTOR!#REF!</definedName>
    <definedName name="__________CAN500">[16]PROCTOR!#REF!</definedName>
    <definedName name="__________CDG100" localSheetId="1">#REF!</definedName>
    <definedName name="__________CDG100" localSheetId="7">#REF!</definedName>
    <definedName name="__________CDG100" localSheetId="6">#REF!</definedName>
    <definedName name="__________CDG100" localSheetId="3">#REF!</definedName>
    <definedName name="__________CDG100" localSheetId="2">#REF!</definedName>
    <definedName name="__________CDG100" localSheetId="4">#REF!</definedName>
    <definedName name="__________CDG100">#REF!</definedName>
    <definedName name="__________CDG250" localSheetId="1">#REF!</definedName>
    <definedName name="__________CDG250" localSheetId="7">#REF!</definedName>
    <definedName name="__________CDG250" localSheetId="6">#REF!</definedName>
    <definedName name="__________CDG250" localSheetId="3">#REF!</definedName>
    <definedName name="__________CDG250" localSheetId="2">#REF!</definedName>
    <definedName name="__________CDG250" localSheetId="4">#REF!</definedName>
    <definedName name="__________CDG250">#REF!</definedName>
    <definedName name="__________CDG50" localSheetId="1">#REF!</definedName>
    <definedName name="__________CDG50" localSheetId="7">#REF!</definedName>
    <definedName name="__________CDG50" localSheetId="6">#REF!</definedName>
    <definedName name="__________CDG50" localSheetId="3">#REF!</definedName>
    <definedName name="__________CDG50" localSheetId="2">#REF!</definedName>
    <definedName name="__________CDG50" localSheetId="4">#REF!</definedName>
    <definedName name="__________CDG50">#REF!</definedName>
    <definedName name="__________CDG500" localSheetId="1">#REF!</definedName>
    <definedName name="__________CDG500" localSheetId="7">#REF!</definedName>
    <definedName name="__________CDG500" localSheetId="6">#REF!</definedName>
    <definedName name="__________CDG500" localSheetId="3">#REF!</definedName>
    <definedName name="__________CDG500" localSheetId="2">#REF!</definedName>
    <definedName name="__________CDG500" localSheetId="4">#REF!</definedName>
    <definedName name="__________CDG500">#REF!</definedName>
    <definedName name="__________CEM53" localSheetId="1">#REF!</definedName>
    <definedName name="__________CEM53" localSheetId="7">#REF!</definedName>
    <definedName name="__________CEM53" localSheetId="6">#REF!</definedName>
    <definedName name="__________CEM53" localSheetId="3">#REF!</definedName>
    <definedName name="__________CEM53" localSheetId="2">#REF!</definedName>
    <definedName name="__________CEM53" localSheetId="4">#REF!</definedName>
    <definedName name="__________CEM53">#REF!</definedName>
    <definedName name="__________CRN3" localSheetId="1">#REF!</definedName>
    <definedName name="__________CRN3" localSheetId="7">#REF!</definedName>
    <definedName name="__________CRN3" localSheetId="6">#REF!</definedName>
    <definedName name="__________CRN3" localSheetId="3">#REF!</definedName>
    <definedName name="__________CRN3" localSheetId="2">#REF!</definedName>
    <definedName name="__________CRN3" localSheetId="4">#REF!</definedName>
    <definedName name="__________CRN3">#REF!</definedName>
    <definedName name="__________CRN35" localSheetId="1">#REF!</definedName>
    <definedName name="__________CRN35" localSheetId="7">#REF!</definedName>
    <definedName name="__________CRN35" localSheetId="6">#REF!</definedName>
    <definedName name="__________CRN35" localSheetId="3">#REF!</definedName>
    <definedName name="__________CRN35" localSheetId="2">#REF!</definedName>
    <definedName name="__________CRN35" localSheetId="4">#REF!</definedName>
    <definedName name="__________CRN35">#REF!</definedName>
    <definedName name="__________CRN80" localSheetId="1">#REF!</definedName>
    <definedName name="__________CRN80" localSheetId="7">#REF!</definedName>
    <definedName name="__________CRN80" localSheetId="6">#REF!</definedName>
    <definedName name="__________CRN80" localSheetId="3">#REF!</definedName>
    <definedName name="__________CRN80" localSheetId="2">#REF!</definedName>
    <definedName name="__________CRN80" localSheetId="4">#REF!</definedName>
    <definedName name="__________CRN80">#REF!</definedName>
    <definedName name="__________dec05" hidden="1">{"'Sheet1'!$A$4386:$N$4591"}</definedName>
    <definedName name="__________DOZ50" localSheetId="1">#REF!</definedName>
    <definedName name="__________DOZ50" localSheetId="7">#REF!</definedName>
    <definedName name="__________DOZ50" localSheetId="6">#REF!</definedName>
    <definedName name="__________DOZ50" localSheetId="3">#REF!</definedName>
    <definedName name="__________DOZ50" localSheetId="2">#REF!</definedName>
    <definedName name="__________DOZ50" localSheetId="4">#REF!</definedName>
    <definedName name="__________DOZ50">#REF!</definedName>
    <definedName name="__________DOZ80" localSheetId="1">#REF!</definedName>
    <definedName name="__________DOZ80" localSheetId="7">#REF!</definedName>
    <definedName name="__________DOZ80" localSheetId="6">#REF!</definedName>
    <definedName name="__________DOZ80" localSheetId="3">#REF!</definedName>
    <definedName name="__________DOZ80" localSheetId="2">#REF!</definedName>
    <definedName name="__________DOZ80" localSheetId="4">#REF!</definedName>
    <definedName name="__________DOZ80">#REF!</definedName>
    <definedName name="__________EXC20">'[21]21-Rate Analysis-1'!$E$51</definedName>
    <definedName name="__________ExV200" localSheetId="1">#REF!</definedName>
    <definedName name="__________ExV200" localSheetId="7">#REF!</definedName>
    <definedName name="__________ExV200" localSheetId="6">#REF!</definedName>
    <definedName name="__________ExV200" localSheetId="3">#REF!</definedName>
    <definedName name="__________ExV200" localSheetId="2">#REF!</definedName>
    <definedName name="__________ExV200" localSheetId="4">#REF!</definedName>
    <definedName name="__________ExV200">#REF!</definedName>
    <definedName name="__________GEN100" localSheetId="1">#REF!</definedName>
    <definedName name="__________GEN100" localSheetId="7">#REF!</definedName>
    <definedName name="__________GEN100" localSheetId="6">#REF!</definedName>
    <definedName name="__________GEN100" localSheetId="3">#REF!</definedName>
    <definedName name="__________GEN100" localSheetId="2">#REF!</definedName>
    <definedName name="__________GEN100" localSheetId="4">#REF!</definedName>
    <definedName name="__________GEN100">#REF!</definedName>
    <definedName name="__________GEN250" localSheetId="1">#REF!</definedName>
    <definedName name="__________GEN250" localSheetId="7">#REF!</definedName>
    <definedName name="__________GEN250" localSheetId="6">#REF!</definedName>
    <definedName name="__________GEN250" localSheetId="3">#REF!</definedName>
    <definedName name="__________GEN250" localSheetId="2">#REF!</definedName>
    <definedName name="__________GEN250" localSheetId="4">#REF!</definedName>
    <definedName name="__________GEN250">#REF!</definedName>
    <definedName name="__________GEN325" localSheetId="1">#REF!</definedName>
    <definedName name="__________GEN325" localSheetId="7">#REF!</definedName>
    <definedName name="__________GEN325" localSheetId="6">#REF!</definedName>
    <definedName name="__________GEN325" localSheetId="3">#REF!</definedName>
    <definedName name="__________GEN325" localSheetId="2">#REF!</definedName>
    <definedName name="__________GEN325" localSheetId="4">#REF!</definedName>
    <definedName name="__________GEN325">#REF!</definedName>
    <definedName name="__________GEN380" localSheetId="1">#REF!</definedName>
    <definedName name="__________GEN380" localSheetId="7">#REF!</definedName>
    <definedName name="__________GEN380" localSheetId="6">#REF!</definedName>
    <definedName name="__________GEN380" localSheetId="3">#REF!</definedName>
    <definedName name="__________GEN380" localSheetId="2">#REF!</definedName>
    <definedName name="__________GEN380" localSheetId="4">#REF!</definedName>
    <definedName name="__________GEN380">#REF!</definedName>
    <definedName name="__________GSB1" localSheetId="1">#REF!</definedName>
    <definedName name="__________GSB1" localSheetId="7">#REF!</definedName>
    <definedName name="__________GSB1" localSheetId="6">#REF!</definedName>
    <definedName name="__________GSB1" localSheetId="3">#REF!</definedName>
    <definedName name="__________GSB1" localSheetId="2">#REF!</definedName>
    <definedName name="__________GSB1" localSheetId="4">#REF!</definedName>
    <definedName name="__________GSB1">#REF!</definedName>
    <definedName name="__________GSB2" localSheetId="1">#REF!</definedName>
    <definedName name="__________GSB2" localSheetId="7">#REF!</definedName>
    <definedName name="__________GSB2" localSheetId="6">#REF!</definedName>
    <definedName name="__________GSB2" localSheetId="3">#REF!</definedName>
    <definedName name="__________GSB2" localSheetId="2">#REF!</definedName>
    <definedName name="__________GSB2" localSheetId="4">#REF!</definedName>
    <definedName name="__________GSB2">#REF!</definedName>
    <definedName name="__________GSB3" localSheetId="1">#REF!</definedName>
    <definedName name="__________GSB3" localSheetId="7">#REF!</definedName>
    <definedName name="__________GSB3" localSheetId="6">#REF!</definedName>
    <definedName name="__________GSB3" localSheetId="3">#REF!</definedName>
    <definedName name="__________GSB3" localSheetId="2">#REF!</definedName>
    <definedName name="__________GSB3" localSheetId="4">#REF!</definedName>
    <definedName name="__________GSB3">#REF!</definedName>
    <definedName name="__________HMP1" localSheetId="1">#REF!</definedName>
    <definedName name="__________HMP1" localSheetId="7">#REF!</definedName>
    <definedName name="__________HMP1" localSheetId="6">#REF!</definedName>
    <definedName name="__________HMP1" localSheetId="3">#REF!</definedName>
    <definedName name="__________HMP1" localSheetId="2">#REF!</definedName>
    <definedName name="__________HMP1" localSheetId="4">#REF!</definedName>
    <definedName name="__________HMP1">#REF!</definedName>
    <definedName name="__________HMP2" localSheetId="1">#REF!</definedName>
    <definedName name="__________HMP2" localSheetId="7">#REF!</definedName>
    <definedName name="__________HMP2" localSheetId="6">#REF!</definedName>
    <definedName name="__________HMP2" localSheetId="3">#REF!</definedName>
    <definedName name="__________HMP2" localSheetId="2">#REF!</definedName>
    <definedName name="__________HMP2" localSheetId="4">#REF!</definedName>
    <definedName name="__________HMP2">#REF!</definedName>
    <definedName name="__________HMP3" localSheetId="1">#REF!</definedName>
    <definedName name="__________HMP3" localSheetId="7">#REF!</definedName>
    <definedName name="__________HMP3" localSheetId="6">#REF!</definedName>
    <definedName name="__________HMP3" localSheetId="3">#REF!</definedName>
    <definedName name="__________HMP3" localSheetId="2">#REF!</definedName>
    <definedName name="__________HMP3" localSheetId="4">#REF!</definedName>
    <definedName name="__________HMP3">#REF!</definedName>
    <definedName name="__________HMP4" localSheetId="1">#REF!</definedName>
    <definedName name="__________HMP4" localSheetId="7">#REF!</definedName>
    <definedName name="__________HMP4" localSheetId="6">#REF!</definedName>
    <definedName name="__________HMP4" localSheetId="3">#REF!</definedName>
    <definedName name="__________HMP4" localSheetId="2">#REF!</definedName>
    <definedName name="__________HMP4" localSheetId="4">#REF!</definedName>
    <definedName name="__________HMP4">#REF!</definedName>
    <definedName name="__________lb1" localSheetId="1">#REF!</definedName>
    <definedName name="__________lb1" localSheetId="7">#REF!</definedName>
    <definedName name="__________lb1" localSheetId="6">#REF!</definedName>
    <definedName name="__________lb1" localSheetId="3">#REF!</definedName>
    <definedName name="__________lb1" localSheetId="2">#REF!</definedName>
    <definedName name="__________lb1" localSheetId="4">#REF!</definedName>
    <definedName name="__________lb1">#REF!</definedName>
    <definedName name="__________lb2" localSheetId="1">#REF!</definedName>
    <definedName name="__________lb2" localSheetId="7">#REF!</definedName>
    <definedName name="__________lb2" localSheetId="6">#REF!</definedName>
    <definedName name="__________lb2" localSheetId="3">#REF!</definedName>
    <definedName name="__________lb2" localSheetId="2">#REF!</definedName>
    <definedName name="__________lb2" localSheetId="4">#REF!</definedName>
    <definedName name="__________lb2">#REF!</definedName>
    <definedName name="__________mac2">200</definedName>
    <definedName name="__________MIX10" localSheetId="1">#REF!</definedName>
    <definedName name="__________MIX10" localSheetId="7">#REF!</definedName>
    <definedName name="__________MIX10" localSheetId="6">#REF!</definedName>
    <definedName name="__________MIX10" localSheetId="3">#REF!</definedName>
    <definedName name="__________MIX10" localSheetId="2">#REF!</definedName>
    <definedName name="__________MIX10" localSheetId="4">#REF!</definedName>
    <definedName name="__________MIX10">#REF!</definedName>
    <definedName name="__________MIX15" localSheetId="1">#REF!</definedName>
    <definedName name="__________MIX15" localSheetId="7">#REF!</definedName>
    <definedName name="__________MIX15" localSheetId="6">#REF!</definedName>
    <definedName name="__________MIX15" localSheetId="3">#REF!</definedName>
    <definedName name="__________MIX15" localSheetId="2">#REF!</definedName>
    <definedName name="__________MIX15" localSheetId="4">#REF!</definedName>
    <definedName name="__________MIX15">#REF!</definedName>
    <definedName name="__________MIX15150" localSheetId="1">'[3]Mix Design'!#REF!</definedName>
    <definedName name="__________MIX15150" localSheetId="7">'[3]Mix Design'!#REF!</definedName>
    <definedName name="__________MIX15150" localSheetId="6">'[3]Mix Design'!#REF!</definedName>
    <definedName name="__________MIX15150" localSheetId="3">'[3]Mix Design'!#REF!</definedName>
    <definedName name="__________MIX15150" localSheetId="2">'[3]Mix Design'!#REF!</definedName>
    <definedName name="__________MIX15150" localSheetId="4">'[3]Mix Design'!#REF!</definedName>
    <definedName name="__________MIX15150">'[3]Mix Design'!#REF!</definedName>
    <definedName name="__________MIX1540">'[3]Mix Design'!$P$11</definedName>
    <definedName name="__________MIX1580" localSheetId="1">'[3]Mix Design'!#REF!</definedName>
    <definedName name="__________MIX1580" localSheetId="7">'[3]Mix Design'!#REF!</definedName>
    <definedName name="__________MIX1580" localSheetId="6">'[3]Mix Design'!#REF!</definedName>
    <definedName name="__________MIX1580" localSheetId="3">'[3]Mix Design'!#REF!</definedName>
    <definedName name="__________MIX1580" localSheetId="2">'[3]Mix Design'!#REF!</definedName>
    <definedName name="__________MIX1580" localSheetId="4">'[3]Mix Design'!#REF!</definedName>
    <definedName name="__________MIX1580">'[3]Mix Design'!#REF!</definedName>
    <definedName name="__________MIX2">'[4]Mix Design'!$P$12</definedName>
    <definedName name="__________MIX20" localSheetId="1">#REF!</definedName>
    <definedName name="__________MIX20" localSheetId="7">#REF!</definedName>
    <definedName name="__________MIX20" localSheetId="6">#REF!</definedName>
    <definedName name="__________MIX20" localSheetId="3">#REF!</definedName>
    <definedName name="__________MIX20" localSheetId="2">#REF!</definedName>
    <definedName name="__________MIX20" localSheetId="4">#REF!</definedName>
    <definedName name="__________MIX20">#REF!</definedName>
    <definedName name="__________MIX2020">'[3]Mix Design'!$P$12</definedName>
    <definedName name="__________MIX2040">'[3]Mix Design'!$P$13</definedName>
    <definedName name="__________MIX25" localSheetId="1">#REF!</definedName>
    <definedName name="__________MIX25" localSheetId="7">#REF!</definedName>
    <definedName name="__________MIX25" localSheetId="6">#REF!</definedName>
    <definedName name="__________MIX25" localSheetId="3">#REF!</definedName>
    <definedName name="__________MIX25" localSheetId="2">#REF!</definedName>
    <definedName name="__________MIX25" localSheetId="4">#REF!</definedName>
    <definedName name="__________MIX25">#REF!</definedName>
    <definedName name="__________MIX2540">'[3]Mix Design'!$P$15</definedName>
    <definedName name="__________Mix255">'[5]Mix Design'!$P$13</definedName>
    <definedName name="__________MIX30" localSheetId="1">#REF!</definedName>
    <definedName name="__________MIX30" localSheetId="7">#REF!</definedName>
    <definedName name="__________MIX30" localSheetId="6">#REF!</definedName>
    <definedName name="__________MIX30" localSheetId="3">#REF!</definedName>
    <definedName name="__________MIX30" localSheetId="2">#REF!</definedName>
    <definedName name="__________MIX30" localSheetId="4">#REF!</definedName>
    <definedName name="__________MIX30">#REF!</definedName>
    <definedName name="__________MIX35" localSheetId="1">#REF!</definedName>
    <definedName name="__________MIX35" localSheetId="7">#REF!</definedName>
    <definedName name="__________MIX35" localSheetId="6">#REF!</definedName>
    <definedName name="__________MIX35" localSheetId="3">#REF!</definedName>
    <definedName name="__________MIX35" localSheetId="2">#REF!</definedName>
    <definedName name="__________MIX35" localSheetId="4">#REF!</definedName>
    <definedName name="__________MIX35">#REF!</definedName>
    <definedName name="__________MIX40" localSheetId="1">#REF!</definedName>
    <definedName name="__________MIX40" localSheetId="7">#REF!</definedName>
    <definedName name="__________MIX40" localSheetId="6">#REF!</definedName>
    <definedName name="__________MIX40" localSheetId="3">#REF!</definedName>
    <definedName name="__________MIX40" localSheetId="2">#REF!</definedName>
    <definedName name="__________MIX40" localSheetId="4">#REF!</definedName>
    <definedName name="__________MIX40">#REF!</definedName>
    <definedName name="__________MIX45" localSheetId="1">'[3]Mix Design'!#REF!</definedName>
    <definedName name="__________MIX45" localSheetId="7">'[3]Mix Design'!#REF!</definedName>
    <definedName name="__________MIX45" localSheetId="6">'[3]Mix Design'!#REF!</definedName>
    <definedName name="__________MIX45" localSheetId="3">'[3]Mix Design'!#REF!</definedName>
    <definedName name="__________MIX45" localSheetId="2">'[3]Mix Design'!#REF!</definedName>
    <definedName name="__________MIX45" localSheetId="4">'[3]Mix Design'!#REF!</definedName>
    <definedName name="__________MIX45">'[3]Mix Design'!#REF!</definedName>
    <definedName name="__________mm1" localSheetId="1">#REF!</definedName>
    <definedName name="__________mm1" localSheetId="7">#REF!</definedName>
    <definedName name="__________mm1" localSheetId="6">#REF!</definedName>
    <definedName name="__________mm1" localSheetId="3">#REF!</definedName>
    <definedName name="__________mm1" localSheetId="2">#REF!</definedName>
    <definedName name="__________mm1" localSheetId="4">#REF!</definedName>
    <definedName name="__________mm1">#REF!</definedName>
    <definedName name="__________mm2" localSheetId="1">#REF!</definedName>
    <definedName name="__________mm2" localSheetId="7">#REF!</definedName>
    <definedName name="__________mm2" localSheetId="6">#REF!</definedName>
    <definedName name="__________mm2" localSheetId="3">#REF!</definedName>
    <definedName name="__________mm2" localSheetId="2">#REF!</definedName>
    <definedName name="__________mm2" localSheetId="4">#REF!</definedName>
    <definedName name="__________mm2">#REF!</definedName>
    <definedName name="__________mm3" localSheetId="1">#REF!</definedName>
    <definedName name="__________mm3" localSheetId="7">#REF!</definedName>
    <definedName name="__________mm3" localSheetId="6">#REF!</definedName>
    <definedName name="__________mm3" localSheetId="3">#REF!</definedName>
    <definedName name="__________mm3" localSheetId="2">#REF!</definedName>
    <definedName name="__________mm3" localSheetId="4">#REF!</definedName>
    <definedName name="__________mm3">#REF!</definedName>
    <definedName name="__________MUR5" localSheetId="1">#REF!</definedName>
    <definedName name="__________MUR5" localSheetId="7">#REF!</definedName>
    <definedName name="__________MUR5" localSheetId="6">#REF!</definedName>
    <definedName name="__________MUR5" localSheetId="3">#REF!</definedName>
    <definedName name="__________MUR5" localSheetId="2">#REF!</definedName>
    <definedName name="__________MUR5" localSheetId="4">#REF!</definedName>
    <definedName name="__________MUR5">#REF!</definedName>
    <definedName name="__________MUR8" localSheetId="1">#REF!</definedName>
    <definedName name="__________MUR8" localSheetId="7">#REF!</definedName>
    <definedName name="__________MUR8" localSheetId="6">#REF!</definedName>
    <definedName name="__________MUR8" localSheetId="3">#REF!</definedName>
    <definedName name="__________MUR8" localSheetId="2">#REF!</definedName>
    <definedName name="__________MUR8" localSheetId="4">#REF!</definedName>
    <definedName name="__________MUR8">#REF!</definedName>
    <definedName name="__________OPC43" localSheetId="1">#REF!</definedName>
    <definedName name="__________OPC43" localSheetId="7">#REF!</definedName>
    <definedName name="__________OPC43" localSheetId="6">#REF!</definedName>
    <definedName name="__________OPC43" localSheetId="3">#REF!</definedName>
    <definedName name="__________OPC43" localSheetId="2">#REF!</definedName>
    <definedName name="__________OPC43" localSheetId="4">#REF!</definedName>
    <definedName name="__________OPC43">#REF!</definedName>
    <definedName name="__________PPC53">'[21]21-Rate Analysis-1'!$E$19</definedName>
    <definedName name="__________sh1">90</definedName>
    <definedName name="__________sh2">120</definedName>
    <definedName name="__________sh3">150</definedName>
    <definedName name="__________sh4">180</definedName>
    <definedName name="__________tab1" localSheetId="1">#REF!</definedName>
    <definedName name="__________tab1" localSheetId="7">#REF!</definedName>
    <definedName name="__________tab1" localSheetId="6">#REF!</definedName>
    <definedName name="__________tab1" localSheetId="3">#REF!</definedName>
    <definedName name="__________tab1" localSheetId="2">#REF!</definedName>
    <definedName name="__________tab1" localSheetId="4">#REF!</definedName>
    <definedName name="__________tab1">#REF!</definedName>
    <definedName name="__________tab2" localSheetId="1">#REF!</definedName>
    <definedName name="__________tab2" localSheetId="7">#REF!</definedName>
    <definedName name="__________tab2" localSheetId="6">#REF!</definedName>
    <definedName name="__________tab2" localSheetId="3">#REF!</definedName>
    <definedName name="__________tab2" localSheetId="2">#REF!</definedName>
    <definedName name="__________tab2" localSheetId="4">#REF!</definedName>
    <definedName name="__________tab2">#REF!</definedName>
    <definedName name="__________TIP1" localSheetId="1">#REF!</definedName>
    <definedName name="__________TIP1" localSheetId="7">#REF!</definedName>
    <definedName name="__________TIP1" localSheetId="6">#REF!</definedName>
    <definedName name="__________TIP1" localSheetId="3">#REF!</definedName>
    <definedName name="__________TIP1" localSheetId="2">#REF!</definedName>
    <definedName name="__________TIP1" localSheetId="4">#REF!</definedName>
    <definedName name="__________TIP1">#REF!</definedName>
    <definedName name="__________TIP2" localSheetId="1">#REF!</definedName>
    <definedName name="__________TIP2" localSheetId="7">#REF!</definedName>
    <definedName name="__________TIP2" localSheetId="6">#REF!</definedName>
    <definedName name="__________TIP2" localSheetId="3">#REF!</definedName>
    <definedName name="__________TIP2" localSheetId="2">#REF!</definedName>
    <definedName name="__________TIP2" localSheetId="4">#REF!</definedName>
    <definedName name="__________TIP2">#REF!</definedName>
    <definedName name="__________TIP3" localSheetId="1">#REF!</definedName>
    <definedName name="__________TIP3" localSheetId="7">#REF!</definedName>
    <definedName name="__________TIP3" localSheetId="6">#REF!</definedName>
    <definedName name="__________TIP3" localSheetId="3">#REF!</definedName>
    <definedName name="__________TIP3" localSheetId="2">#REF!</definedName>
    <definedName name="__________TIP3" localSheetId="4">#REF!</definedName>
    <definedName name="__________TIP3">#REF!</definedName>
    <definedName name="_________A65537" localSheetId="1">#REF!</definedName>
    <definedName name="_________A65537" localSheetId="7">#REF!</definedName>
    <definedName name="_________A65537" localSheetId="6">#REF!</definedName>
    <definedName name="_________A65537" localSheetId="3">#REF!</definedName>
    <definedName name="_________A65537" localSheetId="2">#REF!</definedName>
    <definedName name="_________A65537" localSheetId="4">#REF!</definedName>
    <definedName name="_________A65537">#REF!</definedName>
    <definedName name="_________ABM10" localSheetId="1">#REF!</definedName>
    <definedName name="_________ABM10" localSheetId="7">#REF!</definedName>
    <definedName name="_________ABM10" localSheetId="6">#REF!</definedName>
    <definedName name="_________ABM10" localSheetId="3">#REF!</definedName>
    <definedName name="_________ABM10" localSheetId="2">#REF!</definedName>
    <definedName name="_________ABM10" localSheetId="4">#REF!</definedName>
    <definedName name="_________ABM10">#REF!</definedName>
    <definedName name="_________ABM40" localSheetId="1">#REF!</definedName>
    <definedName name="_________ABM40" localSheetId="7">#REF!</definedName>
    <definedName name="_________ABM40" localSheetId="6">#REF!</definedName>
    <definedName name="_________ABM40" localSheetId="3">#REF!</definedName>
    <definedName name="_________ABM40" localSheetId="2">#REF!</definedName>
    <definedName name="_________ABM40" localSheetId="4">#REF!</definedName>
    <definedName name="_________ABM40">#REF!</definedName>
    <definedName name="_________ABM6" localSheetId="1">#REF!</definedName>
    <definedName name="_________ABM6" localSheetId="7">#REF!</definedName>
    <definedName name="_________ABM6" localSheetId="6">#REF!</definedName>
    <definedName name="_________ABM6" localSheetId="3">#REF!</definedName>
    <definedName name="_________ABM6" localSheetId="2">#REF!</definedName>
    <definedName name="_________ABM6" localSheetId="4">#REF!</definedName>
    <definedName name="_________ABM6">#REF!</definedName>
    <definedName name="_________ACB10" localSheetId="1">#REF!</definedName>
    <definedName name="_________ACB10" localSheetId="7">#REF!</definedName>
    <definedName name="_________ACB10" localSheetId="6">#REF!</definedName>
    <definedName name="_________ACB10" localSheetId="3">#REF!</definedName>
    <definedName name="_________ACB10" localSheetId="2">#REF!</definedName>
    <definedName name="_________ACB10" localSheetId="4">#REF!</definedName>
    <definedName name="_________ACB10">#REF!</definedName>
    <definedName name="_________ACB20" localSheetId="1">#REF!</definedName>
    <definedName name="_________ACB20" localSheetId="7">#REF!</definedName>
    <definedName name="_________ACB20" localSheetId="6">#REF!</definedName>
    <definedName name="_________ACB20" localSheetId="3">#REF!</definedName>
    <definedName name="_________ACB20" localSheetId="2">#REF!</definedName>
    <definedName name="_________ACB20" localSheetId="4">#REF!</definedName>
    <definedName name="_________ACB20">#REF!</definedName>
    <definedName name="_________ACR10" localSheetId="1">#REF!</definedName>
    <definedName name="_________ACR10" localSheetId="7">#REF!</definedName>
    <definedName name="_________ACR10" localSheetId="6">#REF!</definedName>
    <definedName name="_________ACR10" localSheetId="3">#REF!</definedName>
    <definedName name="_________ACR10" localSheetId="2">#REF!</definedName>
    <definedName name="_________ACR10" localSheetId="4">#REF!</definedName>
    <definedName name="_________ACR10">#REF!</definedName>
    <definedName name="_________ACR20" localSheetId="1">#REF!</definedName>
    <definedName name="_________ACR20" localSheetId="7">#REF!</definedName>
    <definedName name="_________ACR20" localSheetId="6">#REF!</definedName>
    <definedName name="_________ACR20" localSheetId="3">#REF!</definedName>
    <definedName name="_________ACR20" localSheetId="2">#REF!</definedName>
    <definedName name="_________ACR20" localSheetId="4">#REF!</definedName>
    <definedName name="_________ACR20">#REF!</definedName>
    <definedName name="_________AGG10">'[21]21-Rate Analysis-1'!$E$22</definedName>
    <definedName name="_________AGG40" localSheetId="1">#REF!</definedName>
    <definedName name="_________AGG40" localSheetId="7">#REF!</definedName>
    <definedName name="_________AGG40" localSheetId="6">#REF!</definedName>
    <definedName name="_________AGG40" localSheetId="3">#REF!</definedName>
    <definedName name="_________AGG40" localSheetId="2">#REF!</definedName>
    <definedName name="_________AGG40" localSheetId="4">#REF!</definedName>
    <definedName name="_________AGG40">#REF!</definedName>
    <definedName name="_________AGG6" localSheetId="1">#REF!</definedName>
    <definedName name="_________AGG6" localSheetId="7">#REF!</definedName>
    <definedName name="_________AGG6" localSheetId="6">#REF!</definedName>
    <definedName name="_________AGG6" localSheetId="3">#REF!</definedName>
    <definedName name="_________AGG6" localSheetId="2">#REF!</definedName>
    <definedName name="_________AGG6" localSheetId="4">#REF!</definedName>
    <definedName name="_________AGG6">#REF!</definedName>
    <definedName name="_________ash1" localSheetId="1">[17]ANAL!#REF!</definedName>
    <definedName name="_________ash1" localSheetId="7">[17]ANAL!#REF!</definedName>
    <definedName name="_________ash1" localSheetId="6">[17]ANAL!#REF!</definedName>
    <definedName name="_________ash1" localSheetId="3">[17]ANAL!#REF!</definedName>
    <definedName name="_________ash1" localSheetId="2">[17]ANAL!#REF!</definedName>
    <definedName name="_________ash1" localSheetId="4">[17]ANAL!#REF!</definedName>
    <definedName name="_________ash1">[17]ANAL!#REF!</definedName>
    <definedName name="_________AWM10" localSheetId="1">#REF!</definedName>
    <definedName name="_________AWM10" localSheetId="7">#REF!</definedName>
    <definedName name="_________AWM10" localSheetId="6">#REF!</definedName>
    <definedName name="_________AWM10" localSheetId="3">#REF!</definedName>
    <definedName name="_________AWM10" localSheetId="2">#REF!</definedName>
    <definedName name="_________AWM10" localSheetId="4">#REF!</definedName>
    <definedName name="_________AWM10">#REF!</definedName>
    <definedName name="_________AWM40" localSheetId="1">#REF!</definedName>
    <definedName name="_________AWM40" localSheetId="7">#REF!</definedName>
    <definedName name="_________AWM40" localSheetId="6">#REF!</definedName>
    <definedName name="_________AWM40" localSheetId="3">#REF!</definedName>
    <definedName name="_________AWM40" localSheetId="2">#REF!</definedName>
    <definedName name="_________AWM40" localSheetId="4">#REF!</definedName>
    <definedName name="_________AWM40">#REF!</definedName>
    <definedName name="_________AWM6" localSheetId="1">#REF!</definedName>
    <definedName name="_________AWM6" localSheetId="7">#REF!</definedName>
    <definedName name="_________AWM6" localSheetId="6">#REF!</definedName>
    <definedName name="_________AWM6" localSheetId="3">#REF!</definedName>
    <definedName name="_________AWM6" localSheetId="2">#REF!</definedName>
    <definedName name="_________AWM6" localSheetId="4">#REF!</definedName>
    <definedName name="_________AWM6">#REF!</definedName>
    <definedName name="_________CAN112">13.42</definedName>
    <definedName name="_________CAN113">12.98</definedName>
    <definedName name="_________CAN117">12.7</definedName>
    <definedName name="_________CAN118">13.27</definedName>
    <definedName name="_________CAN120">11.72</definedName>
    <definedName name="_________CAN210">10.38</definedName>
    <definedName name="_________CAN211">10.58</definedName>
    <definedName name="_________CAN213">10.56</definedName>
    <definedName name="_________CAN215">10.22</definedName>
    <definedName name="_________CAN216">9.61</definedName>
    <definedName name="_________CAN217">10.47</definedName>
    <definedName name="_________CAN219">10.91</definedName>
    <definedName name="_________CAN220">11.09</definedName>
    <definedName name="_________CAN221">11.25</definedName>
    <definedName name="_________CAN222">10.17</definedName>
    <definedName name="_________CAN223">9.89</definedName>
    <definedName name="_________CAN230">10.79</definedName>
    <definedName name="_________can421">40.2</definedName>
    <definedName name="_________can422">41.57</definedName>
    <definedName name="_________can423">43.9</definedName>
    <definedName name="_________can424">41.19</definedName>
    <definedName name="_________can425">42.81</definedName>
    <definedName name="_________can426">40.77</definedName>
    <definedName name="_________can427">40.92</definedName>
    <definedName name="_________can428">39.29</definedName>
    <definedName name="_________can429">45.19</definedName>
    <definedName name="_________can430">40.73</definedName>
    <definedName name="_________can431">42.52</definedName>
    <definedName name="_________can432">42.53</definedName>
    <definedName name="_________can433">43.69</definedName>
    <definedName name="_________can434">40.43</definedName>
    <definedName name="_________can435">43.3</definedName>
    <definedName name="_________CAN458" localSheetId="1">[16]PROCTOR!#REF!</definedName>
    <definedName name="_________CAN458" localSheetId="7">[16]PROCTOR!#REF!</definedName>
    <definedName name="_________CAN458" localSheetId="6">[16]PROCTOR!#REF!</definedName>
    <definedName name="_________CAN458" localSheetId="3">[16]PROCTOR!#REF!</definedName>
    <definedName name="_________CAN458" localSheetId="2">[16]PROCTOR!#REF!</definedName>
    <definedName name="_________CAN458" localSheetId="4">[16]PROCTOR!#REF!</definedName>
    <definedName name="_________CAN458">[16]PROCTOR!#REF!</definedName>
    <definedName name="_________CAN486" localSheetId="1">[16]PROCTOR!#REF!</definedName>
    <definedName name="_________CAN486" localSheetId="7">[16]PROCTOR!#REF!</definedName>
    <definedName name="_________CAN486" localSheetId="6">[16]PROCTOR!#REF!</definedName>
    <definedName name="_________CAN486" localSheetId="3">[16]PROCTOR!#REF!</definedName>
    <definedName name="_________CAN486" localSheetId="2">[16]PROCTOR!#REF!</definedName>
    <definedName name="_________CAN486" localSheetId="4">[16]PROCTOR!#REF!</definedName>
    <definedName name="_________CAN486">[16]PROCTOR!#REF!</definedName>
    <definedName name="_________CAN487" localSheetId="1">[16]PROCTOR!#REF!</definedName>
    <definedName name="_________CAN487" localSheetId="7">[16]PROCTOR!#REF!</definedName>
    <definedName name="_________CAN487" localSheetId="6">[16]PROCTOR!#REF!</definedName>
    <definedName name="_________CAN487" localSheetId="3">[16]PROCTOR!#REF!</definedName>
    <definedName name="_________CAN487" localSheetId="2">[16]PROCTOR!#REF!</definedName>
    <definedName name="_________CAN487" localSheetId="4">[16]PROCTOR!#REF!</definedName>
    <definedName name="_________CAN487">[16]PROCTOR!#REF!</definedName>
    <definedName name="_________CAN488" localSheetId="1">[16]PROCTOR!#REF!</definedName>
    <definedName name="_________CAN488" localSheetId="7">[16]PROCTOR!#REF!</definedName>
    <definedName name="_________CAN488" localSheetId="6">[16]PROCTOR!#REF!</definedName>
    <definedName name="_________CAN488" localSheetId="3">[16]PROCTOR!#REF!</definedName>
    <definedName name="_________CAN488" localSheetId="2">[16]PROCTOR!#REF!</definedName>
    <definedName name="_________CAN488" localSheetId="4">[16]PROCTOR!#REF!</definedName>
    <definedName name="_________CAN488">[16]PROCTOR!#REF!</definedName>
    <definedName name="_________CAN489" localSheetId="1">[16]PROCTOR!#REF!</definedName>
    <definedName name="_________CAN489" localSheetId="7">[16]PROCTOR!#REF!</definedName>
    <definedName name="_________CAN489" localSheetId="6">[16]PROCTOR!#REF!</definedName>
    <definedName name="_________CAN489" localSheetId="3">[16]PROCTOR!#REF!</definedName>
    <definedName name="_________CAN489" localSheetId="2">[16]PROCTOR!#REF!</definedName>
    <definedName name="_________CAN489" localSheetId="4">[16]PROCTOR!#REF!</definedName>
    <definedName name="_________CAN489">[16]PROCTOR!#REF!</definedName>
    <definedName name="_________CAN490" localSheetId="1">[16]PROCTOR!#REF!</definedName>
    <definedName name="_________CAN490" localSheetId="7">[16]PROCTOR!#REF!</definedName>
    <definedName name="_________CAN490" localSheetId="6">[16]PROCTOR!#REF!</definedName>
    <definedName name="_________CAN490" localSheetId="3">[16]PROCTOR!#REF!</definedName>
    <definedName name="_________CAN490" localSheetId="2">[16]PROCTOR!#REF!</definedName>
    <definedName name="_________CAN490" localSheetId="4">[16]PROCTOR!#REF!</definedName>
    <definedName name="_________CAN490">[16]PROCTOR!#REF!</definedName>
    <definedName name="_________CAN491" localSheetId="1">[16]PROCTOR!#REF!</definedName>
    <definedName name="_________CAN491" localSheetId="7">[16]PROCTOR!#REF!</definedName>
    <definedName name="_________CAN491" localSheetId="6">[16]PROCTOR!#REF!</definedName>
    <definedName name="_________CAN491" localSheetId="3">[16]PROCTOR!#REF!</definedName>
    <definedName name="_________CAN491" localSheetId="2">[16]PROCTOR!#REF!</definedName>
    <definedName name="_________CAN491" localSheetId="4">[16]PROCTOR!#REF!</definedName>
    <definedName name="_________CAN491">[16]PROCTOR!#REF!</definedName>
    <definedName name="_________CAN492" localSheetId="1">[16]PROCTOR!#REF!</definedName>
    <definedName name="_________CAN492" localSheetId="7">[16]PROCTOR!#REF!</definedName>
    <definedName name="_________CAN492" localSheetId="6">[16]PROCTOR!#REF!</definedName>
    <definedName name="_________CAN492" localSheetId="3">[16]PROCTOR!#REF!</definedName>
    <definedName name="_________CAN492" localSheetId="2">[16]PROCTOR!#REF!</definedName>
    <definedName name="_________CAN492" localSheetId="4">[16]PROCTOR!#REF!</definedName>
    <definedName name="_________CAN492">[16]PROCTOR!#REF!</definedName>
    <definedName name="_________CAN493" localSheetId="1">[16]PROCTOR!#REF!</definedName>
    <definedName name="_________CAN493" localSheetId="7">[16]PROCTOR!#REF!</definedName>
    <definedName name="_________CAN493" localSheetId="6">[16]PROCTOR!#REF!</definedName>
    <definedName name="_________CAN493" localSheetId="3">[16]PROCTOR!#REF!</definedName>
    <definedName name="_________CAN493" localSheetId="2">[16]PROCTOR!#REF!</definedName>
    <definedName name="_________CAN493" localSheetId="4">[16]PROCTOR!#REF!</definedName>
    <definedName name="_________CAN493">[16]PROCTOR!#REF!</definedName>
    <definedName name="_________CAN494" localSheetId="1">[16]PROCTOR!#REF!</definedName>
    <definedName name="_________CAN494" localSheetId="7">[16]PROCTOR!#REF!</definedName>
    <definedName name="_________CAN494" localSheetId="6">[16]PROCTOR!#REF!</definedName>
    <definedName name="_________CAN494" localSheetId="3">[16]PROCTOR!#REF!</definedName>
    <definedName name="_________CAN494" localSheetId="2">[16]PROCTOR!#REF!</definedName>
    <definedName name="_________CAN494" localSheetId="4">[16]PROCTOR!#REF!</definedName>
    <definedName name="_________CAN494">[16]PROCTOR!#REF!</definedName>
    <definedName name="_________CAN495" localSheetId="1">[16]PROCTOR!#REF!</definedName>
    <definedName name="_________CAN495" localSheetId="7">[16]PROCTOR!#REF!</definedName>
    <definedName name="_________CAN495" localSheetId="6">[16]PROCTOR!#REF!</definedName>
    <definedName name="_________CAN495" localSheetId="3">[16]PROCTOR!#REF!</definedName>
    <definedName name="_________CAN495" localSheetId="2">[16]PROCTOR!#REF!</definedName>
    <definedName name="_________CAN495" localSheetId="4">[16]PROCTOR!#REF!</definedName>
    <definedName name="_________CAN495">[16]PROCTOR!#REF!</definedName>
    <definedName name="_________CAN496" localSheetId="1">[16]PROCTOR!#REF!</definedName>
    <definedName name="_________CAN496" localSheetId="7">[16]PROCTOR!#REF!</definedName>
    <definedName name="_________CAN496" localSheetId="6">[16]PROCTOR!#REF!</definedName>
    <definedName name="_________CAN496" localSheetId="3">[16]PROCTOR!#REF!</definedName>
    <definedName name="_________CAN496" localSheetId="2">[16]PROCTOR!#REF!</definedName>
    <definedName name="_________CAN496" localSheetId="4">[16]PROCTOR!#REF!</definedName>
    <definedName name="_________CAN496">[16]PROCTOR!#REF!</definedName>
    <definedName name="_________CAN497" localSheetId="1">[16]PROCTOR!#REF!</definedName>
    <definedName name="_________CAN497" localSheetId="7">[16]PROCTOR!#REF!</definedName>
    <definedName name="_________CAN497" localSheetId="6">[16]PROCTOR!#REF!</definedName>
    <definedName name="_________CAN497" localSheetId="3">[16]PROCTOR!#REF!</definedName>
    <definedName name="_________CAN497" localSheetId="2">[16]PROCTOR!#REF!</definedName>
    <definedName name="_________CAN497" localSheetId="4">[16]PROCTOR!#REF!</definedName>
    <definedName name="_________CAN497">[16]PROCTOR!#REF!</definedName>
    <definedName name="_________CAN498" localSheetId="1">[16]PROCTOR!#REF!</definedName>
    <definedName name="_________CAN498" localSheetId="7">[16]PROCTOR!#REF!</definedName>
    <definedName name="_________CAN498" localSheetId="6">[16]PROCTOR!#REF!</definedName>
    <definedName name="_________CAN498" localSheetId="3">[16]PROCTOR!#REF!</definedName>
    <definedName name="_________CAN498" localSheetId="2">[16]PROCTOR!#REF!</definedName>
    <definedName name="_________CAN498" localSheetId="4">[16]PROCTOR!#REF!</definedName>
    <definedName name="_________CAN498">[16]PROCTOR!#REF!</definedName>
    <definedName name="_________CAN499" localSheetId="1">[16]PROCTOR!#REF!</definedName>
    <definedName name="_________CAN499" localSheetId="7">[16]PROCTOR!#REF!</definedName>
    <definedName name="_________CAN499" localSheetId="6">[16]PROCTOR!#REF!</definedName>
    <definedName name="_________CAN499" localSheetId="3">[16]PROCTOR!#REF!</definedName>
    <definedName name="_________CAN499" localSheetId="2">[16]PROCTOR!#REF!</definedName>
    <definedName name="_________CAN499" localSheetId="4">[16]PROCTOR!#REF!</definedName>
    <definedName name="_________CAN499">[16]PROCTOR!#REF!</definedName>
    <definedName name="_________CAN500" localSheetId="1">[16]PROCTOR!#REF!</definedName>
    <definedName name="_________CAN500" localSheetId="7">[16]PROCTOR!#REF!</definedName>
    <definedName name="_________CAN500" localSheetId="6">[16]PROCTOR!#REF!</definedName>
    <definedName name="_________CAN500" localSheetId="3">[16]PROCTOR!#REF!</definedName>
    <definedName name="_________CAN500" localSheetId="2">[16]PROCTOR!#REF!</definedName>
    <definedName name="_________CAN500" localSheetId="4">[16]PROCTOR!#REF!</definedName>
    <definedName name="_________CAN500">[16]PROCTOR!#REF!</definedName>
    <definedName name="_________CDG100" localSheetId="1">#REF!</definedName>
    <definedName name="_________CDG100" localSheetId="7">#REF!</definedName>
    <definedName name="_________CDG100" localSheetId="6">#REF!</definedName>
    <definedName name="_________CDG100" localSheetId="3">#REF!</definedName>
    <definedName name="_________CDG100" localSheetId="2">#REF!</definedName>
    <definedName name="_________CDG100" localSheetId="4">#REF!</definedName>
    <definedName name="_________CDG100">#REF!</definedName>
    <definedName name="_________CDG250" localSheetId="1">#REF!</definedName>
    <definedName name="_________CDG250" localSheetId="7">#REF!</definedName>
    <definedName name="_________CDG250" localSheetId="6">#REF!</definedName>
    <definedName name="_________CDG250" localSheetId="3">#REF!</definedName>
    <definedName name="_________CDG250" localSheetId="2">#REF!</definedName>
    <definedName name="_________CDG250" localSheetId="4">#REF!</definedName>
    <definedName name="_________CDG250">#REF!</definedName>
    <definedName name="_________CDG50" localSheetId="1">#REF!</definedName>
    <definedName name="_________CDG50" localSheetId="7">#REF!</definedName>
    <definedName name="_________CDG50" localSheetId="6">#REF!</definedName>
    <definedName name="_________CDG50" localSheetId="3">#REF!</definedName>
    <definedName name="_________CDG50" localSheetId="2">#REF!</definedName>
    <definedName name="_________CDG50" localSheetId="4">#REF!</definedName>
    <definedName name="_________CDG50">#REF!</definedName>
    <definedName name="_________CDG500" localSheetId="1">#REF!</definedName>
    <definedName name="_________CDG500" localSheetId="7">#REF!</definedName>
    <definedName name="_________CDG500" localSheetId="6">#REF!</definedName>
    <definedName name="_________CDG500" localSheetId="3">#REF!</definedName>
    <definedName name="_________CDG500" localSheetId="2">#REF!</definedName>
    <definedName name="_________CDG500" localSheetId="4">#REF!</definedName>
    <definedName name="_________CDG500">#REF!</definedName>
    <definedName name="_________CEM53" localSheetId="1">#REF!</definedName>
    <definedName name="_________CEM53" localSheetId="7">#REF!</definedName>
    <definedName name="_________CEM53" localSheetId="6">#REF!</definedName>
    <definedName name="_________CEM53" localSheetId="3">#REF!</definedName>
    <definedName name="_________CEM53" localSheetId="2">#REF!</definedName>
    <definedName name="_________CEM53" localSheetId="4">#REF!</definedName>
    <definedName name="_________CEM53">#REF!</definedName>
    <definedName name="_________CRN3" localSheetId="1">#REF!</definedName>
    <definedName name="_________CRN3" localSheetId="7">#REF!</definedName>
    <definedName name="_________CRN3" localSheetId="6">#REF!</definedName>
    <definedName name="_________CRN3" localSheetId="3">#REF!</definedName>
    <definedName name="_________CRN3" localSheetId="2">#REF!</definedName>
    <definedName name="_________CRN3" localSheetId="4">#REF!</definedName>
    <definedName name="_________CRN3">#REF!</definedName>
    <definedName name="_________CRN35" localSheetId="1">#REF!</definedName>
    <definedName name="_________CRN35" localSheetId="7">#REF!</definedName>
    <definedName name="_________CRN35" localSheetId="6">#REF!</definedName>
    <definedName name="_________CRN35" localSheetId="3">#REF!</definedName>
    <definedName name="_________CRN35" localSheetId="2">#REF!</definedName>
    <definedName name="_________CRN35" localSheetId="4">#REF!</definedName>
    <definedName name="_________CRN35">#REF!</definedName>
    <definedName name="_________CRN80" localSheetId="1">#REF!</definedName>
    <definedName name="_________CRN80" localSheetId="7">#REF!</definedName>
    <definedName name="_________CRN80" localSheetId="6">#REF!</definedName>
    <definedName name="_________CRN80" localSheetId="3">#REF!</definedName>
    <definedName name="_________CRN80" localSheetId="2">#REF!</definedName>
    <definedName name="_________CRN80" localSheetId="4">#REF!</definedName>
    <definedName name="_________CRN80">#REF!</definedName>
    <definedName name="_________dec05" hidden="1">{"'Sheet1'!$A$4386:$N$4591"}</definedName>
    <definedName name="_________DOZ50" localSheetId="1">#REF!</definedName>
    <definedName name="_________DOZ50" localSheetId="7">#REF!</definedName>
    <definedName name="_________DOZ50" localSheetId="6">#REF!</definedName>
    <definedName name="_________DOZ50" localSheetId="3">#REF!</definedName>
    <definedName name="_________DOZ50" localSheetId="2">#REF!</definedName>
    <definedName name="_________DOZ50" localSheetId="4">#REF!</definedName>
    <definedName name="_________DOZ50">#REF!</definedName>
    <definedName name="_________DOZ80" localSheetId="1">#REF!</definedName>
    <definedName name="_________DOZ80" localSheetId="7">#REF!</definedName>
    <definedName name="_________DOZ80" localSheetId="6">#REF!</definedName>
    <definedName name="_________DOZ80" localSheetId="3">#REF!</definedName>
    <definedName name="_________DOZ80" localSheetId="2">#REF!</definedName>
    <definedName name="_________DOZ80" localSheetId="4">#REF!</definedName>
    <definedName name="_________DOZ80">#REF!</definedName>
    <definedName name="_________EXC20">'[22]21-Rate Analysis-1'!$E$50</definedName>
    <definedName name="_________ExV200" localSheetId="1">#REF!</definedName>
    <definedName name="_________ExV200" localSheetId="7">#REF!</definedName>
    <definedName name="_________ExV200" localSheetId="6">#REF!</definedName>
    <definedName name="_________ExV200" localSheetId="3">#REF!</definedName>
    <definedName name="_________ExV200" localSheetId="2">#REF!</definedName>
    <definedName name="_________ExV200" localSheetId="4">#REF!</definedName>
    <definedName name="_________ExV200">#REF!</definedName>
    <definedName name="_________GEN100" localSheetId="1">#REF!</definedName>
    <definedName name="_________GEN100" localSheetId="7">#REF!</definedName>
    <definedName name="_________GEN100" localSheetId="6">#REF!</definedName>
    <definedName name="_________GEN100" localSheetId="3">#REF!</definedName>
    <definedName name="_________GEN100" localSheetId="2">#REF!</definedName>
    <definedName name="_________GEN100" localSheetId="4">#REF!</definedName>
    <definedName name="_________GEN100">#REF!</definedName>
    <definedName name="_________GEN250" localSheetId="1">#REF!</definedName>
    <definedName name="_________GEN250" localSheetId="7">#REF!</definedName>
    <definedName name="_________GEN250" localSheetId="6">#REF!</definedName>
    <definedName name="_________GEN250" localSheetId="3">#REF!</definedName>
    <definedName name="_________GEN250" localSheetId="2">#REF!</definedName>
    <definedName name="_________GEN250" localSheetId="4">#REF!</definedName>
    <definedName name="_________GEN250">#REF!</definedName>
    <definedName name="_________GEN325" localSheetId="1">#REF!</definedName>
    <definedName name="_________GEN325" localSheetId="7">#REF!</definedName>
    <definedName name="_________GEN325" localSheetId="6">#REF!</definedName>
    <definedName name="_________GEN325" localSheetId="3">#REF!</definedName>
    <definedName name="_________GEN325" localSheetId="2">#REF!</definedName>
    <definedName name="_________GEN325" localSheetId="4">#REF!</definedName>
    <definedName name="_________GEN325">#REF!</definedName>
    <definedName name="_________GEN380" localSheetId="1">#REF!</definedName>
    <definedName name="_________GEN380" localSheetId="7">#REF!</definedName>
    <definedName name="_________GEN380" localSheetId="6">#REF!</definedName>
    <definedName name="_________GEN380" localSheetId="3">#REF!</definedName>
    <definedName name="_________GEN380" localSheetId="2">#REF!</definedName>
    <definedName name="_________GEN380" localSheetId="4">#REF!</definedName>
    <definedName name="_________GEN380">#REF!</definedName>
    <definedName name="_________GSB1" localSheetId="1">#REF!</definedName>
    <definedName name="_________GSB1" localSheetId="7">#REF!</definedName>
    <definedName name="_________GSB1" localSheetId="6">#REF!</definedName>
    <definedName name="_________GSB1" localSheetId="3">#REF!</definedName>
    <definedName name="_________GSB1" localSheetId="2">#REF!</definedName>
    <definedName name="_________GSB1" localSheetId="4">#REF!</definedName>
    <definedName name="_________GSB1">#REF!</definedName>
    <definedName name="_________GSB2" localSheetId="1">#REF!</definedName>
    <definedName name="_________GSB2" localSheetId="7">#REF!</definedName>
    <definedName name="_________GSB2" localSheetId="6">#REF!</definedName>
    <definedName name="_________GSB2" localSheetId="3">#REF!</definedName>
    <definedName name="_________GSB2" localSheetId="2">#REF!</definedName>
    <definedName name="_________GSB2" localSheetId="4">#REF!</definedName>
    <definedName name="_________GSB2">#REF!</definedName>
    <definedName name="_________GSB3" localSheetId="1">#REF!</definedName>
    <definedName name="_________GSB3" localSheetId="7">#REF!</definedName>
    <definedName name="_________GSB3" localSheetId="6">#REF!</definedName>
    <definedName name="_________GSB3" localSheetId="3">#REF!</definedName>
    <definedName name="_________GSB3" localSheetId="2">#REF!</definedName>
    <definedName name="_________GSB3" localSheetId="4">#REF!</definedName>
    <definedName name="_________GSB3">#REF!</definedName>
    <definedName name="_________HMP1" localSheetId="1">#REF!</definedName>
    <definedName name="_________HMP1" localSheetId="7">#REF!</definedName>
    <definedName name="_________HMP1" localSheetId="6">#REF!</definedName>
    <definedName name="_________HMP1" localSheetId="3">#REF!</definedName>
    <definedName name="_________HMP1" localSheetId="2">#REF!</definedName>
    <definedName name="_________HMP1" localSheetId="4">#REF!</definedName>
    <definedName name="_________HMP1">#REF!</definedName>
    <definedName name="_________HMP2" localSheetId="1">#REF!</definedName>
    <definedName name="_________HMP2" localSheetId="7">#REF!</definedName>
    <definedName name="_________HMP2" localSheetId="6">#REF!</definedName>
    <definedName name="_________HMP2" localSheetId="3">#REF!</definedName>
    <definedName name="_________HMP2" localSheetId="2">#REF!</definedName>
    <definedName name="_________HMP2" localSheetId="4">#REF!</definedName>
    <definedName name="_________HMP2">#REF!</definedName>
    <definedName name="_________HMP3" localSheetId="1">#REF!</definedName>
    <definedName name="_________HMP3" localSheetId="7">#REF!</definedName>
    <definedName name="_________HMP3" localSheetId="6">#REF!</definedName>
    <definedName name="_________HMP3" localSheetId="3">#REF!</definedName>
    <definedName name="_________HMP3" localSheetId="2">#REF!</definedName>
    <definedName name="_________HMP3" localSheetId="4">#REF!</definedName>
    <definedName name="_________HMP3">#REF!</definedName>
    <definedName name="_________HMP4" localSheetId="1">#REF!</definedName>
    <definedName name="_________HMP4" localSheetId="7">#REF!</definedName>
    <definedName name="_________HMP4" localSheetId="6">#REF!</definedName>
    <definedName name="_________HMP4" localSheetId="3">#REF!</definedName>
    <definedName name="_________HMP4" localSheetId="2">#REF!</definedName>
    <definedName name="_________HMP4" localSheetId="4">#REF!</definedName>
    <definedName name="_________HMP4">#REF!</definedName>
    <definedName name="_________lb1" localSheetId="1">#REF!</definedName>
    <definedName name="_________lb1" localSheetId="7">#REF!</definedName>
    <definedName name="_________lb1" localSheetId="6">#REF!</definedName>
    <definedName name="_________lb1" localSheetId="3">#REF!</definedName>
    <definedName name="_________lb1" localSheetId="2">#REF!</definedName>
    <definedName name="_________lb1" localSheetId="4">#REF!</definedName>
    <definedName name="_________lb1">#REF!</definedName>
    <definedName name="_________lb2" localSheetId="1">#REF!</definedName>
    <definedName name="_________lb2" localSheetId="7">#REF!</definedName>
    <definedName name="_________lb2" localSheetId="6">#REF!</definedName>
    <definedName name="_________lb2" localSheetId="3">#REF!</definedName>
    <definedName name="_________lb2" localSheetId="2">#REF!</definedName>
    <definedName name="_________lb2" localSheetId="4">#REF!</definedName>
    <definedName name="_________lb2">#REF!</definedName>
    <definedName name="_________mac2">200</definedName>
    <definedName name="_________MIX10" localSheetId="1">#REF!</definedName>
    <definedName name="_________MIX10" localSheetId="7">#REF!</definedName>
    <definedName name="_________MIX10" localSheetId="6">#REF!</definedName>
    <definedName name="_________MIX10" localSheetId="3">#REF!</definedName>
    <definedName name="_________MIX10" localSheetId="2">#REF!</definedName>
    <definedName name="_________MIX10" localSheetId="4">#REF!</definedName>
    <definedName name="_________MIX10">#REF!</definedName>
    <definedName name="_________MIX15" localSheetId="1">#REF!</definedName>
    <definedName name="_________MIX15" localSheetId="7">#REF!</definedName>
    <definedName name="_________MIX15" localSheetId="6">#REF!</definedName>
    <definedName name="_________MIX15" localSheetId="3">#REF!</definedName>
    <definedName name="_________MIX15" localSheetId="2">#REF!</definedName>
    <definedName name="_________MIX15" localSheetId="4">#REF!</definedName>
    <definedName name="_________MIX15">#REF!</definedName>
    <definedName name="_________MIX15150" localSheetId="1">'[3]Mix Design'!#REF!</definedName>
    <definedName name="_________MIX15150" localSheetId="7">'[3]Mix Design'!#REF!</definedName>
    <definedName name="_________MIX15150" localSheetId="6">'[3]Mix Design'!#REF!</definedName>
    <definedName name="_________MIX15150" localSheetId="3">'[3]Mix Design'!#REF!</definedName>
    <definedName name="_________MIX15150" localSheetId="2">'[3]Mix Design'!#REF!</definedName>
    <definedName name="_________MIX15150" localSheetId="4">'[3]Mix Design'!#REF!</definedName>
    <definedName name="_________MIX15150">'[3]Mix Design'!#REF!</definedName>
    <definedName name="_________MIX1540">'[3]Mix Design'!$P$11</definedName>
    <definedName name="_________MIX1580" localSheetId="1">'[3]Mix Design'!#REF!</definedName>
    <definedName name="_________MIX1580" localSheetId="7">'[3]Mix Design'!#REF!</definedName>
    <definedName name="_________MIX1580" localSheetId="6">'[3]Mix Design'!#REF!</definedName>
    <definedName name="_________MIX1580" localSheetId="3">'[3]Mix Design'!#REF!</definedName>
    <definedName name="_________MIX1580" localSheetId="2">'[3]Mix Design'!#REF!</definedName>
    <definedName name="_________MIX1580" localSheetId="4">'[3]Mix Design'!#REF!</definedName>
    <definedName name="_________MIX1580">'[3]Mix Design'!#REF!</definedName>
    <definedName name="_________MIX2">'[4]Mix Design'!$P$12</definedName>
    <definedName name="_________MIX20" localSheetId="1">#REF!</definedName>
    <definedName name="_________MIX20" localSheetId="7">#REF!</definedName>
    <definedName name="_________MIX20" localSheetId="6">#REF!</definedName>
    <definedName name="_________MIX20" localSheetId="3">#REF!</definedName>
    <definedName name="_________MIX20" localSheetId="2">#REF!</definedName>
    <definedName name="_________MIX20" localSheetId="4">#REF!</definedName>
    <definedName name="_________MIX20">#REF!</definedName>
    <definedName name="_________MIX2020">'[3]Mix Design'!$P$12</definedName>
    <definedName name="_________MIX2040">'[3]Mix Design'!$P$13</definedName>
    <definedName name="_________MIX25" localSheetId="1">#REF!</definedName>
    <definedName name="_________MIX25" localSheetId="7">#REF!</definedName>
    <definedName name="_________MIX25" localSheetId="6">#REF!</definedName>
    <definedName name="_________MIX25" localSheetId="3">#REF!</definedName>
    <definedName name="_________MIX25" localSheetId="2">#REF!</definedName>
    <definedName name="_________MIX25" localSheetId="4">#REF!</definedName>
    <definedName name="_________MIX25">#REF!</definedName>
    <definedName name="_________MIX2540">'[3]Mix Design'!$P$15</definedName>
    <definedName name="_________Mix255">'[5]Mix Design'!$P$13</definedName>
    <definedName name="_________MIX30" localSheetId="1">#REF!</definedName>
    <definedName name="_________MIX30" localSheetId="7">#REF!</definedName>
    <definedName name="_________MIX30" localSheetId="6">#REF!</definedName>
    <definedName name="_________MIX30" localSheetId="3">#REF!</definedName>
    <definedName name="_________MIX30" localSheetId="2">#REF!</definedName>
    <definedName name="_________MIX30" localSheetId="4">#REF!</definedName>
    <definedName name="_________MIX30">#REF!</definedName>
    <definedName name="_________MIX35" localSheetId="1">#REF!</definedName>
    <definedName name="_________MIX35" localSheetId="7">#REF!</definedName>
    <definedName name="_________MIX35" localSheetId="6">#REF!</definedName>
    <definedName name="_________MIX35" localSheetId="3">#REF!</definedName>
    <definedName name="_________MIX35" localSheetId="2">#REF!</definedName>
    <definedName name="_________MIX35" localSheetId="4">#REF!</definedName>
    <definedName name="_________MIX35">#REF!</definedName>
    <definedName name="_________MIX40" localSheetId="1">#REF!</definedName>
    <definedName name="_________MIX40" localSheetId="7">#REF!</definedName>
    <definedName name="_________MIX40" localSheetId="6">#REF!</definedName>
    <definedName name="_________MIX40" localSheetId="3">#REF!</definedName>
    <definedName name="_________MIX40" localSheetId="2">#REF!</definedName>
    <definedName name="_________MIX40" localSheetId="4">#REF!</definedName>
    <definedName name="_________MIX40">#REF!</definedName>
    <definedName name="_________MIX45" localSheetId="1">'[3]Mix Design'!#REF!</definedName>
    <definedName name="_________MIX45" localSheetId="7">'[3]Mix Design'!#REF!</definedName>
    <definedName name="_________MIX45" localSheetId="6">'[3]Mix Design'!#REF!</definedName>
    <definedName name="_________MIX45" localSheetId="3">'[3]Mix Design'!#REF!</definedName>
    <definedName name="_________MIX45" localSheetId="2">'[3]Mix Design'!#REF!</definedName>
    <definedName name="_________MIX45" localSheetId="4">'[3]Mix Design'!#REF!</definedName>
    <definedName name="_________MIX45">'[3]Mix Design'!#REF!</definedName>
    <definedName name="_________mm1" localSheetId="1">#REF!</definedName>
    <definedName name="_________mm1" localSheetId="7">#REF!</definedName>
    <definedName name="_________mm1" localSheetId="6">#REF!</definedName>
    <definedName name="_________mm1" localSheetId="3">#REF!</definedName>
    <definedName name="_________mm1" localSheetId="2">#REF!</definedName>
    <definedName name="_________mm1" localSheetId="4">#REF!</definedName>
    <definedName name="_________mm1">#REF!</definedName>
    <definedName name="_________mm2" localSheetId="1">#REF!</definedName>
    <definedName name="_________mm2" localSheetId="7">#REF!</definedName>
    <definedName name="_________mm2" localSheetId="6">#REF!</definedName>
    <definedName name="_________mm2" localSheetId="3">#REF!</definedName>
    <definedName name="_________mm2" localSheetId="2">#REF!</definedName>
    <definedName name="_________mm2" localSheetId="4">#REF!</definedName>
    <definedName name="_________mm2">#REF!</definedName>
    <definedName name="_________mm3" localSheetId="1">#REF!</definedName>
    <definedName name="_________mm3" localSheetId="7">#REF!</definedName>
    <definedName name="_________mm3" localSheetId="6">#REF!</definedName>
    <definedName name="_________mm3" localSheetId="3">#REF!</definedName>
    <definedName name="_________mm3" localSheetId="2">#REF!</definedName>
    <definedName name="_________mm3" localSheetId="4">#REF!</definedName>
    <definedName name="_________mm3">#REF!</definedName>
    <definedName name="_________MUR5" localSheetId="1">#REF!</definedName>
    <definedName name="_________MUR5" localSheetId="7">#REF!</definedName>
    <definedName name="_________MUR5" localSheetId="6">#REF!</definedName>
    <definedName name="_________MUR5" localSheetId="3">#REF!</definedName>
    <definedName name="_________MUR5" localSheetId="2">#REF!</definedName>
    <definedName name="_________MUR5" localSheetId="4">#REF!</definedName>
    <definedName name="_________MUR5">#REF!</definedName>
    <definedName name="_________MUR8" localSheetId="1">#REF!</definedName>
    <definedName name="_________MUR8" localSheetId="7">#REF!</definedName>
    <definedName name="_________MUR8" localSheetId="6">#REF!</definedName>
    <definedName name="_________MUR8" localSheetId="3">#REF!</definedName>
    <definedName name="_________MUR8" localSheetId="2">#REF!</definedName>
    <definedName name="_________MUR8" localSheetId="4">#REF!</definedName>
    <definedName name="_________MUR8">#REF!</definedName>
    <definedName name="_________OPC43" localSheetId="1">#REF!</definedName>
    <definedName name="_________OPC43" localSheetId="7">#REF!</definedName>
    <definedName name="_________OPC43" localSheetId="6">#REF!</definedName>
    <definedName name="_________OPC43" localSheetId="3">#REF!</definedName>
    <definedName name="_________OPC43" localSheetId="2">#REF!</definedName>
    <definedName name="_________OPC43" localSheetId="4">#REF!</definedName>
    <definedName name="_________OPC43">#REF!</definedName>
    <definedName name="_________PPC53">'[22]21-Rate Analysis-1'!$E$19</definedName>
    <definedName name="_________sh1">90</definedName>
    <definedName name="_________sh2">120</definedName>
    <definedName name="_________sh3">150</definedName>
    <definedName name="_________sh4">180</definedName>
    <definedName name="_________tab1" localSheetId="1">#REF!</definedName>
    <definedName name="_________tab1" localSheetId="7">#REF!</definedName>
    <definedName name="_________tab1" localSheetId="6">#REF!</definedName>
    <definedName name="_________tab1" localSheetId="3">#REF!</definedName>
    <definedName name="_________tab1" localSheetId="2">#REF!</definedName>
    <definedName name="_________tab1" localSheetId="4">#REF!</definedName>
    <definedName name="_________tab1">#REF!</definedName>
    <definedName name="_________tab2" localSheetId="1">#REF!</definedName>
    <definedName name="_________tab2" localSheetId="7">#REF!</definedName>
    <definedName name="_________tab2" localSheetId="6">#REF!</definedName>
    <definedName name="_________tab2" localSheetId="3">#REF!</definedName>
    <definedName name="_________tab2" localSheetId="2">#REF!</definedName>
    <definedName name="_________tab2" localSheetId="4">#REF!</definedName>
    <definedName name="_________tab2">#REF!</definedName>
    <definedName name="_________TIP1" localSheetId="1">#REF!</definedName>
    <definedName name="_________TIP1" localSheetId="7">#REF!</definedName>
    <definedName name="_________TIP1" localSheetId="6">#REF!</definedName>
    <definedName name="_________TIP1" localSheetId="3">#REF!</definedName>
    <definedName name="_________TIP1" localSheetId="2">#REF!</definedName>
    <definedName name="_________TIP1" localSheetId="4">#REF!</definedName>
    <definedName name="_________TIP1">#REF!</definedName>
    <definedName name="_________TIP2" localSheetId="1">#REF!</definedName>
    <definedName name="_________TIP2" localSheetId="7">#REF!</definedName>
    <definedName name="_________TIP2" localSheetId="6">#REF!</definedName>
    <definedName name="_________TIP2" localSheetId="3">#REF!</definedName>
    <definedName name="_________TIP2" localSheetId="2">#REF!</definedName>
    <definedName name="_________TIP2" localSheetId="4">#REF!</definedName>
    <definedName name="_________TIP2">#REF!</definedName>
    <definedName name="_________TIP3" localSheetId="1">#REF!</definedName>
    <definedName name="_________TIP3" localSheetId="7">#REF!</definedName>
    <definedName name="_________TIP3" localSheetId="6">#REF!</definedName>
    <definedName name="_________TIP3" localSheetId="3">#REF!</definedName>
    <definedName name="_________TIP3" localSheetId="2">#REF!</definedName>
    <definedName name="_________TIP3" localSheetId="4">#REF!</definedName>
    <definedName name="_________TIP3">#REF!</definedName>
    <definedName name="________A65537" localSheetId="1">#REF!</definedName>
    <definedName name="________A65537" localSheetId="7">#REF!</definedName>
    <definedName name="________A65537" localSheetId="6">#REF!</definedName>
    <definedName name="________A65537" localSheetId="3">#REF!</definedName>
    <definedName name="________A65537" localSheetId="2">#REF!</definedName>
    <definedName name="________A65537" localSheetId="4">#REF!</definedName>
    <definedName name="________A65537">#REF!</definedName>
    <definedName name="________ABM10" localSheetId="1">#REF!</definedName>
    <definedName name="________ABM10" localSheetId="7">#REF!</definedName>
    <definedName name="________ABM10" localSheetId="6">#REF!</definedName>
    <definedName name="________ABM10" localSheetId="3">#REF!</definedName>
    <definedName name="________ABM10" localSheetId="2">#REF!</definedName>
    <definedName name="________ABM10" localSheetId="4">#REF!</definedName>
    <definedName name="________ABM10">#REF!</definedName>
    <definedName name="________ABM40" localSheetId="1">#REF!</definedName>
    <definedName name="________ABM40" localSheetId="7">#REF!</definedName>
    <definedName name="________ABM40" localSheetId="6">#REF!</definedName>
    <definedName name="________ABM40" localSheetId="3">#REF!</definedName>
    <definedName name="________ABM40" localSheetId="2">#REF!</definedName>
    <definedName name="________ABM40" localSheetId="4">#REF!</definedName>
    <definedName name="________ABM40">#REF!</definedName>
    <definedName name="________ABM6" localSheetId="1">#REF!</definedName>
    <definedName name="________ABM6" localSheetId="7">#REF!</definedName>
    <definedName name="________ABM6" localSheetId="6">#REF!</definedName>
    <definedName name="________ABM6" localSheetId="3">#REF!</definedName>
    <definedName name="________ABM6" localSheetId="2">#REF!</definedName>
    <definedName name="________ABM6" localSheetId="4">#REF!</definedName>
    <definedName name="________ABM6">#REF!</definedName>
    <definedName name="________ACB10" localSheetId="1">#REF!</definedName>
    <definedName name="________ACB10" localSheetId="7">#REF!</definedName>
    <definedName name="________ACB10" localSheetId="6">#REF!</definedName>
    <definedName name="________ACB10" localSheetId="3">#REF!</definedName>
    <definedName name="________ACB10" localSheetId="2">#REF!</definedName>
    <definedName name="________ACB10" localSheetId="4">#REF!</definedName>
    <definedName name="________ACB10">#REF!</definedName>
    <definedName name="________ACB20" localSheetId="1">#REF!</definedName>
    <definedName name="________ACB20" localSheetId="7">#REF!</definedName>
    <definedName name="________ACB20" localSheetId="6">#REF!</definedName>
    <definedName name="________ACB20" localSheetId="3">#REF!</definedName>
    <definedName name="________ACB20" localSheetId="2">#REF!</definedName>
    <definedName name="________ACB20" localSheetId="4">#REF!</definedName>
    <definedName name="________ACB20">#REF!</definedName>
    <definedName name="________ACR10" localSheetId="1">#REF!</definedName>
    <definedName name="________ACR10" localSheetId="7">#REF!</definedName>
    <definedName name="________ACR10" localSheetId="6">#REF!</definedName>
    <definedName name="________ACR10" localSheetId="3">#REF!</definedName>
    <definedName name="________ACR10" localSheetId="2">#REF!</definedName>
    <definedName name="________ACR10" localSheetId="4">#REF!</definedName>
    <definedName name="________ACR10">#REF!</definedName>
    <definedName name="________ACR20" localSheetId="1">#REF!</definedName>
    <definedName name="________ACR20" localSheetId="7">#REF!</definedName>
    <definedName name="________ACR20" localSheetId="6">#REF!</definedName>
    <definedName name="________ACR20" localSheetId="3">#REF!</definedName>
    <definedName name="________ACR20" localSheetId="2">#REF!</definedName>
    <definedName name="________ACR20" localSheetId="4">#REF!</definedName>
    <definedName name="________ACR20">#REF!</definedName>
    <definedName name="________AGG10">'[21]21-Rate Analysis-1'!$E$22</definedName>
    <definedName name="________AGG40" localSheetId="1">#REF!</definedName>
    <definedName name="________AGG40" localSheetId="7">#REF!</definedName>
    <definedName name="________AGG40" localSheetId="6">#REF!</definedName>
    <definedName name="________AGG40" localSheetId="3">#REF!</definedName>
    <definedName name="________AGG40" localSheetId="2">#REF!</definedName>
    <definedName name="________AGG40" localSheetId="4">#REF!</definedName>
    <definedName name="________AGG40">#REF!</definedName>
    <definedName name="________AGG6" localSheetId="1">#REF!</definedName>
    <definedName name="________AGG6" localSheetId="7">#REF!</definedName>
    <definedName name="________AGG6" localSheetId="6">#REF!</definedName>
    <definedName name="________AGG6" localSheetId="3">#REF!</definedName>
    <definedName name="________AGG6" localSheetId="2">#REF!</definedName>
    <definedName name="________AGG6" localSheetId="4">#REF!</definedName>
    <definedName name="________AGG6">#REF!</definedName>
    <definedName name="________ash1" localSheetId="1">[17]ANAL!#REF!</definedName>
    <definedName name="________ash1" localSheetId="7">[17]ANAL!#REF!</definedName>
    <definedName name="________ash1" localSheetId="6">[17]ANAL!#REF!</definedName>
    <definedName name="________ash1" localSheetId="3">[17]ANAL!#REF!</definedName>
    <definedName name="________ash1" localSheetId="2">[17]ANAL!#REF!</definedName>
    <definedName name="________ash1" localSheetId="4">[17]ANAL!#REF!</definedName>
    <definedName name="________ash1">[17]ANAL!#REF!</definedName>
    <definedName name="________AWM10" localSheetId="1">#REF!</definedName>
    <definedName name="________AWM10" localSheetId="7">#REF!</definedName>
    <definedName name="________AWM10" localSheetId="6">#REF!</definedName>
    <definedName name="________AWM10" localSheetId="3">#REF!</definedName>
    <definedName name="________AWM10" localSheetId="2">#REF!</definedName>
    <definedName name="________AWM10" localSheetId="4">#REF!</definedName>
    <definedName name="________AWM10">#REF!</definedName>
    <definedName name="________AWM40" localSheetId="1">#REF!</definedName>
    <definedName name="________AWM40" localSheetId="7">#REF!</definedName>
    <definedName name="________AWM40" localSheetId="6">#REF!</definedName>
    <definedName name="________AWM40" localSheetId="3">#REF!</definedName>
    <definedName name="________AWM40" localSheetId="2">#REF!</definedName>
    <definedName name="________AWM40" localSheetId="4">#REF!</definedName>
    <definedName name="________AWM40">#REF!</definedName>
    <definedName name="________AWM6" localSheetId="1">#REF!</definedName>
    <definedName name="________AWM6" localSheetId="7">#REF!</definedName>
    <definedName name="________AWM6" localSheetId="6">#REF!</definedName>
    <definedName name="________AWM6" localSheetId="3">#REF!</definedName>
    <definedName name="________AWM6" localSheetId="2">#REF!</definedName>
    <definedName name="________AWM6" localSheetId="4">#REF!</definedName>
    <definedName name="________AWM6">#REF!</definedName>
    <definedName name="________CAN112">13.42</definedName>
    <definedName name="________CAN113">12.98</definedName>
    <definedName name="________CAN117">12.7</definedName>
    <definedName name="________CAN118">13.27</definedName>
    <definedName name="________CAN120">11.72</definedName>
    <definedName name="________CAN210">10.38</definedName>
    <definedName name="________CAN211">10.58</definedName>
    <definedName name="________CAN213">10.56</definedName>
    <definedName name="________CAN215">10.22</definedName>
    <definedName name="________CAN216">9.61</definedName>
    <definedName name="________CAN217">10.47</definedName>
    <definedName name="________CAN219">10.91</definedName>
    <definedName name="________CAN220">11.09</definedName>
    <definedName name="________CAN221">11.25</definedName>
    <definedName name="________CAN222">10.17</definedName>
    <definedName name="________CAN223">9.89</definedName>
    <definedName name="________CAN230">10.79</definedName>
    <definedName name="________can421">40.2</definedName>
    <definedName name="________can422">41.57</definedName>
    <definedName name="________can423">43.9</definedName>
    <definedName name="________can424">41.19</definedName>
    <definedName name="________can425">42.81</definedName>
    <definedName name="________can426">40.77</definedName>
    <definedName name="________can427">40.92</definedName>
    <definedName name="________can428">39.29</definedName>
    <definedName name="________can429">45.19</definedName>
    <definedName name="________can430">40.73</definedName>
    <definedName name="________can431">42.52</definedName>
    <definedName name="________can432">42.53</definedName>
    <definedName name="________can433">43.69</definedName>
    <definedName name="________can434">40.43</definedName>
    <definedName name="________can435">43.3</definedName>
    <definedName name="________CAN458" localSheetId="1">[11]PROCTOR!#REF!</definedName>
    <definedName name="________CAN458" localSheetId="7">[11]PROCTOR!#REF!</definedName>
    <definedName name="________CAN458" localSheetId="6">[11]PROCTOR!#REF!</definedName>
    <definedName name="________CAN458" localSheetId="3">[11]PROCTOR!#REF!</definedName>
    <definedName name="________CAN458" localSheetId="2">[11]PROCTOR!#REF!</definedName>
    <definedName name="________CAN458" localSheetId="4">[11]PROCTOR!#REF!</definedName>
    <definedName name="________CAN458">[11]PROCTOR!#REF!</definedName>
    <definedName name="________CAN486" localSheetId="1">[11]PROCTOR!#REF!</definedName>
    <definedName name="________CAN486" localSheetId="7">[11]PROCTOR!#REF!</definedName>
    <definedName name="________CAN486" localSheetId="6">[11]PROCTOR!#REF!</definedName>
    <definedName name="________CAN486" localSheetId="3">[11]PROCTOR!#REF!</definedName>
    <definedName name="________CAN486" localSheetId="2">[11]PROCTOR!#REF!</definedName>
    <definedName name="________CAN486" localSheetId="4">[11]PROCTOR!#REF!</definedName>
    <definedName name="________CAN486">[11]PROCTOR!#REF!</definedName>
    <definedName name="________CAN487" localSheetId="1">[11]PROCTOR!#REF!</definedName>
    <definedName name="________CAN487" localSheetId="7">[11]PROCTOR!#REF!</definedName>
    <definedName name="________CAN487" localSheetId="6">[11]PROCTOR!#REF!</definedName>
    <definedName name="________CAN487" localSheetId="3">[11]PROCTOR!#REF!</definedName>
    <definedName name="________CAN487" localSheetId="2">[11]PROCTOR!#REF!</definedName>
    <definedName name="________CAN487" localSheetId="4">[11]PROCTOR!#REF!</definedName>
    <definedName name="________CAN487">[11]PROCTOR!#REF!</definedName>
    <definedName name="________CAN488" localSheetId="1">[11]PROCTOR!#REF!</definedName>
    <definedName name="________CAN488" localSheetId="7">[11]PROCTOR!#REF!</definedName>
    <definedName name="________CAN488" localSheetId="6">[11]PROCTOR!#REF!</definedName>
    <definedName name="________CAN488" localSheetId="3">[11]PROCTOR!#REF!</definedName>
    <definedName name="________CAN488" localSheetId="2">[11]PROCTOR!#REF!</definedName>
    <definedName name="________CAN488" localSheetId="4">[11]PROCTOR!#REF!</definedName>
    <definedName name="________CAN488">[11]PROCTOR!#REF!</definedName>
    <definedName name="________CAN489" localSheetId="1">[11]PROCTOR!#REF!</definedName>
    <definedName name="________CAN489" localSheetId="7">[11]PROCTOR!#REF!</definedName>
    <definedName name="________CAN489" localSheetId="6">[11]PROCTOR!#REF!</definedName>
    <definedName name="________CAN489" localSheetId="3">[11]PROCTOR!#REF!</definedName>
    <definedName name="________CAN489" localSheetId="2">[11]PROCTOR!#REF!</definedName>
    <definedName name="________CAN489" localSheetId="4">[11]PROCTOR!#REF!</definedName>
    <definedName name="________CAN489">[11]PROCTOR!#REF!</definedName>
    <definedName name="________CAN490" localSheetId="1">[11]PROCTOR!#REF!</definedName>
    <definedName name="________CAN490" localSheetId="7">[11]PROCTOR!#REF!</definedName>
    <definedName name="________CAN490" localSheetId="6">[11]PROCTOR!#REF!</definedName>
    <definedName name="________CAN490" localSheetId="3">[11]PROCTOR!#REF!</definedName>
    <definedName name="________CAN490" localSheetId="2">[11]PROCTOR!#REF!</definedName>
    <definedName name="________CAN490" localSheetId="4">[11]PROCTOR!#REF!</definedName>
    <definedName name="________CAN490">[11]PROCTOR!#REF!</definedName>
    <definedName name="________CAN491" localSheetId="1">[11]PROCTOR!#REF!</definedName>
    <definedName name="________CAN491" localSheetId="7">[11]PROCTOR!#REF!</definedName>
    <definedName name="________CAN491" localSheetId="6">[11]PROCTOR!#REF!</definedName>
    <definedName name="________CAN491" localSheetId="3">[11]PROCTOR!#REF!</definedName>
    <definedName name="________CAN491" localSheetId="2">[11]PROCTOR!#REF!</definedName>
    <definedName name="________CAN491" localSheetId="4">[11]PROCTOR!#REF!</definedName>
    <definedName name="________CAN491">[11]PROCTOR!#REF!</definedName>
    <definedName name="________CAN492" localSheetId="1">[11]PROCTOR!#REF!</definedName>
    <definedName name="________CAN492" localSheetId="7">[11]PROCTOR!#REF!</definedName>
    <definedName name="________CAN492" localSheetId="6">[11]PROCTOR!#REF!</definedName>
    <definedName name="________CAN492" localSheetId="3">[11]PROCTOR!#REF!</definedName>
    <definedName name="________CAN492" localSheetId="2">[11]PROCTOR!#REF!</definedName>
    <definedName name="________CAN492" localSheetId="4">[11]PROCTOR!#REF!</definedName>
    <definedName name="________CAN492">[11]PROCTOR!#REF!</definedName>
    <definedName name="________CAN493" localSheetId="1">[11]PROCTOR!#REF!</definedName>
    <definedName name="________CAN493" localSheetId="7">[11]PROCTOR!#REF!</definedName>
    <definedName name="________CAN493" localSheetId="6">[11]PROCTOR!#REF!</definedName>
    <definedName name="________CAN493" localSheetId="3">[11]PROCTOR!#REF!</definedName>
    <definedName name="________CAN493" localSheetId="2">[11]PROCTOR!#REF!</definedName>
    <definedName name="________CAN493" localSheetId="4">[11]PROCTOR!#REF!</definedName>
    <definedName name="________CAN493">[11]PROCTOR!#REF!</definedName>
    <definedName name="________CAN494" localSheetId="1">[11]PROCTOR!#REF!</definedName>
    <definedName name="________CAN494" localSheetId="7">[11]PROCTOR!#REF!</definedName>
    <definedName name="________CAN494" localSheetId="6">[11]PROCTOR!#REF!</definedName>
    <definedName name="________CAN494" localSheetId="3">[11]PROCTOR!#REF!</definedName>
    <definedName name="________CAN494" localSheetId="2">[11]PROCTOR!#REF!</definedName>
    <definedName name="________CAN494" localSheetId="4">[11]PROCTOR!#REF!</definedName>
    <definedName name="________CAN494">[11]PROCTOR!#REF!</definedName>
    <definedName name="________CAN495" localSheetId="1">[11]PROCTOR!#REF!</definedName>
    <definedName name="________CAN495" localSheetId="7">[11]PROCTOR!#REF!</definedName>
    <definedName name="________CAN495" localSheetId="6">[11]PROCTOR!#REF!</definedName>
    <definedName name="________CAN495" localSheetId="3">[11]PROCTOR!#REF!</definedName>
    <definedName name="________CAN495" localSheetId="2">[11]PROCTOR!#REF!</definedName>
    <definedName name="________CAN495" localSheetId="4">[11]PROCTOR!#REF!</definedName>
    <definedName name="________CAN495">[11]PROCTOR!#REF!</definedName>
    <definedName name="________CAN496" localSheetId="1">[11]PROCTOR!#REF!</definedName>
    <definedName name="________CAN496" localSheetId="7">[11]PROCTOR!#REF!</definedName>
    <definedName name="________CAN496" localSheetId="6">[11]PROCTOR!#REF!</definedName>
    <definedName name="________CAN496" localSheetId="3">[11]PROCTOR!#REF!</definedName>
    <definedName name="________CAN496" localSheetId="2">[11]PROCTOR!#REF!</definedName>
    <definedName name="________CAN496" localSheetId="4">[11]PROCTOR!#REF!</definedName>
    <definedName name="________CAN496">[11]PROCTOR!#REF!</definedName>
    <definedName name="________CAN497" localSheetId="1">[11]PROCTOR!#REF!</definedName>
    <definedName name="________CAN497" localSheetId="7">[11]PROCTOR!#REF!</definedName>
    <definedName name="________CAN497" localSheetId="6">[11]PROCTOR!#REF!</definedName>
    <definedName name="________CAN497" localSheetId="3">[11]PROCTOR!#REF!</definedName>
    <definedName name="________CAN497" localSheetId="2">[11]PROCTOR!#REF!</definedName>
    <definedName name="________CAN497" localSheetId="4">[11]PROCTOR!#REF!</definedName>
    <definedName name="________CAN497">[11]PROCTOR!#REF!</definedName>
    <definedName name="________CAN498" localSheetId="1">[11]PROCTOR!#REF!</definedName>
    <definedName name="________CAN498" localSheetId="7">[11]PROCTOR!#REF!</definedName>
    <definedName name="________CAN498" localSheetId="6">[11]PROCTOR!#REF!</definedName>
    <definedName name="________CAN498" localSheetId="3">[11]PROCTOR!#REF!</definedName>
    <definedName name="________CAN498" localSheetId="2">[11]PROCTOR!#REF!</definedName>
    <definedName name="________CAN498" localSheetId="4">[11]PROCTOR!#REF!</definedName>
    <definedName name="________CAN498">[11]PROCTOR!#REF!</definedName>
    <definedName name="________CAN499" localSheetId="1">[11]PROCTOR!#REF!</definedName>
    <definedName name="________CAN499" localSheetId="7">[11]PROCTOR!#REF!</definedName>
    <definedName name="________CAN499" localSheetId="6">[11]PROCTOR!#REF!</definedName>
    <definedName name="________CAN499" localSheetId="3">[11]PROCTOR!#REF!</definedName>
    <definedName name="________CAN499" localSheetId="2">[11]PROCTOR!#REF!</definedName>
    <definedName name="________CAN499" localSheetId="4">[11]PROCTOR!#REF!</definedName>
    <definedName name="________CAN499">[11]PROCTOR!#REF!</definedName>
    <definedName name="________CAN500" localSheetId="1">[11]PROCTOR!#REF!</definedName>
    <definedName name="________CAN500" localSheetId="7">[11]PROCTOR!#REF!</definedName>
    <definedName name="________CAN500" localSheetId="6">[11]PROCTOR!#REF!</definedName>
    <definedName name="________CAN500" localSheetId="3">[11]PROCTOR!#REF!</definedName>
    <definedName name="________CAN500" localSheetId="2">[11]PROCTOR!#REF!</definedName>
    <definedName name="________CAN500" localSheetId="4">[11]PROCTOR!#REF!</definedName>
    <definedName name="________CAN500">[11]PROCTOR!#REF!</definedName>
    <definedName name="________CDG100" localSheetId="1">#REF!</definedName>
    <definedName name="________CDG100" localSheetId="7">#REF!</definedName>
    <definedName name="________CDG100" localSheetId="6">#REF!</definedName>
    <definedName name="________CDG100" localSheetId="3">#REF!</definedName>
    <definedName name="________CDG100" localSheetId="2">#REF!</definedName>
    <definedName name="________CDG100" localSheetId="4">#REF!</definedName>
    <definedName name="________CDG100">#REF!</definedName>
    <definedName name="________CDG250" localSheetId="1">#REF!</definedName>
    <definedName name="________CDG250" localSheetId="7">#REF!</definedName>
    <definedName name="________CDG250" localSheetId="6">#REF!</definedName>
    <definedName name="________CDG250" localSheetId="3">#REF!</definedName>
    <definedName name="________CDG250" localSheetId="2">#REF!</definedName>
    <definedName name="________CDG250" localSheetId="4">#REF!</definedName>
    <definedName name="________CDG250">#REF!</definedName>
    <definedName name="________CDG50" localSheetId="1">#REF!</definedName>
    <definedName name="________CDG50" localSheetId="7">#REF!</definedName>
    <definedName name="________CDG50" localSheetId="6">#REF!</definedName>
    <definedName name="________CDG50" localSheetId="3">#REF!</definedName>
    <definedName name="________CDG50" localSheetId="2">#REF!</definedName>
    <definedName name="________CDG50" localSheetId="4">#REF!</definedName>
    <definedName name="________CDG50">#REF!</definedName>
    <definedName name="________CDG500" localSheetId="1">#REF!</definedName>
    <definedName name="________CDG500" localSheetId="7">#REF!</definedName>
    <definedName name="________CDG500" localSheetId="6">#REF!</definedName>
    <definedName name="________CDG500" localSheetId="3">#REF!</definedName>
    <definedName name="________CDG500" localSheetId="2">#REF!</definedName>
    <definedName name="________CDG500" localSheetId="4">#REF!</definedName>
    <definedName name="________CDG500">#REF!</definedName>
    <definedName name="________CEM53" localSheetId="1">#REF!</definedName>
    <definedName name="________CEM53" localSheetId="7">#REF!</definedName>
    <definedName name="________CEM53" localSheetId="6">#REF!</definedName>
    <definedName name="________CEM53" localSheetId="3">#REF!</definedName>
    <definedName name="________CEM53" localSheetId="2">#REF!</definedName>
    <definedName name="________CEM53" localSheetId="4">#REF!</definedName>
    <definedName name="________CEM53">#REF!</definedName>
    <definedName name="________CRN3" localSheetId="1">#REF!</definedName>
    <definedName name="________CRN3" localSheetId="7">#REF!</definedName>
    <definedName name="________CRN3" localSheetId="6">#REF!</definedName>
    <definedName name="________CRN3" localSheetId="3">#REF!</definedName>
    <definedName name="________CRN3" localSheetId="2">#REF!</definedName>
    <definedName name="________CRN3" localSheetId="4">#REF!</definedName>
    <definedName name="________CRN3">#REF!</definedName>
    <definedName name="________CRN35" localSheetId="1">#REF!</definedName>
    <definedName name="________CRN35" localSheetId="7">#REF!</definedName>
    <definedName name="________CRN35" localSheetId="6">#REF!</definedName>
    <definedName name="________CRN35" localSheetId="3">#REF!</definedName>
    <definedName name="________CRN35" localSheetId="2">#REF!</definedName>
    <definedName name="________CRN35" localSheetId="4">#REF!</definedName>
    <definedName name="________CRN35">#REF!</definedName>
    <definedName name="________CRN80" localSheetId="1">#REF!</definedName>
    <definedName name="________CRN80" localSheetId="7">#REF!</definedName>
    <definedName name="________CRN80" localSheetId="6">#REF!</definedName>
    <definedName name="________CRN80" localSheetId="3">#REF!</definedName>
    <definedName name="________CRN80" localSheetId="2">#REF!</definedName>
    <definedName name="________CRN80" localSheetId="4">#REF!</definedName>
    <definedName name="________CRN80">#REF!</definedName>
    <definedName name="________dec05" hidden="1">{"'Sheet1'!$A$4386:$N$4591"}</definedName>
    <definedName name="________DOZ50" localSheetId="1">#REF!</definedName>
    <definedName name="________DOZ50" localSheetId="7">#REF!</definedName>
    <definedName name="________DOZ50" localSheetId="6">#REF!</definedName>
    <definedName name="________DOZ50" localSheetId="3">#REF!</definedName>
    <definedName name="________DOZ50" localSheetId="2">#REF!</definedName>
    <definedName name="________DOZ50" localSheetId="4">#REF!</definedName>
    <definedName name="________DOZ50">#REF!</definedName>
    <definedName name="________DOZ80" localSheetId="1">#REF!</definedName>
    <definedName name="________DOZ80" localSheetId="7">#REF!</definedName>
    <definedName name="________DOZ80" localSheetId="6">#REF!</definedName>
    <definedName name="________DOZ80" localSheetId="3">#REF!</definedName>
    <definedName name="________DOZ80" localSheetId="2">#REF!</definedName>
    <definedName name="________DOZ80" localSheetId="4">#REF!</definedName>
    <definedName name="________DOZ80">#REF!</definedName>
    <definedName name="________EXC20">'[22]21-Rate Analysis-1'!$E$50</definedName>
    <definedName name="________ExV200" localSheetId="1">#REF!</definedName>
    <definedName name="________ExV200" localSheetId="7">#REF!</definedName>
    <definedName name="________ExV200" localSheetId="6">#REF!</definedName>
    <definedName name="________ExV200" localSheetId="3">#REF!</definedName>
    <definedName name="________ExV200" localSheetId="2">#REF!</definedName>
    <definedName name="________ExV200" localSheetId="4">#REF!</definedName>
    <definedName name="________ExV200">#REF!</definedName>
    <definedName name="________GEN100" localSheetId="1">#REF!</definedName>
    <definedName name="________GEN100" localSheetId="7">#REF!</definedName>
    <definedName name="________GEN100" localSheetId="6">#REF!</definedName>
    <definedName name="________GEN100" localSheetId="3">#REF!</definedName>
    <definedName name="________GEN100" localSheetId="2">#REF!</definedName>
    <definedName name="________GEN100" localSheetId="4">#REF!</definedName>
    <definedName name="________GEN100">#REF!</definedName>
    <definedName name="________GEN250" localSheetId="1">#REF!</definedName>
    <definedName name="________GEN250" localSheetId="7">#REF!</definedName>
    <definedName name="________GEN250" localSheetId="6">#REF!</definedName>
    <definedName name="________GEN250" localSheetId="3">#REF!</definedName>
    <definedName name="________GEN250" localSheetId="2">#REF!</definedName>
    <definedName name="________GEN250" localSheetId="4">#REF!</definedName>
    <definedName name="________GEN250">#REF!</definedName>
    <definedName name="________GEN325" localSheetId="1">#REF!</definedName>
    <definedName name="________GEN325" localSheetId="7">#REF!</definedName>
    <definedName name="________GEN325" localSheetId="6">#REF!</definedName>
    <definedName name="________GEN325" localSheetId="3">#REF!</definedName>
    <definedName name="________GEN325" localSheetId="2">#REF!</definedName>
    <definedName name="________GEN325" localSheetId="4">#REF!</definedName>
    <definedName name="________GEN325">#REF!</definedName>
    <definedName name="________GEN380" localSheetId="1">#REF!</definedName>
    <definedName name="________GEN380" localSheetId="7">#REF!</definedName>
    <definedName name="________GEN380" localSheetId="6">#REF!</definedName>
    <definedName name="________GEN380" localSheetId="3">#REF!</definedName>
    <definedName name="________GEN380" localSheetId="2">#REF!</definedName>
    <definedName name="________GEN380" localSheetId="4">#REF!</definedName>
    <definedName name="________GEN380">#REF!</definedName>
    <definedName name="________GSB1" localSheetId="1">#REF!</definedName>
    <definedName name="________GSB1" localSheetId="7">#REF!</definedName>
    <definedName name="________GSB1" localSheetId="6">#REF!</definedName>
    <definedName name="________GSB1" localSheetId="3">#REF!</definedName>
    <definedName name="________GSB1" localSheetId="2">#REF!</definedName>
    <definedName name="________GSB1" localSheetId="4">#REF!</definedName>
    <definedName name="________GSB1">#REF!</definedName>
    <definedName name="________GSB2" localSheetId="1">#REF!</definedName>
    <definedName name="________GSB2" localSheetId="7">#REF!</definedName>
    <definedName name="________GSB2" localSheetId="6">#REF!</definedName>
    <definedName name="________GSB2" localSheetId="3">#REF!</definedName>
    <definedName name="________GSB2" localSheetId="2">#REF!</definedName>
    <definedName name="________GSB2" localSheetId="4">#REF!</definedName>
    <definedName name="________GSB2">#REF!</definedName>
    <definedName name="________GSB3" localSheetId="1">#REF!</definedName>
    <definedName name="________GSB3" localSheetId="7">#REF!</definedName>
    <definedName name="________GSB3" localSheetId="6">#REF!</definedName>
    <definedName name="________GSB3" localSheetId="3">#REF!</definedName>
    <definedName name="________GSB3" localSheetId="2">#REF!</definedName>
    <definedName name="________GSB3" localSheetId="4">#REF!</definedName>
    <definedName name="________GSB3">#REF!</definedName>
    <definedName name="________HMP1" localSheetId="1">#REF!</definedName>
    <definedName name="________HMP1" localSheetId="7">#REF!</definedName>
    <definedName name="________HMP1" localSheetId="6">#REF!</definedName>
    <definedName name="________HMP1" localSheetId="3">#REF!</definedName>
    <definedName name="________HMP1" localSheetId="2">#REF!</definedName>
    <definedName name="________HMP1" localSheetId="4">#REF!</definedName>
    <definedName name="________HMP1">#REF!</definedName>
    <definedName name="________HMP2" localSheetId="1">#REF!</definedName>
    <definedName name="________HMP2" localSheetId="7">#REF!</definedName>
    <definedName name="________HMP2" localSheetId="6">#REF!</definedName>
    <definedName name="________HMP2" localSheetId="3">#REF!</definedName>
    <definedName name="________HMP2" localSheetId="2">#REF!</definedName>
    <definedName name="________HMP2" localSheetId="4">#REF!</definedName>
    <definedName name="________HMP2">#REF!</definedName>
    <definedName name="________HMP3" localSheetId="1">#REF!</definedName>
    <definedName name="________HMP3" localSheetId="7">#REF!</definedName>
    <definedName name="________HMP3" localSheetId="6">#REF!</definedName>
    <definedName name="________HMP3" localSheetId="3">#REF!</definedName>
    <definedName name="________HMP3" localSheetId="2">#REF!</definedName>
    <definedName name="________HMP3" localSheetId="4">#REF!</definedName>
    <definedName name="________HMP3">#REF!</definedName>
    <definedName name="________HMP4" localSheetId="1">#REF!</definedName>
    <definedName name="________HMP4" localSheetId="7">#REF!</definedName>
    <definedName name="________HMP4" localSheetId="6">#REF!</definedName>
    <definedName name="________HMP4" localSheetId="3">#REF!</definedName>
    <definedName name="________HMP4" localSheetId="2">#REF!</definedName>
    <definedName name="________HMP4" localSheetId="4">#REF!</definedName>
    <definedName name="________HMP4">#REF!</definedName>
    <definedName name="________lb1" localSheetId="1">#REF!</definedName>
    <definedName name="________lb1" localSheetId="7">#REF!</definedName>
    <definedName name="________lb1" localSheetId="6">#REF!</definedName>
    <definedName name="________lb1" localSheetId="3">#REF!</definedName>
    <definedName name="________lb1" localSheetId="2">#REF!</definedName>
    <definedName name="________lb1" localSheetId="4">#REF!</definedName>
    <definedName name="________lb1">#REF!</definedName>
    <definedName name="________lb2" localSheetId="1">#REF!</definedName>
    <definedName name="________lb2" localSheetId="7">#REF!</definedName>
    <definedName name="________lb2" localSheetId="6">#REF!</definedName>
    <definedName name="________lb2" localSheetId="3">#REF!</definedName>
    <definedName name="________lb2" localSheetId="2">#REF!</definedName>
    <definedName name="________lb2" localSheetId="4">#REF!</definedName>
    <definedName name="________lb2">#REF!</definedName>
    <definedName name="________mac2">200</definedName>
    <definedName name="________MIX10" localSheetId="1">#REF!</definedName>
    <definedName name="________MIX10" localSheetId="7">#REF!</definedName>
    <definedName name="________MIX10" localSheetId="6">#REF!</definedName>
    <definedName name="________MIX10" localSheetId="3">#REF!</definedName>
    <definedName name="________MIX10" localSheetId="2">#REF!</definedName>
    <definedName name="________MIX10" localSheetId="4">#REF!</definedName>
    <definedName name="________MIX10">#REF!</definedName>
    <definedName name="________MIX15" localSheetId="1">#REF!</definedName>
    <definedName name="________MIX15" localSheetId="7">#REF!</definedName>
    <definedName name="________MIX15" localSheetId="6">#REF!</definedName>
    <definedName name="________MIX15" localSheetId="3">#REF!</definedName>
    <definedName name="________MIX15" localSheetId="2">#REF!</definedName>
    <definedName name="________MIX15" localSheetId="4">#REF!</definedName>
    <definedName name="________MIX15">#REF!</definedName>
    <definedName name="________MIX15150" localSheetId="1">'[3]Mix Design'!#REF!</definedName>
    <definedName name="________MIX15150" localSheetId="7">'[3]Mix Design'!#REF!</definedName>
    <definedName name="________MIX15150" localSheetId="6">'[3]Mix Design'!#REF!</definedName>
    <definedName name="________MIX15150" localSheetId="3">'[3]Mix Design'!#REF!</definedName>
    <definedName name="________MIX15150" localSheetId="2">'[3]Mix Design'!#REF!</definedName>
    <definedName name="________MIX15150" localSheetId="4">'[3]Mix Design'!#REF!</definedName>
    <definedName name="________MIX15150">'[3]Mix Design'!#REF!</definedName>
    <definedName name="________MIX1540">'[3]Mix Design'!$P$11</definedName>
    <definedName name="________MIX1580" localSheetId="1">'[3]Mix Design'!#REF!</definedName>
    <definedName name="________MIX1580" localSheetId="7">'[3]Mix Design'!#REF!</definedName>
    <definedName name="________MIX1580" localSheetId="6">'[3]Mix Design'!#REF!</definedName>
    <definedName name="________MIX1580" localSheetId="3">'[3]Mix Design'!#REF!</definedName>
    <definedName name="________MIX1580" localSheetId="2">'[3]Mix Design'!#REF!</definedName>
    <definedName name="________MIX1580" localSheetId="4">'[3]Mix Design'!#REF!</definedName>
    <definedName name="________MIX1580">'[3]Mix Design'!#REF!</definedName>
    <definedName name="________MIX2">'[4]Mix Design'!$P$12</definedName>
    <definedName name="________MIX20" localSheetId="1">#REF!</definedName>
    <definedName name="________MIX20" localSheetId="7">#REF!</definedName>
    <definedName name="________MIX20" localSheetId="6">#REF!</definedName>
    <definedName name="________MIX20" localSheetId="3">#REF!</definedName>
    <definedName name="________MIX20" localSheetId="2">#REF!</definedName>
    <definedName name="________MIX20" localSheetId="4">#REF!</definedName>
    <definedName name="________MIX20">#REF!</definedName>
    <definedName name="________MIX2020">'[3]Mix Design'!$P$12</definedName>
    <definedName name="________MIX2040">'[3]Mix Design'!$P$13</definedName>
    <definedName name="________MIX25" localSheetId="1">#REF!</definedName>
    <definedName name="________MIX25" localSheetId="7">#REF!</definedName>
    <definedName name="________MIX25" localSheetId="6">#REF!</definedName>
    <definedName name="________MIX25" localSheetId="3">#REF!</definedName>
    <definedName name="________MIX25" localSheetId="2">#REF!</definedName>
    <definedName name="________MIX25" localSheetId="4">#REF!</definedName>
    <definedName name="________MIX25">#REF!</definedName>
    <definedName name="________MIX2540">'[3]Mix Design'!$P$15</definedName>
    <definedName name="________Mix255">'[5]Mix Design'!$P$13</definedName>
    <definedName name="________MIX30" localSheetId="1">#REF!</definedName>
    <definedName name="________MIX30" localSheetId="7">#REF!</definedName>
    <definedName name="________MIX30" localSheetId="6">#REF!</definedName>
    <definedName name="________MIX30" localSheetId="3">#REF!</definedName>
    <definedName name="________MIX30" localSheetId="2">#REF!</definedName>
    <definedName name="________MIX30" localSheetId="4">#REF!</definedName>
    <definedName name="________MIX30">#REF!</definedName>
    <definedName name="________MIX35" localSheetId="1">#REF!</definedName>
    <definedName name="________MIX35" localSheetId="7">#REF!</definedName>
    <definedName name="________MIX35" localSheetId="6">#REF!</definedName>
    <definedName name="________MIX35" localSheetId="3">#REF!</definedName>
    <definedName name="________MIX35" localSheetId="2">#REF!</definedName>
    <definedName name="________MIX35" localSheetId="4">#REF!</definedName>
    <definedName name="________MIX35">#REF!</definedName>
    <definedName name="________MIX40" localSheetId="1">#REF!</definedName>
    <definedName name="________MIX40" localSheetId="7">#REF!</definedName>
    <definedName name="________MIX40" localSheetId="6">#REF!</definedName>
    <definedName name="________MIX40" localSheetId="3">#REF!</definedName>
    <definedName name="________MIX40" localSheetId="2">#REF!</definedName>
    <definedName name="________MIX40" localSheetId="4">#REF!</definedName>
    <definedName name="________MIX40">#REF!</definedName>
    <definedName name="________MIX45" localSheetId="1">'[3]Mix Design'!#REF!</definedName>
    <definedName name="________MIX45" localSheetId="7">'[3]Mix Design'!#REF!</definedName>
    <definedName name="________MIX45" localSheetId="6">'[3]Mix Design'!#REF!</definedName>
    <definedName name="________MIX45" localSheetId="3">'[3]Mix Design'!#REF!</definedName>
    <definedName name="________MIX45" localSheetId="2">'[3]Mix Design'!#REF!</definedName>
    <definedName name="________MIX45" localSheetId="4">'[3]Mix Design'!#REF!</definedName>
    <definedName name="________MIX45">'[3]Mix Design'!#REF!</definedName>
    <definedName name="________mm1" localSheetId="1">#REF!</definedName>
    <definedName name="________mm1" localSheetId="7">#REF!</definedName>
    <definedName name="________mm1" localSheetId="6">#REF!</definedName>
    <definedName name="________mm1" localSheetId="3">#REF!</definedName>
    <definedName name="________mm1" localSheetId="2">#REF!</definedName>
    <definedName name="________mm1" localSheetId="4">#REF!</definedName>
    <definedName name="________mm1">#REF!</definedName>
    <definedName name="________mm2" localSheetId="1">#REF!</definedName>
    <definedName name="________mm2" localSheetId="7">#REF!</definedName>
    <definedName name="________mm2" localSheetId="6">#REF!</definedName>
    <definedName name="________mm2" localSheetId="3">#REF!</definedName>
    <definedName name="________mm2" localSheetId="2">#REF!</definedName>
    <definedName name="________mm2" localSheetId="4">#REF!</definedName>
    <definedName name="________mm2">#REF!</definedName>
    <definedName name="________mm3" localSheetId="1">#REF!</definedName>
    <definedName name="________mm3" localSheetId="7">#REF!</definedName>
    <definedName name="________mm3" localSheetId="6">#REF!</definedName>
    <definedName name="________mm3" localSheetId="3">#REF!</definedName>
    <definedName name="________mm3" localSheetId="2">#REF!</definedName>
    <definedName name="________mm3" localSheetId="4">#REF!</definedName>
    <definedName name="________mm3">#REF!</definedName>
    <definedName name="________MUR5" localSheetId="1">#REF!</definedName>
    <definedName name="________MUR5" localSheetId="7">#REF!</definedName>
    <definedName name="________MUR5" localSheetId="6">#REF!</definedName>
    <definedName name="________MUR5" localSheetId="3">#REF!</definedName>
    <definedName name="________MUR5" localSheetId="2">#REF!</definedName>
    <definedName name="________MUR5" localSheetId="4">#REF!</definedName>
    <definedName name="________MUR5">#REF!</definedName>
    <definedName name="________MUR8" localSheetId="1">#REF!</definedName>
    <definedName name="________MUR8" localSheetId="7">#REF!</definedName>
    <definedName name="________MUR8" localSheetId="6">#REF!</definedName>
    <definedName name="________MUR8" localSheetId="3">#REF!</definedName>
    <definedName name="________MUR8" localSheetId="2">#REF!</definedName>
    <definedName name="________MUR8" localSheetId="4">#REF!</definedName>
    <definedName name="________MUR8">#REF!</definedName>
    <definedName name="________OPC43" localSheetId="1">#REF!</definedName>
    <definedName name="________OPC43" localSheetId="7">#REF!</definedName>
    <definedName name="________OPC43" localSheetId="6">#REF!</definedName>
    <definedName name="________OPC43" localSheetId="3">#REF!</definedName>
    <definedName name="________OPC43" localSheetId="2">#REF!</definedName>
    <definedName name="________OPC43" localSheetId="4">#REF!</definedName>
    <definedName name="________OPC43">#REF!</definedName>
    <definedName name="________PPC53">'[22]21-Rate Analysis-1'!$E$19</definedName>
    <definedName name="________sh1">90</definedName>
    <definedName name="________sh2">120</definedName>
    <definedName name="________sh3">150</definedName>
    <definedName name="________sh4">180</definedName>
    <definedName name="________SLV10025" localSheetId="1">'[23]ANAL-PIPE LINE'!#REF!</definedName>
    <definedName name="________SLV10025" localSheetId="7">'[23]ANAL-PIPE LINE'!#REF!</definedName>
    <definedName name="________SLV10025" localSheetId="6">'[23]ANAL-PIPE LINE'!#REF!</definedName>
    <definedName name="________SLV10025" localSheetId="3">'[23]ANAL-PIPE LINE'!#REF!</definedName>
    <definedName name="________SLV10025" localSheetId="2">'[23]ANAL-PIPE LINE'!#REF!</definedName>
    <definedName name="________SLV10025" localSheetId="4">'[23]ANAL-PIPE LINE'!#REF!</definedName>
    <definedName name="________SLV10025">'[23]ANAL-PIPE LINE'!#REF!</definedName>
    <definedName name="________tab1" localSheetId="1">#REF!</definedName>
    <definedName name="________tab1" localSheetId="7">#REF!</definedName>
    <definedName name="________tab1" localSheetId="6">#REF!</definedName>
    <definedName name="________tab1" localSheetId="3">#REF!</definedName>
    <definedName name="________tab1" localSheetId="2">#REF!</definedName>
    <definedName name="________tab1" localSheetId="4">#REF!</definedName>
    <definedName name="________tab1">#REF!</definedName>
    <definedName name="________tab2" localSheetId="1">#REF!</definedName>
    <definedName name="________tab2" localSheetId="7">#REF!</definedName>
    <definedName name="________tab2" localSheetId="6">#REF!</definedName>
    <definedName name="________tab2" localSheetId="3">#REF!</definedName>
    <definedName name="________tab2" localSheetId="2">#REF!</definedName>
    <definedName name="________tab2" localSheetId="4">#REF!</definedName>
    <definedName name="________tab2">#REF!</definedName>
    <definedName name="________TIP1" localSheetId="1">#REF!</definedName>
    <definedName name="________TIP1" localSheetId="7">#REF!</definedName>
    <definedName name="________TIP1" localSheetId="6">#REF!</definedName>
    <definedName name="________TIP1" localSheetId="3">#REF!</definedName>
    <definedName name="________TIP1" localSheetId="2">#REF!</definedName>
    <definedName name="________TIP1" localSheetId="4">#REF!</definedName>
    <definedName name="________TIP1">#REF!</definedName>
    <definedName name="________TIP2" localSheetId="1">#REF!</definedName>
    <definedName name="________TIP2" localSheetId="7">#REF!</definedName>
    <definedName name="________TIP2" localSheetId="6">#REF!</definedName>
    <definedName name="________TIP2" localSheetId="3">#REF!</definedName>
    <definedName name="________TIP2" localSheetId="2">#REF!</definedName>
    <definedName name="________TIP2" localSheetId="4">#REF!</definedName>
    <definedName name="________TIP2">#REF!</definedName>
    <definedName name="________TIP3" localSheetId="1">#REF!</definedName>
    <definedName name="________TIP3" localSheetId="7">#REF!</definedName>
    <definedName name="________TIP3" localSheetId="6">#REF!</definedName>
    <definedName name="________TIP3" localSheetId="3">#REF!</definedName>
    <definedName name="________TIP3" localSheetId="2">#REF!</definedName>
    <definedName name="________TIP3" localSheetId="4">#REF!</definedName>
    <definedName name="________TIP3">#REF!</definedName>
    <definedName name="_______A65537" localSheetId="1">#REF!</definedName>
    <definedName name="_______A65537" localSheetId="7">#REF!</definedName>
    <definedName name="_______A65537" localSheetId="6">#REF!</definedName>
    <definedName name="_______A65537" localSheetId="3">#REF!</definedName>
    <definedName name="_______A65537" localSheetId="2">#REF!</definedName>
    <definedName name="_______A65537" localSheetId="4">#REF!</definedName>
    <definedName name="_______A65537">#REF!</definedName>
    <definedName name="_______ABM10" localSheetId="1">#REF!</definedName>
    <definedName name="_______ABM10" localSheetId="7">#REF!</definedName>
    <definedName name="_______ABM10" localSheetId="6">#REF!</definedName>
    <definedName name="_______ABM10" localSheetId="3">#REF!</definedName>
    <definedName name="_______ABM10" localSheetId="2">#REF!</definedName>
    <definedName name="_______ABM10" localSheetId="4">#REF!</definedName>
    <definedName name="_______ABM10">#REF!</definedName>
    <definedName name="_______ABM40" localSheetId="1">#REF!</definedName>
    <definedName name="_______ABM40" localSheetId="7">#REF!</definedName>
    <definedName name="_______ABM40" localSheetId="6">#REF!</definedName>
    <definedName name="_______ABM40" localSheetId="3">#REF!</definedName>
    <definedName name="_______ABM40" localSheetId="2">#REF!</definedName>
    <definedName name="_______ABM40" localSheetId="4">#REF!</definedName>
    <definedName name="_______ABM40">#REF!</definedName>
    <definedName name="_______ABM6" localSheetId="1">#REF!</definedName>
    <definedName name="_______ABM6" localSheetId="7">#REF!</definedName>
    <definedName name="_______ABM6" localSheetId="6">#REF!</definedName>
    <definedName name="_______ABM6" localSheetId="3">#REF!</definedName>
    <definedName name="_______ABM6" localSheetId="2">#REF!</definedName>
    <definedName name="_______ABM6" localSheetId="4">#REF!</definedName>
    <definedName name="_______ABM6">#REF!</definedName>
    <definedName name="_______ACB10" localSheetId="1">#REF!</definedName>
    <definedName name="_______ACB10" localSheetId="7">#REF!</definedName>
    <definedName name="_______ACB10" localSheetId="6">#REF!</definedName>
    <definedName name="_______ACB10" localSheetId="3">#REF!</definedName>
    <definedName name="_______ACB10" localSheetId="2">#REF!</definedName>
    <definedName name="_______ACB10" localSheetId="4">#REF!</definedName>
    <definedName name="_______ACB10">#REF!</definedName>
    <definedName name="_______ACB20" localSheetId="1">#REF!</definedName>
    <definedName name="_______ACB20" localSheetId="7">#REF!</definedName>
    <definedName name="_______ACB20" localSheetId="6">#REF!</definedName>
    <definedName name="_______ACB20" localSheetId="3">#REF!</definedName>
    <definedName name="_______ACB20" localSheetId="2">#REF!</definedName>
    <definedName name="_______ACB20" localSheetId="4">#REF!</definedName>
    <definedName name="_______ACB20">#REF!</definedName>
    <definedName name="_______ACR10" localSheetId="1">#REF!</definedName>
    <definedName name="_______ACR10" localSheetId="7">#REF!</definedName>
    <definedName name="_______ACR10" localSheetId="6">#REF!</definedName>
    <definedName name="_______ACR10" localSheetId="3">#REF!</definedName>
    <definedName name="_______ACR10" localSheetId="2">#REF!</definedName>
    <definedName name="_______ACR10" localSheetId="4">#REF!</definedName>
    <definedName name="_______ACR10">#REF!</definedName>
    <definedName name="_______ACR20" localSheetId="1">#REF!</definedName>
    <definedName name="_______ACR20" localSheetId="7">#REF!</definedName>
    <definedName name="_______ACR20" localSheetId="6">#REF!</definedName>
    <definedName name="_______ACR20" localSheetId="3">#REF!</definedName>
    <definedName name="_______ACR20" localSheetId="2">#REF!</definedName>
    <definedName name="_______ACR20" localSheetId="4">#REF!</definedName>
    <definedName name="_______ACR20">#REF!</definedName>
    <definedName name="_______AGG10">'[21]21-Rate Analysis-1'!$E$22</definedName>
    <definedName name="_______AGG40" localSheetId="1">#REF!</definedName>
    <definedName name="_______AGG40" localSheetId="7">#REF!</definedName>
    <definedName name="_______AGG40" localSheetId="6">#REF!</definedName>
    <definedName name="_______AGG40" localSheetId="3">#REF!</definedName>
    <definedName name="_______AGG40" localSheetId="2">#REF!</definedName>
    <definedName name="_______AGG40" localSheetId="4">#REF!</definedName>
    <definedName name="_______AGG40">#REF!</definedName>
    <definedName name="_______AGG6" localSheetId="1">#REF!</definedName>
    <definedName name="_______AGG6" localSheetId="7">#REF!</definedName>
    <definedName name="_______AGG6" localSheetId="6">#REF!</definedName>
    <definedName name="_______AGG6" localSheetId="3">#REF!</definedName>
    <definedName name="_______AGG6" localSheetId="2">#REF!</definedName>
    <definedName name="_______AGG6" localSheetId="4">#REF!</definedName>
    <definedName name="_______AGG6">#REF!</definedName>
    <definedName name="_______ARV8040">'[6]ANAL-PUMP HOUSE'!$I$55</definedName>
    <definedName name="_______ash1" localSheetId="1">[10]ANAL!#REF!</definedName>
    <definedName name="_______ash1" localSheetId="7">[10]ANAL!#REF!</definedName>
    <definedName name="_______ash1" localSheetId="6">[10]ANAL!#REF!</definedName>
    <definedName name="_______ash1" localSheetId="3">[10]ANAL!#REF!</definedName>
    <definedName name="_______ash1" localSheetId="2">[10]ANAL!#REF!</definedName>
    <definedName name="_______ash1" localSheetId="4">[10]ANAL!#REF!</definedName>
    <definedName name="_______ash1">[10]ANAL!#REF!</definedName>
    <definedName name="_______AWM10" localSheetId="1">#REF!</definedName>
    <definedName name="_______AWM10" localSheetId="7">#REF!</definedName>
    <definedName name="_______AWM10" localSheetId="6">#REF!</definedName>
    <definedName name="_______AWM10" localSheetId="3">#REF!</definedName>
    <definedName name="_______AWM10" localSheetId="2">#REF!</definedName>
    <definedName name="_______AWM10" localSheetId="4">#REF!</definedName>
    <definedName name="_______AWM10">#REF!</definedName>
    <definedName name="_______AWM40" localSheetId="1">#REF!</definedName>
    <definedName name="_______AWM40" localSheetId="7">#REF!</definedName>
    <definedName name="_______AWM40" localSheetId="6">#REF!</definedName>
    <definedName name="_______AWM40" localSheetId="3">#REF!</definedName>
    <definedName name="_______AWM40" localSheetId="2">#REF!</definedName>
    <definedName name="_______AWM40" localSheetId="4">#REF!</definedName>
    <definedName name="_______AWM40">#REF!</definedName>
    <definedName name="_______AWM6" localSheetId="1">#REF!</definedName>
    <definedName name="_______AWM6" localSheetId="7">#REF!</definedName>
    <definedName name="_______AWM6" localSheetId="6">#REF!</definedName>
    <definedName name="_______AWM6" localSheetId="3">#REF!</definedName>
    <definedName name="_______AWM6" localSheetId="2">#REF!</definedName>
    <definedName name="_______AWM6" localSheetId="4">#REF!</definedName>
    <definedName name="_______AWM6">#REF!</definedName>
    <definedName name="_______BTV300">'[6]ANAL-PUMP HOUSE'!$I$52</definedName>
    <definedName name="_______CAN112">13.42</definedName>
    <definedName name="_______CAN113">12.98</definedName>
    <definedName name="_______CAN117">12.7</definedName>
    <definedName name="_______CAN118">13.27</definedName>
    <definedName name="_______CAN120">11.72</definedName>
    <definedName name="_______CAN210">10.38</definedName>
    <definedName name="_______CAN211">10.58</definedName>
    <definedName name="_______CAN213">10.56</definedName>
    <definedName name="_______CAN215">10.22</definedName>
    <definedName name="_______CAN216">9.61</definedName>
    <definedName name="_______CAN217">10.47</definedName>
    <definedName name="_______CAN219">10.91</definedName>
    <definedName name="_______CAN220">11.09</definedName>
    <definedName name="_______CAN221">11.25</definedName>
    <definedName name="_______CAN222">10.17</definedName>
    <definedName name="_______CAN223">9.89</definedName>
    <definedName name="_______CAN230">10.79</definedName>
    <definedName name="_______can421">40.2</definedName>
    <definedName name="_______can422">41.57</definedName>
    <definedName name="_______can423">43.9</definedName>
    <definedName name="_______can424">41.19</definedName>
    <definedName name="_______can425">42.81</definedName>
    <definedName name="_______can426">40.77</definedName>
    <definedName name="_______can427">40.92</definedName>
    <definedName name="_______can428">39.29</definedName>
    <definedName name="_______can429">45.19</definedName>
    <definedName name="_______can430">40.73</definedName>
    <definedName name="_______can431">42.52</definedName>
    <definedName name="_______can432">42.53</definedName>
    <definedName name="_______can433">43.69</definedName>
    <definedName name="_______can434">40.43</definedName>
    <definedName name="_______can435">43.3</definedName>
    <definedName name="_______CAN458" localSheetId="1">[11]PROCTOR!#REF!</definedName>
    <definedName name="_______CAN458" localSheetId="7">[11]PROCTOR!#REF!</definedName>
    <definedName name="_______CAN458" localSheetId="6">[11]PROCTOR!#REF!</definedName>
    <definedName name="_______CAN458" localSheetId="3">[11]PROCTOR!#REF!</definedName>
    <definedName name="_______CAN458" localSheetId="2">[11]PROCTOR!#REF!</definedName>
    <definedName name="_______CAN458" localSheetId="4">[11]PROCTOR!#REF!</definedName>
    <definedName name="_______CAN458">[11]PROCTOR!#REF!</definedName>
    <definedName name="_______CAN486" localSheetId="1">[11]PROCTOR!#REF!</definedName>
    <definedName name="_______CAN486" localSheetId="7">[11]PROCTOR!#REF!</definedName>
    <definedName name="_______CAN486" localSheetId="6">[11]PROCTOR!#REF!</definedName>
    <definedName name="_______CAN486" localSheetId="3">[11]PROCTOR!#REF!</definedName>
    <definedName name="_______CAN486" localSheetId="2">[11]PROCTOR!#REF!</definedName>
    <definedName name="_______CAN486" localSheetId="4">[11]PROCTOR!#REF!</definedName>
    <definedName name="_______CAN486">[11]PROCTOR!#REF!</definedName>
    <definedName name="_______CAN487" localSheetId="1">[11]PROCTOR!#REF!</definedName>
    <definedName name="_______CAN487" localSheetId="7">[11]PROCTOR!#REF!</definedName>
    <definedName name="_______CAN487" localSheetId="6">[11]PROCTOR!#REF!</definedName>
    <definedName name="_______CAN487" localSheetId="3">[11]PROCTOR!#REF!</definedName>
    <definedName name="_______CAN487" localSheetId="2">[11]PROCTOR!#REF!</definedName>
    <definedName name="_______CAN487" localSheetId="4">[11]PROCTOR!#REF!</definedName>
    <definedName name="_______CAN487">[11]PROCTOR!#REF!</definedName>
    <definedName name="_______CAN488" localSheetId="1">[11]PROCTOR!#REF!</definedName>
    <definedName name="_______CAN488" localSheetId="7">[11]PROCTOR!#REF!</definedName>
    <definedName name="_______CAN488" localSheetId="6">[11]PROCTOR!#REF!</definedName>
    <definedName name="_______CAN488" localSheetId="3">[11]PROCTOR!#REF!</definedName>
    <definedName name="_______CAN488" localSheetId="2">[11]PROCTOR!#REF!</definedName>
    <definedName name="_______CAN488" localSheetId="4">[11]PROCTOR!#REF!</definedName>
    <definedName name="_______CAN488">[11]PROCTOR!#REF!</definedName>
    <definedName name="_______CAN489" localSheetId="1">[11]PROCTOR!#REF!</definedName>
    <definedName name="_______CAN489" localSheetId="7">[11]PROCTOR!#REF!</definedName>
    <definedName name="_______CAN489" localSheetId="6">[11]PROCTOR!#REF!</definedName>
    <definedName name="_______CAN489" localSheetId="3">[11]PROCTOR!#REF!</definedName>
    <definedName name="_______CAN489" localSheetId="2">[11]PROCTOR!#REF!</definedName>
    <definedName name="_______CAN489" localSheetId="4">[11]PROCTOR!#REF!</definedName>
    <definedName name="_______CAN489">[11]PROCTOR!#REF!</definedName>
    <definedName name="_______CAN490" localSheetId="1">[11]PROCTOR!#REF!</definedName>
    <definedName name="_______CAN490" localSheetId="7">[11]PROCTOR!#REF!</definedName>
    <definedName name="_______CAN490" localSheetId="6">[11]PROCTOR!#REF!</definedName>
    <definedName name="_______CAN490" localSheetId="3">[11]PROCTOR!#REF!</definedName>
    <definedName name="_______CAN490" localSheetId="2">[11]PROCTOR!#REF!</definedName>
    <definedName name="_______CAN490" localSheetId="4">[11]PROCTOR!#REF!</definedName>
    <definedName name="_______CAN490">[11]PROCTOR!#REF!</definedName>
    <definedName name="_______CAN491" localSheetId="1">[11]PROCTOR!#REF!</definedName>
    <definedName name="_______CAN491" localSheetId="7">[11]PROCTOR!#REF!</definedName>
    <definedName name="_______CAN491" localSheetId="6">[11]PROCTOR!#REF!</definedName>
    <definedName name="_______CAN491" localSheetId="3">[11]PROCTOR!#REF!</definedName>
    <definedName name="_______CAN491" localSheetId="2">[11]PROCTOR!#REF!</definedName>
    <definedName name="_______CAN491" localSheetId="4">[11]PROCTOR!#REF!</definedName>
    <definedName name="_______CAN491">[11]PROCTOR!#REF!</definedName>
    <definedName name="_______CAN492" localSheetId="1">[11]PROCTOR!#REF!</definedName>
    <definedName name="_______CAN492" localSheetId="7">[11]PROCTOR!#REF!</definedName>
    <definedName name="_______CAN492" localSheetId="6">[11]PROCTOR!#REF!</definedName>
    <definedName name="_______CAN492" localSheetId="3">[11]PROCTOR!#REF!</definedName>
    <definedName name="_______CAN492" localSheetId="2">[11]PROCTOR!#REF!</definedName>
    <definedName name="_______CAN492" localSheetId="4">[11]PROCTOR!#REF!</definedName>
    <definedName name="_______CAN492">[11]PROCTOR!#REF!</definedName>
    <definedName name="_______CAN493" localSheetId="1">[11]PROCTOR!#REF!</definedName>
    <definedName name="_______CAN493" localSheetId="7">[11]PROCTOR!#REF!</definedName>
    <definedName name="_______CAN493" localSheetId="6">[11]PROCTOR!#REF!</definedName>
    <definedName name="_______CAN493" localSheetId="3">[11]PROCTOR!#REF!</definedName>
    <definedName name="_______CAN493" localSheetId="2">[11]PROCTOR!#REF!</definedName>
    <definedName name="_______CAN493" localSheetId="4">[11]PROCTOR!#REF!</definedName>
    <definedName name="_______CAN493">[11]PROCTOR!#REF!</definedName>
    <definedName name="_______CAN494" localSheetId="1">[11]PROCTOR!#REF!</definedName>
    <definedName name="_______CAN494" localSheetId="7">[11]PROCTOR!#REF!</definedName>
    <definedName name="_______CAN494" localSheetId="6">[11]PROCTOR!#REF!</definedName>
    <definedName name="_______CAN494" localSheetId="3">[11]PROCTOR!#REF!</definedName>
    <definedName name="_______CAN494" localSheetId="2">[11]PROCTOR!#REF!</definedName>
    <definedName name="_______CAN494" localSheetId="4">[11]PROCTOR!#REF!</definedName>
    <definedName name="_______CAN494">[11]PROCTOR!#REF!</definedName>
    <definedName name="_______CAN495" localSheetId="1">[11]PROCTOR!#REF!</definedName>
    <definedName name="_______CAN495" localSheetId="7">[11]PROCTOR!#REF!</definedName>
    <definedName name="_______CAN495" localSheetId="6">[11]PROCTOR!#REF!</definedName>
    <definedName name="_______CAN495" localSheetId="3">[11]PROCTOR!#REF!</definedName>
    <definedName name="_______CAN495" localSheetId="2">[11]PROCTOR!#REF!</definedName>
    <definedName name="_______CAN495" localSheetId="4">[11]PROCTOR!#REF!</definedName>
    <definedName name="_______CAN495">[11]PROCTOR!#REF!</definedName>
    <definedName name="_______CAN496" localSheetId="1">[11]PROCTOR!#REF!</definedName>
    <definedName name="_______CAN496" localSheetId="7">[11]PROCTOR!#REF!</definedName>
    <definedName name="_______CAN496" localSheetId="6">[11]PROCTOR!#REF!</definedName>
    <definedName name="_______CAN496" localSheetId="3">[11]PROCTOR!#REF!</definedName>
    <definedName name="_______CAN496" localSheetId="2">[11]PROCTOR!#REF!</definedName>
    <definedName name="_______CAN496" localSheetId="4">[11]PROCTOR!#REF!</definedName>
    <definedName name="_______CAN496">[11]PROCTOR!#REF!</definedName>
    <definedName name="_______CAN497" localSheetId="1">[11]PROCTOR!#REF!</definedName>
    <definedName name="_______CAN497" localSheetId="7">[11]PROCTOR!#REF!</definedName>
    <definedName name="_______CAN497" localSheetId="6">[11]PROCTOR!#REF!</definedName>
    <definedName name="_______CAN497" localSheetId="3">[11]PROCTOR!#REF!</definedName>
    <definedName name="_______CAN497" localSheetId="2">[11]PROCTOR!#REF!</definedName>
    <definedName name="_______CAN497" localSheetId="4">[11]PROCTOR!#REF!</definedName>
    <definedName name="_______CAN497">[11]PROCTOR!#REF!</definedName>
    <definedName name="_______CAN498" localSheetId="1">[11]PROCTOR!#REF!</definedName>
    <definedName name="_______CAN498" localSheetId="7">[11]PROCTOR!#REF!</definedName>
    <definedName name="_______CAN498" localSheetId="6">[11]PROCTOR!#REF!</definedName>
    <definedName name="_______CAN498" localSheetId="3">[11]PROCTOR!#REF!</definedName>
    <definedName name="_______CAN498" localSheetId="2">[11]PROCTOR!#REF!</definedName>
    <definedName name="_______CAN498" localSheetId="4">[11]PROCTOR!#REF!</definedName>
    <definedName name="_______CAN498">[11]PROCTOR!#REF!</definedName>
    <definedName name="_______CAN499" localSheetId="1">[11]PROCTOR!#REF!</definedName>
    <definedName name="_______CAN499" localSheetId="7">[11]PROCTOR!#REF!</definedName>
    <definedName name="_______CAN499" localSheetId="6">[11]PROCTOR!#REF!</definedName>
    <definedName name="_______CAN499" localSheetId="3">[11]PROCTOR!#REF!</definedName>
    <definedName name="_______CAN499" localSheetId="2">[11]PROCTOR!#REF!</definedName>
    <definedName name="_______CAN499" localSheetId="4">[11]PROCTOR!#REF!</definedName>
    <definedName name="_______CAN499">[11]PROCTOR!#REF!</definedName>
    <definedName name="_______CAN500" localSheetId="1">[11]PROCTOR!#REF!</definedName>
    <definedName name="_______CAN500" localSheetId="7">[11]PROCTOR!#REF!</definedName>
    <definedName name="_______CAN500" localSheetId="6">[11]PROCTOR!#REF!</definedName>
    <definedName name="_______CAN500" localSheetId="3">[11]PROCTOR!#REF!</definedName>
    <definedName name="_______CAN500" localSheetId="2">[11]PROCTOR!#REF!</definedName>
    <definedName name="_______CAN500" localSheetId="4">[11]PROCTOR!#REF!</definedName>
    <definedName name="_______CAN500">[11]PROCTOR!#REF!</definedName>
    <definedName name="_______CDG100" localSheetId="1">#REF!</definedName>
    <definedName name="_______CDG100" localSheetId="7">#REF!</definedName>
    <definedName name="_______CDG100" localSheetId="6">#REF!</definedName>
    <definedName name="_______CDG100" localSheetId="3">#REF!</definedName>
    <definedName name="_______CDG100" localSheetId="2">#REF!</definedName>
    <definedName name="_______CDG100" localSheetId="4">#REF!</definedName>
    <definedName name="_______CDG100">#REF!</definedName>
    <definedName name="_______CDG250" localSheetId="1">#REF!</definedName>
    <definedName name="_______CDG250" localSheetId="7">#REF!</definedName>
    <definedName name="_______CDG250" localSheetId="6">#REF!</definedName>
    <definedName name="_______CDG250" localSheetId="3">#REF!</definedName>
    <definedName name="_______CDG250" localSheetId="2">#REF!</definedName>
    <definedName name="_______CDG250" localSheetId="4">#REF!</definedName>
    <definedName name="_______CDG250">#REF!</definedName>
    <definedName name="_______CDG50" localSheetId="1">#REF!</definedName>
    <definedName name="_______CDG50" localSheetId="7">#REF!</definedName>
    <definedName name="_______CDG50" localSheetId="6">#REF!</definedName>
    <definedName name="_______CDG50" localSheetId="3">#REF!</definedName>
    <definedName name="_______CDG50" localSheetId="2">#REF!</definedName>
    <definedName name="_______CDG50" localSheetId="4">#REF!</definedName>
    <definedName name="_______CDG50">#REF!</definedName>
    <definedName name="_______CDG500" localSheetId="1">#REF!</definedName>
    <definedName name="_______CDG500" localSheetId="7">#REF!</definedName>
    <definedName name="_______CDG500" localSheetId="6">#REF!</definedName>
    <definedName name="_______CDG500" localSheetId="3">#REF!</definedName>
    <definedName name="_______CDG500" localSheetId="2">#REF!</definedName>
    <definedName name="_______CDG500" localSheetId="4">#REF!</definedName>
    <definedName name="_______CDG500">#REF!</definedName>
    <definedName name="_______CEM53" localSheetId="1">#REF!</definedName>
    <definedName name="_______CEM53" localSheetId="7">#REF!</definedName>
    <definedName name="_______CEM53" localSheetId="6">#REF!</definedName>
    <definedName name="_______CEM53" localSheetId="3">#REF!</definedName>
    <definedName name="_______CEM53" localSheetId="2">#REF!</definedName>
    <definedName name="_______CEM53" localSheetId="4">#REF!</definedName>
    <definedName name="_______CEM53">#REF!</definedName>
    <definedName name="_______CRN3" localSheetId="1">#REF!</definedName>
    <definedName name="_______CRN3" localSheetId="7">#REF!</definedName>
    <definedName name="_______CRN3" localSheetId="6">#REF!</definedName>
    <definedName name="_______CRN3" localSheetId="3">#REF!</definedName>
    <definedName name="_______CRN3" localSheetId="2">#REF!</definedName>
    <definedName name="_______CRN3" localSheetId="4">#REF!</definedName>
    <definedName name="_______CRN3">#REF!</definedName>
    <definedName name="_______CRN35" localSheetId="1">#REF!</definedName>
    <definedName name="_______CRN35" localSheetId="7">#REF!</definedName>
    <definedName name="_______CRN35" localSheetId="6">#REF!</definedName>
    <definedName name="_______CRN35" localSheetId="3">#REF!</definedName>
    <definedName name="_______CRN35" localSheetId="2">#REF!</definedName>
    <definedName name="_______CRN35" localSheetId="4">#REF!</definedName>
    <definedName name="_______CRN35">#REF!</definedName>
    <definedName name="_______CRN80" localSheetId="1">#REF!</definedName>
    <definedName name="_______CRN80" localSheetId="7">#REF!</definedName>
    <definedName name="_______CRN80" localSheetId="6">#REF!</definedName>
    <definedName name="_______CRN80" localSheetId="3">#REF!</definedName>
    <definedName name="_______CRN80" localSheetId="2">#REF!</definedName>
    <definedName name="_______CRN80" localSheetId="4">#REF!</definedName>
    <definedName name="_______CRN80">#REF!</definedName>
    <definedName name="_______dec05" hidden="1">{"'Sheet1'!$A$4386:$N$4591"}</definedName>
    <definedName name="_______DOZ50" localSheetId="1">#REF!</definedName>
    <definedName name="_______DOZ50" localSheetId="7">#REF!</definedName>
    <definedName name="_______DOZ50" localSheetId="6">#REF!</definedName>
    <definedName name="_______DOZ50" localSheetId="3">#REF!</definedName>
    <definedName name="_______DOZ50" localSheetId="2">#REF!</definedName>
    <definedName name="_______DOZ50" localSheetId="4">#REF!</definedName>
    <definedName name="_______DOZ50">#REF!</definedName>
    <definedName name="_______DOZ80" localSheetId="1">#REF!</definedName>
    <definedName name="_______DOZ80" localSheetId="7">#REF!</definedName>
    <definedName name="_______DOZ80" localSheetId="6">#REF!</definedName>
    <definedName name="_______DOZ80" localSheetId="3">#REF!</definedName>
    <definedName name="_______DOZ80" localSheetId="2">#REF!</definedName>
    <definedName name="_______DOZ80" localSheetId="4">#REF!</definedName>
    <definedName name="_______DOZ80">#REF!</definedName>
    <definedName name="_______ExV200" localSheetId="1">#REF!</definedName>
    <definedName name="_______ExV200" localSheetId="7">#REF!</definedName>
    <definedName name="_______ExV200" localSheetId="6">#REF!</definedName>
    <definedName name="_______ExV200" localSheetId="3">#REF!</definedName>
    <definedName name="_______ExV200" localSheetId="2">#REF!</definedName>
    <definedName name="_______ExV200" localSheetId="4">#REF!</definedName>
    <definedName name="_______ExV200">#REF!</definedName>
    <definedName name="_______GEN100" localSheetId="1">#REF!</definedName>
    <definedName name="_______GEN100" localSheetId="7">#REF!</definedName>
    <definedName name="_______GEN100" localSheetId="6">#REF!</definedName>
    <definedName name="_______GEN100" localSheetId="3">#REF!</definedName>
    <definedName name="_______GEN100" localSheetId="2">#REF!</definedName>
    <definedName name="_______GEN100" localSheetId="4">#REF!</definedName>
    <definedName name="_______GEN100">#REF!</definedName>
    <definedName name="_______GEN250" localSheetId="1">#REF!</definedName>
    <definedName name="_______GEN250" localSheetId="7">#REF!</definedName>
    <definedName name="_______GEN250" localSheetId="6">#REF!</definedName>
    <definedName name="_______GEN250" localSheetId="3">#REF!</definedName>
    <definedName name="_______GEN250" localSheetId="2">#REF!</definedName>
    <definedName name="_______GEN250" localSheetId="4">#REF!</definedName>
    <definedName name="_______GEN250">#REF!</definedName>
    <definedName name="_______GEN325" localSheetId="1">#REF!</definedName>
    <definedName name="_______GEN325" localSheetId="7">#REF!</definedName>
    <definedName name="_______GEN325" localSheetId="6">#REF!</definedName>
    <definedName name="_______GEN325" localSheetId="3">#REF!</definedName>
    <definedName name="_______GEN325" localSheetId="2">#REF!</definedName>
    <definedName name="_______GEN325" localSheetId="4">#REF!</definedName>
    <definedName name="_______GEN325">#REF!</definedName>
    <definedName name="_______GEN380" localSheetId="1">#REF!</definedName>
    <definedName name="_______GEN380" localSheetId="7">#REF!</definedName>
    <definedName name="_______GEN380" localSheetId="6">#REF!</definedName>
    <definedName name="_______GEN380" localSheetId="3">#REF!</definedName>
    <definedName name="_______GEN380" localSheetId="2">#REF!</definedName>
    <definedName name="_______GEN380" localSheetId="4">#REF!</definedName>
    <definedName name="_______GEN380">#REF!</definedName>
    <definedName name="_______GSB1" localSheetId="1">#REF!</definedName>
    <definedName name="_______GSB1" localSheetId="7">#REF!</definedName>
    <definedName name="_______GSB1" localSheetId="6">#REF!</definedName>
    <definedName name="_______GSB1" localSheetId="3">#REF!</definedName>
    <definedName name="_______GSB1" localSheetId="2">#REF!</definedName>
    <definedName name="_______GSB1" localSheetId="4">#REF!</definedName>
    <definedName name="_______GSB1">#REF!</definedName>
    <definedName name="_______GSB2" localSheetId="1">#REF!</definedName>
    <definedName name="_______GSB2" localSheetId="7">#REF!</definedName>
    <definedName name="_______GSB2" localSheetId="6">#REF!</definedName>
    <definedName name="_______GSB2" localSheetId="3">#REF!</definedName>
    <definedName name="_______GSB2" localSheetId="2">#REF!</definedName>
    <definedName name="_______GSB2" localSheetId="4">#REF!</definedName>
    <definedName name="_______GSB2">#REF!</definedName>
    <definedName name="_______GSB3" localSheetId="1">#REF!</definedName>
    <definedName name="_______GSB3" localSheetId="7">#REF!</definedName>
    <definedName name="_______GSB3" localSheetId="6">#REF!</definedName>
    <definedName name="_______GSB3" localSheetId="3">#REF!</definedName>
    <definedName name="_______GSB3" localSheetId="2">#REF!</definedName>
    <definedName name="_______GSB3" localSheetId="4">#REF!</definedName>
    <definedName name="_______GSB3">#REF!</definedName>
    <definedName name="_______HMP1" localSheetId="1">#REF!</definedName>
    <definedName name="_______HMP1" localSheetId="7">#REF!</definedName>
    <definedName name="_______HMP1" localSheetId="6">#REF!</definedName>
    <definedName name="_______HMP1" localSheetId="3">#REF!</definedName>
    <definedName name="_______HMP1" localSheetId="2">#REF!</definedName>
    <definedName name="_______HMP1" localSheetId="4">#REF!</definedName>
    <definedName name="_______HMP1">#REF!</definedName>
    <definedName name="_______HMP2" localSheetId="1">#REF!</definedName>
    <definedName name="_______HMP2" localSheetId="7">#REF!</definedName>
    <definedName name="_______HMP2" localSheetId="6">#REF!</definedName>
    <definedName name="_______HMP2" localSheetId="3">#REF!</definedName>
    <definedName name="_______HMP2" localSheetId="2">#REF!</definedName>
    <definedName name="_______HMP2" localSheetId="4">#REF!</definedName>
    <definedName name="_______HMP2">#REF!</definedName>
    <definedName name="_______HMP3" localSheetId="1">#REF!</definedName>
    <definedName name="_______HMP3" localSheetId="7">#REF!</definedName>
    <definedName name="_______HMP3" localSheetId="6">#REF!</definedName>
    <definedName name="_______HMP3" localSheetId="3">#REF!</definedName>
    <definedName name="_______HMP3" localSheetId="2">#REF!</definedName>
    <definedName name="_______HMP3" localSheetId="4">#REF!</definedName>
    <definedName name="_______HMP3">#REF!</definedName>
    <definedName name="_______HMP4" localSheetId="1">#REF!</definedName>
    <definedName name="_______HMP4" localSheetId="7">#REF!</definedName>
    <definedName name="_______HMP4" localSheetId="6">#REF!</definedName>
    <definedName name="_______HMP4" localSheetId="3">#REF!</definedName>
    <definedName name="_______HMP4" localSheetId="2">#REF!</definedName>
    <definedName name="_______HMP4" localSheetId="4">#REF!</definedName>
    <definedName name="_______HMP4">#REF!</definedName>
    <definedName name="_______HRC1">'[6]Pipe trench'!$V$23</definedName>
    <definedName name="_______HRC2">'[6]Pipe trench'!$V$24</definedName>
    <definedName name="_______HSE1">'[6]Pipe trench'!$V$11</definedName>
    <definedName name="_______lb1" localSheetId="1">#REF!</definedName>
    <definedName name="_______lb1" localSheetId="7">#REF!</definedName>
    <definedName name="_______lb1" localSheetId="6">#REF!</definedName>
    <definedName name="_______lb1" localSheetId="3">#REF!</definedName>
    <definedName name="_______lb1" localSheetId="2">#REF!</definedName>
    <definedName name="_______lb1" localSheetId="4">#REF!</definedName>
    <definedName name="_______lb1">#REF!</definedName>
    <definedName name="_______lb2" localSheetId="1">#REF!</definedName>
    <definedName name="_______lb2" localSheetId="7">#REF!</definedName>
    <definedName name="_______lb2" localSheetId="6">#REF!</definedName>
    <definedName name="_______lb2" localSheetId="3">#REF!</definedName>
    <definedName name="_______lb2" localSheetId="2">#REF!</definedName>
    <definedName name="_______lb2" localSheetId="4">#REF!</definedName>
    <definedName name="_______lb2">#REF!</definedName>
    <definedName name="_______mac2">200</definedName>
    <definedName name="_______MIX10" localSheetId="1">#REF!</definedName>
    <definedName name="_______MIX10" localSheetId="7">#REF!</definedName>
    <definedName name="_______MIX10" localSheetId="6">#REF!</definedName>
    <definedName name="_______MIX10" localSheetId="3">#REF!</definedName>
    <definedName name="_______MIX10" localSheetId="2">#REF!</definedName>
    <definedName name="_______MIX10" localSheetId="4">#REF!</definedName>
    <definedName name="_______MIX10">#REF!</definedName>
    <definedName name="_______MIX15" localSheetId="1">#REF!</definedName>
    <definedName name="_______MIX15" localSheetId="7">#REF!</definedName>
    <definedName name="_______MIX15" localSheetId="6">#REF!</definedName>
    <definedName name="_______MIX15" localSheetId="3">#REF!</definedName>
    <definedName name="_______MIX15" localSheetId="2">#REF!</definedName>
    <definedName name="_______MIX15" localSheetId="4">#REF!</definedName>
    <definedName name="_______MIX15">#REF!</definedName>
    <definedName name="_______MIX15150" localSheetId="1">'[3]Mix Design'!#REF!</definedName>
    <definedName name="_______MIX15150" localSheetId="7">'[3]Mix Design'!#REF!</definedName>
    <definedName name="_______MIX15150" localSheetId="6">'[3]Mix Design'!#REF!</definedName>
    <definedName name="_______MIX15150" localSheetId="3">'[3]Mix Design'!#REF!</definedName>
    <definedName name="_______MIX15150" localSheetId="2">'[3]Mix Design'!#REF!</definedName>
    <definedName name="_______MIX15150" localSheetId="4">'[3]Mix Design'!#REF!</definedName>
    <definedName name="_______MIX15150">'[3]Mix Design'!#REF!</definedName>
    <definedName name="_______MIX1540">'[3]Mix Design'!$P$11</definedName>
    <definedName name="_______MIX1580" localSheetId="1">'[3]Mix Design'!#REF!</definedName>
    <definedName name="_______MIX1580" localSheetId="7">'[3]Mix Design'!#REF!</definedName>
    <definedName name="_______MIX1580" localSheetId="6">'[3]Mix Design'!#REF!</definedName>
    <definedName name="_______MIX1580" localSheetId="3">'[3]Mix Design'!#REF!</definedName>
    <definedName name="_______MIX1580" localSheetId="2">'[3]Mix Design'!#REF!</definedName>
    <definedName name="_______MIX1580" localSheetId="4">'[3]Mix Design'!#REF!</definedName>
    <definedName name="_______MIX1580">'[3]Mix Design'!#REF!</definedName>
    <definedName name="_______MIX2">'[4]Mix Design'!$P$12</definedName>
    <definedName name="_______MIX20" localSheetId="1">#REF!</definedName>
    <definedName name="_______MIX20" localSheetId="7">#REF!</definedName>
    <definedName name="_______MIX20" localSheetId="6">#REF!</definedName>
    <definedName name="_______MIX20" localSheetId="3">#REF!</definedName>
    <definedName name="_______MIX20" localSheetId="2">#REF!</definedName>
    <definedName name="_______MIX20" localSheetId="4">#REF!</definedName>
    <definedName name="_______MIX20">#REF!</definedName>
    <definedName name="_______MIX2020">'[3]Mix Design'!$P$12</definedName>
    <definedName name="_______MIX2040">'[3]Mix Design'!$P$13</definedName>
    <definedName name="_______MIX25" localSheetId="1">#REF!</definedName>
    <definedName name="_______MIX25" localSheetId="7">#REF!</definedName>
    <definedName name="_______MIX25" localSheetId="6">#REF!</definedName>
    <definedName name="_______MIX25" localSheetId="3">#REF!</definedName>
    <definedName name="_______MIX25" localSheetId="2">#REF!</definedName>
    <definedName name="_______MIX25" localSheetId="4">#REF!</definedName>
    <definedName name="_______MIX25">#REF!</definedName>
    <definedName name="_______MIX2540">'[3]Mix Design'!$P$15</definedName>
    <definedName name="_______Mix255">'[5]Mix Design'!$P$13</definedName>
    <definedName name="_______MIX30" localSheetId="1">#REF!</definedName>
    <definedName name="_______MIX30" localSheetId="7">#REF!</definedName>
    <definedName name="_______MIX30" localSheetId="6">#REF!</definedName>
    <definedName name="_______MIX30" localSheetId="3">#REF!</definedName>
    <definedName name="_______MIX30" localSheetId="2">#REF!</definedName>
    <definedName name="_______MIX30" localSheetId="4">#REF!</definedName>
    <definedName name="_______MIX30">#REF!</definedName>
    <definedName name="_______MIX35" localSheetId="1">#REF!</definedName>
    <definedName name="_______MIX35" localSheetId="7">#REF!</definedName>
    <definedName name="_______MIX35" localSheetId="6">#REF!</definedName>
    <definedName name="_______MIX35" localSheetId="3">#REF!</definedName>
    <definedName name="_______MIX35" localSheetId="2">#REF!</definedName>
    <definedName name="_______MIX35" localSheetId="4">#REF!</definedName>
    <definedName name="_______MIX35">#REF!</definedName>
    <definedName name="_______MIX40" localSheetId="1">#REF!</definedName>
    <definedName name="_______MIX40" localSheetId="7">#REF!</definedName>
    <definedName name="_______MIX40" localSheetId="6">#REF!</definedName>
    <definedName name="_______MIX40" localSheetId="3">#REF!</definedName>
    <definedName name="_______MIX40" localSheetId="2">#REF!</definedName>
    <definedName name="_______MIX40" localSheetId="4">#REF!</definedName>
    <definedName name="_______MIX40">#REF!</definedName>
    <definedName name="_______MIX45" localSheetId="1">'[3]Mix Design'!#REF!</definedName>
    <definedName name="_______MIX45" localSheetId="7">'[3]Mix Design'!#REF!</definedName>
    <definedName name="_______MIX45" localSheetId="6">'[3]Mix Design'!#REF!</definedName>
    <definedName name="_______MIX45" localSheetId="3">'[3]Mix Design'!#REF!</definedName>
    <definedName name="_______MIX45" localSheetId="2">'[3]Mix Design'!#REF!</definedName>
    <definedName name="_______MIX45" localSheetId="4">'[3]Mix Design'!#REF!</definedName>
    <definedName name="_______MIX45">'[3]Mix Design'!#REF!</definedName>
    <definedName name="_______mm1" localSheetId="1">#REF!</definedName>
    <definedName name="_______mm1" localSheetId="7">#REF!</definedName>
    <definedName name="_______mm1" localSheetId="6">#REF!</definedName>
    <definedName name="_______mm1" localSheetId="3">#REF!</definedName>
    <definedName name="_______mm1" localSheetId="2">#REF!</definedName>
    <definedName name="_______mm1" localSheetId="4">#REF!</definedName>
    <definedName name="_______mm1">#REF!</definedName>
    <definedName name="_______mm2" localSheetId="1">#REF!</definedName>
    <definedName name="_______mm2" localSheetId="7">#REF!</definedName>
    <definedName name="_______mm2" localSheetId="6">#REF!</definedName>
    <definedName name="_______mm2" localSheetId="3">#REF!</definedName>
    <definedName name="_______mm2" localSheetId="2">#REF!</definedName>
    <definedName name="_______mm2" localSheetId="4">#REF!</definedName>
    <definedName name="_______mm2">#REF!</definedName>
    <definedName name="_______mm3" localSheetId="1">#REF!</definedName>
    <definedName name="_______mm3" localSheetId="7">#REF!</definedName>
    <definedName name="_______mm3" localSheetId="6">#REF!</definedName>
    <definedName name="_______mm3" localSheetId="3">#REF!</definedName>
    <definedName name="_______mm3" localSheetId="2">#REF!</definedName>
    <definedName name="_______mm3" localSheetId="4">#REF!</definedName>
    <definedName name="_______mm3">#REF!</definedName>
    <definedName name="_______MUR5" localSheetId="1">#REF!</definedName>
    <definedName name="_______MUR5" localSheetId="7">#REF!</definedName>
    <definedName name="_______MUR5" localSheetId="6">#REF!</definedName>
    <definedName name="_______MUR5" localSheetId="3">#REF!</definedName>
    <definedName name="_______MUR5" localSheetId="2">#REF!</definedName>
    <definedName name="_______MUR5" localSheetId="4">#REF!</definedName>
    <definedName name="_______MUR5">#REF!</definedName>
    <definedName name="_______MUR8" localSheetId="1">#REF!</definedName>
    <definedName name="_______MUR8" localSheetId="7">#REF!</definedName>
    <definedName name="_______MUR8" localSheetId="6">#REF!</definedName>
    <definedName name="_______MUR8" localSheetId="3">#REF!</definedName>
    <definedName name="_______MUR8" localSheetId="2">#REF!</definedName>
    <definedName name="_______MUR8" localSheetId="4">#REF!</definedName>
    <definedName name="_______MUR8">#REF!</definedName>
    <definedName name="_______OPC43" localSheetId="1">#REF!</definedName>
    <definedName name="_______OPC43" localSheetId="7">#REF!</definedName>
    <definedName name="_______OPC43" localSheetId="6">#REF!</definedName>
    <definedName name="_______OPC43" localSheetId="3">#REF!</definedName>
    <definedName name="_______OPC43" localSheetId="2">#REF!</definedName>
    <definedName name="_______OPC43" localSheetId="4">#REF!</definedName>
    <definedName name="_______OPC43">#REF!</definedName>
    <definedName name="_______ORC1">'[6]Pipe trench'!$V$17</definedName>
    <definedName name="_______ORC2">'[6]Pipe trench'!$V$18</definedName>
    <definedName name="_______OSE1">'[6]Pipe trench'!$V$8</definedName>
    <definedName name="_______sh1">90</definedName>
    <definedName name="_______sh2">120</definedName>
    <definedName name="_______sh3">150</definedName>
    <definedName name="_______sh4">180</definedName>
    <definedName name="_______SLV10025" localSheetId="1">'[23]ANAL-PIPE LINE'!#REF!</definedName>
    <definedName name="_______SLV10025" localSheetId="7">'[23]ANAL-PIPE LINE'!#REF!</definedName>
    <definedName name="_______SLV10025" localSheetId="6">'[23]ANAL-PIPE LINE'!#REF!</definedName>
    <definedName name="_______SLV10025" localSheetId="3">'[23]ANAL-PIPE LINE'!#REF!</definedName>
    <definedName name="_______SLV10025" localSheetId="2">'[23]ANAL-PIPE LINE'!#REF!</definedName>
    <definedName name="_______SLV10025" localSheetId="4">'[23]ANAL-PIPE LINE'!#REF!</definedName>
    <definedName name="_______SLV10025">'[23]ANAL-PIPE LINE'!#REF!</definedName>
    <definedName name="_______SLV20025">'[6]ANAL-PUMP HOUSE'!$I$58</definedName>
    <definedName name="_______SLV80010">'[6]ANAL-PUMP HOUSE'!$I$60</definedName>
    <definedName name="_______tab1" localSheetId="1">#REF!</definedName>
    <definedName name="_______tab1" localSheetId="7">#REF!</definedName>
    <definedName name="_______tab1" localSheetId="6">#REF!</definedName>
    <definedName name="_______tab1" localSheetId="3">#REF!</definedName>
    <definedName name="_______tab1" localSheetId="2">#REF!</definedName>
    <definedName name="_______tab1" localSheetId="4">#REF!</definedName>
    <definedName name="_______tab1">#REF!</definedName>
    <definedName name="_______tab2" localSheetId="1">#REF!</definedName>
    <definedName name="_______tab2" localSheetId="7">#REF!</definedName>
    <definedName name="_______tab2" localSheetId="6">#REF!</definedName>
    <definedName name="_______tab2" localSheetId="3">#REF!</definedName>
    <definedName name="_______tab2" localSheetId="2">#REF!</definedName>
    <definedName name="_______tab2" localSheetId="4">#REF!</definedName>
    <definedName name="_______tab2">#REF!</definedName>
    <definedName name="_______TIP1" localSheetId="1">#REF!</definedName>
    <definedName name="_______TIP1" localSheetId="7">#REF!</definedName>
    <definedName name="_______TIP1" localSheetId="6">#REF!</definedName>
    <definedName name="_______TIP1" localSheetId="3">#REF!</definedName>
    <definedName name="_______TIP1" localSheetId="2">#REF!</definedName>
    <definedName name="_______TIP1" localSheetId="4">#REF!</definedName>
    <definedName name="_______TIP1">#REF!</definedName>
    <definedName name="_______TIP2" localSheetId="1">#REF!</definedName>
    <definedName name="_______TIP2" localSheetId="7">#REF!</definedName>
    <definedName name="_______TIP2" localSheetId="6">#REF!</definedName>
    <definedName name="_______TIP2" localSheetId="3">#REF!</definedName>
    <definedName name="_______TIP2" localSheetId="2">#REF!</definedName>
    <definedName name="_______TIP2" localSheetId="4">#REF!</definedName>
    <definedName name="_______TIP2">#REF!</definedName>
    <definedName name="_______TIP3" localSheetId="1">#REF!</definedName>
    <definedName name="_______TIP3" localSheetId="7">#REF!</definedName>
    <definedName name="_______TIP3" localSheetId="6">#REF!</definedName>
    <definedName name="_______TIP3" localSheetId="3">#REF!</definedName>
    <definedName name="_______TIP3" localSheetId="2">#REF!</definedName>
    <definedName name="_______TIP3" localSheetId="4">#REF!</definedName>
    <definedName name="_______TIP3">#REF!</definedName>
    <definedName name="______A65537" localSheetId="1">#REF!</definedName>
    <definedName name="______A65537" localSheetId="7">#REF!</definedName>
    <definedName name="______A65537" localSheetId="6">#REF!</definedName>
    <definedName name="______A65537" localSheetId="3">#REF!</definedName>
    <definedName name="______A65537" localSheetId="2">#REF!</definedName>
    <definedName name="______A65537" localSheetId="4">#REF!</definedName>
    <definedName name="______A65537">#REF!</definedName>
    <definedName name="______ABM10" localSheetId="1">#REF!</definedName>
    <definedName name="______ABM10" localSheetId="7">#REF!</definedName>
    <definedName name="______ABM10" localSheetId="6">#REF!</definedName>
    <definedName name="______ABM10" localSheetId="3">#REF!</definedName>
    <definedName name="______ABM10" localSheetId="2">#REF!</definedName>
    <definedName name="______ABM10" localSheetId="4">#REF!</definedName>
    <definedName name="______ABM10">#REF!</definedName>
    <definedName name="______ABM40" localSheetId="1">#REF!</definedName>
    <definedName name="______ABM40" localSheetId="7">#REF!</definedName>
    <definedName name="______ABM40" localSheetId="6">#REF!</definedName>
    <definedName name="______ABM40" localSheetId="3">#REF!</definedName>
    <definedName name="______ABM40" localSheetId="2">#REF!</definedName>
    <definedName name="______ABM40" localSheetId="4">#REF!</definedName>
    <definedName name="______ABM40">#REF!</definedName>
    <definedName name="______ABM6" localSheetId="1">#REF!</definedName>
    <definedName name="______ABM6" localSheetId="7">#REF!</definedName>
    <definedName name="______ABM6" localSheetId="6">#REF!</definedName>
    <definedName name="______ABM6" localSheetId="3">#REF!</definedName>
    <definedName name="______ABM6" localSheetId="2">#REF!</definedName>
    <definedName name="______ABM6" localSheetId="4">#REF!</definedName>
    <definedName name="______ABM6">#REF!</definedName>
    <definedName name="______ACB10" localSheetId="1">#REF!</definedName>
    <definedName name="______ACB10" localSheetId="7">#REF!</definedName>
    <definedName name="______ACB10" localSheetId="6">#REF!</definedName>
    <definedName name="______ACB10" localSheetId="3">#REF!</definedName>
    <definedName name="______ACB10" localSheetId="2">#REF!</definedName>
    <definedName name="______ACB10" localSheetId="4">#REF!</definedName>
    <definedName name="______ACB10">#REF!</definedName>
    <definedName name="______ACB20" localSheetId="1">#REF!</definedName>
    <definedName name="______ACB20" localSheetId="7">#REF!</definedName>
    <definedName name="______ACB20" localSheetId="6">#REF!</definedName>
    <definedName name="______ACB20" localSheetId="3">#REF!</definedName>
    <definedName name="______ACB20" localSheetId="2">#REF!</definedName>
    <definedName name="______ACB20" localSheetId="4">#REF!</definedName>
    <definedName name="______ACB20">#REF!</definedName>
    <definedName name="______ACR10" localSheetId="1">#REF!</definedName>
    <definedName name="______ACR10" localSheetId="7">#REF!</definedName>
    <definedName name="______ACR10" localSheetId="6">#REF!</definedName>
    <definedName name="______ACR10" localSheetId="3">#REF!</definedName>
    <definedName name="______ACR10" localSheetId="2">#REF!</definedName>
    <definedName name="______ACR10" localSheetId="4">#REF!</definedName>
    <definedName name="______ACR10">#REF!</definedName>
    <definedName name="______ACR20" localSheetId="1">#REF!</definedName>
    <definedName name="______ACR20" localSheetId="7">#REF!</definedName>
    <definedName name="______ACR20" localSheetId="6">#REF!</definedName>
    <definedName name="______ACR20" localSheetId="3">#REF!</definedName>
    <definedName name="______ACR20" localSheetId="2">#REF!</definedName>
    <definedName name="______ACR20" localSheetId="4">#REF!</definedName>
    <definedName name="______ACR20">#REF!</definedName>
    <definedName name="______AGG10">'[21]21-Rate Analysis-1'!$E$22</definedName>
    <definedName name="______AGG40" localSheetId="1">#REF!</definedName>
    <definedName name="______AGG40" localSheetId="7">#REF!</definedName>
    <definedName name="______AGG40" localSheetId="6">#REF!</definedName>
    <definedName name="______AGG40" localSheetId="3">#REF!</definedName>
    <definedName name="______AGG40" localSheetId="2">#REF!</definedName>
    <definedName name="______AGG40" localSheetId="4">#REF!</definedName>
    <definedName name="______AGG40">#REF!</definedName>
    <definedName name="______AGG6" localSheetId="1">#REF!</definedName>
    <definedName name="______AGG6" localSheetId="7">#REF!</definedName>
    <definedName name="______AGG6" localSheetId="6">#REF!</definedName>
    <definedName name="______AGG6" localSheetId="3">#REF!</definedName>
    <definedName name="______AGG6" localSheetId="2">#REF!</definedName>
    <definedName name="______AGG6" localSheetId="4">#REF!</definedName>
    <definedName name="______AGG6">#REF!</definedName>
    <definedName name="______ARV8040">'[6]ANAL-PUMP HOUSE'!$I$55</definedName>
    <definedName name="______ash1" localSheetId="1">[10]ANAL!#REF!</definedName>
    <definedName name="______ash1" localSheetId="7">[10]ANAL!#REF!</definedName>
    <definedName name="______ash1" localSheetId="6">[10]ANAL!#REF!</definedName>
    <definedName name="______ash1" localSheetId="3">[10]ANAL!#REF!</definedName>
    <definedName name="______ash1" localSheetId="2">[10]ANAL!#REF!</definedName>
    <definedName name="______ash1" localSheetId="4">[10]ANAL!#REF!</definedName>
    <definedName name="______ash1">[10]ANAL!#REF!</definedName>
    <definedName name="______AWM10" localSheetId="1">#REF!</definedName>
    <definedName name="______AWM10" localSheetId="7">#REF!</definedName>
    <definedName name="______AWM10" localSheetId="6">#REF!</definedName>
    <definedName name="______AWM10" localSheetId="3">#REF!</definedName>
    <definedName name="______AWM10" localSheetId="2">#REF!</definedName>
    <definedName name="______AWM10" localSheetId="4">#REF!</definedName>
    <definedName name="______AWM10">#REF!</definedName>
    <definedName name="______AWM40" localSheetId="1">#REF!</definedName>
    <definedName name="______AWM40" localSheetId="7">#REF!</definedName>
    <definedName name="______AWM40" localSheetId="6">#REF!</definedName>
    <definedName name="______AWM40" localSheetId="3">#REF!</definedName>
    <definedName name="______AWM40" localSheetId="2">#REF!</definedName>
    <definedName name="______AWM40" localSheetId="4">#REF!</definedName>
    <definedName name="______AWM40">#REF!</definedName>
    <definedName name="______AWM6" localSheetId="1">#REF!</definedName>
    <definedName name="______AWM6" localSheetId="7">#REF!</definedName>
    <definedName name="______AWM6" localSheetId="6">#REF!</definedName>
    <definedName name="______AWM6" localSheetId="3">#REF!</definedName>
    <definedName name="______AWM6" localSheetId="2">#REF!</definedName>
    <definedName name="______AWM6" localSheetId="4">#REF!</definedName>
    <definedName name="______AWM6">#REF!</definedName>
    <definedName name="______BTV300">'[6]ANAL-PUMP HOUSE'!$I$52</definedName>
    <definedName name="______CAN112">13.42</definedName>
    <definedName name="______CAN113">12.98</definedName>
    <definedName name="______CAN117">12.7</definedName>
    <definedName name="______CAN118">13.27</definedName>
    <definedName name="______CAN120">11.72</definedName>
    <definedName name="______CAN210">10.38</definedName>
    <definedName name="______CAN211">10.58</definedName>
    <definedName name="______CAN213">10.56</definedName>
    <definedName name="______CAN215">10.22</definedName>
    <definedName name="______CAN216">9.61</definedName>
    <definedName name="______CAN217">10.47</definedName>
    <definedName name="______CAN219">10.91</definedName>
    <definedName name="______CAN220">11.09</definedName>
    <definedName name="______CAN221">11.25</definedName>
    <definedName name="______CAN222">10.17</definedName>
    <definedName name="______CAN223">9.89</definedName>
    <definedName name="______CAN230">10.79</definedName>
    <definedName name="______can421">40.2</definedName>
    <definedName name="______can422">41.57</definedName>
    <definedName name="______can423">43.9</definedName>
    <definedName name="______can424">41.19</definedName>
    <definedName name="______can425">42.81</definedName>
    <definedName name="______can426">40.77</definedName>
    <definedName name="______can427">40.92</definedName>
    <definedName name="______can428">39.29</definedName>
    <definedName name="______can429">45.19</definedName>
    <definedName name="______can430">40.73</definedName>
    <definedName name="______can431">42.52</definedName>
    <definedName name="______can432">42.53</definedName>
    <definedName name="______can433">43.69</definedName>
    <definedName name="______can434">40.43</definedName>
    <definedName name="______can435">43.3</definedName>
    <definedName name="______CAN458" localSheetId="1">[11]PROCTOR!#REF!</definedName>
    <definedName name="______CAN458" localSheetId="7">[11]PROCTOR!#REF!</definedName>
    <definedName name="______CAN458" localSheetId="6">[11]PROCTOR!#REF!</definedName>
    <definedName name="______CAN458" localSheetId="3">[11]PROCTOR!#REF!</definedName>
    <definedName name="______CAN458" localSheetId="2">[11]PROCTOR!#REF!</definedName>
    <definedName name="______CAN458" localSheetId="4">[11]PROCTOR!#REF!</definedName>
    <definedName name="______CAN458">[11]PROCTOR!#REF!</definedName>
    <definedName name="______CAN486" localSheetId="1">[11]PROCTOR!#REF!</definedName>
    <definedName name="______CAN486" localSheetId="7">[11]PROCTOR!#REF!</definedName>
    <definedName name="______CAN486" localSheetId="6">[11]PROCTOR!#REF!</definedName>
    <definedName name="______CAN486" localSheetId="3">[11]PROCTOR!#REF!</definedName>
    <definedName name="______CAN486" localSheetId="2">[11]PROCTOR!#REF!</definedName>
    <definedName name="______CAN486" localSheetId="4">[11]PROCTOR!#REF!</definedName>
    <definedName name="______CAN486">[11]PROCTOR!#REF!</definedName>
    <definedName name="______CAN487" localSheetId="1">[11]PROCTOR!#REF!</definedName>
    <definedName name="______CAN487" localSheetId="7">[11]PROCTOR!#REF!</definedName>
    <definedName name="______CAN487" localSheetId="6">[11]PROCTOR!#REF!</definedName>
    <definedName name="______CAN487" localSheetId="3">[11]PROCTOR!#REF!</definedName>
    <definedName name="______CAN487" localSheetId="2">[11]PROCTOR!#REF!</definedName>
    <definedName name="______CAN487" localSheetId="4">[11]PROCTOR!#REF!</definedName>
    <definedName name="______CAN487">[11]PROCTOR!#REF!</definedName>
    <definedName name="______CAN488" localSheetId="1">[11]PROCTOR!#REF!</definedName>
    <definedName name="______CAN488" localSheetId="7">[11]PROCTOR!#REF!</definedName>
    <definedName name="______CAN488" localSheetId="6">[11]PROCTOR!#REF!</definedName>
    <definedName name="______CAN488" localSheetId="3">[11]PROCTOR!#REF!</definedName>
    <definedName name="______CAN488" localSheetId="2">[11]PROCTOR!#REF!</definedName>
    <definedName name="______CAN488" localSheetId="4">[11]PROCTOR!#REF!</definedName>
    <definedName name="______CAN488">[11]PROCTOR!#REF!</definedName>
    <definedName name="______CAN489" localSheetId="1">[11]PROCTOR!#REF!</definedName>
    <definedName name="______CAN489" localSheetId="7">[11]PROCTOR!#REF!</definedName>
    <definedName name="______CAN489" localSheetId="6">[11]PROCTOR!#REF!</definedName>
    <definedName name="______CAN489" localSheetId="3">[11]PROCTOR!#REF!</definedName>
    <definedName name="______CAN489" localSheetId="2">[11]PROCTOR!#REF!</definedName>
    <definedName name="______CAN489" localSheetId="4">[11]PROCTOR!#REF!</definedName>
    <definedName name="______CAN489">[11]PROCTOR!#REF!</definedName>
    <definedName name="______CAN490" localSheetId="1">[11]PROCTOR!#REF!</definedName>
    <definedName name="______CAN490" localSheetId="7">[11]PROCTOR!#REF!</definedName>
    <definedName name="______CAN490" localSheetId="6">[11]PROCTOR!#REF!</definedName>
    <definedName name="______CAN490" localSheetId="3">[11]PROCTOR!#REF!</definedName>
    <definedName name="______CAN490" localSheetId="2">[11]PROCTOR!#REF!</definedName>
    <definedName name="______CAN490" localSheetId="4">[11]PROCTOR!#REF!</definedName>
    <definedName name="______CAN490">[11]PROCTOR!#REF!</definedName>
    <definedName name="______CAN491" localSheetId="1">[11]PROCTOR!#REF!</definedName>
    <definedName name="______CAN491" localSheetId="7">[11]PROCTOR!#REF!</definedName>
    <definedName name="______CAN491" localSheetId="6">[11]PROCTOR!#REF!</definedName>
    <definedName name="______CAN491" localSheetId="3">[11]PROCTOR!#REF!</definedName>
    <definedName name="______CAN491" localSheetId="2">[11]PROCTOR!#REF!</definedName>
    <definedName name="______CAN491" localSheetId="4">[11]PROCTOR!#REF!</definedName>
    <definedName name="______CAN491">[11]PROCTOR!#REF!</definedName>
    <definedName name="______CAN492" localSheetId="1">[11]PROCTOR!#REF!</definedName>
    <definedName name="______CAN492" localSheetId="7">[11]PROCTOR!#REF!</definedName>
    <definedName name="______CAN492" localSheetId="6">[11]PROCTOR!#REF!</definedName>
    <definedName name="______CAN492" localSheetId="3">[11]PROCTOR!#REF!</definedName>
    <definedName name="______CAN492" localSheetId="2">[11]PROCTOR!#REF!</definedName>
    <definedName name="______CAN492" localSheetId="4">[11]PROCTOR!#REF!</definedName>
    <definedName name="______CAN492">[11]PROCTOR!#REF!</definedName>
    <definedName name="______CAN493" localSheetId="1">[11]PROCTOR!#REF!</definedName>
    <definedName name="______CAN493" localSheetId="7">[11]PROCTOR!#REF!</definedName>
    <definedName name="______CAN493" localSheetId="6">[11]PROCTOR!#REF!</definedName>
    <definedName name="______CAN493" localSheetId="3">[11]PROCTOR!#REF!</definedName>
    <definedName name="______CAN493" localSheetId="2">[11]PROCTOR!#REF!</definedName>
    <definedName name="______CAN493" localSheetId="4">[11]PROCTOR!#REF!</definedName>
    <definedName name="______CAN493">[11]PROCTOR!#REF!</definedName>
    <definedName name="______CAN494" localSheetId="1">[11]PROCTOR!#REF!</definedName>
    <definedName name="______CAN494" localSheetId="7">[11]PROCTOR!#REF!</definedName>
    <definedName name="______CAN494" localSheetId="6">[11]PROCTOR!#REF!</definedName>
    <definedName name="______CAN494" localSheetId="3">[11]PROCTOR!#REF!</definedName>
    <definedName name="______CAN494" localSheetId="2">[11]PROCTOR!#REF!</definedName>
    <definedName name="______CAN494" localSheetId="4">[11]PROCTOR!#REF!</definedName>
    <definedName name="______CAN494">[11]PROCTOR!#REF!</definedName>
    <definedName name="______CAN495" localSheetId="1">[11]PROCTOR!#REF!</definedName>
    <definedName name="______CAN495" localSheetId="7">[11]PROCTOR!#REF!</definedName>
    <definedName name="______CAN495" localSheetId="6">[11]PROCTOR!#REF!</definedName>
    <definedName name="______CAN495" localSheetId="3">[11]PROCTOR!#REF!</definedName>
    <definedName name="______CAN495" localSheetId="2">[11]PROCTOR!#REF!</definedName>
    <definedName name="______CAN495" localSheetId="4">[11]PROCTOR!#REF!</definedName>
    <definedName name="______CAN495">[11]PROCTOR!#REF!</definedName>
    <definedName name="______CAN496" localSheetId="1">[11]PROCTOR!#REF!</definedName>
    <definedName name="______CAN496" localSheetId="7">[11]PROCTOR!#REF!</definedName>
    <definedName name="______CAN496" localSheetId="6">[11]PROCTOR!#REF!</definedName>
    <definedName name="______CAN496" localSheetId="3">[11]PROCTOR!#REF!</definedName>
    <definedName name="______CAN496" localSheetId="2">[11]PROCTOR!#REF!</definedName>
    <definedName name="______CAN496" localSheetId="4">[11]PROCTOR!#REF!</definedName>
    <definedName name="______CAN496">[11]PROCTOR!#REF!</definedName>
    <definedName name="______CAN497" localSheetId="1">[11]PROCTOR!#REF!</definedName>
    <definedName name="______CAN497" localSheetId="7">[11]PROCTOR!#REF!</definedName>
    <definedName name="______CAN497" localSheetId="6">[11]PROCTOR!#REF!</definedName>
    <definedName name="______CAN497" localSheetId="3">[11]PROCTOR!#REF!</definedName>
    <definedName name="______CAN497" localSheetId="2">[11]PROCTOR!#REF!</definedName>
    <definedName name="______CAN497" localSheetId="4">[11]PROCTOR!#REF!</definedName>
    <definedName name="______CAN497">[11]PROCTOR!#REF!</definedName>
    <definedName name="______CAN498" localSheetId="1">[11]PROCTOR!#REF!</definedName>
    <definedName name="______CAN498" localSheetId="7">[11]PROCTOR!#REF!</definedName>
    <definedName name="______CAN498" localSheetId="6">[11]PROCTOR!#REF!</definedName>
    <definedName name="______CAN498" localSheetId="3">[11]PROCTOR!#REF!</definedName>
    <definedName name="______CAN498" localSheetId="2">[11]PROCTOR!#REF!</definedName>
    <definedName name="______CAN498" localSheetId="4">[11]PROCTOR!#REF!</definedName>
    <definedName name="______CAN498">[11]PROCTOR!#REF!</definedName>
    <definedName name="______CAN499" localSheetId="1">[11]PROCTOR!#REF!</definedName>
    <definedName name="______CAN499" localSheetId="7">[11]PROCTOR!#REF!</definedName>
    <definedName name="______CAN499" localSheetId="6">[11]PROCTOR!#REF!</definedName>
    <definedName name="______CAN499" localSheetId="3">[11]PROCTOR!#REF!</definedName>
    <definedName name="______CAN499" localSheetId="2">[11]PROCTOR!#REF!</definedName>
    <definedName name="______CAN499" localSheetId="4">[11]PROCTOR!#REF!</definedName>
    <definedName name="______CAN499">[11]PROCTOR!#REF!</definedName>
    <definedName name="______CAN500" localSheetId="1">[11]PROCTOR!#REF!</definedName>
    <definedName name="______CAN500" localSheetId="7">[11]PROCTOR!#REF!</definedName>
    <definedName name="______CAN500" localSheetId="6">[11]PROCTOR!#REF!</definedName>
    <definedName name="______CAN500" localSheetId="3">[11]PROCTOR!#REF!</definedName>
    <definedName name="______CAN500" localSheetId="2">[11]PROCTOR!#REF!</definedName>
    <definedName name="______CAN500" localSheetId="4">[11]PROCTOR!#REF!</definedName>
    <definedName name="______CAN500">[11]PROCTOR!#REF!</definedName>
    <definedName name="______CDG100" localSheetId="1">#REF!</definedName>
    <definedName name="______CDG100" localSheetId="7">#REF!</definedName>
    <definedName name="______CDG100" localSheetId="6">#REF!</definedName>
    <definedName name="______CDG100" localSheetId="3">#REF!</definedName>
    <definedName name="______CDG100" localSheetId="2">#REF!</definedName>
    <definedName name="______CDG100" localSheetId="4">#REF!</definedName>
    <definedName name="______CDG100">#REF!</definedName>
    <definedName name="______CDG250" localSheetId="1">#REF!</definedName>
    <definedName name="______CDG250" localSheetId="7">#REF!</definedName>
    <definedName name="______CDG250" localSheetId="6">#REF!</definedName>
    <definedName name="______CDG250" localSheetId="3">#REF!</definedName>
    <definedName name="______CDG250" localSheetId="2">#REF!</definedName>
    <definedName name="______CDG250" localSheetId="4">#REF!</definedName>
    <definedName name="______CDG250">#REF!</definedName>
    <definedName name="______CDG50" localSheetId="1">#REF!</definedName>
    <definedName name="______CDG50" localSheetId="7">#REF!</definedName>
    <definedName name="______CDG50" localSheetId="6">#REF!</definedName>
    <definedName name="______CDG50" localSheetId="3">#REF!</definedName>
    <definedName name="______CDG50" localSheetId="2">#REF!</definedName>
    <definedName name="______CDG50" localSheetId="4">#REF!</definedName>
    <definedName name="______CDG50">#REF!</definedName>
    <definedName name="______CDG500" localSheetId="1">#REF!</definedName>
    <definedName name="______CDG500" localSheetId="7">#REF!</definedName>
    <definedName name="______CDG500" localSheetId="6">#REF!</definedName>
    <definedName name="______CDG500" localSheetId="3">#REF!</definedName>
    <definedName name="______CDG500" localSheetId="2">#REF!</definedName>
    <definedName name="______CDG500" localSheetId="4">#REF!</definedName>
    <definedName name="______CDG500">#REF!</definedName>
    <definedName name="______CEM53" localSheetId="1">#REF!</definedName>
    <definedName name="______CEM53" localSheetId="7">#REF!</definedName>
    <definedName name="______CEM53" localSheetId="6">#REF!</definedName>
    <definedName name="______CEM53" localSheetId="3">#REF!</definedName>
    <definedName name="______CEM53" localSheetId="2">#REF!</definedName>
    <definedName name="______CEM53" localSheetId="4">#REF!</definedName>
    <definedName name="______CEM53">#REF!</definedName>
    <definedName name="______CRN3" localSheetId="1">#REF!</definedName>
    <definedName name="______CRN3" localSheetId="7">#REF!</definedName>
    <definedName name="______CRN3" localSheetId="6">#REF!</definedName>
    <definedName name="______CRN3" localSheetId="3">#REF!</definedName>
    <definedName name="______CRN3" localSheetId="2">#REF!</definedName>
    <definedName name="______CRN3" localSheetId="4">#REF!</definedName>
    <definedName name="______CRN3">#REF!</definedName>
    <definedName name="______CRN35" localSheetId="1">#REF!</definedName>
    <definedName name="______CRN35" localSheetId="7">#REF!</definedName>
    <definedName name="______CRN35" localSheetId="6">#REF!</definedName>
    <definedName name="______CRN35" localSheetId="3">#REF!</definedName>
    <definedName name="______CRN35" localSheetId="2">#REF!</definedName>
    <definedName name="______CRN35" localSheetId="4">#REF!</definedName>
    <definedName name="______CRN35">#REF!</definedName>
    <definedName name="______CRN80" localSheetId="1">#REF!</definedName>
    <definedName name="______CRN80" localSheetId="7">#REF!</definedName>
    <definedName name="______CRN80" localSheetId="6">#REF!</definedName>
    <definedName name="______CRN80" localSheetId="3">#REF!</definedName>
    <definedName name="______CRN80" localSheetId="2">#REF!</definedName>
    <definedName name="______CRN80" localSheetId="4">#REF!</definedName>
    <definedName name="______CRN80">#REF!</definedName>
    <definedName name="______dec05" hidden="1">{"'Sheet1'!$A$4386:$N$4591"}</definedName>
    <definedName name="______DOZ50" localSheetId="1">#REF!</definedName>
    <definedName name="______DOZ50" localSheetId="7">#REF!</definedName>
    <definedName name="______DOZ50" localSheetId="6">#REF!</definedName>
    <definedName name="______DOZ50" localSheetId="3">#REF!</definedName>
    <definedName name="______DOZ50" localSheetId="2">#REF!</definedName>
    <definedName name="______DOZ50" localSheetId="4">#REF!</definedName>
    <definedName name="______DOZ50">#REF!</definedName>
    <definedName name="______DOZ80" localSheetId="1">#REF!</definedName>
    <definedName name="______DOZ80" localSheetId="7">#REF!</definedName>
    <definedName name="______DOZ80" localSheetId="6">#REF!</definedName>
    <definedName name="______DOZ80" localSheetId="3">#REF!</definedName>
    <definedName name="______DOZ80" localSheetId="2">#REF!</definedName>
    <definedName name="______DOZ80" localSheetId="4">#REF!</definedName>
    <definedName name="______DOZ80">#REF!</definedName>
    <definedName name="______EXC10">'[21]21-Rate Analysis-1'!$E$53</definedName>
    <definedName name="______EXC20">'[24]21-Rate Analysis '!$E$50</definedName>
    <definedName name="______EXC7">'[21]21-Rate Analysis-1'!$E$54</definedName>
    <definedName name="______ExV200" localSheetId="1">#REF!</definedName>
    <definedName name="______ExV200" localSheetId="7">#REF!</definedName>
    <definedName name="______ExV200" localSheetId="6">#REF!</definedName>
    <definedName name="______ExV200" localSheetId="3">#REF!</definedName>
    <definedName name="______ExV200" localSheetId="2">#REF!</definedName>
    <definedName name="______ExV200" localSheetId="4">#REF!</definedName>
    <definedName name="______ExV200">#REF!</definedName>
    <definedName name="______GEN100" localSheetId="1">#REF!</definedName>
    <definedName name="______GEN100" localSheetId="7">#REF!</definedName>
    <definedName name="______GEN100" localSheetId="6">#REF!</definedName>
    <definedName name="______GEN100" localSheetId="3">#REF!</definedName>
    <definedName name="______GEN100" localSheetId="2">#REF!</definedName>
    <definedName name="______GEN100" localSheetId="4">#REF!</definedName>
    <definedName name="______GEN100">#REF!</definedName>
    <definedName name="______GEN250" localSheetId="1">#REF!</definedName>
    <definedName name="______GEN250" localSheetId="7">#REF!</definedName>
    <definedName name="______GEN250" localSheetId="6">#REF!</definedName>
    <definedName name="______GEN250" localSheetId="3">#REF!</definedName>
    <definedName name="______GEN250" localSheetId="2">#REF!</definedName>
    <definedName name="______GEN250" localSheetId="4">#REF!</definedName>
    <definedName name="______GEN250">#REF!</definedName>
    <definedName name="______GEN325" localSheetId="1">#REF!</definedName>
    <definedName name="______GEN325" localSheetId="7">#REF!</definedName>
    <definedName name="______GEN325" localSheetId="6">#REF!</definedName>
    <definedName name="______GEN325" localSheetId="3">#REF!</definedName>
    <definedName name="______GEN325" localSheetId="2">#REF!</definedName>
    <definedName name="______GEN325" localSheetId="4">#REF!</definedName>
    <definedName name="______GEN325">#REF!</definedName>
    <definedName name="______GEN380" localSheetId="1">#REF!</definedName>
    <definedName name="______GEN380" localSheetId="7">#REF!</definedName>
    <definedName name="______GEN380" localSheetId="6">#REF!</definedName>
    <definedName name="______GEN380" localSheetId="3">#REF!</definedName>
    <definedName name="______GEN380" localSheetId="2">#REF!</definedName>
    <definedName name="______GEN380" localSheetId="4">#REF!</definedName>
    <definedName name="______GEN380">#REF!</definedName>
    <definedName name="______GSB1" localSheetId="1">#REF!</definedName>
    <definedName name="______GSB1" localSheetId="7">#REF!</definedName>
    <definedName name="______GSB1" localSheetId="6">#REF!</definedName>
    <definedName name="______GSB1" localSheetId="3">#REF!</definedName>
    <definedName name="______GSB1" localSheetId="2">#REF!</definedName>
    <definedName name="______GSB1" localSheetId="4">#REF!</definedName>
    <definedName name="______GSB1">#REF!</definedName>
    <definedName name="______GSB2" localSheetId="1">#REF!</definedName>
    <definedName name="______GSB2" localSheetId="7">#REF!</definedName>
    <definedName name="______GSB2" localSheetId="6">#REF!</definedName>
    <definedName name="______GSB2" localSheetId="3">#REF!</definedName>
    <definedName name="______GSB2" localSheetId="2">#REF!</definedName>
    <definedName name="______GSB2" localSheetId="4">#REF!</definedName>
    <definedName name="______GSB2">#REF!</definedName>
    <definedName name="______GSB3" localSheetId="1">#REF!</definedName>
    <definedName name="______GSB3" localSheetId="7">#REF!</definedName>
    <definedName name="______GSB3" localSheetId="6">#REF!</definedName>
    <definedName name="______GSB3" localSheetId="3">#REF!</definedName>
    <definedName name="______GSB3" localSheetId="2">#REF!</definedName>
    <definedName name="______GSB3" localSheetId="4">#REF!</definedName>
    <definedName name="______GSB3">#REF!</definedName>
    <definedName name="______HMP1" localSheetId="1">#REF!</definedName>
    <definedName name="______HMP1" localSheetId="7">#REF!</definedName>
    <definedName name="______HMP1" localSheetId="6">#REF!</definedName>
    <definedName name="______HMP1" localSheetId="3">#REF!</definedName>
    <definedName name="______HMP1" localSheetId="2">#REF!</definedName>
    <definedName name="______HMP1" localSheetId="4">#REF!</definedName>
    <definedName name="______HMP1">#REF!</definedName>
    <definedName name="______HMP2" localSheetId="1">#REF!</definedName>
    <definedName name="______HMP2" localSheetId="7">#REF!</definedName>
    <definedName name="______HMP2" localSheetId="6">#REF!</definedName>
    <definedName name="______HMP2" localSheetId="3">#REF!</definedName>
    <definedName name="______HMP2" localSheetId="2">#REF!</definedName>
    <definedName name="______HMP2" localSheetId="4">#REF!</definedName>
    <definedName name="______HMP2">#REF!</definedName>
    <definedName name="______HMP3" localSheetId="1">#REF!</definedName>
    <definedName name="______HMP3" localSheetId="7">#REF!</definedName>
    <definedName name="______HMP3" localSheetId="6">#REF!</definedName>
    <definedName name="______HMP3" localSheetId="3">#REF!</definedName>
    <definedName name="______HMP3" localSheetId="2">#REF!</definedName>
    <definedName name="______HMP3" localSheetId="4">#REF!</definedName>
    <definedName name="______HMP3">#REF!</definedName>
    <definedName name="______HMP4" localSheetId="1">#REF!</definedName>
    <definedName name="______HMP4" localSheetId="7">#REF!</definedName>
    <definedName name="______HMP4" localSheetId="6">#REF!</definedName>
    <definedName name="______HMP4" localSheetId="3">#REF!</definedName>
    <definedName name="______HMP4" localSheetId="2">#REF!</definedName>
    <definedName name="______HMP4" localSheetId="4">#REF!</definedName>
    <definedName name="______HMP4">#REF!</definedName>
    <definedName name="______HRC1">'[6]Pipe trench'!$V$23</definedName>
    <definedName name="______HRC2">'[6]Pipe trench'!$V$24</definedName>
    <definedName name="______HSE1">'[6]Pipe trench'!$V$11</definedName>
    <definedName name="______lb1" localSheetId="1">#REF!</definedName>
    <definedName name="______lb1" localSheetId="7">#REF!</definedName>
    <definedName name="______lb1" localSheetId="6">#REF!</definedName>
    <definedName name="______lb1" localSheetId="3">#REF!</definedName>
    <definedName name="______lb1" localSheetId="2">#REF!</definedName>
    <definedName name="______lb1" localSheetId="4">#REF!</definedName>
    <definedName name="______lb1">#REF!</definedName>
    <definedName name="______lb2" localSheetId="1">#REF!</definedName>
    <definedName name="______lb2" localSheetId="7">#REF!</definedName>
    <definedName name="______lb2" localSheetId="6">#REF!</definedName>
    <definedName name="______lb2" localSheetId="3">#REF!</definedName>
    <definedName name="______lb2" localSheetId="2">#REF!</definedName>
    <definedName name="______lb2" localSheetId="4">#REF!</definedName>
    <definedName name="______lb2">#REF!</definedName>
    <definedName name="______mac2">200</definedName>
    <definedName name="______MIX10" localSheetId="1">#REF!</definedName>
    <definedName name="______MIX10" localSheetId="7">#REF!</definedName>
    <definedName name="______MIX10" localSheetId="6">#REF!</definedName>
    <definedName name="______MIX10" localSheetId="3">#REF!</definedName>
    <definedName name="______MIX10" localSheetId="2">#REF!</definedName>
    <definedName name="______MIX10" localSheetId="4">#REF!</definedName>
    <definedName name="______MIX10">#REF!</definedName>
    <definedName name="______MIX15" localSheetId="1">#REF!</definedName>
    <definedName name="______MIX15" localSheetId="7">#REF!</definedName>
    <definedName name="______MIX15" localSheetId="6">#REF!</definedName>
    <definedName name="______MIX15" localSheetId="3">#REF!</definedName>
    <definedName name="______MIX15" localSheetId="2">#REF!</definedName>
    <definedName name="______MIX15" localSheetId="4">#REF!</definedName>
    <definedName name="______MIX15">#REF!</definedName>
    <definedName name="______MIX15150" localSheetId="1">'[3]Mix Design'!#REF!</definedName>
    <definedName name="______MIX15150" localSheetId="7">'[3]Mix Design'!#REF!</definedName>
    <definedName name="______MIX15150" localSheetId="6">'[3]Mix Design'!#REF!</definedName>
    <definedName name="______MIX15150" localSheetId="3">'[3]Mix Design'!#REF!</definedName>
    <definedName name="______MIX15150" localSheetId="2">'[3]Mix Design'!#REF!</definedName>
    <definedName name="______MIX15150" localSheetId="4">'[3]Mix Design'!#REF!</definedName>
    <definedName name="______MIX15150">'[3]Mix Design'!#REF!</definedName>
    <definedName name="______MIX1540">'[3]Mix Design'!$P$11</definedName>
    <definedName name="______MIX1580" localSheetId="1">'[3]Mix Design'!#REF!</definedName>
    <definedName name="______MIX1580" localSheetId="7">'[3]Mix Design'!#REF!</definedName>
    <definedName name="______MIX1580" localSheetId="6">'[3]Mix Design'!#REF!</definedName>
    <definedName name="______MIX1580" localSheetId="3">'[3]Mix Design'!#REF!</definedName>
    <definedName name="______MIX1580" localSheetId="2">'[3]Mix Design'!#REF!</definedName>
    <definedName name="______MIX1580" localSheetId="4">'[3]Mix Design'!#REF!</definedName>
    <definedName name="______MIX1580">'[3]Mix Design'!#REF!</definedName>
    <definedName name="______MIX2">'[4]Mix Design'!$P$12</definedName>
    <definedName name="______MIX20" localSheetId="1">#REF!</definedName>
    <definedName name="______MIX20" localSheetId="7">#REF!</definedName>
    <definedName name="______MIX20" localSheetId="6">#REF!</definedName>
    <definedName name="______MIX20" localSheetId="3">#REF!</definedName>
    <definedName name="______MIX20" localSheetId="2">#REF!</definedName>
    <definedName name="______MIX20" localSheetId="4">#REF!</definedName>
    <definedName name="______MIX20">#REF!</definedName>
    <definedName name="______MIX2020">'[3]Mix Design'!$P$12</definedName>
    <definedName name="______MIX2040">'[3]Mix Design'!$P$13</definedName>
    <definedName name="______MIX25" localSheetId="1">#REF!</definedName>
    <definedName name="______MIX25" localSheetId="7">#REF!</definedName>
    <definedName name="______MIX25" localSheetId="6">#REF!</definedName>
    <definedName name="______MIX25" localSheetId="3">#REF!</definedName>
    <definedName name="______MIX25" localSheetId="2">#REF!</definedName>
    <definedName name="______MIX25" localSheetId="4">#REF!</definedName>
    <definedName name="______MIX25">#REF!</definedName>
    <definedName name="______MIX2540">'[3]Mix Design'!$P$15</definedName>
    <definedName name="______Mix255">'[5]Mix Design'!$P$13</definedName>
    <definedName name="______MIX30" localSheetId="1">#REF!</definedName>
    <definedName name="______MIX30" localSheetId="7">#REF!</definedName>
    <definedName name="______MIX30" localSheetId="6">#REF!</definedName>
    <definedName name="______MIX30" localSheetId="3">#REF!</definedName>
    <definedName name="______MIX30" localSheetId="2">#REF!</definedName>
    <definedName name="______MIX30" localSheetId="4">#REF!</definedName>
    <definedName name="______MIX30">#REF!</definedName>
    <definedName name="______MIX35" localSheetId="1">#REF!</definedName>
    <definedName name="______MIX35" localSheetId="7">#REF!</definedName>
    <definedName name="______MIX35" localSheetId="6">#REF!</definedName>
    <definedName name="______MIX35" localSheetId="3">#REF!</definedName>
    <definedName name="______MIX35" localSheetId="2">#REF!</definedName>
    <definedName name="______MIX35" localSheetId="4">#REF!</definedName>
    <definedName name="______MIX35">#REF!</definedName>
    <definedName name="______MIX40" localSheetId="1">#REF!</definedName>
    <definedName name="______MIX40" localSheetId="7">#REF!</definedName>
    <definedName name="______MIX40" localSheetId="6">#REF!</definedName>
    <definedName name="______MIX40" localSheetId="3">#REF!</definedName>
    <definedName name="______MIX40" localSheetId="2">#REF!</definedName>
    <definedName name="______MIX40" localSheetId="4">#REF!</definedName>
    <definedName name="______MIX40">#REF!</definedName>
    <definedName name="______MIX45" localSheetId="1">'[3]Mix Design'!#REF!</definedName>
    <definedName name="______MIX45" localSheetId="7">'[3]Mix Design'!#REF!</definedName>
    <definedName name="______MIX45" localSheetId="6">'[3]Mix Design'!#REF!</definedName>
    <definedName name="______MIX45" localSheetId="3">'[3]Mix Design'!#REF!</definedName>
    <definedName name="______MIX45" localSheetId="2">'[3]Mix Design'!#REF!</definedName>
    <definedName name="______MIX45" localSheetId="4">'[3]Mix Design'!#REF!</definedName>
    <definedName name="______MIX45">'[3]Mix Design'!#REF!</definedName>
    <definedName name="______mm1" localSheetId="1">#REF!</definedName>
    <definedName name="______mm1" localSheetId="7">#REF!</definedName>
    <definedName name="______mm1" localSheetId="6">#REF!</definedName>
    <definedName name="______mm1" localSheetId="3">#REF!</definedName>
    <definedName name="______mm1" localSheetId="2">#REF!</definedName>
    <definedName name="______mm1" localSheetId="4">#REF!</definedName>
    <definedName name="______mm1">#REF!</definedName>
    <definedName name="______mm2" localSheetId="1">#REF!</definedName>
    <definedName name="______mm2" localSheetId="7">#REF!</definedName>
    <definedName name="______mm2" localSheetId="6">#REF!</definedName>
    <definedName name="______mm2" localSheetId="3">#REF!</definedName>
    <definedName name="______mm2" localSheetId="2">#REF!</definedName>
    <definedName name="______mm2" localSheetId="4">#REF!</definedName>
    <definedName name="______mm2">#REF!</definedName>
    <definedName name="______mm3" localSheetId="1">#REF!</definedName>
    <definedName name="______mm3" localSheetId="7">#REF!</definedName>
    <definedName name="______mm3" localSheetId="6">#REF!</definedName>
    <definedName name="______mm3" localSheetId="3">#REF!</definedName>
    <definedName name="______mm3" localSheetId="2">#REF!</definedName>
    <definedName name="______mm3" localSheetId="4">#REF!</definedName>
    <definedName name="______mm3">#REF!</definedName>
    <definedName name="______MUR5" localSheetId="1">#REF!</definedName>
    <definedName name="______MUR5" localSheetId="7">#REF!</definedName>
    <definedName name="______MUR5" localSheetId="6">#REF!</definedName>
    <definedName name="______MUR5" localSheetId="3">#REF!</definedName>
    <definedName name="______MUR5" localSheetId="2">#REF!</definedName>
    <definedName name="______MUR5" localSheetId="4">#REF!</definedName>
    <definedName name="______MUR5">#REF!</definedName>
    <definedName name="______MUR8" localSheetId="1">#REF!</definedName>
    <definedName name="______MUR8" localSheetId="7">#REF!</definedName>
    <definedName name="______MUR8" localSheetId="6">#REF!</definedName>
    <definedName name="______MUR8" localSheetId="3">#REF!</definedName>
    <definedName name="______MUR8" localSheetId="2">#REF!</definedName>
    <definedName name="______MUR8" localSheetId="4">#REF!</definedName>
    <definedName name="______MUR8">#REF!</definedName>
    <definedName name="______OPC43" localSheetId="1">#REF!</definedName>
    <definedName name="______OPC43" localSheetId="7">#REF!</definedName>
    <definedName name="______OPC43" localSheetId="6">#REF!</definedName>
    <definedName name="______OPC43" localSheetId="3">#REF!</definedName>
    <definedName name="______OPC43" localSheetId="2">#REF!</definedName>
    <definedName name="______OPC43" localSheetId="4">#REF!</definedName>
    <definedName name="______OPC43">#REF!</definedName>
    <definedName name="______ORC1">'[6]Pipe trench'!$V$17</definedName>
    <definedName name="______ORC2">'[6]Pipe trench'!$V$18</definedName>
    <definedName name="______OSE1">'[6]Pipe trench'!$V$8</definedName>
    <definedName name="______PPC53">'[24]21-Rate Analysis '!$E$19</definedName>
    <definedName name="______sh1">90</definedName>
    <definedName name="______sh2">120</definedName>
    <definedName name="______sh3">150</definedName>
    <definedName name="______sh4">180</definedName>
    <definedName name="______SLV10025" localSheetId="1">'[25]ANAL-PIPE LINE'!#REF!</definedName>
    <definedName name="______SLV10025" localSheetId="7">'[25]ANAL-PIPE LINE'!#REF!</definedName>
    <definedName name="______SLV10025" localSheetId="6">'[25]ANAL-PIPE LINE'!#REF!</definedName>
    <definedName name="______SLV10025" localSheetId="3">'[25]ANAL-PIPE LINE'!#REF!</definedName>
    <definedName name="______SLV10025" localSheetId="2">'[25]ANAL-PIPE LINE'!#REF!</definedName>
    <definedName name="______SLV10025" localSheetId="4">'[25]ANAL-PIPE LINE'!#REF!</definedName>
    <definedName name="______SLV10025">'[25]ANAL-PIPE LINE'!#REF!</definedName>
    <definedName name="______SLV20025">'[6]ANAL-PUMP HOUSE'!$I$58</definedName>
    <definedName name="______SLV80010">'[6]ANAL-PUMP HOUSE'!$I$60</definedName>
    <definedName name="______tab1" localSheetId="1">#REF!</definedName>
    <definedName name="______tab1" localSheetId="7">#REF!</definedName>
    <definedName name="______tab1" localSheetId="6">#REF!</definedName>
    <definedName name="______tab1" localSheetId="3">#REF!</definedName>
    <definedName name="______tab1" localSheetId="2">#REF!</definedName>
    <definedName name="______tab1" localSheetId="4">#REF!</definedName>
    <definedName name="______tab1">#REF!</definedName>
    <definedName name="______tab2" localSheetId="1">#REF!</definedName>
    <definedName name="______tab2" localSheetId="7">#REF!</definedName>
    <definedName name="______tab2" localSheetId="6">#REF!</definedName>
    <definedName name="______tab2" localSheetId="3">#REF!</definedName>
    <definedName name="______tab2" localSheetId="2">#REF!</definedName>
    <definedName name="______tab2" localSheetId="4">#REF!</definedName>
    <definedName name="______tab2">#REF!</definedName>
    <definedName name="______TIP1" localSheetId="1">#REF!</definedName>
    <definedName name="______TIP1" localSheetId="7">#REF!</definedName>
    <definedName name="______TIP1" localSheetId="6">#REF!</definedName>
    <definedName name="______TIP1" localSheetId="3">#REF!</definedName>
    <definedName name="______TIP1" localSheetId="2">#REF!</definedName>
    <definedName name="______TIP1" localSheetId="4">#REF!</definedName>
    <definedName name="______TIP1">#REF!</definedName>
    <definedName name="______TIP2" localSheetId="1">#REF!</definedName>
    <definedName name="______TIP2" localSheetId="7">#REF!</definedName>
    <definedName name="______TIP2" localSheetId="6">#REF!</definedName>
    <definedName name="______TIP2" localSheetId="3">#REF!</definedName>
    <definedName name="______TIP2" localSheetId="2">#REF!</definedName>
    <definedName name="______TIP2" localSheetId="4">#REF!</definedName>
    <definedName name="______TIP2">#REF!</definedName>
    <definedName name="______TIP3" localSheetId="1">#REF!</definedName>
    <definedName name="______TIP3" localSheetId="7">#REF!</definedName>
    <definedName name="______TIP3" localSheetId="6">#REF!</definedName>
    <definedName name="______TIP3" localSheetId="3">#REF!</definedName>
    <definedName name="______TIP3" localSheetId="2">#REF!</definedName>
    <definedName name="______TIP3" localSheetId="4">#REF!</definedName>
    <definedName name="______TIP3">#REF!</definedName>
    <definedName name="_____A65537" localSheetId="1">#REF!</definedName>
    <definedName name="_____A65537" localSheetId="7">#REF!</definedName>
    <definedName name="_____A65537" localSheetId="6">#REF!</definedName>
    <definedName name="_____A65537" localSheetId="3">#REF!</definedName>
    <definedName name="_____A65537" localSheetId="2">#REF!</definedName>
    <definedName name="_____A65537" localSheetId="4">#REF!</definedName>
    <definedName name="_____A65537">#REF!</definedName>
    <definedName name="_____ABM10" localSheetId="1">#REF!</definedName>
    <definedName name="_____ABM10" localSheetId="7">#REF!</definedName>
    <definedName name="_____ABM10" localSheetId="6">#REF!</definedName>
    <definedName name="_____ABM10" localSheetId="3">#REF!</definedName>
    <definedName name="_____ABM10" localSheetId="2">#REF!</definedName>
    <definedName name="_____ABM10" localSheetId="4">#REF!</definedName>
    <definedName name="_____ABM10">#REF!</definedName>
    <definedName name="_____ABM40" localSheetId="1">#REF!</definedName>
    <definedName name="_____ABM40" localSheetId="7">#REF!</definedName>
    <definedName name="_____ABM40" localSheetId="6">#REF!</definedName>
    <definedName name="_____ABM40" localSheetId="3">#REF!</definedName>
    <definedName name="_____ABM40" localSheetId="2">#REF!</definedName>
    <definedName name="_____ABM40" localSheetId="4">#REF!</definedName>
    <definedName name="_____ABM40">#REF!</definedName>
    <definedName name="_____ABM6" localSheetId="1">#REF!</definedName>
    <definedName name="_____ABM6" localSheetId="7">#REF!</definedName>
    <definedName name="_____ABM6" localSheetId="6">#REF!</definedName>
    <definedName name="_____ABM6" localSheetId="3">#REF!</definedName>
    <definedName name="_____ABM6" localSheetId="2">#REF!</definedName>
    <definedName name="_____ABM6" localSheetId="4">#REF!</definedName>
    <definedName name="_____ABM6">#REF!</definedName>
    <definedName name="_____ACB10" localSheetId="1">#REF!</definedName>
    <definedName name="_____ACB10" localSheetId="7">#REF!</definedName>
    <definedName name="_____ACB10" localSheetId="6">#REF!</definedName>
    <definedName name="_____ACB10" localSheetId="3">#REF!</definedName>
    <definedName name="_____ACB10" localSheetId="2">#REF!</definedName>
    <definedName name="_____ACB10" localSheetId="4">#REF!</definedName>
    <definedName name="_____ACB10">#REF!</definedName>
    <definedName name="_____ACB20" localSheetId="1">#REF!</definedName>
    <definedName name="_____ACB20" localSheetId="7">#REF!</definedName>
    <definedName name="_____ACB20" localSheetId="6">#REF!</definedName>
    <definedName name="_____ACB20" localSheetId="3">#REF!</definedName>
    <definedName name="_____ACB20" localSheetId="2">#REF!</definedName>
    <definedName name="_____ACB20" localSheetId="4">#REF!</definedName>
    <definedName name="_____ACB20">#REF!</definedName>
    <definedName name="_____ACR10" localSheetId="1">#REF!</definedName>
    <definedName name="_____ACR10" localSheetId="7">#REF!</definedName>
    <definedName name="_____ACR10" localSheetId="6">#REF!</definedName>
    <definedName name="_____ACR10" localSheetId="3">#REF!</definedName>
    <definedName name="_____ACR10" localSheetId="2">#REF!</definedName>
    <definedName name="_____ACR10" localSheetId="4">#REF!</definedName>
    <definedName name="_____ACR10">#REF!</definedName>
    <definedName name="_____ACR20" localSheetId="1">#REF!</definedName>
    <definedName name="_____ACR20" localSheetId="7">#REF!</definedName>
    <definedName name="_____ACR20" localSheetId="6">#REF!</definedName>
    <definedName name="_____ACR20" localSheetId="3">#REF!</definedName>
    <definedName name="_____ACR20" localSheetId="2">#REF!</definedName>
    <definedName name="_____ACR20" localSheetId="4">#REF!</definedName>
    <definedName name="_____ACR20">#REF!</definedName>
    <definedName name="_____AGG10" localSheetId="1">#REF!</definedName>
    <definedName name="_____AGG10" localSheetId="7">#REF!</definedName>
    <definedName name="_____AGG10" localSheetId="6">#REF!</definedName>
    <definedName name="_____AGG10" localSheetId="3">#REF!</definedName>
    <definedName name="_____AGG10" localSheetId="2">#REF!</definedName>
    <definedName name="_____AGG10" localSheetId="4">#REF!</definedName>
    <definedName name="_____AGG10">#REF!</definedName>
    <definedName name="_____AGG40" localSheetId="1">#REF!</definedName>
    <definedName name="_____AGG40" localSheetId="7">#REF!</definedName>
    <definedName name="_____AGG40" localSheetId="6">#REF!</definedName>
    <definedName name="_____AGG40" localSheetId="3">#REF!</definedName>
    <definedName name="_____AGG40" localSheetId="2">#REF!</definedName>
    <definedName name="_____AGG40" localSheetId="4">#REF!</definedName>
    <definedName name="_____AGG40">#REF!</definedName>
    <definedName name="_____AGG6" localSheetId="1">#REF!</definedName>
    <definedName name="_____AGG6" localSheetId="7">#REF!</definedName>
    <definedName name="_____AGG6" localSheetId="6">#REF!</definedName>
    <definedName name="_____AGG6" localSheetId="3">#REF!</definedName>
    <definedName name="_____AGG6" localSheetId="2">#REF!</definedName>
    <definedName name="_____AGG6" localSheetId="4">#REF!</definedName>
    <definedName name="_____AGG6">#REF!</definedName>
    <definedName name="_____ARV8040">'[6]ANAL-PUMP HOUSE'!$I$55</definedName>
    <definedName name="_____ash1" localSheetId="1">[10]ANAL!#REF!</definedName>
    <definedName name="_____ash1" localSheetId="7">[10]ANAL!#REF!</definedName>
    <definedName name="_____ash1" localSheetId="6">[10]ANAL!#REF!</definedName>
    <definedName name="_____ash1" localSheetId="3">[10]ANAL!#REF!</definedName>
    <definedName name="_____ash1" localSheetId="2">[10]ANAL!#REF!</definedName>
    <definedName name="_____ash1" localSheetId="4">[10]ANAL!#REF!</definedName>
    <definedName name="_____ash1">[10]ANAL!#REF!</definedName>
    <definedName name="_____AWM10" localSheetId="1">#REF!</definedName>
    <definedName name="_____AWM10" localSheetId="7">#REF!</definedName>
    <definedName name="_____AWM10" localSheetId="6">#REF!</definedName>
    <definedName name="_____AWM10" localSheetId="3">#REF!</definedName>
    <definedName name="_____AWM10" localSheetId="2">#REF!</definedName>
    <definedName name="_____AWM10" localSheetId="4">#REF!</definedName>
    <definedName name="_____AWM10">#REF!</definedName>
    <definedName name="_____AWM40" localSheetId="1">#REF!</definedName>
    <definedName name="_____AWM40" localSheetId="7">#REF!</definedName>
    <definedName name="_____AWM40" localSheetId="6">#REF!</definedName>
    <definedName name="_____AWM40" localSheetId="3">#REF!</definedName>
    <definedName name="_____AWM40" localSheetId="2">#REF!</definedName>
    <definedName name="_____AWM40" localSheetId="4">#REF!</definedName>
    <definedName name="_____AWM40">#REF!</definedName>
    <definedName name="_____AWM6" localSheetId="1">#REF!</definedName>
    <definedName name="_____AWM6" localSheetId="7">#REF!</definedName>
    <definedName name="_____AWM6" localSheetId="6">#REF!</definedName>
    <definedName name="_____AWM6" localSheetId="3">#REF!</definedName>
    <definedName name="_____AWM6" localSheetId="2">#REF!</definedName>
    <definedName name="_____AWM6" localSheetId="4">#REF!</definedName>
    <definedName name="_____AWM6">#REF!</definedName>
    <definedName name="_____BTV300">'[6]ANAL-PUMP HOUSE'!$I$52</definedName>
    <definedName name="_____CAN112">13.42</definedName>
    <definedName name="_____CAN113">12.98</definedName>
    <definedName name="_____CAN117">12.7</definedName>
    <definedName name="_____CAN118">13.27</definedName>
    <definedName name="_____CAN120">11.72</definedName>
    <definedName name="_____CAN210">10.38</definedName>
    <definedName name="_____CAN211">10.58</definedName>
    <definedName name="_____CAN213">10.56</definedName>
    <definedName name="_____CAN215">10.22</definedName>
    <definedName name="_____CAN216">9.61</definedName>
    <definedName name="_____CAN217">10.47</definedName>
    <definedName name="_____CAN219">10.91</definedName>
    <definedName name="_____CAN220">11.09</definedName>
    <definedName name="_____CAN221">11.25</definedName>
    <definedName name="_____CAN222">10.17</definedName>
    <definedName name="_____CAN223">9.89</definedName>
    <definedName name="_____CAN230">10.79</definedName>
    <definedName name="_____can421">40.2</definedName>
    <definedName name="_____can422">41.57</definedName>
    <definedName name="_____can423">43.9</definedName>
    <definedName name="_____can424">41.19</definedName>
    <definedName name="_____can425">42.81</definedName>
    <definedName name="_____can426">40.77</definedName>
    <definedName name="_____can427">40.92</definedName>
    <definedName name="_____can428">39.29</definedName>
    <definedName name="_____can429">45.19</definedName>
    <definedName name="_____can430">40.73</definedName>
    <definedName name="_____can431">42.52</definedName>
    <definedName name="_____can432">42.53</definedName>
    <definedName name="_____can433">43.69</definedName>
    <definedName name="_____can434">40.43</definedName>
    <definedName name="_____can435">43.3</definedName>
    <definedName name="_____CAN458" localSheetId="1">[11]PROCTOR!#REF!</definedName>
    <definedName name="_____CAN458" localSheetId="7">[11]PROCTOR!#REF!</definedName>
    <definedName name="_____CAN458" localSheetId="6">[11]PROCTOR!#REF!</definedName>
    <definedName name="_____CAN458" localSheetId="3">[11]PROCTOR!#REF!</definedName>
    <definedName name="_____CAN458" localSheetId="2">[11]PROCTOR!#REF!</definedName>
    <definedName name="_____CAN458" localSheetId="4">[11]PROCTOR!#REF!</definedName>
    <definedName name="_____CAN458">[11]PROCTOR!#REF!</definedName>
    <definedName name="_____CAN486" localSheetId="1">[11]PROCTOR!#REF!</definedName>
    <definedName name="_____CAN486" localSheetId="7">[11]PROCTOR!#REF!</definedName>
    <definedName name="_____CAN486" localSheetId="6">[11]PROCTOR!#REF!</definedName>
    <definedName name="_____CAN486" localSheetId="3">[11]PROCTOR!#REF!</definedName>
    <definedName name="_____CAN486" localSheetId="2">[11]PROCTOR!#REF!</definedName>
    <definedName name="_____CAN486" localSheetId="4">[11]PROCTOR!#REF!</definedName>
    <definedName name="_____CAN486">[11]PROCTOR!#REF!</definedName>
    <definedName name="_____CAN487" localSheetId="1">[11]PROCTOR!#REF!</definedName>
    <definedName name="_____CAN487" localSheetId="7">[11]PROCTOR!#REF!</definedName>
    <definedName name="_____CAN487" localSheetId="6">[11]PROCTOR!#REF!</definedName>
    <definedName name="_____CAN487" localSheetId="3">[11]PROCTOR!#REF!</definedName>
    <definedName name="_____CAN487" localSheetId="2">[11]PROCTOR!#REF!</definedName>
    <definedName name="_____CAN487" localSheetId="4">[11]PROCTOR!#REF!</definedName>
    <definedName name="_____CAN487">[11]PROCTOR!#REF!</definedName>
    <definedName name="_____CAN488" localSheetId="1">[11]PROCTOR!#REF!</definedName>
    <definedName name="_____CAN488" localSheetId="7">[11]PROCTOR!#REF!</definedName>
    <definedName name="_____CAN488" localSheetId="6">[11]PROCTOR!#REF!</definedName>
    <definedName name="_____CAN488" localSheetId="3">[11]PROCTOR!#REF!</definedName>
    <definedName name="_____CAN488" localSheetId="2">[11]PROCTOR!#REF!</definedName>
    <definedName name="_____CAN488" localSheetId="4">[11]PROCTOR!#REF!</definedName>
    <definedName name="_____CAN488">[11]PROCTOR!#REF!</definedName>
    <definedName name="_____CAN489" localSheetId="1">[11]PROCTOR!#REF!</definedName>
    <definedName name="_____CAN489" localSheetId="7">[11]PROCTOR!#REF!</definedName>
    <definedName name="_____CAN489" localSheetId="6">[11]PROCTOR!#REF!</definedName>
    <definedName name="_____CAN489" localSheetId="3">[11]PROCTOR!#REF!</definedName>
    <definedName name="_____CAN489" localSheetId="2">[11]PROCTOR!#REF!</definedName>
    <definedName name="_____CAN489" localSheetId="4">[11]PROCTOR!#REF!</definedName>
    <definedName name="_____CAN489">[11]PROCTOR!#REF!</definedName>
    <definedName name="_____CAN490" localSheetId="1">[11]PROCTOR!#REF!</definedName>
    <definedName name="_____CAN490" localSheetId="7">[11]PROCTOR!#REF!</definedName>
    <definedName name="_____CAN490" localSheetId="6">[11]PROCTOR!#REF!</definedName>
    <definedName name="_____CAN490" localSheetId="3">[11]PROCTOR!#REF!</definedName>
    <definedName name="_____CAN490" localSheetId="2">[11]PROCTOR!#REF!</definedName>
    <definedName name="_____CAN490" localSheetId="4">[11]PROCTOR!#REF!</definedName>
    <definedName name="_____CAN490">[11]PROCTOR!#REF!</definedName>
    <definedName name="_____CAN491" localSheetId="1">[11]PROCTOR!#REF!</definedName>
    <definedName name="_____CAN491" localSheetId="7">[11]PROCTOR!#REF!</definedName>
    <definedName name="_____CAN491" localSheetId="6">[11]PROCTOR!#REF!</definedName>
    <definedName name="_____CAN491" localSheetId="3">[11]PROCTOR!#REF!</definedName>
    <definedName name="_____CAN491" localSheetId="2">[11]PROCTOR!#REF!</definedName>
    <definedName name="_____CAN491" localSheetId="4">[11]PROCTOR!#REF!</definedName>
    <definedName name="_____CAN491">[11]PROCTOR!#REF!</definedName>
    <definedName name="_____CAN492" localSheetId="1">[11]PROCTOR!#REF!</definedName>
    <definedName name="_____CAN492" localSheetId="7">[11]PROCTOR!#REF!</definedName>
    <definedName name="_____CAN492" localSheetId="6">[11]PROCTOR!#REF!</definedName>
    <definedName name="_____CAN492" localSheetId="3">[11]PROCTOR!#REF!</definedName>
    <definedName name="_____CAN492" localSheetId="2">[11]PROCTOR!#REF!</definedName>
    <definedName name="_____CAN492" localSheetId="4">[11]PROCTOR!#REF!</definedName>
    <definedName name="_____CAN492">[11]PROCTOR!#REF!</definedName>
    <definedName name="_____CAN493" localSheetId="1">[11]PROCTOR!#REF!</definedName>
    <definedName name="_____CAN493" localSheetId="7">[11]PROCTOR!#REF!</definedName>
    <definedName name="_____CAN493" localSheetId="6">[11]PROCTOR!#REF!</definedName>
    <definedName name="_____CAN493" localSheetId="3">[11]PROCTOR!#REF!</definedName>
    <definedName name="_____CAN493" localSheetId="2">[11]PROCTOR!#REF!</definedName>
    <definedName name="_____CAN493" localSheetId="4">[11]PROCTOR!#REF!</definedName>
    <definedName name="_____CAN493">[11]PROCTOR!#REF!</definedName>
    <definedName name="_____CAN494" localSheetId="1">[11]PROCTOR!#REF!</definedName>
    <definedName name="_____CAN494" localSheetId="7">[11]PROCTOR!#REF!</definedName>
    <definedName name="_____CAN494" localSheetId="6">[11]PROCTOR!#REF!</definedName>
    <definedName name="_____CAN494" localSheetId="3">[11]PROCTOR!#REF!</definedName>
    <definedName name="_____CAN494" localSheetId="2">[11]PROCTOR!#REF!</definedName>
    <definedName name="_____CAN494" localSheetId="4">[11]PROCTOR!#REF!</definedName>
    <definedName name="_____CAN494">[11]PROCTOR!#REF!</definedName>
    <definedName name="_____CAN495" localSheetId="1">[11]PROCTOR!#REF!</definedName>
    <definedName name="_____CAN495" localSheetId="7">[11]PROCTOR!#REF!</definedName>
    <definedName name="_____CAN495" localSheetId="6">[11]PROCTOR!#REF!</definedName>
    <definedName name="_____CAN495" localSheetId="3">[11]PROCTOR!#REF!</definedName>
    <definedName name="_____CAN495" localSheetId="2">[11]PROCTOR!#REF!</definedName>
    <definedName name="_____CAN495" localSheetId="4">[11]PROCTOR!#REF!</definedName>
    <definedName name="_____CAN495">[11]PROCTOR!#REF!</definedName>
    <definedName name="_____CAN496" localSheetId="1">[11]PROCTOR!#REF!</definedName>
    <definedName name="_____CAN496" localSheetId="7">[11]PROCTOR!#REF!</definedName>
    <definedName name="_____CAN496" localSheetId="6">[11]PROCTOR!#REF!</definedName>
    <definedName name="_____CAN496" localSheetId="3">[11]PROCTOR!#REF!</definedName>
    <definedName name="_____CAN496" localSheetId="2">[11]PROCTOR!#REF!</definedName>
    <definedName name="_____CAN496" localSheetId="4">[11]PROCTOR!#REF!</definedName>
    <definedName name="_____CAN496">[11]PROCTOR!#REF!</definedName>
    <definedName name="_____CAN497" localSheetId="1">[11]PROCTOR!#REF!</definedName>
    <definedName name="_____CAN497" localSheetId="7">[11]PROCTOR!#REF!</definedName>
    <definedName name="_____CAN497" localSheetId="6">[11]PROCTOR!#REF!</definedName>
    <definedName name="_____CAN497" localSheetId="3">[11]PROCTOR!#REF!</definedName>
    <definedName name="_____CAN497" localSheetId="2">[11]PROCTOR!#REF!</definedName>
    <definedName name="_____CAN497" localSheetId="4">[11]PROCTOR!#REF!</definedName>
    <definedName name="_____CAN497">[11]PROCTOR!#REF!</definedName>
    <definedName name="_____CAN498" localSheetId="1">[11]PROCTOR!#REF!</definedName>
    <definedName name="_____CAN498" localSheetId="7">[11]PROCTOR!#REF!</definedName>
    <definedName name="_____CAN498" localSheetId="6">[11]PROCTOR!#REF!</definedName>
    <definedName name="_____CAN498" localSheetId="3">[11]PROCTOR!#REF!</definedName>
    <definedName name="_____CAN498" localSheetId="2">[11]PROCTOR!#REF!</definedName>
    <definedName name="_____CAN498" localSheetId="4">[11]PROCTOR!#REF!</definedName>
    <definedName name="_____CAN498">[11]PROCTOR!#REF!</definedName>
    <definedName name="_____CAN499" localSheetId="1">[11]PROCTOR!#REF!</definedName>
    <definedName name="_____CAN499" localSheetId="7">[11]PROCTOR!#REF!</definedName>
    <definedName name="_____CAN499" localSheetId="6">[11]PROCTOR!#REF!</definedName>
    <definedName name="_____CAN499" localSheetId="3">[11]PROCTOR!#REF!</definedName>
    <definedName name="_____CAN499" localSheetId="2">[11]PROCTOR!#REF!</definedName>
    <definedName name="_____CAN499" localSheetId="4">[11]PROCTOR!#REF!</definedName>
    <definedName name="_____CAN499">[11]PROCTOR!#REF!</definedName>
    <definedName name="_____CAN500" localSheetId="1">[11]PROCTOR!#REF!</definedName>
    <definedName name="_____CAN500" localSheetId="7">[11]PROCTOR!#REF!</definedName>
    <definedName name="_____CAN500" localSheetId="6">[11]PROCTOR!#REF!</definedName>
    <definedName name="_____CAN500" localSheetId="3">[11]PROCTOR!#REF!</definedName>
    <definedName name="_____CAN500" localSheetId="2">[11]PROCTOR!#REF!</definedName>
    <definedName name="_____CAN500" localSheetId="4">[11]PROCTOR!#REF!</definedName>
    <definedName name="_____CAN500">[11]PROCTOR!#REF!</definedName>
    <definedName name="_____CDG100" localSheetId="1">#REF!</definedName>
    <definedName name="_____CDG100" localSheetId="7">#REF!</definedName>
    <definedName name="_____CDG100" localSheetId="6">#REF!</definedName>
    <definedName name="_____CDG100" localSheetId="3">#REF!</definedName>
    <definedName name="_____CDG100" localSheetId="2">#REF!</definedName>
    <definedName name="_____CDG100" localSheetId="4">#REF!</definedName>
    <definedName name="_____CDG100">#REF!</definedName>
    <definedName name="_____CDG250" localSheetId="1">#REF!</definedName>
    <definedName name="_____CDG250" localSheetId="7">#REF!</definedName>
    <definedName name="_____CDG250" localSheetId="6">#REF!</definedName>
    <definedName name="_____CDG250" localSheetId="3">#REF!</definedName>
    <definedName name="_____CDG250" localSheetId="2">#REF!</definedName>
    <definedName name="_____CDG250" localSheetId="4">#REF!</definedName>
    <definedName name="_____CDG250">#REF!</definedName>
    <definedName name="_____CDG50" localSheetId="1">#REF!</definedName>
    <definedName name="_____CDG50" localSheetId="7">#REF!</definedName>
    <definedName name="_____CDG50" localSheetId="6">#REF!</definedName>
    <definedName name="_____CDG50" localSheetId="3">#REF!</definedName>
    <definedName name="_____CDG50" localSheetId="2">#REF!</definedName>
    <definedName name="_____CDG50" localSheetId="4">#REF!</definedName>
    <definedName name="_____CDG50">#REF!</definedName>
    <definedName name="_____CDG500" localSheetId="1">#REF!</definedName>
    <definedName name="_____CDG500" localSheetId="7">#REF!</definedName>
    <definedName name="_____CDG500" localSheetId="6">#REF!</definedName>
    <definedName name="_____CDG500" localSheetId="3">#REF!</definedName>
    <definedName name="_____CDG500" localSheetId="2">#REF!</definedName>
    <definedName name="_____CDG500" localSheetId="4">#REF!</definedName>
    <definedName name="_____CDG500">#REF!</definedName>
    <definedName name="_____CEM53" localSheetId="1">#REF!</definedName>
    <definedName name="_____CEM53" localSheetId="7">#REF!</definedName>
    <definedName name="_____CEM53" localSheetId="6">#REF!</definedName>
    <definedName name="_____CEM53" localSheetId="3">#REF!</definedName>
    <definedName name="_____CEM53" localSheetId="2">#REF!</definedName>
    <definedName name="_____CEM53" localSheetId="4">#REF!</definedName>
    <definedName name="_____CEM53">#REF!</definedName>
    <definedName name="_____CRN3" localSheetId="1">#REF!</definedName>
    <definedName name="_____CRN3" localSheetId="7">#REF!</definedName>
    <definedName name="_____CRN3" localSheetId="6">#REF!</definedName>
    <definedName name="_____CRN3" localSheetId="3">#REF!</definedName>
    <definedName name="_____CRN3" localSheetId="2">#REF!</definedName>
    <definedName name="_____CRN3" localSheetId="4">#REF!</definedName>
    <definedName name="_____CRN3">#REF!</definedName>
    <definedName name="_____CRN35" localSheetId="1">#REF!</definedName>
    <definedName name="_____CRN35" localSheetId="7">#REF!</definedName>
    <definedName name="_____CRN35" localSheetId="6">#REF!</definedName>
    <definedName name="_____CRN35" localSheetId="3">#REF!</definedName>
    <definedName name="_____CRN35" localSheetId="2">#REF!</definedName>
    <definedName name="_____CRN35" localSheetId="4">#REF!</definedName>
    <definedName name="_____CRN35">#REF!</definedName>
    <definedName name="_____CRN80" localSheetId="1">#REF!</definedName>
    <definedName name="_____CRN80" localSheetId="7">#REF!</definedName>
    <definedName name="_____CRN80" localSheetId="6">#REF!</definedName>
    <definedName name="_____CRN80" localSheetId="3">#REF!</definedName>
    <definedName name="_____CRN80" localSheetId="2">#REF!</definedName>
    <definedName name="_____CRN80" localSheetId="4">#REF!</definedName>
    <definedName name="_____CRN80">#REF!</definedName>
    <definedName name="_____dec05" hidden="1">{"'Sheet1'!$A$4386:$N$4591"}</definedName>
    <definedName name="_____DOZ50" localSheetId="1">#REF!</definedName>
    <definedName name="_____DOZ50" localSheetId="7">#REF!</definedName>
    <definedName name="_____DOZ50" localSheetId="6">#REF!</definedName>
    <definedName name="_____DOZ50" localSheetId="3">#REF!</definedName>
    <definedName name="_____DOZ50" localSheetId="2">#REF!</definedName>
    <definedName name="_____DOZ50" localSheetId="4">#REF!</definedName>
    <definedName name="_____DOZ50">#REF!</definedName>
    <definedName name="_____DOZ80" localSheetId="1">#REF!</definedName>
    <definedName name="_____DOZ80" localSheetId="7">#REF!</definedName>
    <definedName name="_____DOZ80" localSheetId="6">#REF!</definedName>
    <definedName name="_____DOZ80" localSheetId="3">#REF!</definedName>
    <definedName name="_____DOZ80" localSheetId="2">#REF!</definedName>
    <definedName name="_____DOZ80" localSheetId="4">#REF!</definedName>
    <definedName name="_____DOZ80">#REF!</definedName>
    <definedName name="_____EXC10">'[21]21-Rate Analysis-1'!$E$53</definedName>
    <definedName name="_____EXC20">'[24]21-Rate Analysis '!$E$50</definedName>
    <definedName name="_____EXC7">'[21]21-Rate Analysis-1'!$E$54</definedName>
    <definedName name="_____ExV200" localSheetId="1">#REF!</definedName>
    <definedName name="_____ExV200" localSheetId="7">#REF!</definedName>
    <definedName name="_____ExV200" localSheetId="6">#REF!</definedName>
    <definedName name="_____ExV200" localSheetId="3">#REF!</definedName>
    <definedName name="_____ExV200" localSheetId="2">#REF!</definedName>
    <definedName name="_____ExV200" localSheetId="4">#REF!</definedName>
    <definedName name="_____ExV200">#REF!</definedName>
    <definedName name="_____GEN100" localSheetId="1">#REF!</definedName>
    <definedName name="_____GEN100" localSheetId="7">#REF!</definedName>
    <definedName name="_____GEN100" localSheetId="6">#REF!</definedName>
    <definedName name="_____GEN100" localSheetId="3">#REF!</definedName>
    <definedName name="_____GEN100" localSheetId="2">#REF!</definedName>
    <definedName name="_____GEN100" localSheetId="4">#REF!</definedName>
    <definedName name="_____GEN100">#REF!</definedName>
    <definedName name="_____GEN250" localSheetId="1">#REF!</definedName>
    <definedName name="_____GEN250" localSheetId="7">#REF!</definedName>
    <definedName name="_____GEN250" localSheetId="6">#REF!</definedName>
    <definedName name="_____GEN250" localSheetId="3">#REF!</definedName>
    <definedName name="_____GEN250" localSheetId="2">#REF!</definedName>
    <definedName name="_____GEN250" localSheetId="4">#REF!</definedName>
    <definedName name="_____GEN250">#REF!</definedName>
    <definedName name="_____GEN325" localSheetId="1">#REF!</definedName>
    <definedName name="_____GEN325" localSheetId="7">#REF!</definedName>
    <definedName name="_____GEN325" localSheetId="6">#REF!</definedName>
    <definedName name="_____GEN325" localSheetId="3">#REF!</definedName>
    <definedName name="_____GEN325" localSheetId="2">#REF!</definedName>
    <definedName name="_____GEN325" localSheetId="4">#REF!</definedName>
    <definedName name="_____GEN325">#REF!</definedName>
    <definedName name="_____GEN380" localSheetId="1">#REF!</definedName>
    <definedName name="_____GEN380" localSheetId="7">#REF!</definedName>
    <definedName name="_____GEN380" localSheetId="6">#REF!</definedName>
    <definedName name="_____GEN380" localSheetId="3">#REF!</definedName>
    <definedName name="_____GEN380" localSheetId="2">#REF!</definedName>
    <definedName name="_____GEN380" localSheetId="4">#REF!</definedName>
    <definedName name="_____GEN380">#REF!</definedName>
    <definedName name="_____GSB1" localSheetId="1">#REF!</definedName>
    <definedName name="_____GSB1" localSheetId="7">#REF!</definedName>
    <definedName name="_____GSB1" localSheetId="6">#REF!</definedName>
    <definedName name="_____GSB1" localSheetId="3">#REF!</definedName>
    <definedName name="_____GSB1" localSheetId="2">#REF!</definedName>
    <definedName name="_____GSB1" localSheetId="4">#REF!</definedName>
    <definedName name="_____GSB1">#REF!</definedName>
    <definedName name="_____GSB2" localSheetId="1">#REF!</definedName>
    <definedName name="_____GSB2" localSheetId="7">#REF!</definedName>
    <definedName name="_____GSB2" localSheetId="6">#REF!</definedName>
    <definedName name="_____GSB2" localSheetId="3">#REF!</definedName>
    <definedName name="_____GSB2" localSheetId="2">#REF!</definedName>
    <definedName name="_____GSB2" localSheetId="4">#REF!</definedName>
    <definedName name="_____GSB2">#REF!</definedName>
    <definedName name="_____GSB3" localSheetId="1">#REF!</definedName>
    <definedName name="_____GSB3" localSheetId="7">#REF!</definedName>
    <definedName name="_____GSB3" localSheetId="6">#REF!</definedName>
    <definedName name="_____GSB3" localSheetId="3">#REF!</definedName>
    <definedName name="_____GSB3" localSheetId="2">#REF!</definedName>
    <definedName name="_____GSB3" localSheetId="4">#REF!</definedName>
    <definedName name="_____GSB3">#REF!</definedName>
    <definedName name="_____HMP1" localSheetId="1">#REF!</definedName>
    <definedName name="_____HMP1" localSheetId="7">#REF!</definedName>
    <definedName name="_____HMP1" localSheetId="6">#REF!</definedName>
    <definedName name="_____HMP1" localSheetId="3">#REF!</definedName>
    <definedName name="_____HMP1" localSheetId="2">#REF!</definedName>
    <definedName name="_____HMP1" localSheetId="4">#REF!</definedName>
    <definedName name="_____HMP1">#REF!</definedName>
    <definedName name="_____HMP2" localSheetId="1">#REF!</definedName>
    <definedName name="_____HMP2" localSheetId="7">#REF!</definedName>
    <definedName name="_____HMP2" localSheetId="6">#REF!</definedName>
    <definedName name="_____HMP2" localSheetId="3">#REF!</definedName>
    <definedName name="_____HMP2" localSheetId="2">#REF!</definedName>
    <definedName name="_____HMP2" localSheetId="4">#REF!</definedName>
    <definedName name="_____HMP2">#REF!</definedName>
    <definedName name="_____HMP3" localSheetId="1">#REF!</definedName>
    <definedName name="_____HMP3" localSheetId="7">#REF!</definedName>
    <definedName name="_____HMP3" localSheetId="6">#REF!</definedName>
    <definedName name="_____HMP3" localSheetId="3">#REF!</definedName>
    <definedName name="_____HMP3" localSheetId="2">#REF!</definedName>
    <definedName name="_____HMP3" localSheetId="4">#REF!</definedName>
    <definedName name="_____HMP3">#REF!</definedName>
    <definedName name="_____HMP4" localSheetId="1">#REF!</definedName>
    <definedName name="_____HMP4" localSheetId="7">#REF!</definedName>
    <definedName name="_____HMP4" localSheetId="6">#REF!</definedName>
    <definedName name="_____HMP4" localSheetId="3">#REF!</definedName>
    <definedName name="_____HMP4" localSheetId="2">#REF!</definedName>
    <definedName name="_____HMP4" localSheetId="4">#REF!</definedName>
    <definedName name="_____HMP4">#REF!</definedName>
    <definedName name="_____HRC1">'[6]Pipe trench'!$V$23</definedName>
    <definedName name="_____HRC2">'[6]Pipe trench'!$V$24</definedName>
    <definedName name="_____HSE1">'[6]Pipe trench'!$V$11</definedName>
    <definedName name="_____lb1" localSheetId="1">#REF!</definedName>
    <definedName name="_____lb1" localSheetId="7">#REF!</definedName>
    <definedName name="_____lb1" localSheetId="6">#REF!</definedName>
    <definedName name="_____lb1" localSheetId="3">#REF!</definedName>
    <definedName name="_____lb1" localSheetId="2">#REF!</definedName>
    <definedName name="_____lb1" localSheetId="4">#REF!</definedName>
    <definedName name="_____lb1">#REF!</definedName>
    <definedName name="_____lb2" localSheetId="1">#REF!</definedName>
    <definedName name="_____lb2" localSheetId="7">#REF!</definedName>
    <definedName name="_____lb2" localSheetId="6">#REF!</definedName>
    <definedName name="_____lb2" localSheetId="3">#REF!</definedName>
    <definedName name="_____lb2" localSheetId="2">#REF!</definedName>
    <definedName name="_____lb2" localSheetId="4">#REF!</definedName>
    <definedName name="_____lb2">#REF!</definedName>
    <definedName name="_____mac2">200</definedName>
    <definedName name="_____MIX10" localSheetId="1">#REF!</definedName>
    <definedName name="_____MIX10" localSheetId="7">#REF!</definedName>
    <definedName name="_____MIX10" localSheetId="6">#REF!</definedName>
    <definedName name="_____MIX10" localSheetId="3">#REF!</definedName>
    <definedName name="_____MIX10" localSheetId="2">#REF!</definedName>
    <definedName name="_____MIX10" localSheetId="4">#REF!</definedName>
    <definedName name="_____MIX10">#REF!</definedName>
    <definedName name="_____MIX15" localSheetId="1">#REF!</definedName>
    <definedName name="_____MIX15" localSheetId="7">#REF!</definedName>
    <definedName name="_____MIX15" localSheetId="6">#REF!</definedName>
    <definedName name="_____MIX15" localSheetId="3">#REF!</definedName>
    <definedName name="_____MIX15" localSheetId="2">#REF!</definedName>
    <definedName name="_____MIX15" localSheetId="4">#REF!</definedName>
    <definedName name="_____MIX15">#REF!</definedName>
    <definedName name="_____MIX15150" localSheetId="1">'[3]Mix Design'!#REF!</definedName>
    <definedName name="_____MIX15150" localSheetId="7">'[3]Mix Design'!#REF!</definedName>
    <definedName name="_____MIX15150" localSheetId="6">'[3]Mix Design'!#REF!</definedName>
    <definedName name="_____MIX15150" localSheetId="3">'[3]Mix Design'!#REF!</definedName>
    <definedName name="_____MIX15150" localSheetId="2">'[3]Mix Design'!#REF!</definedName>
    <definedName name="_____MIX15150" localSheetId="4">'[3]Mix Design'!#REF!</definedName>
    <definedName name="_____MIX15150">'[3]Mix Design'!#REF!</definedName>
    <definedName name="_____MIX1540">'[3]Mix Design'!$P$11</definedName>
    <definedName name="_____MIX1580" localSheetId="1">'[3]Mix Design'!#REF!</definedName>
    <definedName name="_____MIX1580" localSheetId="7">'[3]Mix Design'!#REF!</definedName>
    <definedName name="_____MIX1580" localSheetId="6">'[3]Mix Design'!#REF!</definedName>
    <definedName name="_____MIX1580" localSheetId="3">'[3]Mix Design'!#REF!</definedName>
    <definedName name="_____MIX1580" localSheetId="2">'[3]Mix Design'!#REF!</definedName>
    <definedName name="_____MIX1580" localSheetId="4">'[3]Mix Design'!#REF!</definedName>
    <definedName name="_____MIX1580">'[3]Mix Design'!#REF!</definedName>
    <definedName name="_____MIX2">'[4]Mix Design'!$P$12</definedName>
    <definedName name="_____MIX20" localSheetId="1">#REF!</definedName>
    <definedName name="_____MIX20" localSheetId="7">#REF!</definedName>
    <definedName name="_____MIX20" localSheetId="6">#REF!</definedName>
    <definedName name="_____MIX20" localSheetId="3">#REF!</definedName>
    <definedName name="_____MIX20" localSheetId="2">#REF!</definedName>
    <definedName name="_____MIX20" localSheetId="4">#REF!</definedName>
    <definedName name="_____MIX20">#REF!</definedName>
    <definedName name="_____MIX2020">'[3]Mix Design'!$P$12</definedName>
    <definedName name="_____MIX2040">'[3]Mix Design'!$P$13</definedName>
    <definedName name="_____MIX25" localSheetId="1">#REF!</definedName>
    <definedName name="_____MIX25" localSheetId="7">#REF!</definedName>
    <definedName name="_____MIX25" localSheetId="6">#REF!</definedName>
    <definedName name="_____MIX25" localSheetId="3">#REF!</definedName>
    <definedName name="_____MIX25" localSheetId="2">#REF!</definedName>
    <definedName name="_____MIX25" localSheetId="4">#REF!</definedName>
    <definedName name="_____MIX25">#REF!</definedName>
    <definedName name="_____MIX2540">'[3]Mix Design'!$P$15</definedName>
    <definedName name="_____Mix255">'[5]Mix Design'!$P$13</definedName>
    <definedName name="_____MIX30" localSheetId="1">#REF!</definedName>
    <definedName name="_____MIX30" localSheetId="7">#REF!</definedName>
    <definedName name="_____MIX30" localSheetId="6">#REF!</definedName>
    <definedName name="_____MIX30" localSheetId="3">#REF!</definedName>
    <definedName name="_____MIX30" localSheetId="2">#REF!</definedName>
    <definedName name="_____MIX30" localSheetId="4">#REF!</definedName>
    <definedName name="_____MIX30">#REF!</definedName>
    <definedName name="_____MIX35" localSheetId="1">#REF!</definedName>
    <definedName name="_____MIX35" localSheetId="7">#REF!</definedName>
    <definedName name="_____MIX35" localSheetId="6">#REF!</definedName>
    <definedName name="_____MIX35" localSheetId="3">#REF!</definedName>
    <definedName name="_____MIX35" localSheetId="2">#REF!</definedName>
    <definedName name="_____MIX35" localSheetId="4">#REF!</definedName>
    <definedName name="_____MIX35">#REF!</definedName>
    <definedName name="_____MIX40" localSheetId="1">#REF!</definedName>
    <definedName name="_____MIX40" localSheetId="7">#REF!</definedName>
    <definedName name="_____MIX40" localSheetId="6">#REF!</definedName>
    <definedName name="_____MIX40" localSheetId="3">#REF!</definedName>
    <definedName name="_____MIX40" localSheetId="2">#REF!</definedName>
    <definedName name="_____MIX40" localSheetId="4">#REF!</definedName>
    <definedName name="_____MIX40">#REF!</definedName>
    <definedName name="_____MIX45" localSheetId="1">'[3]Mix Design'!#REF!</definedName>
    <definedName name="_____MIX45" localSheetId="7">'[3]Mix Design'!#REF!</definedName>
    <definedName name="_____MIX45" localSheetId="6">'[3]Mix Design'!#REF!</definedName>
    <definedName name="_____MIX45" localSheetId="3">'[3]Mix Design'!#REF!</definedName>
    <definedName name="_____MIX45" localSheetId="2">'[3]Mix Design'!#REF!</definedName>
    <definedName name="_____MIX45" localSheetId="4">'[3]Mix Design'!#REF!</definedName>
    <definedName name="_____MIX45">'[3]Mix Design'!#REF!</definedName>
    <definedName name="_____mm1" localSheetId="1">#REF!</definedName>
    <definedName name="_____mm1" localSheetId="7">#REF!</definedName>
    <definedName name="_____mm1" localSheetId="6">#REF!</definedName>
    <definedName name="_____mm1" localSheetId="3">#REF!</definedName>
    <definedName name="_____mm1" localSheetId="2">#REF!</definedName>
    <definedName name="_____mm1" localSheetId="4">#REF!</definedName>
    <definedName name="_____mm1">#REF!</definedName>
    <definedName name="_____mm2" localSheetId="1">#REF!</definedName>
    <definedName name="_____mm2" localSheetId="7">#REF!</definedName>
    <definedName name="_____mm2" localSheetId="6">#REF!</definedName>
    <definedName name="_____mm2" localSheetId="3">#REF!</definedName>
    <definedName name="_____mm2" localSheetId="2">#REF!</definedName>
    <definedName name="_____mm2" localSheetId="4">#REF!</definedName>
    <definedName name="_____mm2">#REF!</definedName>
    <definedName name="_____mm3" localSheetId="1">#REF!</definedName>
    <definedName name="_____mm3" localSheetId="7">#REF!</definedName>
    <definedName name="_____mm3" localSheetId="6">#REF!</definedName>
    <definedName name="_____mm3" localSheetId="3">#REF!</definedName>
    <definedName name="_____mm3" localSheetId="2">#REF!</definedName>
    <definedName name="_____mm3" localSheetId="4">#REF!</definedName>
    <definedName name="_____mm3">#REF!</definedName>
    <definedName name="_____MUR5" localSheetId="1">#REF!</definedName>
    <definedName name="_____MUR5" localSheetId="7">#REF!</definedName>
    <definedName name="_____MUR5" localSheetId="6">#REF!</definedName>
    <definedName name="_____MUR5" localSheetId="3">#REF!</definedName>
    <definedName name="_____MUR5" localSheetId="2">#REF!</definedName>
    <definedName name="_____MUR5" localSheetId="4">#REF!</definedName>
    <definedName name="_____MUR5">#REF!</definedName>
    <definedName name="_____MUR8" localSheetId="1">#REF!</definedName>
    <definedName name="_____MUR8" localSheetId="7">#REF!</definedName>
    <definedName name="_____MUR8" localSheetId="6">#REF!</definedName>
    <definedName name="_____MUR8" localSheetId="3">#REF!</definedName>
    <definedName name="_____MUR8" localSheetId="2">#REF!</definedName>
    <definedName name="_____MUR8" localSheetId="4">#REF!</definedName>
    <definedName name="_____MUR8">#REF!</definedName>
    <definedName name="_____OPC43" localSheetId="1">#REF!</definedName>
    <definedName name="_____OPC43" localSheetId="7">#REF!</definedName>
    <definedName name="_____OPC43" localSheetId="6">#REF!</definedName>
    <definedName name="_____OPC43" localSheetId="3">#REF!</definedName>
    <definedName name="_____OPC43" localSheetId="2">#REF!</definedName>
    <definedName name="_____OPC43" localSheetId="4">#REF!</definedName>
    <definedName name="_____OPC43">#REF!</definedName>
    <definedName name="_____ORC1">'[6]Pipe trench'!$V$17</definedName>
    <definedName name="_____ORC2">'[6]Pipe trench'!$V$18</definedName>
    <definedName name="_____OSE1">'[6]Pipe trench'!$V$8</definedName>
    <definedName name="_____PPC53">'[24]21-Rate Analysis '!$E$19</definedName>
    <definedName name="_____sh1">90</definedName>
    <definedName name="_____sh2">120</definedName>
    <definedName name="_____sh3">150</definedName>
    <definedName name="_____sh4">180</definedName>
    <definedName name="_____SLV20025">'[6]ANAL-PUMP HOUSE'!$I$58</definedName>
    <definedName name="_____SLV80010">'[6]ANAL-PUMP HOUSE'!$I$60</definedName>
    <definedName name="_____tab1" localSheetId="1">#REF!</definedName>
    <definedName name="_____tab1" localSheetId="7">#REF!</definedName>
    <definedName name="_____tab1" localSheetId="6">#REF!</definedName>
    <definedName name="_____tab1" localSheetId="3">#REF!</definedName>
    <definedName name="_____tab1" localSheetId="2">#REF!</definedName>
    <definedName name="_____tab1" localSheetId="4">#REF!</definedName>
    <definedName name="_____tab1">#REF!</definedName>
    <definedName name="_____tab2" localSheetId="1">#REF!</definedName>
    <definedName name="_____tab2" localSheetId="7">#REF!</definedName>
    <definedName name="_____tab2" localSheetId="6">#REF!</definedName>
    <definedName name="_____tab2" localSheetId="3">#REF!</definedName>
    <definedName name="_____tab2" localSheetId="2">#REF!</definedName>
    <definedName name="_____tab2" localSheetId="4">#REF!</definedName>
    <definedName name="_____tab2">#REF!</definedName>
    <definedName name="_____TIP1" localSheetId="1">#REF!</definedName>
    <definedName name="_____TIP1" localSheetId="7">#REF!</definedName>
    <definedName name="_____TIP1" localSheetId="6">#REF!</definedName>
    <definedName name="_____TIP1" localSheetId="3">#REF!</definedName>
    <definedName name="_____TIP1" localSheetId="2">#REF!</definedName>
    <definedName name="_____TIP1" localSheetId="4">#REF!</definedName>
    <definedName name="_____TIP1">#REF!</definedName>
    <definedName name="_____TIP2" localSheetId="1">#REF!</definedName>
    <definedName name="_____TIP2" localSheetId="7">#REF!</definedName>
    <definedName name="_____TIP2" localSheetId="6">#REF!</definedName>
    <definedName name="_____TIP2" localSheetId="3">#REF!</definedName>
    <definedName name="_____TIP2" localSheetId="2">#REF!</definedName>
    <definedName name="_____TIP2" localSheetId="4">#REF!</definedName>
    <definedName name="_____TIP2">#REF!</definedName>
    <definedName name="_____TIP3" localSheetId="1">#REF!</definedName>
    <definedName name="_____TIP3" localSheetId="7">#REF!</definedName>
    <definedName name="_____TIP3" localSheetId="6">#REF!</definedName>
    <definedName name="_____TIP3" localSheetId="3">#REF!</definedName>
    <definedName name="_____TIP3" localSheetId="2">#REF!</definedName>
    <definedName name="_____TIP3" localSheetId="4">#REF!</definedName>
    <definedName name="_____TIP3">#REF!</definedName>
    <definedName name="____A65537" localSheetId="1">#REF!</definedName>
    <definedName name="____A65537" localSheetId="7">#REF!</definedName>
    <definedName name="____A65537" localSheetId="6">#REF!</definedName>
    <definedName name="____A65537" localSheetId="3">#REF!</definedName>
    <definedName name="____A65537" localSheetId="2">#REF!</definedName>
    <definedName name="____A65537" localSheetId="4">#REF!</definedName>
    <definedName name="____A65537">#REF!</definedName>
    <definedName name="____ABM10" localSheetId="1">#REF!</definedName>
    <definedName name="____ABM10" localSheetId="7">#REF!</definedName>
    <definedName name="____ABM10" localSheetId="6">#REF!</definedName>
    <definedName name="____ABM10" localSheetId="3">#REF!</definedName>
    <definedName name="____ABM10" localSheetId="2">#REF!</definedName>
    <definedName name="____ABM10" localSheetId="4">#REF!</definedName>
    <definedName name="____ABM10">#REF!</definedName>
    <definedName name="____ABM40" localSheetId="1">#REF!</definedName>
    <definedName name="____ABM40" localSheetId="7">#REF!</definedName>
    <definedName name="____ABM40" localSheetId="6">#REF!</definedName>
    <definedName name="____ABM40" localSheetId="3">#REF!</definedName>
    <definedName name="____ABM40" localSheetId="2">#REF!</definedName>
    <definedName name="____ABM40" localSheetId="4">#REF!</definedName>
    <definedName name="____ABM40">#REF!</definedName>
    <definedName name="____ABM6" localSheetId="1">#REF!</definedName>
    <definedName name="____ABM6" localSheetId="7">#REF!</definedName>
    <definedName name="____ABM6" localSheetId="6">#REF!</definedName>
    <definedName name="____ABM6" localSheetId="3">#REF!</definedName>
    <definedName name="____ABM6" localSheetId="2">#REF!</definedName>
    <definedName name="____ABM6" localSheetId="4">#REF!</definedName>
    <definedName name="____ABM6">#REF!</definedName>
    <definedName name="____ACB10" localSheetId="1">#REF!</definedName>
    <definedName name="____ACB10" localSheetId="7">#REF!</definedName>
    <definedName name="____ACB10" localSheetId="6">#REF!</definedName>
    <definedName name="____ACB10" localSheetId="3">#REF!</definedName>
    <definedName name="____ACB10" localSheetId="2">#REF!</definedName>
    <definedName name="____ACB10" localSheetId="4">#REF!</definedName>
    <definedName name="____ACB10">#REF!</definedName>
    <definedName name="____ACB20" localSheetId="1">#REF!</definedName>
    <definedName name="____ACB20" localSheetId="7">#REF!</definedName>
    <definedName name="____ACB20" localSheetId="6">#REF!</definedName>
    <definedName name="____ACB20" localSheetId="3">#REF!</definedName>
    <definedName name="____ACB20" localSheetId="2">#REF!</definedName>
    <definedName name="____ACB20" localSheetId="4">#REF!</definedName>
    <definedName name="____ACB20">#REF!</definedName>
    <definedName name="____ACR10" localSheetId="1">#REF!</definedName>
    <definedName name="____ACR10" localSheetId="7">#REF!</definedName>
    <definedName name="____ACR10" localSheetId="6">#REF!</definedName>
    <definedName name="____ACR10" localSheetId="3">#REF!</definedName>
    <definedName name="____ACR10" localSheetId="2">#REF!</definedName>
    <definedName name="____ACR10" localSheetId="4">#REF!</definedName>
    <definedName name="____ACR10">#REF!</definedName>
    <definedName name="____ACR20" localSheetId="1">#REF!</definedName>
    <definedName name="____ACR20" localSheetId="7">#REF!</definedName>
    <definedName name="____ACR20" localSheetId="6">#REF!</definedName>
    <definedName name="____ACR20" localSheetId="3">#REF!</definedName>
    <definedName name="____ACR20" localSheetId="2">#REF!</definedName>
    <definedName name="____ACR20" localSheetId="4">#REF!</definedName>
    <definedName name="____ACR20">#REF!</definedName>
    <definedName name="____AGG10" localSheetId="1">#REF!</definedName>
    <definedName name="____AGG10" localSheetId="7">#REF!</definedName>
    <definedName name="____AGG10" localSheetId="6">#REF!</definedName>
    <definedName name="____AGG10" localSheetId="3">#REF!</definedName>
    <definedName name="____AGG10" localSheetId="2">#REF!</definedName>
    <definedName name="____AGG10" localSheetId="4">#REF!</definedName>
    <definedName name="____AGG10">#REF!</definedName>
    <definedName name="____AGG40" localSheetId="1">#REF!</definedName>
    <definedName name="____AGG40" localSheetId="7">#REF!</definedName>
    <definedName name="____AGG40" localSheetId="6">#REF!</definedName>
    <definedName name="____AGG40" localSheetId="3">#REF!</definedName>
    <definedName name="____AGG40" localSheetId="2">#REF!</definedName>
    <definedName name="____AGG40" localSheetId="4">#REF!</definedName>
    <definedName name="____AGG40">#REF!</definedName>
    <definedName name="____AGG6" localSheetId="1">#REF!</definedName>
    <definedName name="____AGG6" localSheetId="7">#REF!</definedName>
    <definedName name="____AGG6" localSheetId="6">#REF!</definedName>
    <definedName name="____AGG6" localSheetId="3">#REF!</definedName>
    <definedName name="____AGG6" localSheetId="2">#REF!</definedName>
    <definedName name="____AGG6" localSheetId="4">#REF!</definedName>
    <definedName name="____AGG6">#REF!</definedName>
    <definedName name="____ARV8040">'[6]ANAL-PUMP HOUSE'!$I$55</definedName>
    <definedName name="____ash1" localSheetId="1">[10]ANAL!#REF!</definedName>
    <definedName name="____ash1" localSheetId="7">[10]ANAL!#REF!</definedName>
    <definedName name="____ash1" localSheetId="6">[10]ANAL!#REF!</definedName>
    <definedName name="____ash1" localSheetId="3">[10]ANAL!#REF!</definedName>
    <definedName name="____ash1" localSheetId="2">[10]ANAL!#REF!</definedName>
    <definedName name="____ash1" localSheetId="4">[10]ANAL!#REF!</definedName>
    <definedName name="____ash1">[10]ANAL!#REF!</definedName>
    <definedName name="____AWM10" localSheetId="1">#REF!</definedName>
    <definedName name="____AWM10" localSheetId="7">#REF!</definedName>
    <definedName name="____AWM10" localSheetId="6">#REF!</definedName>
    <definedName name="____AWM10" localSheetId="3">#REF!</definedName>
    <definedName name="____AWM10" localSheetId="2">#REF!</definedName>
    <definedName name="____AWM10" localSheetId="4">#REF!</definedName>
    <definedName name="____AWM10">#REF!</definedName>
    <definedName name="____AWM40" localSheetId="1">#REF!</definedName>
    <definedName name="____AWM40" localSheetId="7">#REF!</definedName>
    <definedName name="____AWM40" localSheetId="6">#REF!</definedName>
    <definedName name="____AWM40" localSheetId="3">#REF!</definedName>
    <definedName name="____AWM40" localSheetId="2">#REF!</definedName>
    <definedName name="____AWM40" localSheetId="4">#REF!</definedName>
    <definedName name="____AWM40">#REF!</definedName>
    <definedName name="____AWM6" localSheetId="1">#REF!</definedName>
    <definedName name="____AWM6" localSheetId="7">#REF!</definedName>
    <definedName name="____AWM6" localSheetId="6">#REF!</definedName>
    <definedName name="____AWM6" localSheetId="3">#REF!</definedName>
    <definedName name="____AWM6" localSheetId="2">#REF!</definedName>
    <definedName name="____AWM6" localSheetId="4">#REF!</definedName>
    <definedName name="____AWM6">#REF!</definedName>
    <definedName name="____BTV300">'[6]ANAL-PUMP HOUSE'!$I$52</definedName>
    <definedName name="____CAN112">13.42</definedName>
    <definedName name="____CAN113">12.98</definedName>
    <definedName name="____CAN117">12.7</definedName>
    <definedName name="____CAN118">13.27</definedName>
    <definedName name="____CAN120">11.72</definedName>
    <definedName name="____CAN210">10.38</definedName>
    <definedName name="____CAN211">10.58</definedName>
    <definedName name="____CAN213">10.56</definedName>
    <definedName name="____CAN215">10.22</definedName>
    <definedName name="____CAN216">9.61</definedName>
    <definedName name="____CAN217">10.47</definedName>
    <definedName name="____CAN219">10.91</definedName>
    <definedName name="____CAN220">11.09</definedName>
    <definedName name="____CAN221">11.25</definedName>
    <definedName name="____CAN222">10.17</definedName>
    <definedName name="____CAN223">9.89</definedName>
    <definedName name="____CAN230">10.79</definedName>
    <definedName name="____can421">40.2</definedName>
    <definedName name="____can422">41.57</definedName>
    <definedName name="____can423">43.9</definedName>
    <definedName name="____can424">41.19</definedName>
    <definedName name="____can425">42.81</definedName>
    <definedName name="____can426">40.77</definedName>
    <definedName name="____can427">40.92</definedName>
    <definedName name="____can428">39.29</definedName>
    <definedName name="____can429">45.19</definedName>
    <definedName name="____can430">40.73</definedName>
    <definedName name="____can431">42.52</definedName>
    <definedName name="____can432">42.53</definedName>
    <definedName name="____can433">43.69</definedName>
    <definedName name="____can434">40.43</definedName>
    <definedName name="____can435">43.3</definedName>
    <definedName name="____CAN458" localSheetId="1">[11]PROCTOR!#REF!</definedName>
    <definedName name="____CAN458" localSheetId="7">[11]PROCTOR!#REF!</definedName>
    <definedName name="____CAN458" localSheetId="6">[11]PROCTOR!#REF!</definedName>
    <definedName name="____CAN458" localSheetId="3">[11]PROCTOR!#REF!</definedName>
    <definedName name="____CAN458" localSheetId="2">[11]PROCTOR!#REF!</definedName>
    <definedName name="____CAN458" localSheetId="4">[11]PROCTOR!#REF!</definedName>
    <definedName name="____CAN458">[11]PROCTOR!#REF!</definedName>
    <definedName name="____CAN486" localSheetId="1">[11]PROCTOR!#REF!</definedName>
    <definedName name="____CAN486" localSheetId="7">[11]PROCTOR!#REF!</definedName>
    <definedName name="____CAN486" localSheetId="6">[11]PROCTOR!#REF!</definedName>
    <definedName name="____CAN486" localSheetId="3">[11]PROCTOR!#REF!</definedName>
    <definedName name="____CAN486" localSheetId="2">[11]PROCTOR!#REF!</definedName>
    <definedName name="____CAN486" localSheetId="4">[11]PROCTOR!#REF!</definedName>
    <definedName name="____CAN486">[11]PROCTOR!#REF!</definedName>
    <definedName name="____CAN487" localSheetId="1">[11]PROCTOR!#REF!</definedName>
    <definedName name="____CAN487" localSheetId="7">[11]PROCTOR!#REF!</definedName>
    <definedName name="____CAN487" localSheetId="6">[11]PROCTOR!#REF!</definedName>
    <definedName name="____CAN487" localSheetId="3">[11]PROCTOR!#REF!</definedName>
    <definedName name="____CAN487" localSheetId="2">[11]PROCTOR!#REF!</definedName>
    <definedName name="____CAN487" localSheetId="4">[11]PROCTOR!#REF!</definedName>
    <definedName name="____CAN487">[11]PROCTOR!#REF!</definedName>
    <definedName name="____CAN488" localSheetId="1">[11]PROCTOR!#REF!</definedName>
    <definedName name="____CAN488" localSheetId="7">[11]PROCTOR!#REF!</definedName>
    <definedName name="____CAN488" localSheetId="6">[11]PROCTOR!#REF!</definedName>
    <definedName name="____CAN488" localSheetId="3">[11]PROCTOR!#REF!</definedName>
    <definedName name="____CAN488" localSheetId="2">[11]PROCTOR!#REF!</definedName>
    <definedName name="____CAN488" localSheetId="4">[11]PROCTOR!#REF!</definedName>
    <definedName name="____CAN488">[11]PROCTOR!#REF!</definedName>
    <definedName name="____CAN489" localSheetId="1">[11]PROCTOR!#REF!</definedName>
    <definedName name="____CAN489" localSheetId="7">[11]PROCTOR!#REF!</definedName>
    <definedName name="____CAN489" localSheetId="6">[11]PROCTOR!#REF!</definedName>
    <definedName name="____CAN489" localSheetId="3">[11]PROCTOR!#REF!</definedName>
    <definedName name="____CAN489" localSheetId="2">[11]PROCTOR!#REF!</definedName>
    <definedName name="____CAN489" localSheetId="4">[11]PROCTOR!#REF!</definedName>
    <definedName name="____CAN489">[11]PROCTOR!#REF!</definedName>
    <definedName name="____CAN490" localSheetId="1">[11]PROCTOR!#REF!</definedName>
    <definedName name="____CAN490" localSheetId="7">[11]PROCTOR!#REF!</definedName>
    <definedName name="____CAN490" localSheetId="6">[11]PROCTOR!#REF!</definedName>
    <definedName name="____CAN490" localSheetId="3">[11]PROCTOR!#REF!</definedName>
    <definedName name="____CAN490" localSheetId="2">[11]PROCTOR!#REF!</definedName>
    <definedName name="____CAN490" localSheetId="4">[11]PROCTOR!#REF!</definedName>
    <definedName name="____CAN490">[11]PROCTOR!#REF!</definedName>
    <definedName name="____CAN491" localSheetId="1">[11]PROCTOR!#REF!</definedName>
    <definedName name="____CAN491" localSheetId="7">[11]PROCTOR!#REF!</definedName>
    <definedName name="____CAN491" localSheetId="6">[11]PROCTOR!#REF!</definedName>
    <definedName name="____CAN491" localSheetId="3">[11]PROCTOR!#REF!</definedName>
    <definedName name="____CAN491" localSheetId="2">[11]PROCTOR!#REF!</definedName>
    <definedName name="____CAN491" localSheetId="4">[11]PROCTOR!#REF!</definedName>
    <definedName name="____CAN491">[11]PROCTOR!#REF!</definedName>
    <definedName name="____CAN492" localSheetId="1">[11]PROCTOR!#REF!</definedName>
    <definedName name="____CAN492" localSheetId="7">[11]PROCTOR!#REF!</definedName>
    <definedName name="____CAN492" localSheetId="6">[11]PROCTOR!#REF!</definedName>
    <definedName name="____CAN492" localSheetId="3">[11]PROCTOR!#REF!</definedName>
    <definedName name="____CAN492" localSheetId="2">[11]PROCTOR!#REF!</definedName>
    <definedName name="____CAN492" localSheetId="4">[11]PROCTOR!#REF!</definedName>
    <definedName name="____CAN492">[11]PROCTOR!#REF!</definedName>
    <definedName name="____CAN493" localSheetId="1">[11]PROCTOR!#REF!</definedName>
    <definedName name="____CAN493" localSheetId="7">[11]PROCTOR!#REF!</definedName>
    <definedName name="____CAN493" localSheetId="6">[11]PROCTOR!#REF!</definedName>
    <definedName name="____CAN493" localSheetId="3">[11]PROCTOR!#REF!</definedName>
    <definedName name="____CAN493" localSheetId="2">[11]PROCTOR!#REF!</definedName>
    <definedName name="____CAN493" localSheetId="4">[11]PROCTOR!#REF!</definedName>
    <definedName name="____CAN493">[11]PROCTOR!#REF!</definedName>
    <definedName name="____CAN494" localSheetId="1">[11]PROCTOR!#REF!</definedName>
    <definedName name="____CAN494" localSheetId="7">[11]PROCTOR!#REF!</definedName>
    <definedName name="____CAN494" localSheetId="6">[11]PROCTOR!#REF!</definedName>
    <definedName name="____CAN494" localSheetId="3">[11]PROCTOR!#REF!</definedName>
    <definedName name="____CAN494" localSheetId="2">[11]PROCTOR!#REF!</definedName>
    <definedName name="____CAN494" localSheetId="4">[11]PROCTOR!#REF!</definedName>
    <definedName name="____CAN494">[11]PROCTOR!#REF!</definedName>
    <definedName name="____CAN495" localSheetId="1">[11]PROCTOR!#REF!</definedName>
    <definedName name="____CAN495" localSheetId="7">[11]PROCTOR!#REF!</definedName>
    <definedName name="____CAN495" localSheetId="6">[11]PROCTOR!#REF!</definedName>
    <definedName name="____CAN495" localSheetId="3">[11]PROCTOR!#REF!</definedName>
    <definedName name="____CAN495" localSheetId="2">[11]PROCTOR!#REF!</definedName>
    <definedName name="____CAN495" localSheetId="4">[11]PROCTOR!#REF!</definedName>
    <definedName name="____CAN495">[11]PROCTOR!#REF!</definedName>
    <definedName name="____CAN496" localSheetId="1">[11]PROCTOR!#REF!</definedName>
    <definedName name="____CAN496" localSheetId="7">[11]PROCTOR!#REF!</definedName>
    <definedName name="____CAN496" localSheetId="6">[11]PROCTOR!#REF!</definedName>
    <definedName name="____CAN496" localSheetId="3">[11]PROCTOR!#REF!</definedName>
    <definedName name="____CAN496" localSheetId="2">[11]PROCTOR!#REF!</definedName>
    <definedName name="____CAN496" localSheetId="4">[11]PROCTOR!#REF!</definedName>
    <definedName name="____CAN496">[11]PROCTOR!#REF!</definedName>
    <definedName name="____CAN497" localSheetId="1">[11]PROCTOR!#REF!</definedName>
    <definedName name="____CAN497" localSheetId="7">[11]PROCTOR!#REF!</definedName>
    <definedName name="____CAN497" localSheetId="6">[11]PROCTOR!#REF!</definedName>
    <definedName name="____CAN497" localSheetId="3">[11]PROCTOR!#REF!</definedName>
    <definedName name="____CAN497" localSheetId="2">[11]PROCTOR!#REF!</definedName>
    <definedName name="____CAN497" localSheetId="4">[11]PROCTOR!#REF!</definedName>
    <definedName name="____CAN497">[11]PROCTOR!#REF!</definedName>
    <definedName name="____CAN498" localSheetId="1">[11]PROCTOR!#REF!</definedName>
    <definedName name="____CAN498" localSheetId="7">[11]PROCTOR!#REF!</definedName>
    <definedName name="____CAN498" localSheetId="6">[11]PROCTOR!#REF!</definedName>
    <definedName name="____CAN498" localSheetId="3">[11]PROCTOR!#REF!</definedName>
    <definedName name="____CAN498" localSheetId="2">[11]PROCTOR!#REF!</definedName>
    <definedName name="____CAN498" localSheetId="4">[11]PROCTOR!#REF!</definedName>
    <definedName name="____CAN498">[11]PROCTOR!#REF!</definedName>
    <definedName name="____CAN499" localSheetId="1">[11]PROCTOR!#REF!</definedName>
    <definedName name="____CAN499" localSheetId="7">[11]PROCTOR!#REF!</definedName>
    <definedName name="____CAN499" localSheetId="6">[11]PROCTOR!#REF!</definedName>
    <definedName name="____CAN499" localSheetId="3">[11]PROCTOR!#REF!</definedName>
    <definedName name="____CAN499" localSheetId="2">[11]PROCTOR!#REF!</definedName>
    <definedName name="____CAN499" localSheetId="4">[11]PROCTOR!#REF!</definedName>
    <definedName name="____CAN499">[11]PROCTOR!#REF!</definedName>
    <definedName name="____CAN500" localSheetId="1">[11]PROCTOR!#REF!</definedName>
    <definedName name="____CAN500" localSheetId="7">[11]PROCTOR!#REF!</definedName>
    <definedName name="____CAN500" localSheetId="6">[11]PROCTOR!#REF!</definedName>
    <definedName name="____CAN500" localSheetId="3">[11]PROCTOR!#REF!</definedName>
    <definedName name="____CAN500" localSheetId="2">[11]PROCTOR!#REF!</definedName>
    <definedName name="____CAN500" localSheetId="4">[11]PROCTOR!#REF!</definedName>
    <definedName name="____CAN500">[11]PROCTOR!#REF!</definedName>
    <definedName name="____CDG100" localSheetId="1">#REF!</definedName>
    <definedName name="____CDG100" localSheetId="7">#REF!</definedName>
    <definedName name="____CDG100" localSheetId="6">#REF!</definedName>
    <definedName name="____CDG100" localSheetId="3">#REF!</definedName>
    <definedName name="____CDG100" localSheetId="2">#REF!</definedName>
    <definedName name="____CDG100" localSheetId="4">#REF!</definedName>
    <definedName name="____CDG100">#REF!</definedName>
    <definedName name="____CDG250" localSheetId="1">#REF!</definedName>
    <definedName name="____CDG250" localSheetId="7">#REF!</definedName>
    <definedName name="____CDG250" localSheetId="6">#REF!</definedName>
    <definedName name="____CDG250" localSheetId="3">#REF!</definedName>
    <definedName name="____CDG250" localSheetId="2">#REF!</definedName>
    <definedName name="____CDG250" localSheetId="4">#REF!</definedName>
    <definedName name="____CDG250">#REF!</definedName>
    <definedName name="____CDG50" localSheetId="1">#REF!</definedName>
    <definedName name="____CDG50" localSheetId="7">#REF!</definedName>
    <definedName name="____CDG50" localSheetId="6">#REF!</definedName>
    <definedName name="____CDG50" localSheetId="3">#REF!</definedName>
    <definedName name="____CDG50" localSheetId="2">#REF!</definedName>
    <definedName name="____CDG50" localSheetId="4">#REF!</definedName>
    <definedName name="____CDG50">#REF!</definedName>
    <definedName name="____CDG500" localSheetId="1">#REF!</definedName>
    <definedName name="____CDG500" localSheetId="7">#REF!</definedName>
    <definedName name="____CDG500" localSheetId="6">#REF!</definedName>
    <definedName name="____CDG500" localSheetId="3">#REF!</definedName>
    <definedName name="____CDG500" localSheetId="2">#REF!</definedName>
    <definedName name="____CDG500" localSheetId="4">#REF!</definedName>
    <definedName name="____CDG500">#REF!</definedName>
    <definedName name="____CEM53" localSheetId="1">#REF!</definedName>
    <definedName name="____CEM53" localSheetId="7">#REF!</definedName>
    <definedName name="____CEM53" localSheetId="6">#REF!</definedName>
    <definedName name="____CEM53" localSheetId="3">#REF!</definedName>
    <definedName name="____CEM53" localSheetId="2">#REF!</definedName>
    <definedName name="____CEM53" localSheetId="4">#REF!</definedName>
    <definedName name="____CEM53">#REF!</definedName>
    <definedName name="____CRN3" localSheetId="1">#REF!</definedName>
    <definedName name="____CRN3" localSheetId="7">#REF!</definedName>
    <definedName name="____CRN3" localSheetId="6">#REF!</definedName>
    <definedName name="____CRN3" localSheetId="3">#REF!</definedName>
    <definedName name="____CRN3" localSheetId="2">#REF!</definedName>
    <definedName name="____CRN3" localSheetId="4">#REF!</definedName>
    <definedName name="____CRN3">#REF!</definedName>
    <definedName name="____CRN35" localSheetId="1">#REF!</definedName>
    <definedName name="____CRN35" localSheetId="7">#REF!</definedName>
    <definedName name="____CRN35" localSheetId="6">#REF!</definedName>
    <definedName name="____CRN35" localSheetId="3">#REF!</definedName>
    <definedName name="____CRN35" localSheetId="2">#REF!</definedName>
    <definedName name="____CRN35" localSheetId="4">#REF!</definedName>
    <definedName name="____CRN35">#REF!</definedName>
    <definedName name="____CRN80" localSheetId="1">#REF!</definedName>
    <definedName name="____CRN80" localSheetId="7">#REF!</definedName>
    <definedName name="____CRN80" localSheetId="6">#REF!</definedName>
    <definedName name="____CRN80" localSheetId="3">#REF!</definedName>
    <definedName name="____CRN80" localSheetId="2">#REF!</definedName>
    <definedName name="____CRN80" localSheetId="4">#REF!</definedName>
    <definedName name="____CRN80">#REF!</definedName>
    <definedName name="____dec05" hidden="1">{"'Sheet1'!$A$4386:$N$4591"}</definedName>
    <definedName name="____DOZ50" localSheetId="1">#REF!</definedName>
    <definedName name="____DOZ50" localSheetId="7">#REF!</definedName>
    <definedName name="____DOZ50" localSheetId="6">#REF!</definedName>
    <definedName name="____DOZ50" localSheetId="3">#REF!</definedName>
    <definedName name="____DOZ50" localSheetId="2">#REF!</definedName>
    <definedName name="____DOZ50" localSheetId="4">#REF!</definedName>
    <definedName name="____DOZ50">#REF!</definedName>
    <definedName name="____DOZ80" localSheetId="1">#REF!</definedName>
    <definedName name="____DOZ80" localSheetId="7">#REF!</definedName>
    <definedName name="____DOZ80" localSheetId="6">#REF!</definedName>
    <definedName name="____DOZ80" localSheetId="3">#REF!</definedName>
    <definedName name="____DOZ80" localSheetId="2">#REF!</definedName>
    <definedName name="____DOZ80" localSheetId="4">#REF!</definedName>
    <definedName name="____DOZ80">#REF!</definedName>
    <definedName name="____EXC10">'[21]21-Rate Analysis-1'!$E$53</definedName>
    <definedName name="____EXC20">'[26]21-Rate Analysis-1'!$E$50</definedName>
    <definedName name="____EXC7">'[21]21-Rate Analysis-1'!$E$54</definedName>
    <definedName name="____ExV200" localSheetId="1">#REF!</definedName>
    <definedName name="____ExV200" localSheetId="7">#REF!</definedName>
    <definedName name="____ExV200" localSheetId="6">#REF!</definedName>
    <definedName name="____ExV200" localSheetId="3">#REF!</definedName>
    <definedName name="____ExV200" localSheetId="2">#REF!</definedName>
    <definedName name="____ExV200" localSheetId="4">#REF!</definedName>
    <definedName name="____ExV200">#REF!</definedName>
    <definedName name="____GEN100" localSheetId="1">#REF!</definedName>
    <definedName name="____GEN100" localSheetId="7">#REF!</definedName>
    <definedName name="____GEN100" localSheetId="6">#REF!</definedName>
    <definedName name="____GEN100" localSheetId="3">#REF!</definedName>
    <definedName name="____GEN100" localSheetId="2">#REF!</definedName>
    <definedName name="____GEN100" localSheetId="4">#REF!</definedName>
    <definedName name="____GEN100">#REF!</definedName>
    <definedName name="____GEN250" localSheetId="1">#REF!</definedName>
    <definedName name="____GEN250" localSheetId="7">#REF!</definedName>
    <definedName name="____GEN250" localSheetId="6">#REF!</definedName>
    <definedName name="____GEN250" localSheetId="3">#REF!</definedName>
    <definedName name="____GEN250" localSheetId="2">#REF!</definedName>
    <definedName name="____GEN250" localSheetId="4">#REF!</definedName>
    <definedName name="____GEN250">#REF!</definedName>
    <definedName name="____GEN325" localSheetId="1">#REF!</definedName>
    <definedName name="____GEN325" localSheetId="7">#REF!</definedName>
    <definedName name="____GEN325" localSheetId="6">#REF!</definedName>
    <definedName name="____GEN325" localSheetId="3">#REF!</definedName>
    <definedName name="____GEN325" localSheetId="2">#REF!</definedName>
    <definedName name="____GEN325" localSheetId="4">#REF!</definedName>
    <definedName name="____GEN325">#REF!</definedName>
    <definedName name="____GEN380" localSheetId="1">#REF!</definedName>
    <definedName name="____GEN380" localSheetId="7">#REF!</definedName>
    <definedName name="____GEN380" localSheetId="6">#REF!</definedName>
    <definedName name="____GEN380" localSheetId="3">#REF!</definedName>
    <definedName name="____GEN380" localSheetId="2">#REF!</definedName>
    <definedName name="____GEN380" localSheetId="4">#REF!</definedName>
    <definedName name="____GEN380">#REF!</definedName>
    <definedName name="____GSB1" localSheetId="1">#REF!</definedName>
    <definedName name="____GSB1" localSheetId="7">#REF!</definedName>
    <definedName name="____GSB1" localSheetId="6">#REF!</definedName>
    <definedName name="____GSB1" localSheetId="3">#REF!</definedName>
    <definedName name="____GSB1" localSheetId="2">#REF!</definedName>
    <definedName name="____GSB1" localSheetId="4">#REF!</definedName>
    <definedName name="____GSB1">#REF!</definedName>
    <definedName name="____GSB2" localSheetId="1">#REF!</definedName>
    <definedName name="____GSB2" localSheetId="7">#REF!</definedName>
    <definedName name="____GSB2" localSheetId="6">#REF!</definedName>
    <definedName name="____GSB2" localSheetId="3">#REF!</definedName>
    <definedName name="____GSB2" localSheetId="2">#REF!</definedName>
    <definedName name="____GSB2" localSheetId="4">#REF!</definedName>
    <definedName name="____GSB2">#REF!</definedName>
    <definedName name="____GSB3" localSheetId="1">#REF!</definedName>
    <definedName name="____GSB3" localSheetId="7">#REF!</definedName>
    <definedName name="____GSB3" localSheetId="6">#REF!</definedName>
    <definedName name="____GSB3" localSheetId="3">#REF!</definedName>
    <definedName name="____GSB3" localSheetId="2">#REF!</definedName>
    <definedName name="____GSB3" localSheetId="4">#REF!</definedName>
    <definedName name="____GSB3">#REF!</definedName>
    <definedName name="____HMP1" localSheetId="1">#REF!</definedName>
    <definedName name="____HMP1" localSheetId="7">#REF!</definedName>
    <definedName name="____HMP1" localSheetId="6">#REF!</definedName>
    <definedName name="____HMP1" localSheetId="3">#REF!</definedName>
    <definedName name="____HMP1" localSheetId="2">#REF!</definedName>
    <definedName name="____HMP1" localSheetId="4">#REF!</definedName>
    <definedName name="____HMP1">#REF!</definedName>
    <definedName name="____HMP2" localSheetId="1">#REF!</definedName>
    <definedName name="____HMP2" localSheetId="7">#REF!</definedName>
    <definedName name="____HMP2" localSheetId="6">#REF!</definedName>
    <definedName name="____HMP2" localSheetId="3">#REF!</definedName>
    <definedName name="____HMP2" localSheetId="2">#REF!</definedName>
    <definedName name="____HMP2" localSheetId="4">#REF!</definedName>
    <definedName name="____HMP2">#REF!</definedName>
    <definedName name="____HMP3" localSheetId="1">#REF!</definedName>
    <definedName name="____HMP3" localSheetId="7">#REF!</definedName>
    <definedName name="____HMP3" localSheetId="6">#REF!</definedName>
    <definedName name="____HMP3" localSheetId="3">#REF!</definedName>
    <definedName name="____HMP3" localSheetId="2">#REF!</definedName>
    <definedName name="____HMP3" localSheetId="4">#REF!</definedName>
    <definedName name="____HMP3">#REF!</definedName>
    <definedName name="____HMP4" localSheetId="1">#REF!</definedName>
    <definedName name="____HMP4" localSheetId="7">#REF!</definedName>
    <definedName name="____HMP4" localSheetId="6">#REF!</definedName>
    <definedName name="____HMP4" localSheetId="3">#REF!</definedName>
    <definedName name="____HMP4" localSheetId="2">#REF!</definedName>
    <definedName name="____HMP4" localSheetId="4">#REF!</definedName>
    <definedName name="____HMP4">#REF!</definedName>
    <definedName name="____HRC1">'[6]Pipe trench'!$V$23</definedName>
    <definedName name="____HRC2">'[6]Pipe trench'!$V$24</definedName>
    <definedName name="____HSE1">'[6]Pipe trench'!$V$11</definedName>
    <definedName name="____lb1" localSheetId="1">#REF!</definedName>
    <definedName name="____lb1" localSheetId="7">#REF!</definedName>
    <definedName name="____lb1" localSheetId="6">#REF!</definedName>
    <definedName name="____lb1" localSheetId="3">#REF!</definedName>
    <definedName name="____lb1" localSheetId="2">#REF!</definedName>
    <definedName name="____lb1" localSheetId="4">#REF!</definedName>
    <definedName name="____lb1">#REF!</definedName>
    <definedName name="____lb2" localSheetId="1">#REF!</definedName>
    <definedName name="____lb2" localSheetId="7">#REF!</definedName>
    <definedName name="____lb2" localSheetId="6">#REF!</definedName>
    <definedName name="____lb2" localSheetId="3">#REF!</definedName>
    <definedName name="____lb2" localSheetId="2">#REF!</definedName>
    <definedName name="____lb2" localSheetId="4">#REF!</definedName>
    <definedName name="____lb2">#REF!</definedName>
    <definedName name="____mac2">200</definedName>
    <definedName name="____MIX10" localSheetId="1">#REF!</definedName>
    <definedName name="____MIX10" localSheetId="7">#REF!</definedName>
    <definedName name="____MIX10" localSheetId="6">#REF!</definedName>
    <definedName name="____MIX10" localSheetId="3">#REF!</definedName>
    <definedName name="____MIX10" localSheetId="2">#REF!</definedName>
    <definedName name="____MIX10" localSheetId="4">#REF!</definedName>
    <definedName name="____MIX10">#REF!</definedName>
    <definedName name="____MIX15" localSheetId="1">#REF!</definedName>
    <definedName name="____MIX15" localSheetId="7">#REF!</definedName>
    <definedName name="____MIX15" localSheetId="6">#REF!</definedName>
    <definedName name="____MIX15" localSheetId="3">#REF!</definedName>
    <definedName name="____MIX15" localSheetId="2">#REF!</definedName>
    <definedName name="____MIX15" localSheetId="4">#REF!</definedName>
    <definedName name="____MIX15">#REF!</definedName>
    <definedName name="____MIX15150" localSheetId="1">'[3]Mix Design'!#REF!</definedName>
    <definedName name="____MIX15150" localSheetId="7">'[3]Mix Design'!#REF!</definedName>
    <definedName name="____MIX15150" localSheetId="6">'[3]Mix Design'!#REF!</definedName>
    <definedName name="____MIX15150" localSheetId="3">'[3]Mix Design'!#REF!</definedName>
    <definedName name="____MIX15150" localSheetId="2">'[3]Mix Design'!#REF!</definedName>
    <definedName name="____MIX15150" localSheetId="4">'[3]Mix Design'!#REF!</definedName>
    <definedName name="____MIX15150">'[3]Mix Design'!#REF!</definedName>
    <definedName name="____MIX1540">'[3]Mix Design'!$P$11</definedName>
    <definedName name="____MIX1580" localSheetId="1">'[3]Mix Design'!#REF!</definedName>
    <definedName name="____MIX1580" localSheetId="7">'[3]Mix Design'!#REF!</definedName>
    <definedName name="____MIX1580" localSheetId="6">'[3]Mix Design'!#REF!</definedName>
    <definedName name="____MIX1580" localSheetId="3">'[3]Mix Design'!#REF!</definedName>
    <definedName name="____MIX1580" localSheetId="2">'[3]Mix Design'!#REF!</definedName>
    <definedName name="____MIX1580" localSheetId="4">'[3]Mix Design'!#REF!</definedName>
    <definedName name="____MIX1580">'[3]Mix Design'!#REF!</definedName>
    <definedName name="____MIX2">'[4]Mix Design'!$P$12</definedName>
    <definedName name="____MIX20" localSheetId="1">#REF!</definedName>
    <definedName name="____MIX20" localSheetId="7">#REF!</definedName>
    <definedName name="____MIX20" localSheetId="6">#REF!</definedName>
    <definedName name="____MIX20" localSheetId="3">#REF!</definedName>
    <definedName name="____MIX20" localSheetId="2">#REF!</definedName>
    <definedName name="____MIX20" localSheetId="4">#REF!</definedName>
    <definedName name="____MIX20">#REF!</definedName>
    <definedName name="____MIX2020">'[3]Mix Design'!$P$12</definedName>
    <definedName name="____MIX2040">'[3]Mix Design'!$P$13</definedName>
    <definedName name="____MIX25" localSheetId="1">#REF!</definedName>
    <definedName name="____MIX25" localSheetId="7">#REF!</definedName>
    <definedName name="____MIX25" localSheetId="6">#REF!</definedName>
    <definedName name="____MIX25" localSheetId="3">#REF!</definedName>
    <definedName name="____MIX25" localSheetId="2">#REF!</definedName>
    <definedName name="____MIX25" localSheetId="4">#REF!</definedName>
    <definedName name="____MIX25">#REF!</definedName>
    <definedName name="____MIX2540">'[3]Mix Design'!$P$15</definedName>
    <definedName name="____Mix255">'[5]Mix Design'!$P$13</definedName>
    <definedName name="____MIX30" localSheetId="1">#REF!</definedName>
    <definedName name="____MIX30" localSheetId="7">#REF!</definedName>
    <definedName name="____MIX30" localSheetId="6">#REF!</definedName>
    <definedName name="____MIX30" localSheetId="3">#REF!</definedName>
    <definedName name="____MIX30" localSheetId="2">#REF!</definedName>
    <definedName name="____MIX30" localSheetId="4">#REF!</definedName>
    <definedName name="____MIX30">#REF!</definedName>
    <definedName name="____MIX35" localSheetId="1">#REF!</definedName>
    <definedName name="____MIX35" localSheetId="7">#REF!</definedName>
    <definedName name="____MIX35" localSheetId="6">#REF!</definedName>
    <definedName name="____MIX35" localSheetId="3">#REF!</definedName>
    <definedName name="____MIX35" localSheetId="2">#REF!</definedName>
    <definedName name="____MIX35" localSheetId="4">#REF!</definedName>
    <definedName name="____MIX35">#REF!</definedName>
    <definedName name="____MIX40" localSheetId="1">#REF!</definedName>
    <definedName name="____MIX40" localSheetId="7">#REF!</definedName>
    <definedName name="____MIX40" localSheetId="6">#REF!</definedName>
    <definedName name="____MIX40" localSheetId="3">#REF!</definedName>
    <definedName name="____MIX40" localSheetId="2">#REF!</definedName>
    <definedName name="____MIX40" localSheetId="4">#REF!</definedName>
    <definedName name="____MIX40">#REF!</definedName>
    <definedName name="____MIX45" localSheetId="1">'[3]Mix Design'!#REF!</definedName>
    <definedName name="____MIX45" localSheetId="7">'[3]Mix Design'!#REF!</definedName>
    <definedName name="____MIX45" localSheetId="6">'[3]Mix Design'!#REF!</definedName>
    <definedName name="____MIX45" localSheetId="3">'[3]Mix Design'!#REF!</definedName>
    <definedName name="____MIX45" localSheetId="2">'[3]Mix Design'!#REF!</definedName>
    <definedName name="____MIX45" localSheetId="4">'[3]Mix Design'!#REF!</definedName>
    <definedName name="____MIX45">'[3]Mix Design'!#REF!</definedName>
    <definedName name="____mm1" localSheetId="1">#REF!</definedName>
    <definedName name="____mm1" localSheetId="7">#REF!</definedName>
    <definedName name="____mm1" localSheetId="6">#REF!</definedName>
    <definedName name="____mm1" localSheetId="3">#REF!</definedName>
    <definedName name="____mm1" localSheetId="2">#REF!</definedName>
    <definedName name="____mm1" localSheetId="4">#REF!</definedName>
    <definedName name="____mm1">#REF!</definedName>
    <definedName name="____mm2" localSheetId="1">#REF!</definedName>
    <definedName name="____mm2" localSheetId="7">#REF!</definedName>
    <definedName name="____mm2" localSheetId="6">#REF!</definedName>
    <definedName name="____mm2" localSheetId="3">#REF!</definedName>
    <definedName name="____mm2" localSheetId="2">#REF!</definedName>
    <definedName name="____mm2" localSheetId="4">#REF!</definedName>
    <definedName name="____mm2">#REF!</definedName>
    <definedName name="____mm3" localSheetId="1">#REF!</definedName>
    <definedName name="____mm3" localSheetId="7">#REF!</definedName>
    <definedName name="____mm3" localSheetId="6">#REF!</definedName>
    <definedName name="____mm3" localSheetId="3">#REF!</definedName>
    <definedName name="____mm3" localSheetId="2">#REF!</definedName>
    <definedName name="____mm3" localSheetId="4">#REF!</definedName>
    <definedName name="____mm3">#REF!</definedName>
    <definedName name="____MUR5" localSheetId="1">#REF!</definedName>
    <definedName name="____MUR5" localSheetId="7">#REF!</definedName>
    <definedName name="____MUR5" localSheetId="6">#REF!</definedName>
    <definedName name="____MUR5" localSheetId="3">#REF!</definedName>
    <definedName name="____MUR5" localSheetId="2">#REF!</definedName>
    <definedName name="____MUR5" localSheetId="4">#REF!</definedName>
    <definedName name="____MUR5">#REF!</definedName>
    <definedName name="____MUR8" localSheetId="1">#REF!</definedName>
    <definedName name="____MUR8" localSheetId="7">#REF!</definedName>
    <definedName name="____MUR8" localSheetId="6">#REF!</definedName>
    <definedName name="____MUR8" localSheetId="3">#REF!</definedName>
    <definedName name="____MUR8" localSheetId="2">#REF!</definedName>
    <definedName name="____MUR8" localSheetId="4">#REF!</definedName>
    <definedName name="____MUR8">#REF!</definedName>
    <definedName name="____OPC43" localSheetId="1">#REF!</definedName>
    <definedName name="____OPC43" localSheetId="7">#REF!</definedName>
    <definedName name="____OPC43" localSheetId="6">#REF!</definedName>
    <definedName name="____OPC43" localSheetId="3">#REF!</definedName>
    <definedName name="____OPC43" localSheetId="2">#REF!</definedName>
    <definedName name="____OPC43" localSheetId="4">#REF!</definedName>
    <definedName name="____OPC43">#REF!</definedName>
    <definedName name="____ORC1">'[6]Pipe trench'!$V$17</definedName>
    <definedName name="____ORC2">'[6]Pipe trench'!$V$18</definedName>
    <definedName name="____OSE1">'[6]Pipe trench'!$V$8</definedName>
    <definedName name="____PPC53">'[26]21-Rate Analysis-1'!$E$19</definedName>
    <definedName name="____sh1">90</definedName>
    <definedName name="____sh2">120</definedName>
    <definedName name="____sh3">150</definedName>
    <definedName name="____sh4">180</definedName>
    <definedName name="____SLV20025">'[6]ANAL-PUMP HOUSE'!$I$58</definedName>
    <definedName name="____SLV80010">'[6]ANAL-PUMP HOUSE'!$I$60</definedName>
    <definedName name="____tab1" localSheetId="1">#REF!</definedName>
    <definedName name="____tab1" localSheetId="7">#REF!</definedName>
    <definedName name="____tab1" localSheetId="6">#REF!</definedName>
    <definedName name="____tab1" localSheetId="3">#REF!</definedName>
    <definedName name="____tab1" localSheetId="2">#REF!</definedName>
    <definedName name="____tab1" localSheetId="4">#REF!</definedName>
    <definedName name="____tab1">#REF!</definedName>
    <definedName name="____tab2" localSheetId="1">#REF!</definedName>
    <definedName name="____tab2" localSheetId="7">#REF!</definedName>
    <definedName name="____tab2" localSheetId="6">#REF!</definedName>
    <definedName name="____tab2" localSheetId="3">#REF!</definedName>
    <definedName name="____tab2" localSheetId="2">#REF!</definedName>
    <definedName name="____tab2" localSheetId="4">#REF!</definedName>
    <definedName name="____tab2">#REF!</definedName>
    <definedName name="____TIP1" localSheetId="1">#REF!</definedName>
    <definedName name="____TIP1" localSheetId="7">#REF!</definedName>
    <definedName name="____TIP1" localSheetId="6">#REF!</definedName>
    <definedName name="____TIP1" localSheetId="3">#REF!</definedName>
    <definedName name="____TIP1" localSheetId="2">#REF!</definedName>
    <definedName name="____TIP1" localSheetId="4">#REF!</definedName>
    <definedName name="____TIP1">#REF!</definedName>
    <definedName name="____TIP2" localSheetId="1">#REF!</definedName>
    <definedName name="____TIP2" localSheetId="7">#REF!</definedName>
    <definedName name="____TIP2" localSheetId="6">#REF!</definedName>
    <definedName name="____TIP2" localSheetId="3">#REF!</definedName>
    <definedName name="____TIP2" localSheetId="2">#REF!</definedName>
    <definedName name="____TIP2" localSheetId="4">#REF!</definedName>
    <definedName name="____TIP2">#REF!</definedName>
    <definedName name="____TIP3" localSheetId="1">#REF!</definedName>
    <definedName name="____TIP3" localSheetId="7">#REF!</definedName>
    <definedName name="____TIP3" localSheetId="6">#REF!</definedName>
    <definedName name="____TIP3" localSheetId="3">#REF!</definedName>
    <definedName name="____TIP3" localSheetId="2">#REF!</definedName>
    <definedName name="____TIP3" localSheetId="4">#REF!</definedName>
    <definedName name="____TIP3">#REF!</definedName>
    <definedName name="___A1" localSheetId="1">#REF!</definedName>
    <definedName name="___A1" localSheetId="7">#REF!</definedName>
    <definedName name="___A1" localSheetId="6">#REF!</definedName>
    <definedName name="___A1" localSheetId="3">#REF!</definedName>
    <definedName name="___A1" localSheetId="2">#REF!</definedName>
    <definedName name="___A1" localSheetId="4">#REF!</definedName>
    <definedName name="___A1">#REF!</definedName>
    <definedName name="___A65537" localSheetId="1">#REF!</definedName>
    <definedName name="___A65537" localSheetId="7">#REF!</definedName>
    <definedName name="___A65537" localSheetId="6">#REF!</definedName>
    <definedName name="___A65537" localSheetId="3">#REF!</definedName>
    <definedName name="___A65537" localSheetId="2">#REF!</definedName>
    <definedName name="___A65537" localSheetId="4">#REF!</definedName>
    <definedName name="___A65537">#REF!</definedName>
    <definedName name="___A8" localSheetId="1">#REF!</definedName>
    <definedName name="___A8" localSheetId="7">#REF!</definedName>
    <definedName name="___A8" localSheetId="6">#REF!</definedName>
    <definedName name="___A8" localSheetId="3">#REF!</definedName>
    <definedName name="___A8" localSheetId="2">#REF!</definedName>
    <definedName name="___A8" localSheetId="4">#REF!</definedName>
    <definedName name="___A8">#REF!</definedName>
    <definedName name="___ABM10" localSheetId="1">#REF!</definedName>
    <definedName name="___ABM10" localSheetId="7">#REF!</definedName>
    <definedName name="___ABM10" localSheetId="6">#REF!</definedName>
    <definedName name="___ABM10" localSheetId="3">#REF!</definedName>
    <definedName name="___ABM10" localSheetId="2">#REF!</definedName>
    <definedName name="___ABM10" localSheetId="4">#REF!</definedName>
    <definedName name="___ABM10">#REF!</definedName>
    <definedName name="___ABM40" localSheetId="1">#REF!</definedName>
    <definedName name="___ABM40" localSheetId="7">#REF!</definedName>
    <definedName name="___ABM40" localSheetId="6">#REF!</definedName>
    <definedName name="___ABM40" localSheetId="3">#REF!</definedName>
    <definedName name="___ABM40" localSheetId="2">#REF!</definedName>
    <definedName name="___ABM40" localSheetId="4">#REF!</definedName>
    <definedName name="___ABM40">#REF!</definedName>
    <definedName name="___ABM6" localSheetId="1">#REF!</definedName>
    <definedName name="___ABM6" localSheetId="7">#REF!</definedName>
    <definedName name="___ABM6" localSheetId="6">#REF!</definedName>
    <definedName name="___ABM6" localSheetId="3">#REF!</definedName>
    <definedName name="___ABM6" localSheetId="2">#REF!</definedName>
    <definedName name="___ABM6" localSheetId="4">#REF!</definedName>
    <definedName name="___ABM6">#REF!</definedName>
    <definedName name="___ACB10" localSheetId="1">#REF!</definedName>
    <definedName name="___ACB10" localSheetId="7">#REF!</definedName>
    <definedName name="___ACB10" localSheetId="6">#REF!</definedName>
    <definedName name="___ACB10" localSheetId="3">#REF!</definedName>
    <definedName name="___ACB10" localSheetId="2">#REF!</definedName>
    <definedName name="___ACB10" localSheetId="4">#REF!</definedName>
    <definedName name="___ACB10">#REF!</definedName>
    <definedName name="___ACB20" localSheetId="1">#REF!</definedName>
    <definedName name="___ACB20" localSheetId="7">#REF!</definedName>
    <definedName name="___ACB20" localSheetId="6">#REF!</definedName>
    <definedName name="___ACB20" localSheetId="3">#REF!</definedName>
    <definedName name="___ACB20" localSheetId="2">#REF!</definedName>
    <definedName name="___ACB20" localSheetId="4">#REF!</definedName>
    <definedName name="___ACB20">#REF!</definedName>
    <definedName name="___ACR10" localSheetId="1">#REF!</definedName>
    <definedName name="___ACR10" localSheetId="7">#REF!</definedName>
    <definedName name="___ACR10" localSheetId="6">#REF!</definedName>
    <definedName name="___ACR10" localSheetId="3">#REF!</definedName>
    <definedName name="___ACR10" localSheetId="2">#REF!</definedName>
    <definedName name="___ACR10" localSheetId="4">#REF!</definedName>
    <definedName name="___ACR10">#REF!</definedName>
    <definedName name="___ACR20" localSheetId="1">#REF!</definedName>
    <definedName name="___ACR20" localSheetId="7">#REF!</definedName>
    <definedName name="___ACR20" localSheetId="6">#REF!</definedName>
    <definedName name="___ACR20" localSheetId="3">#REF!</definedName>
    <definedName name="___ACR20" localSheetId="2">#REF!</definedName>
    <definedName name="___ACR20" localSheetId="4">#REF!</definedName>
    <definedName name="___ACR20">#REF!</definedName>
    <definedName name="___AGG10" localSheetId="1">#REF!</definedName>
    <definedName name="___AGG10" localSheetId="7">#REF!</definedName>
    <definedName name="___AGG10" localSheetId="6">#REF!</definedName>
    <definedName name="___AGG10" localSheetId="3">#REF!</definedName>
    <definedName name="___AGG10" localSheetId="2">#REF!</definedName>
    <definedName name="___AGG10" localSheetId="4">#REF!</definedName>
    <definedName name="___AGG10">#REF!</definedName>
    <definedName name="___AGG40" localSheetId="1">#REF!</definedName>
    <definedName name="___AGG40" localSheetId="7">#REF!</definedName>
    <definedName name="___AGG40" localSheetId="6">#REF!</definedName>
    <definedName name="___AGG40" localSheetId="3">#REF!</definedName>
    <definedName name="___AGG40" localSheetId="2">#REF!</definedName>
    <definedName name="___AGG40" localSheetId="4">#REF!</definedName>
    <definedName name="___AGG40">#REF!</definedName>
    <definedName name="___AGG6" localSheetId="1">#REF!</definedName>
    <definedName name="___AGG6" localSheetId="7">#REF!</definedName>
    <definedName name="___AGG6" localSheetId="6">#REF!</definedName>
    <definedName name="___AGG6" localSheetId="3">#REF!</definedName>
    <definedName name="___AGG6" localSheetId="2">#REF!</definedName>
    <definedName name="___AGG6" localSheetId="4">#REF!</definedName>
    <definedName name="___AGG6">#REF!</definedName>
    <definedName name="___ARV8040">'[6]ANAL-PUMP HOUSE'!$I$55</definedName>
    <definedName name="___ash1" localSheetId="1">[10]ANAL!#REF!</definedName>
    <definedName name="___ash1" localSheetId="7">[10]ANAL!#REF!</definedName>
    <definedName name="___ash1" localSheetId="6">[10]ANAL!#REF!</definedName>
    <definedName name="___ash1" localSheetId="3">[10]ANAL!#REF!</definedName>
    <definedName name="___ash1" localSheetId="2">[10]ANAL!#REF!</definedName>
    <definedName name="___ash1" localSheetId="4">[10]ANAL!#REF!</definedName>
    <definedName name="___ash1">[10]ANAL!#REF!</definedName>
    <definedName name="___AWM10" localSheetId="1">#REF!</definedName>
    <definedName name="___AWM10" localSheetId="7">#REF!</definedName>
    <definedName name="___AWM10" localSheetId="6">#REF!</definedName>
    <definedName name="___AWM10" localSheetId="3">#REF!</definedName>
    <definedName name="___AWM10" localSheetId="2">#REF!</definedName>
    <definedName name="___AWM10" localSheetId="4">#REF!</definedName>
    <definedName name="___AWM10">#REF!</definedName>
    <definedName name="___AWM40" localSheetId="1">#REF!</definedName>
    <definedName name="___AWM40" localSheetId="7">#REF!</definedName>
    <definedName name="___AWM40" localSheetId="6">#REF!</definedName>
    <definedName name="___AWM40" localSheetId="3">#REF!</definedName>
    <definedName name="___AWM40" localSheetId="2">#REF!</definedName>
    <definedName name="___AWM40" localSheetId="4">#REF!</definedName>
    <definedName name="___AWM40">#REF!</definedName>
    <definedName name="___AWM6" localSheetId="1">#REF!</definedName>
    <definedName name="___AWM6" localSheetId="7">#REF!</definedName>
    <definedName name="___AWM6" localSheetId="6">#REF!</definedName>
    <definedName name="___AWM6" localSheetId="3">#REF!</definedName>
    <definedName name="___AWM6" localSheetId="2">#REF!</definedName>
    <definedName name="___AWM6" localSheetId="4">#REF!</definedName>
    <definedName name="___AWM6">#REF!</definedName>
    <definedName name="___BTV300">'[6]ANAL-PUMP HOUSE'!$I$52</definedName>
    <definedName name="___CAN112">13.42</definedName>
    <definedName name="___CAN113">12.98</definedName>
    <definedName name="___CAN117">12.7</definedName>
    <definedName name="___CAN118">13.27</definedName>
    <definedName name="___CAN120">11.72</definedName>
    <definedName name="___CAN210">10.38</definedName>
    <definedName name="___CAN211">10.58</definedName>
    <definedName name="___CAN213">10.56</definedName>
    <definedName name="___CAN215">10.22</definedName>
    <definedName name="___CAN216">9.61</definedName>
    <definedName name="___CAN217">10.47</definedName>
    <definedName name="___CAN219">10.91</definedName>
    <definedName name="___CAN220">11.09</definedName>
    <definedName name="___CAN221">11.25</definedName>
    <definedName name="___CAN222">10.17</definedName>
    <definedName name="___CAN223">9.89</definedName>
    <definedName name="___CAN230">10.79</definedName>
    <definedName name="___can421">40.2</definedName>
    <definedName name="___can422">41.57</definedName>
    <definedName name="___can423">43.9</definedName>
    <definedName name="___can424">41.19</definedName>
    <definedName name="___can425">42.81</definedName>
    <definedName name="___can426">40.77</definedName>
    <definedName name="___can427">40.92</definedName>
    <definedName name="___can428">39.29</definedName>
    <definedName name="___can429">45.19</definedName>
    <definedName name="___can430">40.73</definedName>
    <definedName name="___can431">42.52</definedName>
    <definedName name="___can432">42.53</definedName>
    <definedName name="___can433">43.69</definedName>
    <definedName name="___can434">40.43</definedName>
    <definedName name="___can435">43.3</definedName>
    <definedName name="___CAN458" localSheetId="1">[11]PROCTOR!#REF!</definedName>
    <definedName name="___CAN458" localSheetId="7">[11]PROCTOR!#REF!</definedName>
    <definedName name="___CAN458" localSheetId="6">[11]PROCTOR!#REF!</definedName>
    <definedName name="___CAN458" localSheetId="3">[11]PROCTOR!#REF!</definedName>
    <definedName name="___CAN458" localSheetId="2">[11]PROCTOR!#REF!</definedName>
    <definedName name="___CAN458" localSheetId="4">[11]PROCTOR!#REF!</definedName>
    <definedName name="___CAN458">[11]PROCTOR!#REF!</definedName>
    <definedName name="___CAN486" localSheetId="1">[11]PROCTOR!#REF!</definedName>
    <definedName name="___CAN486" localSheetId="7">[11]PROCTOR!#REF!</definedName>
    <definedName name="___CAN486" localSheetId="6">[11]PROCTOR!#REF!</definedName>
    <definedName name="___CAN486" localSheetId="3">[11]PROCTOR!#REF!</definedName>
    <definedName name="___CAN486" localSheetId="2">[11]PROCTOR!#REF!</definedName>
    <definedName name="___CAN486" localSheetId="4">[11]PROCTOR!#REF!</definedName>
    <definedName name="___CAN486">[11]PROCTOR!#REF!</definedName>
    <definedName name="___CAN487" localSheetId="1">[11]PROCTOR!#REF!</definedName>
    <definedName name="___CAN487" localSheetId="7">[11]PROCTOR!#REF!</definedName>
    <definedName name="___CAN487" localSheetId="6">[11]PROCTOR!#REF!</definedName>
    <definedName name="___CAN487" localSheetId="3">[11]PROCTOR!#REF!</definedName>
    <definedName name="___CAN487" localSheetId="2">[11]PROCTOR!#REF!</definedName>
    <definedName name="___CAN487" localSheetId="4">[11]PROCTOR!#REF!</definedName>
    <definedName name="___CAN487">[11]PROCTOR!#REF!</definedName>
    <definedName name="___CAN488" localSheetId="1">[11]PROCTOR!#REF!</definedName>
    <definedName name="___CAN488" localSheetId="7">[11]PROCTOR!#REF!</definedName>
    <definedName name="___CAN488" localSheetId="6">[11]PROCTOR!#REF!</definedName>
    <definedName name="___CAN488" localSheetId="3">[11]PROCTOR!#REF!</definedName>
    <definedName name="___CAN488" localSheetId="2">[11]PROCTOR!#REF!</definedName>
    <definedName name="___CAN488" localSheetId="4">[11]PROCTOR!#REF!</definedName>
    <definedName name="___CAN488">[11]PROCTOR!#REF!</definedName>
    <definedName name="___CAN489" localSheetId="1">[11]PROCTOR!#REF!</definedName>
    <definedName name="___CAN489" localSheetId="7">[11]PROCTOR!#REF!</definedName>
    <definedName name="___CAN489" localSheetId="6">[11]PROCTOR!#REF!</definedName>
    <definedName name="___CAN489" localSheetId="3">[11]PROCTOR!#REF!</definedName>
    <definedName name="___CAN489" localSheetId="2">[11]PROCTOR!#REF!</definedName>
    <definedName name="___CAN489" localSheetId="4">[11]PROCTOR!#REF!</definedName>
    <definedName name="___CAN489">[11]PROCTOR!#REF!</definedName>
    <definedName name="___CAN490" localSheetId="1">[11]PROCTOR!#REF!</definedName>
    <definedName name="___CAN490" localSheetId="7">[11]PROCTOR!#REF!</definedName>
    <definedName name="___CAN490" localSheetId="6">[11]PROCTOR!#REF!</definedName>
    <definedName name="___CAN490" localSheetId="3">[11]PROCTOR!#REF!</definedName>
    <definedName name="___CAN490" localSheetId="2">[11]PROCTOR!#REF!</definedName>
    <definedName name="___CAN490" localSheetId="4">[11]PROCTOR!#REF!</definedName>
    <definedName name="___CAN490">[11]PROCTOR!#REF!</definedName>
    <definedName name="___CAN491" localSheetId="1">[11]PROCTOR!#REF!</definedName>
    <definedName name="___CAN491" localSheetId="7">[11]PROCTOR!#REF!</definedName>
    <definedName name="___CAN491" localSheetId="6">[11]PROCTOR!#REF!</definedName>
    <definedName name="___CAN491" localSheetId="3">[11]PROCTOR!#REF!</definedName>
    <definedName name="___CAN491" localSheetId="2">[11]PROCTOR!#REF!</definedName>
    <definedName name="___CAN491" localSheetId="4">[11]PROCTOR!#REF!</definedName>
    <definedName name="___CAN491">[11]PROCTOR!#REF!</definedName>
    <definedName name="___CAN492" localSheetId="1">[11]PROCTOR!#REF!</definedName>
    <definedName name="___CAN492" localSheetId="7">[11]PROCTOR!#REF!</definedName>
    <definedName name="___CAN492" localSheetId="6">[11]PROCTOR!#REF!</definedName>
    <definedName name="___CAN492" localSheetId="3">[11]PROCTOR!#REF!</definedName>
    <definedName name="___CAN492" localSheetId="2">[11]PROCTOR!#REF!</definedName>
    <definedName name="___CAN492" localSheetId="4">[11]PROCTOR!#REF!</definedName>
    <definedName name="___CAN492">[11]PROCTOR!#REF!</definedName>
    <definedName name="___CAN493" localSheetId="1">[11]PROCTOR!#REF!</definedName>
    <definedName name="___CAN493" localSheetId="7">[11]PROCTOR!#REF!</definedName>
    <definedName name="___CAN493" localSheetId="6">[11]PROCTOR!#REF!</definedName>
    <definedName name="___CAN493" localSheetId="3">[11]PROCTOR!#REF!</definedName>
    <definedName name="___CAN493" localSheetId="2">[11]PROCTOR!#REF!</definedName>
    <definedName name="___CAN493" localSheetId="4">[11]PROCTOR!#REF!</definedName>
    <definedName name="___CAN493">[11]PROCTOR!#REF!</definedName>
    <definedName name="___CAN494" localSheetId="1">[11]PROCTOR!#REF!</definedName>
    <definedName name="___CAN494" localSheetId="7">[11]PROCTOR!#REF!</definedName>
    <definedName name="___CAN494" localSheetId="6">[11]PROCTOR!#REF!</definedName>
    <definedName name="___CAN494" localSheetId="3">[11]PROCTOR!#REF!</definedName>
    <definedName name="___CAN494" localSheetId="2">[11]PROCTOR!#REF!</definedName>
    <definedName name="___CAN494" localSheetId="4">[11]PROCTOR!#REF!</definedName>
    <definedName name="___CAN494">[11]PROCTOR!#REF!</definedName>
    <definedName name="___CAN495" localSheetId="1">[11]PROCTOR!#REF!</definedName>
    <definedName name="___CAN495" localSheetId="7">[11]PROCTOR!#REF!</definedName>
    <definedName name="___CAN495" localSheetId="6">[11]PROCTOR!#REF!</definedName>
    <definedName name="___CAN495" localSheetId="3">[11]PROCTOR!#REF!</definedName>
    <definedName name="___CAN495" localSheetId="2">[11]PROCTOR!#REF!</definedName>
    <definedName name="___CAN495" localSheetId="4">[11]PROCTOR!#REF!</definedName>
    <definedName name="___CAN495">[11]PROCTOR!#REF!</definedName>
    <definedName name="___CAN496" localSheetId="1">[11]PROCTOR!#REF!</definedName>
    <definedName name="___CAN496" localSheetId="7">[11]PROCTOR!#REF!</definedName>
    <definedName name="___CAN496" localSheetId="6">[11]PROCTOR!#REF!</definedName>
    <definedName name="___CAN496" localSheetId="3">[11]PROCTOR!#REF!</definedName>
    <definedName name="___CAN496" localSheetId="2">[11]PROCTOR!#REF!</definedName>
    <definedName name="___CAN496" localSheetId="4">[11]PROCTOR!#REF!</definedName>
    <definedName name="___CAN496">[11]PROCTOR!#REF!</definedName>
    <definedName name="___CAN497" localSheetId="1">[11]PROCTOR!#REF!</definedName>
    <definedName name="___CAN497" localSheetId="7">[11]PROCTOR!#REF!</definedName>
    <definedName name="___CAN497" localSheetId="6">[11]PROCTOR!#REF!</definedName>
    <definedName name="___CAN497" localSheetId="3">[11]PROCTOR!#REF!</definedName>
    <definedName name="___CAN497" localSheetId="2">[11]PROCTOR!#REF!</definedName>
    <definedName name="___CAN497" localSheetId="4">[11]PROCTOR!#REF!</definedName>
    <definedName name="___CAN497">[11]PROCTOR!#REF!</definedName>
    <definedName name="___CAN498" localSheetId="1">[11]PROCTOR!#REF!</definedName>
    <definedName name="___CAN498" localSheetId="7">[11]PROCTOR!#REF!</definedName>
    <definedName name="___CAN498" localSheetId="6">[11]PROCTOR!#REF!</definedName>
    <definedName name="___CAN498" localSheetId="3">[11]PROCTOR!#REF!</definedName>
    <definedName name="___CAN498" localSheetId="2">[11]PROCTOR!#REF!</definedName>
    <definedName name="___CAN498" localSheetId="4">[11]PROCTOR!#REF!</definedName>
    <definedName name="___CAN498">[11]PROCTOR!#REF!</definedName>
    <definedName name="___CAN499" localSheetId="1">[11]PROCTOR!#REF!</definedName>
    <definedName name="___CAN499" localSheetId="7">[11]PROCTOR!#REF!</definedName>
    <definedName name="___CAN499" localSheetId="6">[11]PROCTOR!#REF!</definedName>
    <definedName name="___CAN499" localSheetId="3">[11]PROCTOR!#REF!</definedName>
    <definedName name="___CAN499" localSheetId="2">[11]PROCTOR!#REF!</definedName>
    <definedName name="___CAN499" localSheetId="4">[11]PROCTOR!#REF!</definedName>
    <definedName name="___CAN499">[11]PROCTOR!#REF!</definedName>
    <definedName name="___CAN500" localSheetId="1">[11]PROCTOR!#REF!</definedName>
    <definedName name="___CAN500" localSheetId="7">[11]PROCTOR!#REF!</definedName>
    <definedName name="___CAN500" localSheetId="6">[11]PROCTOR!#REF!</definedName>
    <definedName name="___CAN500" localSheetId="3">[11]PROCTOR!#REF!</definedName>
    <definedName name="___CAN500" localSheetId="2">[11]PROCTOR!#REF!</definedName>
    <definedName name="___CAN500" localSheetId="4">[11]PROCTOR!#REF!</definedName>
    <definedName name="___CAN500">[11]PROCTOR!#REF!</definedName>
    <definedName name="___CDG100" localSheetId="1">#REF!</definedName>
    <definedName name="___CDG100" localSheetId="7">#REF!</definedName>
    <definedName name="___CDG100" localSheetId="6">#REF!</definedName>
    <definedName name="___CDG100" localSheetId="3">#REF!</definedName>
    <definedName name="___CDG100" localSheetId="2">#REF!</definedName>
    <definedName name="___CDG100" localSheetId="4">#REF!</definedName>
    <definedName name="___CDG100">#REF!</definedName>
    <definedName name="___CDG250" localSheetId="1">#REF!</definedName>
    <definedName name="___CDG250" localSheetId="7">#REF!</definedName>
    <definedName name="___CDG250" localSheetId="6">#REF!</definedName>
    <definedName name="___CDG250" localSheetId="3">#REF!</definedName>
    <definedName name="___CDG250" localSheetId="2">#REF!</definedName>
    <definedName name="___CDG250" localSheetId="4">#REF!</definedName>
    <definedName name="___CDG250">#REF!</definedName>
    <definedName name="___CDG50" localSheetId="1">#REF!</definedName>
    <definedName name="___CDG50" localSheetId="7">#REF!</definedName>
    <definedName name="___CDG50" localSheetId="6">#REF!</definedName>
    <definedName name="___CDG50" localSheetId="3">#REF!</definedName>
    <definedName name="___CDG50" localSheetId="2">#REF!</definedName>
    <definedName name="___CDG50" localSheetId="4">#REF!</definedName>
    <definedName name="___CDG50">#REF!</definedName>
    <definedName name="___CDG500" localSheetId="1">#REF!</definedName>
    <definedName name="___CDG500" localSheetId="7">#REF!</definedName>
    <definedName name="___CDG500" localSheetId="6">#REF!</definedName>
    <definedName name="___CDG500" localSheetId="3">#REF!</definedName>
    <definedName name="___CDG500" localSheetId="2">#REF!</definedName>
    <definedName name="___CDG500" localSheetId="4">#REF!</definedName>
    <definedName name="___CDG500">#REF!</definedName>
    <definedName name="___CEM53" localSheetId="1">#REF!</definedName>
    <definedName name="___CEM53" localSheetId="7">#REF!</definedName>
    <definedName name="___CEM53" localSheetId="6">#REF!</definedName>
    <definedName name="___CEM53" localSheetId="3">#REF!</definedName>
    <definedName name="___CEM53" localSheetId="2">#REF!</definedName>
    <definedName name="___CEM53" localSheetId="4">#REF!</definedName>
    <definedName name="___CEM53">#REF!</definedName>
    <definedName name="___CRN3" localSheetId="1">#REF!</definedName>
    <definedName name="___CRN3" localSheetId="7">#REF!</definedName>
    <definedName name="___CRN3" localSheetId="6">#REF!</definedName>
    <definedName name="___CRN3" localSheetId="3">#REF!</definedName>
    <definedName name="___CRN3" localSheetId="2">#REF!</definedName>
    <definedName name="___CRN3" localSheetId="4">#REF!</definedName>
    <definedName name="___CRN3">#REF!</definedName>
    <definedName name="___CRN35" localSheetId="1">#REF!</definedName>
    <definedName name="___CRN35" localSheetId="7">#REF!</definedName>
    <definedName name="___CRN35" localSheetId="6">#REF!</definedName>
    <definedName name="___CRN35" localSheetId="3">#REF!</definedName>
    <definedName name="___CRN35" localSheetId="2">#REF!</definedName>
    <definedName name="___CRN35" localSheetId="4">#REF!</definedName>
    <definedName name="___CRN35">#REF!</definedName>
    <definedName name="___CRN80" localSheetId="1">#REF!</definedName>
    <definedName name="___CRN80" localSheetId="7">#REF!</definedName>
    <definedName name="___CRN80" localSheetId="6">#REF!</definedName>
    <definedName name="___CRN80" localSheetId="3">#REF!</definedName>
    <definedName name="___CRN80" localSheetId="2">#REF!</definedName>
    <definedName name="___CRN80" localSheetId="4">#REF!</definedName>
    <definedName name="___CRN80">#REF!</definedName>
    <definedName name="___dec05" hidden="1">{"'Sheet1'!$A$4386:$N$4591"}</definedName>
    <definedName name="___DIN217" localSheetId="1">#REF!</definedName>
    <definedName name="___DIN217" localSheetId="7">#REF!</definedName>
    <definedName name="___DIN217" localSheetId="6">#REF!</definedName>
    <definedName name="___DIN217" localSheetId="3">#REF!</definedName>
    <definedName name="___DIN217" localSheetId="2">#REF!</definedName>
    <definedName name="___DIN217" localSheetId="4">#REF!</definedName>
    <definedName name="___DIN217">#REF!</definedName>
    <definedName name="___DOZ50" localSheetId="1">#REF!</definedName>
    <definedName name="___DOZ50" localSheetId="7">#REF!</definedName>
    <definedName name="___DOZ50" localSheetId="6">#REF!</definedName>
    <definedName name="___DOZ50" localSheetId="3">#REF!</definedName>
    <definedName name="___DOZ50" localSheetId="2">#REF!</definedName>
    <definedName name="___DOZ50" localSheetId="4">#REF!</definedName>
    <definedName name="___DOZ50">#REF!</definedName>
    <definedName name="___DOZ80" localSheetId="1">#REF!</definedName>
    <definedName name="___DOZ80" localSheetId="7">#REF!</definedName>
    <definedName name="___DOZ80" localSheetId="6">#REF!</definedName>
    <definedName name="___DOZ80" localSheetId="3">#REF!</definedName>
    <definedName name="___DOZ80" localSheetId="2">#REF!</definedName>
    <definedName name="___DOZ80" localSheetId="4">#REF!</definedName>
    <definedName name="___DOZ80">#REF!</definedName>
    <definedName name="___EXC10">'[21]21-Rate Analysis-1'!$E$53</definedName>
    <definedName name="___EXC20">'[21]21-Rate Analysis-1'!$E$51</definedName>
    <definedName name="___EXC7">'[21]21-Rate Analysis-1'!$E$54</definedName>
    <definedName name="___ExV200" localSheetId="1">#REF!</definedName>
    <definedName name="___ExV200" localSheetId="7">#REF!</definedName>
    <definedName name="___ExV200" localSheetId="6">#REF!</definedName>
    <definedName name="___ExV200" localSheetId="3">#REF!</definedName>
    <definedName name="___ExV200" localSheetId="2">#REF!</definedName>
    <definedName name="___ExV200" localSheetId="4">#REF!</definedName>
    <definedName name="___ExV200">#REF!</definedName>
    <definedName name="___GEN100" localSheetId="1">#REF!</definedName>
    <definedName name="___GEN100" localSheetId="7">#REF!</definedName>
    <definedName name="___GEN100" localSheetId="6">#REF!</definedName>
    <definedName name="___GEN100" localSheetId="3">#REF!</definedName>
    <definedName name="___GEN100" localSheetId="2">#REF!</definedName>
    <definedName name="___GEN100" localSheetId="4">#REF!</definedName>
    <definedName name="___GEN100">#REF!</definedName>
    <definedName name="___GEN250" localSheetId="1">#REF!</definedName>
    <definedName name="___GEN250" localSheetId="7">#REF!</definedName>
    <definedName name="___GEN250" localSheetId="6">#REF!</definedName>
    <definedName name="___GEN250" localSheetId="3">#REF!</definedName>
    <definedName name="___GEN250" localSheetId="2">#REF!</definedName>
    <definedName name="___GEN250" localSheetId="4">#REF!</definedName>
    <definedName name="___GEN250">#REF!</definedName>
    <definedName name="___GEN325" localSheetId="1">#REF!</definedName>
    <definedName name="___GEN325" localSheetId="7">#REF!</definedName>
    <definedName name="___GEN325" localSheetId="6">#REF!</definedName>
    <definedName name="___GEN325" localSheetId="3">#REF!</definedName>
    <definedName name="___GEN325" localSheetId="2">#REF!</definedName>
    <definedName name="___GEN325" localSheetId="4">#REF!</definedName>
    <definedName name="___GEN325">#REF!</definedName>
    <definedName name="___GEN380" localSheetId="1">#REF!</definedName>
    <definedName name="___GEN380" localSheetId="7">#REF!</definedName>
    <definedName name="___GEN380" localSheetId="6">#REF!</definedName>
    <definedName name="___GEN380" localSheetId="3">#REF!</definedName>
    <definedName name="___GEN380" localSheetId="2">#REF!</definedName>
    <definedName name="___GEN380" localSheetId="4">#REF!</definedName>
    <definedName name="___GEN380">#REF!</definedName>
    <definedName name="___GSB1" localSheetId="1">#REF!</definedName>
    <definedName name="___GSB1" localSheetId="7">#REF!</definedName>
    <definedName name="___GSB1" localSheetId="6">#REF!</definedName>
    <definedName name="___GSB1" localSheetId="3">#REF!</definedName>
    <definedName name="___GSB1" localSheetId="2">#REF!</definedName>
    <definedName name="___GSB1" localSheetId="4">#REF!</definedName>
    <definedName name="___GSB1">#REF!</definedName>
    <definedName name="___GSB2" localSheetId="1">#REF!</definedName>
    <definedName name="___GSB2" localSheetId="7">#REF!</definedName>
    <definedName name="___GSB2" localSheetId="6">#REF!</definedName>
    <definedName name="___GSB2" localSheetId="3">#REF!</definedName>
    <definedName name="___GSB2" localSheetId="2">#REF!</definedName>
    <definedName name="___GSB2" localSheetId="4">#REF!</definedName>
    <definedName name="___GSB2">#REF!</definedName>
    <definedName name="___GSB3" localSheetId="1">#REF!</definedName>
    <definedName name="___GSB3" localSheetId="7">#REF!</definedName>
    <definedName name="___GSB3" localSheetId="6">#REF!</definedName>
    <definedName name="___GSB3" localSheetId="3">#REF!</definedName>
    <definedName name="___GSB3" localSheetId="2">#REF!</definedName>
    <definedName name="___GSB3" localSheetId="4">#REF!</definedName>
    <definedName name="___GSB3">#REF!</definedName>
    <definedName name="___HMP1" localSheetId="1">#REF!</definedName>
    <definedName name="___HMP1" localSheetId="7">#REF!</definedName>
    <definedName name="___HMP1" localSheetId="6">#REF!</definedName>
    <definedName name="___HMP1" localSheetId="3">#REF!</definedName>
    <definedName name="___HMP1" localSheetId="2">#REF!</definedName>
    <definedName name="___HMP1" localSheetId="4">#REF!</definedName>
    <definedName name="___HMP1">#REF!</definedName>
    <definedName name="___HMP2" localSheetId="1">#REF!</definedName>
    <definedName name="___HMP2" localSheetId="7">#REF!</definedName>
    <definedName name="___HMP2" localSheetId="6">#REF!</definedName>
    <definedName name="___HMP2" localSheetId="3">#REF!</definedName>
    <definedName name="___HMP2" localSheetId="2">#REF!</definedName>
    <definedName name="___HMP2" localSheetId="4">#REF!</definedName>
    <definedName name="___HMP2">#REF!</definedName>
    <definedName name="___HMP3" localSheetId="1">#REF!</definedName>
    <definedName name="___HMP3" localSheetId="7">#REF!</definedName>
    <definedName name="___HMP3" localSheetId="6">#REF!</definedName>
    <definedName name="___HMP3" localSheetId="3">#REF!</definedName>
    <definedName name="___HMP3" localSheetId="2">#REF!</definedName>
    <definedName name="___HMP3" localSheetId="4">#REF!</definedName>
    <definedName name="___HMP3">#REF!</definedName>
    <definedName name="___HMP4" localSheetId="1">#REF!</definedName>
    <definedName name="___HMP4" localSheetId="7">#REF!</definedName>
    <definedName name="___HMP4" localSheetId="6">#REF!</definedName>
    <definedName name="___HMP4" localSheetId="3">#REF!</definedName>
    <definedName name="___HMP4" localSheetId="2">#REF!</definedName>
    <definedName name="___HMP4" localSheetId="4">#REF!</definedName>
    <definedName name="___HMP4">#REF!</definedName>
    <definedName name="___HRC1">'[6]Pipe trench'!$V$23</definedName>
    <definedName name="___HRC2">'[6]Pipe trench'!$V$24</definedName>
    <definedName name="___HSE1">'[6]Pipe trench'!$V$11</definedName>
    <definedName name="___lb1" localSheetId="1">#REF!</definedName>
    <definedName name="___lb1" localSheetId="7">#REF!</definedName>
    <definedName name="___lb1" localSheetId="6">#REF!</definedName>
    <definedName name="___lb1" localSheetId="3">#REF!</definedName>
    <definedName name="___lb1" localSheetId="2">#REF!</definedName>
    <definedName name="___lb1" localSheetId="4">#REF!</definedName>
    <definedName name="___lb1">#REF!</definedName>
    <definedName name="___lb2" localSheetId="1">#REF!</definedName>
    <definedName name="___lb2" localSheetId="7">#REF!</definedName>
    <definedName name="___lb2" localSheetId="6">#REF!</definedName>
    <definedName name="___lb2" localSheetId="3">#REF!</definedName>
    <definedName name="___lb2" localSheetId="2">#REF!</definedName>
    <definedName name="___lb2" localSheetId="4">#REF!</definedName>
    <definedName name="___lb2">#REF!</definedName>
    <definedName name="___mac2">200</definedName>
    <definedName name="___MIX10" localSheetId="1">#REF!</definedName>
    <definedName name="___MIX10" localSheetId="7">#REF!</definedName>
    <definedName name="___MIX10" localSheetId="6">#REF!</definedName>
    <definedName name="___MIX10" localSheetId="3">#REF!</definedName>
    <definedName name="___MIX10" localSheetId="2">#REF!</definedName>
    <definedName name="___MIX10" localSheetId="4">#REF!</definedName>
    <definedName name="___MIX10">#REF!</definedName>
    <definedName name="___MIX15" localSheetId="1">#REF!</definedName>
    <definedName name="___MIX15" localSheetId="7">#REF!</definedName>
    <definedName name="___MIX15" localSheetId="6">#REF!</definedName>
    <definedName name="___MIX15" localSheetId="3">#REF!</definedName>
    <definedName name="___MIX15" localSheetId="2">#REF!</definedName>
    <definedName name="___MIX15" localSheetId="4">#REF!</definedName>
    <definedName name="___MIX15">#REF!</definedName>
    <definedName name="___MIX15150" localSheetId="1">'[3]Mix Design'!#REF!</definedName>
    <definedName name="___MIX15150" localSheetId="7">'[3]Mix Design'!#REF!</definedName>
    <definedName name="___MIX15150" localSheetId="6">'[3]Mix Design'!#REF!</definedName>
    <definedName name="___MIX15150" localSheetId="3">'[3]Mix Design'!#REF!</definedName>
    <definedName name="___MIX15150" localSheetId="2">'[3]Mix Design'!#REF!</definedName>
    <definedName name="___MIX15150" localSheetId="4">'[3]Mix Design'!#REF!</definedName>
    <definedName name="___MIX15150">'[3]Mix Design'!#REF!</definedName>
    <definedName name="___MIX1540">'[3]Mix Design'!$P$11</definedName>
    <definedName name="___MIX1580" localSheetId="1">'[3]Mix Design'!#REF!</definedName>
    <definedName name="___MIX1580" localSheetId="7">'[3]Mix Design'!#REF!</definedName>
    <definedName name="___MIX1580" localSheetId="6">'[3]Mix Design'!#REF!</definedName>
    <definedName name="___MIX1580" localSheetId="3">'[3]Mix Design'!#REF!</definedName>
    <definedName name="___MIX1580" localSheetId="2">'[3]Mix Design'!#REF!</definedName>
    <definedName name="___MIX1580" localSheetId="4">'[3]Mix Design'!#REF!</definedName>
    <definedName name="___MIX1580">'[3]Mix Design'!#REF!</definedName>
    <definedName name="___MIX2">'[4]Mix Design'!$P$12</definedName>
    <definedName name="___MIX20" localSheetId="1">#REF!</definedName>
    <definedName name="___MIX20" localSheetId="7">#REF!</definedName>
    <definedName name="___MIX20" localSheetId="6">#REF!</definedName>
    <definedName name="___MIX20" localSheetId="3">#REF!</definedName>
    <definedName name="___MIX20" localSheetId="2">#REF!</definedName>
    <definedName name="___MIX20" localSheetId="4">#REF!</definedName>
    <definedName name="___MIX20">#REF!</definedName>
    <definedName name="___MIX2020">'[3]Mix Design'!$P$12</definedName>
    <definedName name="___MIX2040">'[3]Mix Design'!$P$13</definedName>
    <definedName name="___MIX25" localSheetId="1">#REF!</definedName>
    <definedName name="___MIX25" localSheetId="7">#REF!</definedName>
    <definedName name="___MIX25" localSheetId="6">#REF!</definedName>
    <definedName name="___MIX25" localSheetId="3">#REF!</definedName>
    <definedName name="___MIX25" localSheetId="2">#REF!</definedName>
    <definedName name="___MIX25" localSheetId="4">#REF!</definedName>
    <definedName name="___MIX25">#REF!</definedName>
    <definedName name="___MIX2540">'[3]Mix Design'!$P$15</definedName>
    <definedName name="___Mix255">'[5]Mix Design'!$P$13</definedName>
    <definedName name="___MIX30" localSheetId="1">#REF!</definedName>
    <definedName name="___MIX30" localSheetId="7">#REF!</definedName>
    <definedName name="___MIX30" localSheetId="6">#REF!</definedName>
    <definedName name="___MIX30" localSheetId="3">#REF!</definedName>
    <definedName name="___MIX30" localSheetId="2">#REF!</definedName>
    <definedName name="___MIX30" localSheetId="4">#REF!</definedName>
    <definedName name="___MIX30">#REF!</definedName>
    <definedName name="___MIX35" localSheetId="1">#REF!</definedName>
    <definedName name="___MIX35" localSheetId="7">#REF!</definedName>
    <definedName name="___MIX35" localSheetId="6">#REF!</definedName>
    <definedName name="___MIX35" localSheetId="3">#REF!</definedName>
    <definedName name="___MIX35" localSheetId="2">#REF!</definedName>
    <definedName name="___MIX35" localSheetId="4">#REF!</definedName>
    <definedName name="___MIX35">#REF!</definedName>
    <definedName name="___MIX40" localSheetId="1">#REF!</definedName>
    <definedName name="___MIX40" localSheetId="7">#REF!</definedName>
    <definedName name="___MIX40" localSheetId="6">#REF!</definedName>
    <definedName name="___MIX40" localSheetId="3">#REF!</definedName>
    <definedName name="___MIX40" localSheetId="2">#REF!</definedName>
    <definedName name="___MIX40" localSheetId="4">#REF!</definedName>
    <definedName name="___MIX40">#REF!</definedName>
    <definedName name="___MIX45" localSheetId="1">'[3]Mix Design'!#REF!</definedName>
    <definedName name="___MIX45" localSheetId="7">'[3]Mix Design'!#REF!</definedName>
    <definedName name="___MIX45" localSheetId="6">'[3]Mix Design'!#REF!</definedName>
    <definedName name="___MIX45" localSheetId="3">'[3]Mix Design'!#REF!</definedName>
    <definedName name="___MIX45" localSheetId="2">'[3]Mix Design'!#REF!</definedName>
    <definedName name="___MIX45" localSheetId="4">'[3]Mix Design'!#REF!</definedName>
    <definedName name="___MIX45">'[3]Mix Design'!#REF!</definedName>
    <definedName name="___mm1" localSheetId="1">#REF!</definedName>
    <definedName name="___mm1" localSheetId="7">#REF!</definedName>
    <definedName name="___mm1" localSheetId="6">#REF!</definedName>
    <definedName name="___mm1" localSheetId="3">#REF!</definedName>
    <definedName name="___mm1" localSheetId="2">#REF!</definedName>
    <definedName name="___mm1" localSheetId="4">#REF!</definedName>
    <definedName name="___mm1">#REF!</definedName>
    <definedName name="___mm2" localSheetId="1">#REF!</definedName>
    <definedName name="___mm2" localSheetId="7">#REF!</definedName>
    <definedName name="___mm2" localSheetId="6">#REF!</definedName>
    <definedName name="___mm2" localSheetId="3">#REF!</definedName>
    <definedName name="___mm2" localSheetId="2">#REF!</definedName>
    <definedName name="___mm2" localSheetId="4">#REF!</definedName>
    <definedName name="___mm2">#REF!</definedName>
    <definedName name="___mm3" localSheetId="1">#REF!</definedName>
    <definedName name="___mm3" localSheetId="7">#REF!</definedName>
    <definedName name="___mm3" localSheetId="6">#REF!</definedName>
    <definedName name="___mm3" localSheetId="3">#REF!</definedName>
    <definedName name="___mm3" localSheetId="2">#REF!</definedName>
    <definedName name="___mm3" localSheetId="4">#REF!</definedName>
    <definedName name="___mm3">#REF!</definedName>
    <definedName name="___MUR5" localSheetId="1">#REF!</definedName>
    <definedName name="___MUR5" localSheetId="7">#REF!</definedName>
    <definedName name="___MUR5" localSheetId="6">#REF!</definedName>
    <definedName name="___MUR5" localSheetId="3">#REF!</definedName>
    <definedName name="___MUR5" localSheetId="2">#REF!</definedName>
    <definedName name="___MUR5" localSheetId="4">#REF!</definedName>
    <definedName name="___MUR5">#REF!</definedName>
    <definedName name="___MUR8" localSheetId="1">#REF!</definedName>
    <definedName name="___MUR8" localSheetId="7">#REF!</definedName>
    <definedName name="___MUR8" localSheetId="6">#REF!</definedName>
    <definedName name="___MUR8" localSheetId="3">#REF!</definedName>
    <definedName name="___MUR8" localSheetId="2">#REF!</definedName>
    <definedName name="___MUR8" localSheetId="4">#REF!</definedName>
    <definedName name="___MUR8">#REF!</definedName>
    <definedName name="___OPC43" localSheetId="1">#REF!</definedName>
    <definedName name="___OPC43" localSheetId="7">#REF!</definedName>
    <definedName name="___OPC43" localSheetId="6">#REF!</definedName>
    <definedName name="___OPC43" localSheetId="3">#REF!</definedName>
    <definedName name="___OPC43" localSheetId="2">#REF!</definedName>
    <definedName name="___OPC43" localSheetId="4">#REF!</definedName>
    <definedName name="___OPC43">#REF!</definedName>
    <definedName name="___ORC1">'[6]Pipe trench'!$V$17</definedName>
    <definedName name="___ORC2">'[6]Pipe trench'!$V$18</definedName>
    <definedName name="___OSE1">'[6]Pipe trench'!$V$8</definedName>
    <definedName name="___PPC53">'[21]21-Rate Analysis-1'!$E$19</definedName>
    <definedName name="___sh1">90</definedName>
    <definedName name="___sh2">120</definedName>
    <definedName name="___sh3">150</definedName>
    <definedName name="___sh4">180</definedName>
    <definedName name="___SLV20025">'[6]ANAL-PUMP HOUSE'!$I$58</definedName>
    <definedName name="___SLV80010">'[6]ANAL-PUMP HOUSE'!$I$60</definedName>
    <definedName name="___tab1" localSheetId="1">#REF!</definedName>
    <definedName name="___tab1" localSheetId="7">#REF!</definedName>
    <definedName name="___tab1" localSheetId="6">#REF!</definedName>
    <definedName name="___tab1" localSheetId="3">#REF!</definedName>
    <definedName name="___tab1" localSheetId="2">#REF!</definedName>
    <definedName name="___tab1" localSheetId="4">#REF!</definedName>
    <definedName name="___tab1">#REF!</definedName>
    <definedName name="___tab2" localSheetId="1">#REF!</definedName>
    <definedName name="___tab2" localSheetId="7">#REF!</definedName>
    <definedName name="___tab2" localSheetId="6">#REF!</definedName>
    <definedName name="___tab2" localSheetId="3">#REF!</definedName>
    <definedName name="___tab2" localSheetId="2">#REF!</definedName>
    <definedName name="___tab2" localSheetId="4">#REF!</definedName>
    <definedName name="___tab2">#REF!</definedName>
    <definedName name="___TIP1" localSheetId="1">#REF!</definedName>
    <definedName name="___TIP1" localSheetId="7">#REF!</definedName>
    <definedName name="___TIP1" localSheetId="6">#REF!</definedName>
    <definedName name="___TIP1" localSheetId="3">#REF!</definedName>
    <definedName name="___TIP1" localSheetId="2">#REF!</definedName>
    <definedName name="___TIP1" localSheetId="4">#REF!</definedName>
    <definedName name="___TIP1">#REF!</definedName>
    <definedName name="___TIP2" localSheetId="1">#REF!</definedName>
    <definedName name="___TIP2" localSheetId="7">#REF!</definedName>
    <definedName name="___TIP2" localSheetId="6">#REF!</definedName>
    <definedName name="___TIP2" localSheetId="3">#REF!</definedName>
    <definedName name="___TIP2" localSheetId="2">#REF!</definedName>
    <definedName name="___TIP2" localSheetId="4">#REF!</definedName>
    <definedName name="___TIP2">#REF!</definedName>
    <definedName name="___TIP3" localSheetId="1">#REF!</definedName>
    <definedName name="___TIP3" localSheetId="7">#REF!</definedName>
    <definedName name="___TIP3" localSheetId="6">#REF!</definedName>
    <definedName name="___TIP3" localSheetId="3">#REF!</definedName>
    <definedName name="___TIP3" localSheetId="2">#REF!</definedName>
    <definedName name="___TIP3" localSheetId="4">#REF!</definedName>
    <definedName name="___TIP3">#REF!</definedName>
    <definedName name="__123Graph_B" localSheetId="1" hidden="1">'[27]P-Ins &amp; Bonds'!#REF!</definedName>
    <definedName name="__123Graph_B" localSheetId="7" hidden="1">'[27]P-Ins &amp; Bonds'!#REF!</definedName>
    <definedName name="__123Graph_B" localSheetId="6" hidden="1">'[27]P-Ins &amp; Bonds'!#REF!</definedName>
    <definedName name="__123Graph_B" localSheetId="3" hidden="1">'[27]P-Ins &amp; Bonds'!#REF!</definedName>
    <definedName name="__123Graph_B" localSheetId="2" hidden="1">'[27]P-Ins &amp; Bonds'!#REF!</definedName>
    <definedName name="__123Graph_B" localSheetId="4" hidden="1">'[27]P-Ins &amp; Bonds'!#REF!</definedName>
    <definedName name="__123Graph_B" hidden="1">'[27]P-Ins &amp; Bonds'!#REF!</definedName>
    <definedName name="__123Graph_D" localSheetId="1" hidden="1">'[27]P-Ins &amp; Bonds'!#REF!</definedName>
    <definedName name="__123Graph_D" localSheetId="7" hidden="1">'[27]P-Ins &amp; Bonds'!#REF!</definedName>
    <definedName name="__123Graph_D" localSheetId="6" hidden="1">'[27]P-Ins &amp; Bonds'!#REF!</definedName>
    <definedName name="__123Graph_D" localSheetId="3" hidden="1">'[27]P-Ins &amp; Bonds'!#REF!</definedName>
    <definedName name="__123Graph_D" localSheetId="2" hidden="1">'[27]P-Ins &amp; Bonds'!#REF!</definedName>
    <definedName name="__123Graph_D" localSheetId="4" hidden="1">'[27]P-Ins &amp; Bonds'!#REF!</definedName>
    <definedName name="__123Graph_D" hidden="1">'[27]P-Ins &amp; Bonds'!#REF!</definedName>
    <definedName name="__123Graph_E" localSheetId="1" hidden="1">'[27]P-Ins &amp; Bonds'!#REF!</definedName>
    <definedName name="__123Graph_E" localSheetId="7" hidden="1">'[27]P-Ins &amp; Bonds'!#REF!</definedName>
    <definedName name="__123Graph_E" localSheetId="6" hidden="1">'[27]P-Ins &amp; Bonds'!#REF!</definedName>
    <definedName name="__123Graph_E" localSheetId="3" hidden="1">'[27]P-Ins &amp; Bonds'!#REF!</definedName>
    <definedName name="__123Graph_E" localSheetId="2" hidden="1">'[27]P-Ins &amp; Bonds'!#REF!</definedName>
    <definedName name="__123Graph_E" localSheetId="4" hidden="1">'[27]P-Ins &amp; Bonds'!#REF!</definedName>
    <definedName name="__123Graph_E" hidden="1">'[27]P-Ins &amp; Bonds'!#REF!</definedName>
    <definedName name="__123Graph_F" localSheetId="1" hidden="1">'[27]P-Ins &amp; Bonds'!#REF!</definedName>
    <definedName name="__123Graph_F" localSheetId="7" hidden="1">'[27]P-Ins &amp; Bonds'!#REF!</definedName>
    <definedName name="__123Graph_F" localSheetId="6" hidden="1">'[27]P-Ins &amp; Bonds'!#REF!</definedName>
    <definedName name="__123Graph_F" localSheetId="3" hidden="1">'[27]P-Ins &amp; Bonds'!#REF!</definedName>
    <definedName name="__123Graph_F" localSheetId="2" hidden="1">'[27]P-Ins &amp; Bonds'!#REF!</definedName>
    <definedName name="__123Graph_F" localSheetId="4" hidden="1">'[27]P-Ins &amp; Bonds'!#REF!</definedName>
    <definedName name="__123Graph_F" hidden="1">'[27]P-Ins &amp; Bonds'!#REF!</definedName>
    <definedName name="__A1" localSheetId="1">#REF!</definedName>
    <definedName name="__A1" localSheetId="7">#REF!</definedName>
    <definedName name="__A1" localSheetId="6">#REF!</definedName>
    <definedName name="__A1" localSheetId="3">#REF!</definedName>
    <definedName name="__A1" localSheetId="2">#REF!</definedName>
    <definedName name="__A1" localSheetId="4">#REF!</definedName>
    <definedName name="__A1">#REF!</definedName>
    <definedName name="__A65537" localSheetId="1">#REF!</definedName>
    <definedName name="__A65537" localSheetId="7">#REF!</definedName>
    <definedName name="__A65537" localSheetId="6">#REF!</definedName>
    <definedName name="__A65537" localSheetId="3">#REF!</definedName>
    <definedName name="__A65537" localSheetId="2">#REF!</definedName>
    <definedName name="__A65537" localSheetId="4">#REF!</definedName>
    <definedName name="__A65537">#REF!</definedName>
    <definedName name="__A8" localSheetId="1">#REF!</definedName>
    <definedName name="__A8" localSheetId="7">#REF!</definedName>
    <definedName name="__A8" localSheetId="6">#REF!</definedName>
    <definedName name="__A8" localSheetId="3">#REF!</definedName>
    <definedName name="__A8" localSheetId="2">#REF!</definedName>
    <definedName name="__A8" localSheetId="4">#REF!</definedName>
    <definedName name="__A8">#REF!</definedName>
    <definedName name="__ABM10" localSheetId="1">#REF!</definedName>
    <definedName name="__ABM10" localSheetId="7">#REF!</definedName>
    <definedName name="__ABM10" localSheetId="6">#REF!</definedName>
    <definedName name="__ABM10" localSheetId="3">#REF!</definedName>
    <definedName name="__ABM10" localSheetId="2">#REF!</definedName>
    <definedName name="__ABM10" localSheetId="4">#REF!</definedName>
    <definedName name="__ABM10">#REF!</definedName>
    <definedName name="__ABM40" localSheetId="1">#REF!</definedName>
    <definedName name="__ABM40" localSheetId="7">#REF!</definedName>
    <definedName name="__ABM40" localSheetId="6">#REF!</definedName>
    <definedName name="__ABM40" localSheetId="3">#REF!</definedName>
    <definedName name="__ABM40" localSheetId="2">#REF!</definedName>
    <definedName name="__ABM40" localSheetId="4">#REF!</definedName>
    <definedName name="__ABM40">#REF!</definedName>
    <definedName name="__ABM6" localSheetId="1">#REF!</definedName>
    <definedName name="__ABM6" localSheetId="7">#REF!</definedName>
    <definedName name="__ABM6" localSheetId="6">#REF!</definedName>
    <definedName name="__ABM6" localSheetId="3">#REF!</definedName>
    <definedName name="__ABM6" localSheetId="2">#REF!</definedName>
    <definedName name="__ABM6" localSheetId="4">#REF!</definedName>
    <definedName name="__ABM6">#REF!</definedName>
    <definedName name="__ACB10" localSheetId="1">#REF!</definedName>
    <definedName name="__ACB10" localSheetId="7">#REF!</definedName>
    <definedName name="__ACB10" localSheetId="6">#REF!</definedName>
    <definedName name="__ACB10" localSheetId="3">#REF!</definedName>
    <definedName name="__ACB10" localSheetId="2">#REF!</definedName>
    <definedName name="__ACB10" localSheetId="4">#REF!</definedName>
    <definedName name="__ACB10">#REF!</definedName>
    <definedName name="__ACB20" localSheetId="1">#REF!</definedName>
    <definedName name="__ACB20" localSheetId="7">#REF!</definedName>
    <definedName name="__ACB20" localSheetId="6">#REF!</definedName>
    <definedName name="__ACB20" localSheetId="3">#REF!</definedName>
    <definedName name="__ACB20" localSheetId="2">#REF!</definedName>
    <definedName name="__ACB20" localSheetId="4">#REF!</definedName>
    <definedName name="__ACB20">#REF!</definedName>
    <definedName name="__ACR10" localSheetId="1">#REF!</definedName>
    <definedName name="__ACR10" localSheetId="7">#REF!</definedName>
    <definedName name="__ACR10" localSheetId="6">#REF!</definedName>
    <definedName name="__ACR10" localSheetId="3">#REF!</definedName>
    <definedName name="__ACR10" localSheetId="2">#REF!</definedName>
    <definedName name="__ACR10" localSheetId="4">#REF!</definedName>
    <definedName name="__ACR10">#REF!</definedName>
    <definedName name="__ACR20" localSheetId="1">#REF!</definedName>
    <definedName name="__ACR20" localSheetId="7">#REF!</definedName>
    <definedName name="__ACR20" localSheetId="6">#REF!</definedName>
    <definedName name="__ACR20" localSheetId="3">#REF!</definedName>
    <definedName name="__ACR20" localSheetId="2">#REF!</definedName>
    <definedName name="__ACR20" localSheetId="4">#REF!</definedName>
    <definedName name="__ACR20">#REF!</definedName>
    <definedName name="__AGG10" localSheetId="1">#REF!</definedName>
    <definedName name="__AGG10" localSheetId="7">#REF!</definedName>
    <definedName name="__AGG10" localSheetId="6">#REF!</definedName>
    <definedName name="__AGG10" localSheetId="3">#REF!</definedName>
    <definedName name="__AGG10" localSheetId="2">#REF!</definedName>
    <definedName name="__AGG10" localSheetId="4">#REF!</definedName>
    <definedName name="__AGG10">#REF!</definedName>
    <definedName name="__AGG40" localSheetId="1">#REF!</definedName>
    <definedName name="__AGG40" localSheetId="7">#REF!</definedName>
    <definedName name="__AGG40" localSheetId="6">#REF!</definedName>
    <definedName name="__AGG40" localSheetId="3">#REF!</definedName>
    <definedName name="__AGG40" localSheetId="2">#REF!</definedName>
    <definedName name="__AGG40" localSheetId="4">#REF!</definedName>
    <definedName name="__AGG40">#REF!</definedName>
    <definedName name="__AGG6" localSheetId="1">#REF!</definedName>
    <definedName name="__AGG6" localSheetId="7">#REF!</definedName>
    <definedName name="__AGG6" localSheetId="6">#REF!</definedName>
    <definedName name="__AGG6" localSheetId="3">#REF!</definedName>
    <definedName name="__AGG6" localSheetId="2">#REF!</definedName>
    <definedName name="__AGG6" localSheetId="4">#REF!</definedName>
    <definedName name="__AGG6">#REF!</definedName>
    <definedName name="__am1" localSheetId="1">[28]Costcal!#REF!</definedName>
    <definedName name="__am1" localSheetId="7">[28]Costcal!#REF!</definedName>
    <definedName name="__am1" localSheetId="6">[28]Costcal!#REF!</definedName>
    <definedName name="__am1" localSheetId="3">[28]Costcal!#REF!</definedName>
    <definedName name="__am1" localSheetId="2">[28]Costcal!#REF!</definedName>
    <definedName name="__am1" localSheetId="4">[28]Costcal!#REF!</definedName>
    <definedName name="__am1">[28]Costcal!#REF!</definedName>
    <definedName name="__ARV8040">'[6]ANAL-PUMP HOUSE'!$I$55</definedName>
    <definedName name="__ash1" localSheetId="1">[10]ANAL!#REF!</definedName>
    <definedName name="__ash1" localSheetId="7">[10]ANAL!#REF!</definedName>
    <definedName name="__ash1" localSheetId="6">[10]ANAL!#REF!</definedName>
    <definedName name="__ash1" localSheetId="3">[10]ANAL!#REF!</definedName>
    <definedName name="__ash1" localSheetId="2">[10]ANAL!#REF!</definedName>
    <definedName name="__ash1" localSheetId="4">[10]ANAL!#REF!</definedName>
    <definedName name="__ash1">[10]ANAL!#REF!</definedName>
    <definedName name="__AWM10" localSheetId="1">#REF!</definedName>
    <definedName name="__AWM10" localSheetId="7">#REF!</definedName>
    <definedName name="__AWM10" localSheetId="6">#REF!</definedName>
    <definedName name="__AWM10" localSheetId="3">#REF!</definedName>
    <definedName name="__AWM10" localSheetId="2">#REF!</definedName>
    <definedName name="__AWM10" localSheetId="4">#REF!</definedName>
    <definedName name="__AWM10">#REF!</definedName>
    <definedName name="__AWM40" localSheetId="1">#REF!</definedName>
    <definedName name="__AWM40" localSheetId="7">#REF!</definedName>
    <definedName name="__AWM40" localSheetId="6">#REF!</definedName>
    <definedName name="__AWM40" localSheetId="3">#REF!</definedName>
    <definedName name="__AWM40" localSheetId="2">#REF!</definedName>
    <definedName name="__AWM40" localSheetId="4">#REF!</definedName>
    <definedName name="__AWM40">#REF!</definedName>
    <definedName name="__AWM6" localSheetId="1">#REF!</definedName>
    <definedName name="__AWM6" localSheetId="7">#REF!</definedName>
    <definedName name="__AWM6" localSheetId="6">#REF!</definedName>
    <definedName name="__AWM6" localSheetId="3">#REF!</definedName>
    <definedName name="__AWM6" localSheetId="2">#REF!</definedName>
    <definedName name="__AWM6" localSheetId="4">#REF!</definedName>
    <definedName name="__AWM6">#REF!</definedName>
    <definedName name="__BTV300">'[6]ANAL-PUMP HOUSE'!$I$52</definedName>
    <definedName name="__CAN112">13.42</definedName>
    <definedName name="__CAN113">12.98</definedName>
    <definedName name="__CAN117">12.7</definedName>
    <definedName name="__CAN118">13.27</definedName>
    <definedName name="__CAN120">11.72</definedName>
    <definedName name="__CAN210">10.38</definedName>
    <definedName name="__CAN211">10.58</definedName>
    <definedName name="__CAN213">10.56</definedName>
    <definedName name="__CAN215">10.22</definedName>
    <definedName name="__CAN216">9.61</definedName>
    <definedName name="__CAN217">10.47</definedName>
    <definedName name="__CAN219">10.91</definedName>
    <definedName name="__CAN220">11.09</definedName>
    <definedName name="__CAN221">11.25</definedName>
    <definedName name="__CAN222">10.17</definedName>
    <definedName name="__CAN223">9.89</definedName>
    <definedName name="__CAN230">10.79</definedName>
    <definedName name="__can421">40.2</definedName>
    <definedName name="__can422">41.57</definedName>
    <definedName name="__can423">43.9</definedName>
    <definedName name="__can424">41.19</definedName>
    <definedName name="__can425">42.81</definedName>
    <definedName name="__can426">40.77</definedName>
    <definedName name="__can427">40.92</definedName>
    <definedName name="__can428">39.29</definedName>
    <definedName name="__can429">45.19</definedName>
    <definedName name="__can430">40.73</definedName>
    <definedName name="__can431">42.52</definedName>
    <definedName name="__can432">42.53</definedName>
    <definedName name="__can433">43.69</definedName>
    <definedName name="__can434">40.43</definedName>
    <definedName name="__can435">43.3</definedName>
    <definedName name="__CAN458" localSheetId="1">[11]PROCTOR!#REF!</definedName>
    <definedName name="__CAN458" localSheetId="7">[11]PROCTOR!#REF!</definedName>
    <definedName name="__CAN458" localSheetId="6">[11]PROCTOR!#REF!</definedName>
    <definedName name="__CAN458" localSheetId="3">[11]PROCTOR!#REF!</definedName>
    <definedName name="__CAN458" localSheetId="2">[11]PROCTOR!#REF!</definedName>
    <definedName name="__CAN458" localSheetId="4">[11]PROCTOR!#REF!</definedName>
    <definedName name="__CAN458">[11]PROCTOR!#REF!</definedName>
    <definedName name="__CAN486" localSheetId="1">[11]PROCTOR!#REF!</definedName>
    <definedName name="__CAN486" localSheetId="7">[11]PROCTOR!#REF!</definedName>
    <definedName name="__CAN486" localSheetId="6">[11]PROCTOR!#REF!</definedName>
    <definedName name="__CAN486" localSheetId="3">[11]PROCTOR!#REF!</definedName>
    <definedName name="__CAN486" localSheetId="2">[11]PROCTOR!#REF!</definedName>
    <definedName name="__CAN486" localSheetId="4">[11]PROCTOR!#REF!</definedName>
    <definedName name="__CAN486">[11]PROCTOR!#REF!</definedName>
    <definedName name="__CAN487" localSheetId="1">[11]PROCTOR!#REF!</definedName>
    <definedName name="__CAN487" localSheetId="7">[11]PROCTOR!#REF!</definedName>
    <definedName name="__CAN487" localSheetId="6">[11]PROCTOR!#REF!</definedName>
    <definedName name="__CAN487" localSheetId="3">[11]PROCTOR!#REF!</definedName>
    <definedName name="__CAN487" localSheetId="2">[11]PROCTOR!#REF!</definedName>
    <definedName name="__CAN487" localSheetId="4">[11]PROCTOR!#REF!</definedName>
    <definedName name="__CAN487">[11]PROCTOR!#REF!</definedName>
    <definedName name="__CAN488" localSheetId="1">[11]PROCTOR!#REF!</definedName>
    <definedName name="__CAN488" localSheetId="7">[11]PROCTOR!#REF!</definedName>
    <definedName name="__CAN488" localSheetId="6">[11]PROCTOR!#REF!</definedName>
    <definedName name="__CAN488" localSheetId="3">[11]PROCTOR!#REF!</definedName>
    <definedName name="__CAN488" localSheetId="2">[11]PROCTOR!#REF!</definedName>
    <definedName name="__CAN488" localSheetId="4">[11]PROCTOR!#REF!</definedName>
    <definedName name="__CAN488">[11]PROCTOR!#REF!</definedName>
    <definedName name="__CAN489" localSheetId="1">[11]PROCTOR!#REF!</definedName>
    <definedName name="__CAN489" localSheetId="7">[11]PROCTOR!#REF!</definedName>
    <definedName name="__CAN489" localSheetId="6">[11]PROCTOR!#REF!</definedName>
    <definedName name="__CAN489" localSheetId="3">[11]PROCTOR!#REF!</definedName>
    <definedName name="__CAN489" localSheetId="2">[11]PROCTOR!#REF!</definedName>
    <definedName name="__CAN489" localSheetId="4">[11]PROCTOR!#REF!</definedName>
    <definedName name="__CAN489">[11]PROCTOR!#REF!</definedName>
    <definedName name="__CAN490" localSheetId="1">[11]PROCTOR!#REF!</definedName>
    <definedName name="__CAN490" localSheetId="7">[11]PROCTOR!#REF!</definedName>
    <definedName name="__CAN490" localSheetId="6">[11]PROCTOR!#REF!</definedName>
    <definedName name="__CAN490" localSheetId="3">[11]PROCTOR!#REF!</definedName>
    <definedName name="__CAN490" localSheetId="2">[11]PROCTOR!#REF!</definedName>
    <definedName name="__CAN490" localSheetId="4">[11]PROCTOR!#REF!</definedName>
    <definedName name="__CAN490">[11]PROCTOR!#REF!</definedName>
    <definedName name="__CAN491" localSheetId="1">[11]PROCTOR!#REF!</definedName>
    <definedName name="__CAN491" localSheetId="7">[11]PROCTOR!#REF!</definedName>
    <definedName name="__CAN491" localSheetId="6">[11]PROCTOR!#REF!</definedName>
    <definedName name="__CAN491" localSheetId="3">[11]PROCTOR!#REF!</definedName>
    <definedName name="__CAN491" localSheetId="2">[11]PROCTOR!#REF!</definedName>
    <definedName name="__CAN491" localSheetId="4">[11]PROCTOR!#REF!</definedName>
    <definedName name="__CAN491">[11]PROCTOR!#REF!</definedName>
    <definedName name="__CAN492" localSheetId="1">[11]PROCTOR!#REF!</definedName>
    <definedName name="__CAN492" localSheetId="7">[11]PROCTOR!#REF!</definedName>
    <definedName name="__CAN492" localSheetId="6">[11]PROCTOR!#REF!</definedName>
    <definedName name="__CAN492" localSheetId="3">[11]PROCTOR!#REF!</definedName>
    <definedName name="__CAN492" localSheetId="2">[11]PROCTOR!#REF!</definedName>
    <definedName name="__CAN492" localSheetId="4">[11]PROCTOR!#REF!</definedName>
    <definedName name="__CAN492">[11]PROCTOR!#REF!</definedName>
    <definedName name="__CAN493" localSheetId="1">[11]PROCTOR!#REF!</definedName>
    <definedName name="__CAN493" localSheetId="7">[11]PROCTOR!#REF!</definedName>
    <definedName name="__CAN493" localSheetId="6">[11]PROCTOR!#REF!</definedName>
    <definedName name="__CAN493" localSheetId="3">[11]PROCTOR!#REF!</definedName>
    <definedName name="__CAN493" localSheetId="2">[11]PROCTOR!#REF!</definedName>
    <definedName name="__CAN493" localSheetId="4">[11]PROCTOR!#REF!</definedName>
    <definedName name="__CAN493">[11]PROCTOR!#REF!</definedName>
    <definedName name="__CAN494" localSheetId="1">[11]PROCTOR!#REF!</definedName>
    <definedName name="__CAN494" localSheetId="7">[11]PROCTOR!#REF!</definedName>
    <definedName name="__CAN494" localSheetId="6">[11]PROCTOR!#REF!</definedName>
    <definedName name="__CAN494" localSheetId="3">[11]PROCTOR!#REF!</definedName>
    <definedName name="__CAN494" localSheetId="2">[11]PROCTOR!#REF!</definedName>
    <definedName name="__CAN494" localSheetId="4">[11]PROCTOR!#REF!</definedName>
    <definedName name="__CAN494">[11]PROCTOR!#REF!</definedName>
    <definedName name="__CAN495" localSheetId="1">[11]PROCTOR!#REF!</definedName>
    <definedName name="__CAN495" localSheetId="7">[11]PROCTOR!#REF!</definedName>
    <definedName name="__CAN495" localSheetId="6">[11]PROCTOR!#REF!</definedName>
    <definedName name="__CAN495" localSheetId="3">[11]PROCTOR!#REF!</definedName>
    <definedName name="__CAN495" localSheetId="2">[11]PROCTOR!#REF!</definedName>
    <definedName name="__CAN495" localSheetId="4">[11]PROCTOR!#REF!</definedName>
    <definedName name="__CAN495">[11]PROCTOR!#REF!</definedName>
    <definedName name="__CAN496" localSheetId="1">[11]PROCTOR!#REF!</definedName>
    <definedName name="__CAN496" localSheetId="7">[11]PROCTOR!#REF!</definedName>
    <definedName name="__CAN496" localSheetId="6">[11]PROCTOR!#REF!</definedName>
    <definedName name="__CAN496" localSheetId="3">[11]PROCTOR!#REF!</definedName>
    <definedName name="__CAN496" localSheetId="2">[11]PROCTOR!#REF!</definedName>
    <definedName name="__CAN496" localSheetId="4">[11]PROCTOR!#REF!</definedName>
    <definedName name="__CAN496">[11]PROCTOR!#REF!</definedName>
    <definedName name="__CAN497" localSheetId="1">[11]PROCTOR!#REF!</definedName>
    <definedName name="__CAN497" localSheetId="7">[11]PROCTOR!#REF!</definedName>
    <definedName name="__CAN497" localSheetId="6">[11]PROCTOR!#REF!</definedName>
    <definedName name="__CAN497" localSheetId="3">[11]PROCTOR!#REF!</definedName>
    <definedName name="__CAN497" localSheetId="2">[11]PROCTOR!#REF!</definedName>
    <definedName name="__CAN497" localSheetId="4">[11]PROCTOR!#REF!</definedName>
    <definedName name="__CAN497">[11]PROCTOR!#REF!</definedName>
    <definedName name="__CAN498" localSheetId="1">[11]PROCTOR!#REF!</definedName>
    <definedName name="__CAN498" localSheetId="7">[11]PROCTOR!#REF!</definedName>
    <definedName name="__CAN498" localSheetId="6">[11]PROCTOR!#REF!</definedName>
    <definedName name="__CAN498" localSheetId="3">[11]PROCTOR!#REF!</definedName>
    <definedName name="__CAN498" localSheetId="2">[11]PROCTOR!#REF!</definedName>
    <definedName name="__CAN498" localSheetId="4">[11]PROCTOR!#REF!</definedName>
    <definedName name="__CAN498">[11]PROCTOR!#REF!</definedName>
    <definedName name="__CAN499" localSheetId="1">[11]PROCTOR!#REF!</definedName>
    <definedName name="__CAN499" localSheetId="7">[11]PROCTOR!#REF!</definedName>
    <definedName name="__CAN499" localSheetId="6">[11]PROCTOR!#REF!</definedName>
    <definedName name="__CAN499" localSheetId="3">[11]PROCTOR!#REF!</definedName>
    <definedName name="__CAN499" localSheetId="2">[11]PROCTOR!#REF!</definedName>
    <definedName name="__CAN499" localSheetId="4">[11]PROCTOR!#REF!</definedName>
    <definedName name="__CAN499">[11]PROCTOR!#REF!</definedName>
    <definedName name="__CAN500" localSheetId="1">[11]PROCTOR!#REF!</definedName>
    <definedName name="__CAN500" localSheetId="7">[11]PROCTOR!#REF!</definedName>
    <definedName name="__CAN500" localSheetId="6">[11]PROCTOR!#REF!</definedName>
    <definedName name="__CAN500" localSheetId="3">[11]PROCTOR!#REF!</definedName>
    <definedName name="__CAN500" localSheetId="2">[11]PROCTOR!#REF!</definedName>
    <definedName name="__CAN500" localSheetId="4">[11]PROCTOR!#REF!</definedName>
    <definedName name="__CAN500">[11]PROCTOR!#REF!</definedName>
    <definedName name="__CDG100" localSheetId="1">#REF!</definedName>
    <definedName name="__CDG100" localSheetId="7">#REF!</definedName>
    <definedName name="__CDG100" localSheetId="6">#REF!</definedName>
    <definedName name="__CDG100" localSheetId="3">#REF!</definedName>
    <definedName name="__CDG100" localSheetId="2">#REF!</definedName>
    <definedName name="__CDG100" localSheetId="4">#REF!</definedName>
    <definedName name="__CDG100">#REF!</definedName>
    <definedName name="__CDG250" localSheetId="1">#REF!</definedName>
    <definedName name="__CDG250" localSheetId="7">#REF!</definedName>
    <definedName name="__CDG250" localSheetId="6">#REF!</definedName>
    <definedName name="__CDG250" localSheetId="3">#REF!</definedName>
    <definedName name="__CDG250" localSheetId="2">#REF!</definedName>
    <definedName name="__CDG250" localSheetId="4">#REF!</definedName>
    <definedName name="__CDG250">#REF!</definedName>
    <definedName name="__CDG50" localSheetId="1">#REF!</definedName>
    <definedName name="__CDG50" localSheetId="7">#REF!</definedName>
    <definedName name="__CDG50" localSheetId="6">#REF!</definedName>
    <definedName name="__CDG50" localSheetId="3">#REF!</definedName>
    <definedName name="__CDG50" localSheetId="2">#REF!</definedName>
    <definedName name="__CDG50" localSheetId="4">#REF!</definedName>
    <definedName name="__CDG50">#REF!</definedName>
    <definedName name="__CDG500" localSheetId="1">#REF!</definedName>
    <definedName name="__CDG500" localSheetId="7">#REF!</definedName>
    <definedName name="__CDG500" localSheetId="6">#REF!</definedName>
    <definedName name="__CDG500" localSheetId="3">#REF!</definedName>
    <definedName name="__CDG500" localSheetId="2">#REF!</definedName>
    <definedName name="__CDG500" localSheetId="4">#REF!</definedName>
    <definedName name="__CDG500">#REF!</definedName>
    <definedName name="__CEM53" localSheetId="1">#REF!</definedName>
    <definedName name="__CEM53" localSheetId="7">#REF!</definedName>
    <definedName name="__CEM53" localSheetId="6">#REF!</definedName>
    <definedName name="__CEM53" localSheetId="3">#REF!</definedName>
    <definedName name="__CEM53" localSheetId="2">#REF!</definedName>
    <definedName name="__CEM53" localSheetId="4">#REF!</definedName>
    <definedName name="__CEM53">#REF!</definedName>
    <definedName name="__CRN3" localSheetId="1">#REF!</definedName>
    <definedName name="__CRN3" localSheetId="7">#REF!</definedName>
    <definedName name="__CRN3" localSheetId="6">#REF!</definedName>
    <definedName name="__CRN3" localSheetId="3">#REF!</definedName>
    <definedName name="__CRN3" localSheetId="2">#REF!</definedName>
    <definedName name="__CRN3" localSheetId="4">#REF!</definedName>
    <definedName name="__CRN3">#REF!</definedName>
    <definedName name="__CRN35" localSheetId="1">#REF!</definedName>
    <definedName name="__CRN35" localSheetId="7">#REF!</definedName>
    <definedName name="__CRN35" localSheetId="6">#REF!</definedName>
    <definedName name="__CRN35" localSheetId="3">#REF!</definedName>
    <definedName name="__CRN35" localSheetId="2">#REF!</definedName>
    <definedName name="__CRN35" localSheetId="4">#REF!</definedName>
    <definedName name="__CRN35">#REF!</definedName>
    <definedName name="__CRN80" localSheetId="1">#REF!</definedName>
    <definedName name="__CRN80" localSheetId="7">#REF!</definedName>
    <definedName name="__CRN80" localSheetId="6">#REF!</definedName>
    <definedName name="__CRN80" localSheetId="3">#REF!</definedName>
    <definedName name="__CRN80" localSheetId="2">#REF!</definedName>
    <definedName name="__CRN80" localSheetId="4">#REF!</definedName>
    <definedName name="__CRN80">#REF!</definedName>
    <definedName name="__crp2" localSheetId="1">[29]Costcal!#REF!</definedName>
    <definedName name="__crp2" localSheetId="7">[29]Costcal!#REF!</definedName>
    <definedName name="__crp2" localSheetId="6">[29]Costcal!#REF!</definedName>
    <definedName name="__crp2" localSheetId="3">[29]Costcal!#REF!</definedName>
    <definedName name="__crp2" localSheetId="2">[29]Costcal!#REF!</definedName>
    <definedName name="__crp2" localSheetId="4">[29]Costcal!#REF!</definedName>
    <definedName name="__crp2">[29]Costcal!#REF!</definedName>
    <definedName name="__dec05" hidden="1">{"'Sheet1'!$A$4386:$N$4591"}</definedName>
    <definedName name="__DIN217" localSheetId="1">#REF!</definedName>
    <definedName name="__DIN217" localSheetId="7">#REF!</definedName>
    <definedName name="__DIN217" localSheetId="6">#REF!</definedName>
    <definedName name="__DIN217" localSheetId="3">#REF!</definedName>
    <definedName name="__DIN217" localSheetId="2">#REF!</definedName>
    <definedName name="__DIN217" localSheetId="4">#REF!</definedName>
    <definedName name="__DIN217">#REF!</definedName>
    <definedName name="__DOZ50" localSheetId="1">#REF!</definedName>
    <definedName name="__DOZ50" localSheetId="7">#REF!</definedName>
    <definedName name="__DOZ50" localSheetId="6">#REF!</definedName>
    <definedName name="__DOZ50" localSheetId="3">#REF!</definedName>
    <definedName name="__DOZ50" localSheetId="2">#REF!</definedName>
    <definedName name="__DOZ50" localSheetId="4">#REF!</definedName>
    <definedName name="__DOZ50">#REF!</definedName>
    <definedName name="__DOZ80" localSheetId="1">#REF!</definedName>
    <definedName name="__DOZ80" localSheetId="7">#REF!</definedName>
    <definedName name="__DOZ80" localSheetId="6">#REF!</definedName>
    <definedName name="__DOZ80" localSheetId="3">#REF!</definedName>
    <definedName name="__DOZ80" localSheetId="2">#REF!</definedName>
    <definedName name="__DOZ80" localSheetId="4">#REF!</definedName>
    <definedName name="__DOZ80">#REF!</definedName>
    <definedName name="__EXC20">'[30]Rate Analysis '!$E$50</definedName>
    <definedName name="__ExV200" localSheetId="1">#REF!</definedName>
    <definedName name="__ExV200" localSheetId="7">#REF!</definedName>
    <definedName name="__ExV200" localSheetId="6">#REF!</definedName>
    <definedName name="__ExV200" localSheetId="3">#REF!</definedName>
    <definedName name="__ExV200" localSheetId="2">#REF!</definedName>
    <definedName name="__ExV200" localSheetId="4">#REF!</definedName>
    <definedName name="__ExV200">#REF!</definedName>
    <definedName name="__GEN100" localSheetId="1">#REF!</definedName>
    <definedName name="__GEN100" localSheetId="7">#REF!</definedName>
    <definedName name="__GEN100" localSheetId="6">#REF!</definedName>
    <definedName name="__GEN100" localSheetId="3">#REF!</definedName>
    <definedName name="__GEN100" localSheetId="2">#REF!</definedName>
    <definedName name="__GEN100" localSheetId="4">#REF!</definedName>
    <definedName name="__GEN100">#REF!</definedName>
    <definedName name="__GEN250" localSheetId="1">#REF!</definedName>
    <definedName name="__GEN250" localSheetId="7">#REF!</definedName>
    <definedName name="__GEN250" localSheetId="6">#REF!</definedName>
    <definedName name="__GEN250" localSheetId="3">#REF!</definedName>
    <definedName name="__GEN250" localSheetId="2">#REF!</definedName>
    <definedName name="__GEN250" localSheetId="4">#REF!</definedName>
    <definedName name="__GEN250">#REF!</definedName>
    <definedName name="__GEN325" localSheetId="1">#REF!</definedName>
    <definedName name="__GEN325" localSheetId="7">#REF!</definedName>
    <definedName name="__GEN325" localSheetId="6">#REF!</definedName>
    <definedName name="__GEN325" localSheetId="3">#REF!</definedName>
    <definedName name="__GEN325" localSheetId="2">#REF!</definedName>
    <definedName name="__GEN325" localSheetId="4">#REF!</definedName>
    <definedName name="__GEN325">#REF!</definedName>
    <definedName name="__GEN380" localSheetId="1">#REF!</definedName>
    <definedName name="__GEN380" localSheetId="7">#REF!</definedName>
    <definedName name="__GEN380" localSheetId="6">#REF!</definedName>
    <definedName name="__GEN380" localSheetId="3">#REF!</definedName>
    <definedName name="__GEN380" localSheetId="2">#REF!</definedName>
    <definedName name="__GEN380" localSheetId="4">#REF!</definedName>
    <definedName name="__GEN380">#REF!</definedName>
    <definedName name="__GSB1" localSheetId="1">#REF!</definedName>
    <definedName name="__GSB1" localSheetId="7">#REF!</definedName>
    <definedName name="__GSB1" localSheetId="6">#REF!</definedName>
    <definedName name="__GSB1" localSheetId="3">#REF!</definedName>
    <definedName name="__GSB1" localSheetId="2">#REF!</definedName>
    <definedName name="__GSB1" localSheetId="4">#REF!</definedName>
    <definedName name="__GSB1">#REF!</definedName>
    <definedName name="__GSB2" localSheetId="1">#REF!</definedName>
    <definedName name="__GSB2" localSheetId="7">#REF!</definedName>
    <definedName name="__GSB2" localSheetId="6">#REF!</definedName>
    <definedName name="__GSB2" localSheetId="3">#REF!</definedName>
    <definedName name="__GSB2" localSheetId="2">#REF!</definedName>
    <definedName name="__GSB2" localSheetId="4">#REF!</definedName>
    <definedName name="__GSB2">#REF!</definedName>
    <definedName name="__GSB3" localSheetId="1">#REF!</definedName>
    <definedName name="__GSB3" localSheetId="7">#REF!</definedName>
    <definedName name="__GSB3" localSheetId="6">#REF!</definedName>
    <definedName name="__GSB3" localSheetId="3">#REF!</definedName>
    <definedName name="__GSB3" localSheetId="2">#REF!</definedName>
    <definedName name="__GSB3" localSheetId="4">#REF!</definedName>
    <definedName name="__GSB3">#REF!</definedName>
    <definedName name="__HMP1" localSheetId="1">#REF!</definedName>
    <definedName name="__HMP1" localSheetId="7">#REF!</definedName>
    <definedName name="__HMP1" localSheetId="6">#REF!</definedName>
    <definedName name="__HMP1" localSheetId="3">#REF!</definedName>
    <definedName name="__HMP1" localSheetId="2">#REF!</definedName>
    <definedName name="__HMP1" localSheetId="4">#REF!</definedName>
    <definedName name="__HMP1">#REF!</definedName>
    <definedName name="__HMP2" localSheetId="1">#REF!</definedName>
    <definedName name="__HMP2" localSheetId="7">#REF!</definedName>
    <definedName name="__HMP2" localSheetId="6">#REF!</definedName>
    <definedName name="__HMP2" localSheetId="3">#REF!</definedName>
    <definedName name="__HMP2" localSheetId="2">#REF!</definedName>
    <definedName name="__HMP2" localSheetId="4">#REF!</definedName>
    <definedName name="__HMP2">#REF!</definedName>
    <definedName name="__HMP3" localSheetId="1">#REF!</definedName>
    <definedName name="__HMP3" localSheetId="7">#REF!</definedName>
    <definedName name="__HMP3" localSheetId="6">#REF!</definedName>
    <definedName name="__HMP3" localSheetId="3">#REF!</definedName>
    <definedName name="__HMP3" localSheetId="2">#REF!</definedName>
    <definedName name="__HMP3" localSheetId="4">#REF!</definedName>
    <definedName name="__HMP3">#REF!</definedName>
    <definedName name="__HMP4" localSheetId="1">#REF!</definedName>
    <definedName name="__HMP4" localSheetId="7">#REF!</definedName>
    <definedName name="__HMP4" localSheetId="6">#REF!</definedName>
    <definedName name="__HMP4" localSheetId="3">#REF!</definedName>
    <definedName name="__HMP4" localSheetId="2">#REF!</definedName>
    <definedName name="__HMP4" localSheetId="4">#REF!</definedName>
    <definedName name="__HMP4">#REF!</definedName>
    <definedName name="__HRC1">'[6]Pipe trench'!$V$23</definedName>
    <definedName name="__HRC2">'[6]Pipe trench'!$V$24</definedName>
    <definedName name="__HSE1">'[6]Pipe trench'!$V$11</definedName>
    <definedName name="__lb1" localSheetId="1">#REF!</definedName>
    <definedName name="__lb1" localSheetId="7">#REF!</definedName>
    <definedName name="__lb1" localSheetId="6">#REF!</definedName>
    <definedName name="__lb1" localSheetId="3">#REF!</definedName>
    <definedName name="__lb1" localSheetId="2">#REF!</definedName>
    <definedName name="__lb1" localSheetId="4">#REF!</definedName>
    <definedName name="__lb1">#REF!</definedName>
    <definedName name="__lb2" localSheetId="1">#REF!</definedName>
    <definedName name="__lb2" localSheetId="7">#REF!</definedName>
    <definedName name="__lb2" localSheetId="6">#REF!</definedName>
    <definedName name="__lb2" localSheetId="3">#REF!</definedName>
    <definedName name="__lb2" localSheetId="2">#REF!</definedName>
    <definedName name="__lb2" localSheetId="4">#REF!</definedName>
    <definedName name="__lb2">#REF!</definedName>
    <definedName name="__mac2">200</definedName>
    <definedName name="__MIX10" localSheetId="1">#REF!</definedName>
    <definedName name="__MIX10" localSheetId="7">#REF!</definedName>
    <definedName name="__MIX10" localSheetId="6">#REF!</definedName>
    <definedName name="__MIX10" localSheetId="3">#REF!</definedName>
    <definedName name="__MIX10" localSheetId="2">#REF!</definedName>
    <definedName name="__MIX10" localSheetId="4">#REF!</definedName>
    <definedName name="__MIX10">#REF!</definedName>
    <definedName name="__MIX15" localSheetId="1">#REF!</definedName>
    <definedName name="__MIX15" localSheetId="7">#REF!</definedName>
    <definedName name="__MIX15" localSheetId="6">#REF!</definedName>
    <definedName name="__MIX15" localSheetId="3">#REF!</definedName>
    <definedName name="__MIX15" localSheetId="2">#REF!</definedName>
    <definedName name="__MIX15" localSheetId="4">#REF!</definedName>
    <definedName name="__MIX15">#REF!</definedName>
    <definedName name="__MIX15150" localSheetId="1">'[3]Mix Design'!#REF!</definedName>
    <definedName name="__MIX15150" localSheetId="7">'[3]Mix Design'!#REF!</definedName>
    <definedName name="__MIX15150" localSheetId="6">'[3]Mix Design'!#REF!</definedName>
    <definedName name="__MIX15150" localSheetId="3">'[3]Mix Design'!#REF!</definedName>
    <definedName name="__MIX15150" localSheetId="2">'[3]Mix Design'!#REF!</definedName>
    <definedName name="__MIX15150" localSheetId="4">'[3]Mix Design'!#REF!</definedName>
    <definedName name="__MIX15150">'[3]Mix Design'!#REF!</definedName>
    <definedName name="__MIX1540">'[3]Mix Design'!$P$11</definedName>
    <definedName name="__MIX1580" localSheetId="1">'[3]Mix Design'!#REF!</definedName>
    <definedName name="__MIX1580" localSheetId="7">'[3]Mix Design'!#REF!</definedName>
    <definedName name="__MIX1580" localSheetId="6">'[3]Mix Design'!#REF!</definedName>
    <definedName name="__MIX1580" localSheetId="3">'[3]Mix Design'!#REF!</definedName>
    <definedName name="__MIX1580" localSheetId="2">'[3]Mix Design'!#REF!</definedName>
    <definedName name="__MIX1580" localSheetId="4">'[3]Mix Design'!#REF!</definedName>
    <definedName name="__MIX1580">'[3]Mix Design'!#REF!</definedName>
    <definedName name="__MIX2">'[4]Mix Design'!$P$12</definedName>
    <definedName name="__MIX20" localSheetId="1">#REF!</definedName>
    <definedName name="__MIX20" localSheetId="7">#REF!</definedName>
    <definedName name="__MIX20" localSheetId="6">#REF!</definedName>
    <definedName name="__MIX20" localSheetId="3">#REF!</definedName>
    <definedName name="__MIX20" localSheetId="2">#REF!</definedName>
    <definedName name="__MIX20" localSheetId="4">#REF!</definedName>
    <definedName name="__MIX20">#REF!</definedName>
    <definedName name="__MIX2020">'[3]Mix Design'!$P$12</definedName>
    <definedName name="__MIX2040">'[3]Mix Design'!$P$13</definedName>
    <definedName name="__MIX25" localSheetId="1">#REF!</definedName>
    <definedName name="__MIX25" localSheetId="7">#REF!</definedName>
    <definedName name="__MIX25" localSheetId="6">#REF!</definedName>
    <definedName name="__MIX25" localSheetId="3">#REF!</definedName>
    <definedName name="__MIX25" localSheetId="2">#REF!</definedName>
    <definedName name="__MIX25" localSheetId="4">#REF!</definedName>
    <definedName name="__MIX25">#REF!</definedName>
    <definedName name="__MIX2540">'[3]Mix Design'!$P$15</definedName>
    <definedName name="__Mix255">'[5]Mix Design'!$P$13</definedName>
    <definedName name="__MIX30" localSheetId="1">#REF!</definedName>
    <definedName name="__MIX30" localSheetId="7">#REF!</definedName>
    <definedName name="__MIX30" localSheetId="6">#REF!</definedName>
    <definedName name="__MIX30" localSheetId="3">#REF!</definedName>
    <definedName name="__MIX30" localSheetId="2">#REF!</definedName>
    <definedName name="__MIX30" localSheetId="4">#REF!</definedName>
    <definedName name="__MIX30">#REF!</definedName>
    <definedName name="__MIX35" localSheetId="1">#REF!</definedName>
    <definedName name="__MIX35" localSheetId="7">#REF!</definedName>
    <definedName name="__MIX35" localSheetId="6">#REF!</definedName>
    <definedName name="__MIX35" localSheetId="3">#REF!</definedName>
    <definedName name="__MIX35" localSheetId="2">#REF!</definedName>
    <definedName name="__MIX35" localSheetId="4">#REF!</definedName>
    <definedName name="__MIX35">#REF!</definedName>
    <definedName name="__MIX40" localSheetId="1">#REF!</definedName>
    <definedName name="__MIX40" localSheetId="7">#REF!</definedName>
    <definedName name="__MIX40" localSheetId="6">#REF!</definedName>
    <definedName name="__MIX40" localSheetId="3">#REF!</definedName>
    <definedName name="__MIX40" localSheetId="2">#REF!</definedName>
    <definedName name="__MIX40" localSheetId="4">#REF!</definedName>
    <definedName name="__MIX40">#REF!</definedName>
    <definedName name="__MIX45" localSheetId="1">'[3]Mix Design'!#REF!</definedName>
    <definedName name="__MIX45" localSheetId="7">'[3]Mix Design'!#REF!</definedName>
    <definedName name="__MIX45" localSheetId="6">'[3]Mix Design'!#REF!</definedName>
    <definedName name="__MIX45" localSheetId="3">'[3]Mix Design'!#REF!</definedName>
    <definedName name="__MIX45" localSheetId="2">'[3]Mix Design'!#REF!</definedName>
    <definedName name="__MIX45" localSheetId="4">'[3]Mix Design'!#REF!</definedName>
    <definedName name="__MIX45">'[3]Mix Design'!#REF!</definedName>
    <definedName name="__mm1" localSheetId="1">#REF!</definedName>
    <definedName name="__mm1" localSheetId="7">#REF!</definedName>
    <definedName name="__mm1" localSheetId="6">#REF!</definedName>
    <definedName name="__mm1" localSheetId="3">#REF!</definedName>
    <definedName name="__mm1" localSheetId="2">#REF!</definedName>
    <definedName name="__mm1" localSheetId="4">#REF!</definedName>
    <definedName name="__mm1">#REF!</definedName>
    <definedName name="__mm2" localSheetId="1">#REF!</definedName>
    <definedName name="__mm2" localSheetId="7">#REF!</definedName>
    <definedName name="__mm2" localSheetId="6">#REF!</definedName>
    <definedName name="__mm2" localSheetId="3">#REF!</definedName>
    <definedName name="__mm2" localSheetId="2">#REF!</definedName>
    <definedName name="__mm2" localSheetId="4">#REF!</definedName>
    <definedName name="__mm2">#REF!</definedName>
    <definedName name="__mm3" localSheetId="1">#REF!</definedName>
    <definedName name="__mm3" localSheetId="7">#REF!</definedName>
    <definedName name="__mm3" localSheetId="6">#REF!</definedName>
    <definedName name="__mm3" localSheetId="3">#REF!</definedName>
    <definedName name="__mm3" localSheetId="2">#REF!</definedName>
    <definedName name="__mm3" localSheetId="4">#REF!</definedName>
    <definedName name="__mm3">#REF!</definedName>
    <definedName name="__MUR5" localSheetId="1">#REF!</definedName>
    <definedName name="__MUR5" localSheetId="7">#REF!</definedName>
    <definedName name="__MUR5" localSheetId="6">#REF!</definedName>
    <definedName name="__MUR5" localSheetId="3">#REF!</definedName>
    <definedName name="__MUR5" localSheetId="2">#REF!</definedName>
    <definedName name="__MUR5" localSheetId="4">#REF!</definedName>
    <definedName name="__MUR5">#REF!</definedName>
    <definedName name="__MUR8" localSheetId="1">#REF!</definedName>
    <definedName name="__MUR8" localSheetId="7">#REF!</definedName>
    <definedName name="__MUR8" localSheetId="6">#REF!</definedName>
    <definedName name="__MUR8" localSheetId="3">#REF!</definedName>
    <definedName name="__MUR8" localSheetId="2">#REF!</definedName>
    <definedName name="__MUR8" localSheetId="4">#REF!</definedName>
    <definedName name="__MUR8">#REF!</definedName>
    <definedName name="__OPC43" localSheetId="1">#REF!</definedName>
    <definedName name="__OPC43" localSheetId="7">#REF!</definedName>
    <definedName name="__OPC43" localSheetId="6">#REF!</definedName>
    <definedName name="__OPC43" localSheetId="3">#REF!</definedName>
    <definedName name="__OPC43" localSheetId="2">#REF!</definedName>
    <definedName name="__OPC43" localSheetId="4">#REF!</definedName>
    <definedName name="__OPC43">#REF!</definedName>
    <definedName name="__ORC1">'[6]Pipe trench'!$V$17</definedName>
    <definedName name="__ORC2">'[6]Pipe trench'!$V$18</definedName>
    <definedName name="__OSE1">'[6]Pipe trench'!$V$8</definedName>
    <definedName name="__PPC53">'[31]Rate Analysis '!$E$19</definedName>
    <definedName name="__sh1">90</definedName>
    <definedName name="__sh2">120</definedName>
    <definedName name="__sh3">150</definedName>
    <definedName name="__sh4">180</definedName>
    <definedName name="__SLV20025">'[6]ANAL-PUMP HOUSE'!$I$58</definedName>
    <definedName name="__SLV80010">'[6]ANAL-PUMP HOUSE'!$I$60</definedName>
    <definedName name="__tab1" localSheetId="1">#REF!</definedName>
    <definedName name="__tab1" localSheetId="7">#REF!</definedName>
    <definedName name="__tab1" localSheetId="6">#REF!</definedName>
    <definedName name="__tab1" localSheetId="3">#REF!</definedName>
    <definedName name="__tab1" localSheetId="2">#REF!</definedName>
    <definedName name="__tab1" localSheetId="4">#REF!</definedName>
    <definedName name="__tab1">#REF!</definedName>
    <definedName name="__tab2" localSheetId="1">#REF!</definedName>
    <definedName name="__tab2" localSheetId="7">#REF!</definedName>
    <definedName name="__tab2" localSheetId="6">#REF!</definedName>
    <definedName name="__tab2" localSheetId="3">#REF!</definedName>
    <definedName name="__tab2" localSheetId="2">#REF!</definedName>
    <definedName name="__tab2" localSheetId="4">#REF!</definedName>
    <definedName name="__tab2">#REF!</definedName>
    <definedName name="__TIP1" localSheetId="1">#REF!</definedName>
    <definedName name="__TIP1" localSheetId="7">#REF!</definedName>
    <definedName name="__TIP1" localSheetId="6">#REF!</definedName>
    <definedName name="__TIP1" localSheetId="3">#REF!</definedName>
    <definedName name="__TIP1" localSheetId="2">#REF!</definedName>
    <definedName name="__TIP1" localSheetId="4">#REF!</definedName>
    <definedName name="__TIP1">#REF!</definedName>
    <definedName name="__TIP2" localSheetId="1">#REF!</definedName>
    <definedName name="__TIP2" localSheetId="7">#REF!</definedName>
    <definedName name="__TIP2" localSheetId="6">#REF!</definedName>
    <definedName name="__TIP2" localSheetId="3">#REF!</definedName>
    <definedName name="__TIP2" localSheetId="2">#REF!</definedName>
    <definedName name="__TIP2" localSheetId="4">#REF!</definedName>
    <definedName name="__TIP2">#REF!</definedName>
    <definedName name="__TIP3" localSheetId="1">#REF!</definedName>
    <definedName name="__TIP3" localSheetId="7">#REF!</definedName>
    <definedName name="__TIP3" localSheetId="6">#REF!</definedName>
    <definedName name="__TIP3" localSheetId="3">#REF!</definedName>
    <definedName name="__TIP3" localSheetId="2">#REF!</definedName>
    <definedName name="__TIP3" localSheetId="4">#REF!</definedName>
    <definedName name="__TIP3">#REF!</definedName>
    <definedName name="_0" localSheetId="1">#REF!</definedName>
    <definedName name="_0" localSheetId="7">#REF!</definedName>
    <definedName name="_0" localSheetId="6">#REF!</definedName>
    <definedName name="_0" localSheetId="3">#REF!</definedName>
    <definedName name="_0" localSheetId="2">#REF!</definedName>
    <definedName name="_0" localSheetId="4">#REF!</definedName>
    <definedName name="_0">#REF!</definedName>
    <definedName name="_2A1" localSheetId="1">'[27]P-Site fac'!#REF!</definedName>
    <definedName name="_2A1" localSheetId="7">'[27]P-Site fac'!#REF!</definedName>
    <definedName name="_2A1" localSheetId="6">'[27]P-Site fac'!#REF!</definedName>
    <definedName name="_2A1" localSheetId="3">'[27]P-Site fac'!#REF!</definedName>
    <definedName name="_2A1" localSheetId="2">'[27]P-Site fac'!#REF!</definedName>
    <definedName name="_2A1" localSheetId="4">'[27]P-Site fac'!#REF!</definedName>
    <definedName name="_2A1">'[27]P-Site fac'!#REF!</definedName>
    <definedName name="_2A3" localSheetId="1">'[27]P-Site fac'!#REF!</definedName>
    <definedName name="_2A3" localSheetId="7">'[27]P-Site fac'!#REF!</definedName>
    <definedName name="_2A3" localSheetId="6">'[27]P-Site fac'!#REF!</definedName>
    <definedName name="_2A3" localSheetId="3">'[27]P-Site fac'!#REF!</definedName>
    <definedName name="_2A3" localSheetId="2">'[27]P-Site fac'!#REF!</definedName>
    <definedName name="_2A3" localSheetId="4">'[27]P-Site fac'!#REF!</definedName>
    <definedName name="_2A3">'[27]P-Site fac'!#REF!</definedName>
    <definedName name="_2A4" localSheetId="1">'[27]P-Site fac'!#REF!</definedName>
    <definedName name="_2A4" localSheetId="7">'[27]P-Site fac'!#REF!</definedName>
    <definedName name="_2A4" localSheetId="6">'[27]P-Site fac'!#REF!</definedName>
    <definedName name="_2A4" localSheetId="3">'[27]P-Site fac'!#REF!</definedName>
    <definedName name="_2A4" localSheetId="2">'[27]P-Site fac'!#REF!</definedName>
    <definedName name="_2A4" localSheetId="4">'[27]P-Site fac'!#REF!</definedName>
    <definedName name="_2A4">'[27]P-Site fac'!#REF!</definedName>
    <definedName name="_3B1" localSheetId="1">'[27]P-Ins &amp; Bonds'!#REF!</definedName>
    <definedName name="_3B1" localSheetId="7">'[27]P-Ins &amp; Bonds'!#REF!</definedName>
    <definedName name="_3B1" localSheetId="6">'[27]P-Ins &amp; Bonds'!#REF!</definedName>
    <definedName name="_3B1" localSheetId="3">'[27]P-Ins &amp; Bonds'!#REF!</definedName>
    <definedName name="_3B1" localSheetId="2">'[27]P-Ins &amp; Bonds'!#REF!</definedName>
    <definedName name="_3B1" localSheetId="4">'[27]P-Ins &amp; Bonds'!#REF!</definedName>
    <definedName name="_3B1">'[27]P-Ins &amp; Bonds'!#REF!</definedName>
    <definedName name="_3B2" localSheetId="1">'[27]P-Ins &amp; Bonds'!#REF!</definedName>
    <definedName name="_3B2" localSheetId="7">'[27]P-Ins &amp; Bonds'!#REF!</definedName>
    <definedName name="_3B2" localSheetId="6">'[27]P-Ins &amp; Bonds'!#REF!</definedName>
    <definedName name="_3B2" localSheetId="3">'[27]P-Ins &amp; Bonds'!#REF!</definedName>
    <definedName name="_3B2" localSheetId="2">'[27]P-Ins &amp; Bonds'!#REF!</definedName>
    <definedName name="_3B2" localSheetId="4">'[27]P-Ins &amp; Bonds'!#REF!</definedName>
    <definedName name="_3B2">'[27]P-Ins &amp; Bonds'!#REF!</definedName>
    <definedName name="_3B3">[32]PRELIM5!$F$17</definedName>
    <definedName name="_5.0_Hire_and_running_charges_of_winch___grab" localSheetId="1">[33]SOR!#REF!</definedName>
    <definedName name="_5.0_Hire_and_running_charges_of_winch___grab" localSheetId="7">[33]SOR!#REF!</definedName>
    <definedName name="_5.0_Hire_and_running_charges_of_winch___grab" localSheetId="6">[33]SOR!#REF!</definedName>
    <definedName name="_5.0_Hire_and_running_charges_of_winch___grab" localSheetId="3">[33]SOR!#REF!</definedName>
    <definedName name="_5.0_Hire_and_running_charges_of_winch___grab" localSheetId="2">[33]SOR!#REF!</definedName>
    <definedName name="_5.0_Hire_and_running_charges_of_winch___grab" localSheetId="4">[33]SOR!#REF!</definedName>
    <definedName name="_5.0_Hire_and_running_charges_of_winch___grab">[33]SOR!#REF!</definedName>
    <definedName name="_5B5" localSheetId="1">'[27]P-Clients fac'!#REF!</definedName>
    <definedName name="_5B5" localSheetId="7">'[27]P-Clients fac'!#REF!</definedName>
    <definedName name="_5B5" localSheetId="6">'[27]P-Clients fac'!#REF!</definedName>
    <definedName name="_5B5" localSheetId="3">'[27]P-Clients fac'!#REF!</definedName>
    <definedName name="_5B5" localSheetId="2">'[27]P-Clients fac'!#REF!</definedName>
    <definedName name="_5B5" localSheetId="4">'[27]P-Clients fac'!#REF!</definedName>
    <definedName name="_5B5">'[27]P-Clients fac'!#REF!</definedName>
    <definedName name="_5B6" localSheetId="1">'[27]P-Clients fac'!#REF!</definedName>
    <definedName name="_5B6" localSheetId="7">'[27]P-Clients fac'!#REF!</definedName>
    <definedName name="_5B6" localSheetId="6">'[27]P-Clients fac'!#REF!</definedName>
    <definedName name="_5B6" localSheetId="3">'[27]P-Clients fac'!#REF!</definedName>
    <definedName name="_5B6" localSheetId="2">'[27]P-Clients fac'!#REF!</definedName>
    <definedName name="_5B6" localSheetId="4">'[27]P-Clients fac'!#REF!</definedName>
    <definedName name="_5B6">'[27]P-Clients fac'!#REF!</definedName>
    <definedName name="_5B7" localSheetId="1">'[27]P-Clients fac'!#REF!</definedName>
    <definedName name="_5B7" localSheetId="7">'[27]P-Clients fac'!#REF!</definedName>
    <definedName name="_5B7" localSheetId="6">'[27]P-Clients fac'!#REF!</definedName>
    <definedName name="_5B7" localSheetId="3">'[27]P-Clients fac'!#REF!</definedName>
    <definedName name="_5B7" localSheetId="2">'[27]P-Clients fac'!#REF!</definedName>
    <definedName name="_5B7" localSheetId="4">'[27]P-Clients fac'!#REF!</definedName>
    <definedName name="_5B7">'[27]P-Clients fac'!#REF!</definedName>
    <definedName name="_6B8" localSheetId="1">#REF!</definedName>
    <definedName name="_6B8" localSheetId="7">#REF!</definedName>
    <definedName name="_6B8" localSheetId="6">#REF!</definedName>
    <definedName name="_6B8" localSheetId="3">#REF!</definedName>
    <definedName name="_6B8" localSheetId="2">#REF!</definedName>
    <definedName name="_6B8" localSheetId="4">#REF!</definedName>
    <definedName name="_6B8">#REF!</definedName>
    <definedName name="_6B9" localSheetId="1">#REF!</definedName>
    <definedName name="_6B9" localSheetId="7">#REF!</definedName>
    <definedName name="_6B9" localSheetId="6">#REF!</definedName>
    <definedName name="_6B9" localSheetId="3">#REF!</definedName>
    <definedName name="_6B9" localSheetId="2">#REF!</definedName>
    <definedName name="_6B9" localSheetId="4">#REF!</definedName>
    <definedName name="_6B9">#REF!</definedName>
    <definedName name="_7C1" localSheetId="1">#REF!</definedName>
    <definedName name="_7C1" localSheetId="7">#REF!</definedName>
    <definedName name="_7C1" localSheetId="6">#REF!</definedName>
    <definedName name="_7C1" localSheetId="3">#REF!</definedName>
    <definedName name="_7C1" localSheetId="2">#REF!</definedName>
    <definedName name="_7C1" localSheetId="4">#REF!</definedName>
    <definedName name="_7C1">#REF!</definedName>
    <definedName name="_7C2" localSheetId="1">#REF!</definedName>
    <definedName name="_7C2" localSheetId="7">#REF!</definedName>
    <definedName name="_7C2" localSheetId="6">#REF!</definedName>
    <definedName name="_7C2" localSheetId="3">#REF!</definedName>
    <definedName name="_7C2" localSheetId="2">#REF!</definedName>
    <definedName name="_7C2" localSheetId="4">#REF!</definedName>
    <definedName name="_7C2">#REF!</definedName>
    <definedName name="_7C3" localSheetId="1">#REF!</definedName>
    <definedName name="_7C3" localSheetId="7">#REF!</definedName>
    <definedName name="_7C3" localSheetId="6">#REF!</definedName>
    <definedName name="_7C3" localSheetId="3">#REF!</definedName>
    <definedName name="_7C3" localSheetId="2">#REF!</definedName>
    <definedName name="_7C3" localSheetId="4">#REF!</definedName>
    <definedName name="_7C3">#REF!</definedName>
    <definedName name="_7D1" localSheetId="1">#REF!</definedName>
    <definedName name="_7D1" localSheetId="7">#REF!</definedName>
    <definedName name="_7D1" localSheetId="6">#REF!</definedName>
    <definedName name="_7D1" localSheetId="3">#REF!</definedName>
    <definedName name="_7D1" localSheetId="2">#REF!</definedName>
    <definedName name="_7D1" localSheetId="4">#REF!</definedName>
    <definedName name="_7D1">#REF!</definedName>
    <definedName name="_7D2" localSheetId="1">#REF!</definedName>
    <definedName name="_7D2" localSheetId="7">#REF!</definedName>
    <definedName name="_7D2" localSheetId="6">#REF!</definedName>
    <definedName name="_7D2" localSheetId="3">#REF!</definedName>
    <definedName name="_7D2" localSheetId="2">#REF!</definedName>
    <definedName name="_7D2" localSheetId="4">#REF!</definedName>
    <definedName name="_7D2">#REF!</definedName>
    <definedName name="_7D3" localSheetId="1">#REF!</definedName>
    <definedName name="_7D3" localSheetId="7">#REF!</definedName>
    <definedName name="_7D3" localSheetId="6">#REF!</definedName>
    <definedName name="_7D3" localSheetId="3">#REF!</definedName>
    <definedName name="_7D3" localSheetId="2">#REF!</definedName>
    <definedName name="_7D3" localSheetId="4">#REF!</definedName>
    <definedName name="_7D3">#REF!</definedName>
    <definedName name="_7D4" localSheetId="1">#REF!</definedName>
    <definedName name="_7D4" localSheetId="7">#REF!</definedName>
    <definedName name="_7D4" localSheetId="6">#REF!</definedName>
    <definedName name="_7D4" localSheetId="3">#REF!</definedName>
    <definedName name="_7D4" localSheetId="2">#REF!</definedName>
    <definedName name="_7D4" localSheetId="4">#REF!</definedName>
    <definedName name="_7D4">#REF!</definedName>
    <definedName name="_7D5" localSheetId="1">#REF!</definedName>
    <definedName name="_7D5" localSheetId="7">#REF!</definedName>
    <definedName name="_7D5" localSheetId="6">#REF!</definedName>
    <definedName name="_7D5" localSheetId="3">#REF!</definedName>
    <definedName name="_7D5" localSheetId="2">#REF!</definedName>
    <definedName name="_7D5" localSheetId="4">#REF!</definedName>
    <definedName name="_7D5">#REF!</definedName>
    <definedName name="_A">#N/A</definedName>
    <definedName name="_A1" localSheetId="1">#REF!</definedName>
    <definedName name="_A1" localSheetId="7">#REF!</definedName>
    <definedName name="_A1" localSheetId="6">#REF!</definedName>
    <definedName name="_A1" localSheetId="3">#REF!</definedName>
    <definedName name="_A1" localSheetId="2">#REF!</definedName>
    <definedName name="_A1" localSheetId="4">#REF!</definedName>
    <definedName name="_A1">#REF!</definedName>
    <definedName name="_A65537" localSheetId="1">#REF!</definedName>
    <definedName name="_A65537" localSheetId="7">#REF!</definedName>
    <definedName name="_A65537" localSheetId="6">#REF!</definedName>
    <definedName name="_A65537" localSheetId="3">#REF!</definedName>
    <definedName name="_A65537" localSheetId="2">#REF!</definedName>
    <definedName name="_A65537" localSheetId="4">#REF!</definedName>
    <definedName name="_A65537">#REF!</definedName>
    <definedName name="_A8" localSheetId="1">#REF!</definedName>
    <definedName name="_A8" localSheetId="7">#REF!</definedName>
    <definedName name="_A8" localSheetId="6">#REF!</definedName>
    <definedName name="_A8" localSheetId="3">#REF!</definedName>
    <definedName name="_A8" localSheetId="2">#REF!</definedName>
    <definedName name="_A8" localSheetId="4">#REF!</definedName>
    <definedName name="_A8">#REF!</definedName>
    <definedName name="_ABM10" localSheetId="1">#REF!</definedName>
    <definedName name="_ABM10" localSheetId="7">#REF!</definedName>
    <definedName name="_ABM10" localSheetId="6">#REF!</definedName>
    <definedName name="_ABM10" localSheetId="3">#REF!</definedName>
    <definedName name="_ABM10" localSheetId="2">#REF!</definedName>
    <definedName name="_ABM10" localSheetId="4">#REF!</definedName>
    <definedName name="_ABM10">#REF!</definedName>
    <definedName name="_ABM40" localSheetId="1">#REF!</definedName>
    <definedName name="_ABM40" localSheetId="7">#REF!</definedName>
    <definedName name="_ABM40" localSheetId="6">#REF!</definedName>
    <definedName name="_ABM40" localSheetId="3">#REF!</definedName>
    <definedName name="_ABM40" localSheetId="2">#REF!</definedName>
    <definedName name="_ABM40" localSheetId="4">#REF!</definedName>
    <definedName name="_ABM40">#REF!</definedName>
    <definedName name="_ABM6" localSheetId="1">#REF!</definedName>
    <definedName name="_ABM6" localSheetId="7">#REF!</definedName>
    <definedName name="_ABM6" localSheetId="6">#REF!</definedName>
    <definedName name="_ABM6" localSheetId="3">#REF!</definedName>
    <definedName name="_ABM6" localSheetId="2">#REF!</definedName>
    <definedName name="_ABM6" localSheetId="4">#REF!</definedName>
    <definedName name="_ABM6">#REF!</definedName>
    <definedName name="_ACB10" localSheetId="1">#REF!</definedName>
    <definedName name="_ACB10" localSheetId="7">#REF!</definedName>
    <definedName name="_ACB10" localSheetId="6">#REF!</definedName>
    <definedName name="_ACB10" localSheetId="3">#REF!</definedName>
    <definedName name="_ACB10" localSheetId="2">#REF!</definedName>
    <definedName name="_ACB10" localSheetId="4">#REF!</definedName>
    <definedName name="_ACB10">#REF!</definedName>
    <definedName name="_ACB20" localSheetId="1">#REF!</definedName>
    <definedName name="_ACB20" localSheetId="7">#REF!</definedName>
    <definedName name="_ACB20" localSheetId="6">#REF!</definedName>
    <definedName name="_ACB20" localSheetId="3">#REF!</definedName>
    <definedName name="_ACB20" localSheetId="2">#REF!</definedName>
    <definedName name="_ACB20" localSheetId="4">#REF!</definedName>
    <definedName name="_ACB20">#REF!</definedName>
    <definedName name="_ACR10" localSheetId="1">#REF!</definedName>
    <definedName name="_ACR10" localSheetId="7">#REF!</definedName>
    <definedName name="_ACR10" localSheetId="6">#REF!</definedName>
    <definedName name="_ACR10" localSheetId="3">#REF!</definedName>
    <definedName name="_ACR10" localSheetId="2">#REF!</definedName>
    <definedName name="_ACR10" localSheetId="4">#REF!</definedName>
    <definedName name="_ACR10">#REF!</definedName>
    <definedName name="_ACR20" localSheetId="1">#REF!</definedName>
    <definedName name="_ACR20" localSheetId="7">#REF!</definedName>
    <definedName name="_ACR20" localSheetId="6">#REF!</definedName>
    <definedName name="_ACR20" localSheetId="3">#REF!</definedName>
    <definedName name="_ACR20" localSheetId="2">#REF!</definedName>
    <definedName name="_ACR20" localSheetId="4">#REF!</definedName>
    <definedName name="_ACR20">#REF!</definedName>
    <definedName name="_AGG6" localSheetId="1">#REF!</definedName>
    <definedName name="_AGG6" localSheetId="7">#REF!</definedName>
    <definedName name="_AGG6" localSheetId="6">#REF!</definedName>
    <definedName name="_AGG6" localSheetId="3">#REF!</definedName>
    <definedName name="_AGG6" localSheetId="2">#REF!</definedName>
    <definedName name="_AGG6" localSheetId="4">#REF!</definedName>
    <definedName name="_AGG6">#REF!</definedName>
    <definedName name="_am1" localSheetId="1">[28]Costcal!#REF!</definedName>
    <definedName name="_am1" localSheetId="7">[28]Costcal!#REF!</definedName>
    <definedName name="_am1" localSheetId="6">[28]Costcal!#REF!</definedName>
    <definedName name="_am1" localSheetId="3">[28]Costcal!#REF!</definedName>
    <definedName name="_am1" localSheetId="2">[28]Costcal!#REF!</definedName>
    <definedName name="_am1" localSheetId="4">[28]Costcal!#REF!</definedName>
    <definedName name="_am1">[28]Costcal!#REF!</definedName>
    <definedName name="_ARV8040">'[6]ANAL-PUMP HOUSE'!$I$55</definedName>
    <definedName name="_ash1" localSheetId="1">[10]ANAL!#REF!</definedName>
    <definedName name="_ash1" localSheetId="7">[10]ANAL!#REF!</definedName>
    <definedName name="_ash1" localSheetId="6">[10]ANAL!#REF!</definedName>
    <definedName name="_ash1" localSheetId="3">[10]ANAL!#REF!</definedName>
    <definedName name="_ash1" localSheetId="2">[10]ANAL!#REF!</definedName>
    <definedName name="_ash1" localSheetId="4">[10]ANAL!#REF!</definedName>
    <definedName name="_ash1">[10]ANAL!#REF!</definedName>
    <definedName name="_AWM10" localSheetId="1">#REF!</definedName>
    <definedName name="_AWM10" localSheetId="7">#REF!</definedName>
    <definedName name="_AWM10" localSheetId="6">#REF!</definedName>
    <definedName name="_AWM10" localSheetId="3">#REF!</definedName>
    <definedName name="_AWM10" localSheetId="2">#REF!</definedName>
    <definedName name="_AWM10" localSheetId="4">#REF!</definedName>
    <definedName name="_AWM10">#REF!</definedName>
    <definedName name="_AWM40" localSheetId="1">#REF!</definedName>
    <definedName name="_AWM40" localSheetId="7">#REF!</definedName>
    <definedName name="_AWM40" localSheetId="6">#REF!</definedName>
    <definedName name="_AWM40" localSheetId="3">#REF!</definedName>
    <definedName name="_AWM40" localSheetId="2">#REF!</definedName>
    <definedName name="_AWM40" localSheetId="4">#REF!</definedName>
    <definedName name="_AWM40">#REF!</definedName>
    <definedName name="_AWM6" localSheetId="1">#REF!</definedName>
    <definedName name="_AWM6" localSheetId="7">#REF!</definedName>
    <definedName name="_AWM6" localSheetId="6">#REF!</definedName>
    <definedName name="_AWM6" localSheetId="3">#REF!</definedName>
    <definedName name="_AWM6" localSheetId="2">#REF!</definedName>
    <definedName name="_AWM6" localSheetId="4">#REF!</definedName>
    <definedName name="_AWM6">#REF!</definedName>
    <definedName name="_AXX4" localSheetId="1">[34]Sheet1!#REF!</definedName>
    <definedName name="_AXX4" localSheetId="7">[34]Sheet1!#REF!</definedName>
    <definedName name="_AXX4" localSheetId="6">[34]Sheet1!#REF!</definedName>
    <definedName name="_AXX4" localSheetId="3">[34]Sheet1!#REF!</definedName>
    <definedName name="_AXX4" localSheetId="2">[34]Sheet1!#REF!</definedName>
    <definedName name="_AXX4" localSheetId="4">[34]Sheet1!#REF!</definedName>
    <definedName name="_AXX4">[34]Sheet1!#REF!</definedName>
    <definedName name="_axx5" localSheetId="1">[34]Sheet1!#REF!</definedName>
    <definedName name="_axx5" localSheetId="7">[34]Sheet1!#REF!</definedName>
    <definedName name="_axx5" localSheetId="6">[34]Sheet1!#REF!</definedName>
    <definedName name="_axx5" localSheetId="3">[34]Sheet1!#REF!</definedName>
    <definedName name="_axx5" localSheetId="2">[34]Sheet1!#REF!</definedName>
    <definedName name="_axx5" localSheetId="4">[34]Sheet1!#REF!</definedName>
    <definedName name="_axx5">[34]Sheet1!#REF!</definedName>
    <definedName name="_axx6" localSheetId="1">[34]Sheet1!#REF!</definedName>
    <definedName name="_axx6" localSheetId="7">[34]Sheet1!#REF!</definedName>
    <definedName name="_axx6" localSheetId="6">[34]Sheet1!#REF!</definedName>
    <definedName name="_axx6" localSheetId="3">[34]Sheet1!#REF!</definedName>
    <definedName name="_axx6" localSheetId="2">[34]Sheet1!#REF!</definedName>
    <definedName name="_axx6" localSheetId="4">[34]Sheet1!#REF!</definedName>
    <definedName name="_axx6">[34]Sheet1!#REF!</definedName>
    <definedName name="_AXX7" localSheetId="1">[34]Sheet1!#REF!</definedName>
    <definedName name="_AXX7" localSheetId="7">[34]Sheet1!#REF!</definedName>
    <definedName name="_AXX7" localSheetId="6">[34]Sheet1!#REF!</definedName>
    <definedName name="_AXX7" localSheetId="3">[34]Sheet1!#REF!</definedName>
    <definedName name="_AXX7" localSheetId="2">[34]Sheet1!#REF!</definedName>
    <definedName name="_AXX7" localSheetId="4">[34]Sheet1!#REF!</definedName>
    <definedName name="_AXX7">[34]Sheet1!#REF!</definedName>
    <definedName name="_axx8" localSheetId="1">[34]Sheet1!#REF!</definedName>
    <definedName name="_axx8" localSheetId="7">[34]Sheet1!#REF!</definedName>
    <definedName name="_axx8" localSheetId="6">[34]Sheet1!#REF!</definedName>
    <definedName name="_axx8" localSheetId="3">[34]Sheet1!#REF!</definedName>
    <definedName name="_axx8" localSheetId="2">[34]Sheet1!#REF!</definedName>
    <definedName name="_axx8" localSheetId="4">[34]Sheet1!#REF!</definedName>
    <definedName name="_axx8">[34]Sheet1!#REF!</definedName>
    <definedName name="_B">#N/A</definedName>
    <definedName name="_b17000" localSheetId="1">#REF!</definedName>
    <definedName name="_b17000" localSheetId="7">#REF!</definedName>
    <definedName name="_b17000" localSheetId="6">#REF!</definedName>
    <definedName name="_b17000" localSheetId="3">#REF!</definedName>
    <definedName name="_b17000" localSheetId="2">#REF!</definedName>
    <definedName name="_b17000" localSheetId="4">#REF!</definedName>
    <definedName name="_b17000">#REF!</definedName>
    <definedName name="_b18000" localSheetId="1">#REF!</definedName>
    <definedName name="_b18000" localSheetId="7">#REF!</definedName>
    <definedName name="_b18000" localSheetId="6">#REF!</definedName>
    <definedName name="_b18000" localSheetId="3">#REF!</definedName>
    <definedName name="_b18000" localSheetId="2">#REF!</definedName>
    <definedName name="_b18000" localSheetId="4">#REF!</definedName>
    <definedName name="_b18000">#REF!</definedName>
    <definedName name="_b19536" localSheetId="1">#REF!</definedName>
    <definedName name="_b19536" localSheetId="7">#REF!</definedName>
    <definedName name="_b19536" localSheetId="6">#REF!</definedName>
    <definedName name="_b19536" localSheetId="3">#REF!</definedName>
    <definedName name="_b19536" localSheetId="2">#REF!</definedName>
    <definedName name="_b19536" localSheetId="4">#REF!</definedName>
    <definedName name="_b19536">#REF!</definedName>
    <definedName name="_BTV300">'[6]ANAL-PUMP HOUSE'!$I$52</definedName>
    <definedName name="_CAN112">13.42</definedName>
    <definedName name="_CAN113">12.98</definedName>
    <definedName name="_CAN117">12.7</definedName>
    <definedName name="_CAN118">13.27</definedName>
    <definedName name="_CAN120">11.72</definedName>
    <definedName name="_CAN210">10.38</definedName>
    <definedName name="_CAN211">10.58</definedName>
    <definedName name="_CAN213">10.56</definedName>
    <definedName name="_CAN215">10.22</definedName>
    <definedName name="_CAN216">9.61</definedName>
    <definedName name="_CAN217">10.47</definedName>
    <definedName name="_CAN219">10.91</definedName>
    <definedName name="_CAN220">11.09</definedName>
    <definedName name="_CAN221">11.25</definedName>
    <definedName name="_CAN222">10.17</definedName>
    <definedName name="_CAN223">9.89</definedName>
    <definedName name="_CAN230">10.79</definedName>
    <definedName name="_can421">40.2</definedName>
    <definedName name="_can422">41.57</definedName>
    <definedName name="_can423">43.9</definedName>
    <definedName name="_can424">41.19</definedName>
    <definedName name="_can425">42.81</definedName>
    <definedName name="_can426">40.77</definedName>
    <definedName name="_can427">40.92</definedName>
    <definedName name="_can428">39.29</definedName>
    <definedName name="_can429">45.19</definedName>
    <definedName name="_can430">40.73</definedName>
    <definedName name="_can431">42.52</definedName>
    <definedName name="_can432">42.53</definedName>
    <definedName name="_can433">43.69</definedName>
    <definedName name="_can434">40.43</definedName>
    <definedName name="_can435">43.3</definedName>
    <definedName name="_CAN458" localSheetId="1">[11]PROCTOR!#REF!</definedName>
    <definedName name="_CAN458" localSheetId="7">[11]PROCTOR!#REF!</definedName>
    <definedName name="_CAN458" localSheetId="6">[11]PROCTOR!#REF!</definedName>
    <definedName name="_CAN458" localSheetId="3">[11]PROCTOR!#REF!</definedName>
    <definedName name="_CAN458" localSheetId="2">[11]PROCTOR!#REF!</definedName>
    <definedName name="_CAN458" localSheetId="4">[11]PROCTOR!#REF!</definedName>
    <definedName name="_CAN458">[11]PROCTOR!#REF!</definedName>
    <definedName name="_CAN486" localSheetId="1">[11]PROCTOR!#REF!</definedName>
    <definedName name="_CAN486" localSheetId="7">[11]PROCTOR!#REF!</definedName>
    <definedName name="_CAN486" localSheetId="6">[11]PROCTOR!#REF!</definedName>
    <definedName name="_CAN486" localSheetId="3">[11]PROCTOR!#REF!</definedName>
    <definedName name="_CAN486" localSheetId="2">[11]PROCTOR!#REF!</definedName>
    <definedName name="_CAN486" localSheetId="4">[11]PROCTOR!#REF!</definedName>
    <definedName name="_CAN486">[11]PROCTOR!#REF!</definedName>
    <definedName name="_CAN487" localSheetId="1">[11]PROCTOR!#REF!</definedName>
    <definedName name="_CAN487" localSheetId="7">[11]PROCTOR!#REF!</definedName>
    <definedName name="_CAN487" localSheetId="6">[11]PROCTOR!#REF!</definedName>
    <definedName name="_CAN487" localSheetId="3">[11]PROCTOR!#REF!</definedName>
    <definedName name="_CAN487" localSheetId="2">[11]PROCTOR!#REF!</definedName>
    <definedName name="_CAN487" localSheetId="4">[11]PROCTOR!#REF!</definedName>
    <definedName name="_CAN487">[11]PROCTOR!#REF!</definedName>
    <definedName name="_CAN488" localSheetId="1">[11]PROCTOR!#REF!</definedName>
    <definedName name="_CAN488" localSheetId="7">[11]PROCTOR!#REF!</definedName>
    <definedName name="_CAN488" localSheetId="6">[11]PROCTOR!#REF!</definedName>
    <definedName name="_CAN488" localSheetId="3">[11]PROCTOR!#REF!</definedName>
    <definedName name="_CAN488" localSheetId="2">[11]PROCTOR!#REF!</definedName>
    <definedName name="_CAN488" localSheetId="4">[11]PROCTOR!#REF!</definedName>
    <definedName name="_CAN488">[11]PROCTOR!#REF!</definedName>
    <definedName name="_CAN489" localSheetId="1">[11]PROCTOR!#REF!</definedName>
    <definedName name="_CAN489" localSheetId="7">[11]PROCTOR!#REF!</definedName>
    <definedName name="_CAN489" localSheetId="6">[11]PROCTOR!#REF!</definedName>
    <definedName name="_CAN489" localSheetId="3">[11]PROCTOR!#REF!</definedName>
    <definedName name="_CAN489" localSheetId="2">[11]PROCTOR!#REF!</definedName>
    <definedName name="_CAN489" localSheetId="4">[11]PROCTOR!#REF!</definedName>
    <definedName name="_CAN489">[11]PROCTOR!#REF!</definedName>
    <definedName name="_CAN490" localSheetId="1">[11]PROCTOR!#REF!</definedName>
    <definedName name="_CAN490" localSheetId="7">[11]PROCTOR!#REF!</definedName>
    <definedName name="_CAN490" localSheetId="6">[11]PROCTOR!#REF!</definedName>
    <definedName name="_CAN490" localSheetId="3">[11]PROCTOR!#REF!</definedName>
    <definedName name="_CAN490" localSheetId="2">[11]PROCTOR!#REF!</definedName>
    <definedName name="_CAN490" localSheetId="4">[11]PROCTOR!#REF!</definedName>
    <definedName name="_CAN490">[11]PROCTOR!#REF!</definedName>
    <definedName name="_CAN491" localSheetId="1">[11]PROCTOR!#REF!</definedName>
    <definedName name="_CAN491" localSheetId="7">[11]PROCTOR!#REF!</definedName>
    <definedName name="_CAN491" localSheetId="6">[11]PROCTOR!#REF!</definedName>
    <definedName name="_CAN491" localSheetId="3">[11]PROCTOR!#REF!</definedName>
    <definedName name="_CAN491" localSheetId="2">[11]PROCTOR!#REF!</definedName>
    <definedName name="_CAN491" localSheetId="4">[11]PROCTOR!#REF!</definedName>
    <definedName name="_CAN491">[11]PROCTOR!#REF!</definedName>
    <definedName name="_CAN492" localSheetId="1">[11]PROCTOR!#REF!</definedName>
    <definedName name="_CAN492" localSheetId="7">[11]PROCTOR!#REF!</definedName>
    <definedName name="_CAN492" localSheetId="6">[11]PROCTOR!#REF!</definedName>
    <definedName name="_CAN492" localSheetId="3">[11]PROCTOR!#REF!</definedName>
    <definedName name="_CAN492" localSheetId="2">[11]PROCTOR!#REF!</definedName>
    <definedName name="_CAN492" localSheetId="4">[11]PROCTOR!#REF!</definedName>
    <definedName name="_CAN492">[11]PROCTOR!#REF!</definedName>
    <definedName name="_CAN493" localSheetId="1">[11]PROCTOR!#REF!</definedName>
    <definedName name="_CAN493" localSheetId="7">[11]PROCTOR!#REF!</definedName>
    <definedName name="_CAN493" localSheetId="6">[11]PROCTOR!#REF!</definedName>
    <definedName name="_CAN493" localSheetId="3">[11]PROCTOR!#REF!</definedName>
    <definedName name="_CAN493" localSheetId="2">[11]PROCTOR!#REF!</definedName>
    <definedName name="_CAN493" localSheetId="4">[11]PROCTOR!#REF!</definedName>
    <definedName name="_CAN493">[11]PROCTOR!#REF!</definedName>
    <definedName name="_CAN494" localSheetId="1">[11]PROCTOR!#REF!</definedName>
    <definedName name="_CAN494" localSheetId="7">[11]PROCTOR!#REF!</definedName>
    <definedName name="_CAN494" localSheetId="6">[11]PROCTOR!#REF!</definedName>
    <definedName name="_CAN494" localSheetId="3">[11]PROCTOR!#REF!</definedName>
    <definedName name="_CAN494" localSheetId="2">[11]PROCTOR!#REF!</definedName>
    <definedName name="_CAN494" localSheetId="4">[11]PROCTOR!#REF!</definedName>
    <definedName name="_CAN494">[11]PROCTOR!#REF!</definedName>
    <definedName name="_CAN495" localSheetId="1">[11]PROCTOR!#REF!</definedName>
    <definedName name="_CAN495" localSheetId="7">[11]PROCTOR!#REF!</definedName>
    <definedName name="_CAN495" localSheetId="6">[11]PROCTOR!#REF!</definedName>
    <definedName name="_CAN495" localSheetId="3">[11]PROCTOR!#REF!</definedName>
    <definedName name="_CAN495" localSheetId="2">[11]PROCTOR!#REF!</definedName>
    <definedName name="_CAN495" localSheetId="4">[11]PROCTOR!#REF!</definedName>
    <definedName name="_CAN495">[11]PROCTOR!#REF!</definedName>
    <definedName name="_CAN496" localSheetId="1">[11]PROCTOR!#REF!</definedName>
    <definedName name="_CAN496" localSheetId="7">[11]PROCTOR!#REF!</definedName>
    <definedName name="_CAN496" localSheetId="6">[11]PROCTOR!#REF!</definedName>
    <definedName name="_CAN496" localSheetId="3">[11]PROCTOR!#REF!</definedName>
    <definedName name="_CAN496" localSheetId="2">[11]PROCTOR!#REF!</definedName>
    <definedName name="_CAN496" localSheetId="4">[11]PROCTOR!#REF!</definedName>
    <definedName name="_CAN496">[11]PROCTOR!#REF!</definedName>
    <definedName name="_CAN497" localSheetId="1">[11]PROCTOR!#REF!</definedName>
    <definedName name="_CAN497" localSheetId="7">[11]PROCTOR!#REF!</definedName>
    <definedName name="_CAN497" localSheetId="6">[11]PROCTOR!#REF!</definedName>
    <definedName name="_CAN497" localSheetId="3">[11]PROCTOR!#REF!</definedName>
    <definedName name="_CAN497" localSheetId="2">[11]PROCTOR!#REF!</definedName>
    <definedName name="_CAN497" localSheetId="4">[11]PROCTOR!#REF!</definedName>
    <definedName name="_CAN497">[11]PROCTOR!#REF!</definedName>
    <definedName name="_CAN498" localSheetId="1">[11]PROCTOR!#REF!</definedName>
    <definedName name="_CAN498" localSheetId="7">[11]PROCTOR!#REF!</definedName>
    <definedName name="_CAN498" localSheetId="6">[11]PROCTOR!#REF!</definedName>
    <definedName name="_CAN498" localSheetId="3">[11]PROCTOR!#REF!</definedName>
    <definedName name="_CAN498" localSheetId="2">[11]PROCTOR!#REF!</definedName>
    <definedName name="_CAN498" localSheetId="4">[11]PROCTOR!#REF!</definedName>
    <definedName name="_CAN498">[11]PROCTOR!#REF!</definedName>
    <definedName name="_CAN499" localSheetId="1">[11]PROCTOR!#REF!</definedName>
    <definedName name="_CAN499" localSheetId="7">[11]PROCTOR!#REF!</definedName>
    <definedName name="_CAN499" localSheetId="6">[11]PROCTOR!#REF!</definedName>
    <definedName name="_CAN499" localSheetId="3">[11]PROCTOR!#REF!</definedName>
    <definedName name="_CAN499" localSheetId="2">[11]PROCTOR!#REF!</definedName>
    <definedName name="_CAN499" localSheetId="4">[11]PROCTOR!#REF!</definedName>
    <definedName name="_CAN499">[11]PROCTOR!#REF!</definedName>
    <definedName name="_CAN500" localSheetId="1">[11]PROCTOR!#REF!</definedName>
    <definedName name="_CAN500" localSheetId="7">[11]PROCTOR!#REF!</definedName>
    <definedName name="_CAN500" localSheetId="6">[11]PROCTOR!#REF!</definedName>
    <definedName name="_CAN500" localSheetId="3">[11]PROCTOR!#REF!</definedName>
    <definedName name="_CAN500" localSheetId="2">[11]PROCTOR!#REF!</definedName>
    <definedName name="_CAN500" localSheetId="4">[11]PROCTOR!#REF!</definedName>
    <definedName name="_CAN500">[11]PROCTOR!#REF!</definedName>
    <definedName name="_CDG100" localSheetId="1">#REF!</definedName>
    <definedName name="_CDG100" localSheetId="7">#REF!</definedName>
    <definedName name="_CDG100" localSheetId="6">#REF!</definedName>
    <definedName name="_CDG100" localSheetId="3">#REF!</definedName>
    <definedName name="_CDG100" localSheetId="2">#REF!</definedName>
    <definedName name="_CDG100" localSheetId="4">#REF!</definedName>
    <definedName name="_CDG100">#REF!</definedName>
    <definedName name="_CDG250" localSheetId="1">#REF!</definedName>
    <definedName name="_CDG250" localSheetId="7">#REF!</definedName>
    <definedName name="_CDG250" localSheetId="6">#REF!</definedName>
    <definedName name="_CDG250" localSheetId="3">#REF!</definedName>
    <definedName name="_CDG250" localSheetId="2">#REF!</definedName>
    <definedName name="_CDG250" localSheetId="4">#REF!</definedName>
    <definedName name="_CDG250">#REF!</definedName>
    <definedName name="_CDG50" localSheetId="1">#REF!</definedName>
    <definedName name="_CDG50" localSheetId="7">#REF!</definedName>
    <definedName name="_CDG50" localSheetId="6">#REF!</definedName>
    <definedName name="_CDG50" localSheetId="3">#REF!</definedName>
    <definedName name="_CDG50" localSheetId="2">#REF!</definedName>
    <definedName name="_CDG50" localSheetId="4">#REF!</definedName>
    <definedName name="_CDG50">#REF!</definedName>
    <definedName name="_CDG500" localSheetId="1">#REF!</definedName>
    <definedName name="_CDG500" localSheetId="7">#REF!</definedName>
    <definedName name="_CDG500" localSheetId="6">#REF!</definedName>
    <definedName name="_CDG500" localSheetId="3">#REF!</definedName>
    <definedName name="_CDG500" localSheetId="2">#REF!</definedName>
    <definedName name="_CDG500" localSheetId="4">#REF!</definedName>
    <definedName name="_CDG500">#REF!</definedName>
    <definedName name="_CEM53" localSheetId="1">#REF!</definedName>
    <definedName name="_CEM53" localSheetId="7">#REF!</definedName>
    <definedName name="_CEM53" localSheetId="6">#REF!</definedName>
    <definedName name="_CEM53" localSheetId="3">#REF!</definedName>
    <definedName name="_CEM53" localSheetId="2">#REF!</definedName>
    <definedName name="_CEM53" localSheetId="4">#REF!</definedName>
    <definedName name="_CEM53">#REF!</definedName>
    <definedName name="_CRN3" localSheetId="1">#REF!</definedName>
    <definedName name="_CRN3" localSheetId="7">#REF!</definedName>
    <definedName name="_CRN3" localSheetId="6">#REF!</definedName>
    <definedName name="_CRN3" localSheetId="3">#REF!</definedName>
    <definedName name="_CRN3" localSheetId="2">#REF!</definedName>
    <definedName name="_CRN3" localSheetId="4">#REF!</definedName>
    <definedName name="_CRN3">#REF!</definedName>
    <definedName name="_CRN35" localSheetId="1">#REF!</definedName>
    <definedName name="_CRN35" localSheetId="7">#REF!</definedName>
    <definedName name="_CRN35" localSheetId="6">#REF!</definedName>
    <definedName name="_CRN35" localSheetId="3">#REF!</definedName>
    <definedName name="_CRN35" localSheetId="2">#REF!</definedName>
    <definedName name="_CRN35" localSheetId="4">#REF!</definedName>
    <definedName name="_CRN35">#REF!</definedName>
    <definedName name="_CRN80" localSheetId="1">#REF!</definedName>
    <definedName name="_CRN80" localSheetId="7">#REF!</definedName>
    <definedName name="_CRN80" localSheetId="6">#REF!</definedName>
    <definedName name="_CRN80" localSheetId="3">#REF!</definedName>
    <definedName name="_CRN80" localSheetId="2">#REF!</definedName>
    <definedName name="_CRN80" localSheetId="4">#REF!</definedName>
    <definedName name="_CRN80">#REF!</definedName>
    <definedName name="_crp2" localSheetId="1">[29]Costcal!#REF!</definedName>
    <definedName name="_crp2" localSheetId="7">[29]Costcal!#REF!</definedName>
    <definedName name="_crp2" localSheetId="6">[29]Costcal!#REF!</definedName>
    <definedName name="_crp2" localSheetId="3">[29]Costcal!#REF!</definedName>
    <definedName name="_crp2" localSheetId="2">[29]Costcal!#REF!</definedName>
    <definedName name="_crp2" localSheetId="4">[29]Costcal!#REF!</definedName>
    <definedName name="_crp2">[29]Costcal!#REF!</definedName>
    <definedName name="_dec05" hidden="1">{"'Sheet1'!$A$4386:$N$4591"}</definedName>
    <definedName name="_DIN217" localSheetId="1">#REF!</definedName>
    <definedName name="_DIN217" localSheetId="7">#REF!</definedName>
    <definedName name="_DIN217" localSheetId="6">#REF!</definedName>
    <definedName name="_DIN217" localSheetId="3">#REF!</definedName>
    <definedName name="_DIN217" localSheetId="2">#REF!</definedName>
    <definedName name="_DIN217" localSheetId="4">#REF!</definedName>
    <definedName name="_DIN217">#REF!</definedName>
    <definedName name="_DOZ50" localSheetId="1">#REF!</definedName>
    <definedName name="_DOZ50" localSheetId="7">#REF!</definedName>
    <definedName name="_DOZ50" localSheetId="6">#REF!</definedName>
    <definedName name="_DOZ50" localSheetId="3">#REF!</definedName>
    <definedName name="_DOZ50" localSheetId="2">#REF!</definedName>
    <definedName name="_DOZ50" localSheetId="4">#REF!</definedName>
    <definedName name="_DOZ50">#REF!</definedName>
    <definedName name="_DOZ80" localSheetId="1">#REF!</definedName>
    <definedName name="_DOZ80" localSheetId="7">#REF!</definedName>
    <definedName name="_DOZ80" localSheetId="6">#REF!</definedName>
    <definedName name="_DOZ80" localSheetId="3">#REF!</definedName>
    <definedName name="_DOZ80" localSheetId="2">#REF!</definedName>
    <definedName name="_DOZ80" localSheetId="4">#REF!</definedName>
    <definedName name="_DOZ80">#REF!</definedName>
    <definedName name="_EXC20">'[35]RA Civil'!$E$50</definedName>
    <definedName name="_ExV200" localSheetId="1">#REF!</definedName>
    <definedName name="_ExV200" localSheetId="7">#REF!</definedName>
    <definedName name="_ExV200" localSheetId="6">#REF!</definedName>
    <definedName name="_ExV200" localSheetId="3">#REF!</definedName>
    <definedName name="_ExV200" localSheetId="2">#REF!</definedName>
    <definedName name="_ExV200" localSheetId="4">#REF!</definedName>
    <definedName name="_ExV200">#REF!</definedName>
    <definedName name="_fcl1" localSheetId="1">[1]LD!#REF!</definedName>
    <definedName name="_fcl1" localSheetId="7">[1]LD!#REF!</definedName>
    <definedName name="_fcl1" localSheetId="6">[1]LD!#REF!</definedName>
    <definedName name="_fcl1" localSheetId="3">[1]LD!#REF!</definedName>
    <definedName name="_fcl1" localSheetId="2">[1]LD!#REF!</definedName>
    <definedName name="_fcl1" localSheetId="4">[1]LD!#REF!</definedName>
    <definedName name="_fcl1">[1]LD!#REF!</definedName>
    <definedName name="_Fill" localSheetId="1" hidden="1">[36]BHANDUP!#REF!</definedName>
    <definedName name="_Fill" localSheetId="7" hidden="1">[36]BHANDUP!#REF!</definedName>
    <definedName name="_Fill" localSheetId="6" hidden="1">[36]BHANDUP!#REF!</definedName>
    <definedName name="_Fill" localSheetId="3" hidden="1">[36]BHANDUP!#REF!</definedName>
    <definedName name="_Fill" localSheetId="2" hidden="1">[36]BHANDUP!#REF!</definedName>
    <definedName name="_Fill" localSheetId="4" hidden="1">[36]BHANDUP!#REF!</definedName>
    <definedName name="_Fill" hidden="1">[36]BHANDUP!#REF!</definedName>
    <definedName name="_Fill1" localSheetId="1" hidden="1">[36]BHANDUP!#REF!</definedName>
    <definedName name="_Fill1" localSheetId="7" hidden="1">[36]BHANDUP!#REF!</definedName>
    <definedName name="_Fill1" localSheetId="6" hidden="1">[36]BHANDUP!#REF!</definedName>
    <definedName name="_Fill1" localSheetId="3" hidden="1">[36]BHANDUP!#REF!</definedName>
    <definedName name="_Fill1" localSheetId="2" hidden="1">[36]BHANDUP!#REF!</definedName>
    <definedName name="_Fill1" localSheetId="4" hidden="1">[36]BHANDUP!#REF!</definedName>
    <definedName name="_Fill1" hidden="1">[36]BHANDUP!#REF!</definedName>
    <definedName name="_GEN100" localSheetId="1">#REF!</definedName>
    <definedName name="_GEN100" localSheetId="7">#REF!</definedName>
    <definedName name="_GEN100" localSheetId="6">#REF!</definedName>
    <definedName name="_GEN100" localSheetId="3">#REF!</definedName>
    <definedName name="_GEN100" localSheetId="2">#REF!</definedName>
    <definedName name="_GEN100" localSheetId="4">#REF!</definedName>
    <definedName name="_GEN100">#REF!</definedName>
    <definedName name="_GEN250" localSheetId="1">#REF!</definedName>
    <definedName name="_GEN250" localSheetId="7">#REF!</definedName>
    <definedName name="_GEN250" localSheetId="6">#REF!</definedName>
    <definedName name="_GEN250" localSheetId="3">#REF!</definedName>
    <definedName name="_GEN250" localSheetId="2">#REF!</definedName>
    <definedName name="_GEN250" localSheetId="4">#REF!</definedName>
    <definedName name="_GEN250">#REF!</definedName>
    <definedName name="_GEN325" localSheetId="1">#REF!</definedName>
    <definedName name="_GEN325" localSheetId="7">#REF!</definedName>
    <definedName name="_GEN325" localSheetId="6">#REF!</definedName>
    <definedName name="_GEN325" localSheetId="3">#REF!</definedName>
    <definedName name="_GEN325" localSheetId="2">#REF!</definedName>
    <definedName name="_GEN325" localSheetId="4">#REF!</definedName>
    <definedName name="_GEN325">#REF!</definedName>
    <definedName name="_GEN380" localSheetId="1">#REF!</definedName>
    <definedName name="_GEN380" localSheetId="7">#REF!</definedName>
    <definedName name="_GEN380" localSheetId="6">#REF!</definedName>
    <definedName name="_GEN380" localSheetId="3">#REF!</definedName>
    <definedName name="_GEN380" localSheetId="2">#REF!</definedName>
    <definedName name="_GEN380" localSheetId="4">#REF!</definedName>
    <definedName name="_GEN380">#REF!</definedName>
    <definedName name="_GSB1" localSheetId="1">#REF!</definedName>
    <definedName name="_GSB1" localSheetId="7">#REF!</definedName>
    <definedName name="_GSB1" localSheetId="6">#REF!</definedName>
    <definedName name="_GSB1" localSheetId="3">#REF!</definedName>
    <definedName name="_GSB1" localSheetId="2">#REF!</definedName>
    <definedName name="_GSB1" localSheetId="4">#REF!</definedName>
    <definedName name="_GSB1">#REF!</definedName>
    <definedName name="_GSB2" localSheetId="1">#REF!</definedName>
    <definedName name="_GSB2" localSheetId="7">#REF!</definedName>
    <definedName name="_GSB2" localSheetId="6">#REF!</definedName>
    <definedName name="_GSB2" localSheetId="3">#REF!</definedName>
    <definedName name="_GSB2" localSheetId="2">#REF!</definedName>
    <definedName name="_GSB2" localSheetId="4">#REF!</definedName>
    <definedName name="_GSB2">#REF!</definedName>
    <definedName name="_GSB3" localSheetId="1">#REF!</definedName>
    <definedName name="_GSB3" localSheetId="7">#REF!</definedName>
    <definedName name="_GSB3" localSheetId="6">#REF!</definedName>
    <definedName name="_GSB3" localSheetId="3">#REF!</definedName>
    <definedName name="_GSB3" localSheetId="2">#REF!</definedName>
    <definedName name="_GSB3" localSheetId="4">#REF!</definedName>
    <definedName name="_GSB3">#REF!</definedName>
    <definedName name="_HED1" localSheetId="1">#REF!</definedName>
    <definedName name="_HED1" localSheetId="7">#REF!</definedName>
    <definedName name="_HED1" localSheetId="6">#REF!</definedName>
    <definedName name="_HED1" localSheetId="3">#REF!</definedName>
    <definedName name="_HED1" localSheetId="2">#REF!</definedName>
    <definedName name="_HED1" localSheetId="4">#REF!</definedName>
    <definedName name="_HED1">#REF!</definedName>
    <definedName name="_HED2" localSheetId="1">#REF!</definedName>
    <definedName name="_HED2" localSheetId="7">#REF!</definedName>
    <definedName name="_HED2" localSheetId="6">#REF!</definedName>
    <definedName name="_HED2" localSheetId="3">#REF!</definedName>
    <definedName name="_HED2" localSheetId="2">#REF!</definedName>
    <definedName name="_HED2" localSheetId="4">#REF!</definedName>
    <definedName name="_HED2">#REF!</definedName>
    <definedName name="_hfi2" localSheetId="1">[34]Sheet1!#REF!</definedName>
    <definedName name="_hfi2" localSheetId="7">[34]Sheet1!#REF!</definedName>
    <definedName name="_hfi2" localSheetId="6">[34]Sheet1!#REF!</definedName>
    <definedName name="_hfi2" localSheetId="3">[34]Sheet1!#REF!</definedName>
    <definedName name="_hfi2" localSheetId="2">[34]Sheet1!#REF!</definedName>
    <definedName name="_hfi2" localSheetId="4">[34]Sheet1!#REF!</definedName>
    <definedName name="_hfi2">[34]Sheet1!#REF!</definedName>
    <definedName name="_hfi4" localSheetId="1">[34]Sheet1!#REF!</definedName>
    <definedName name="_hfi4" localSheetId="7">[34]Sheet1!#REF!</definedName>
    <definedName name="_hfi4" localSheetId="6">[34]Sheet1!#REF!</definedName>
    <definedName name="_hfi4" localSheetId="3">[34]Sheet1!#REF!</definedName>
    <definedName name="_hfi4" localSheetId="2">[34]Sheet1!#REF!</definedName>
    <definedName name="_hfi4" localSheetId="4">[34]Sheet1!#REF!</definedName>
    <definedName name="_hfi4">[34]Sheet1!#REF!</definedName>
    <definedName name="_hfi5" localSheetId="1">[34]Sheet1!#REF!</definedName>
    <definedName name="_hfi5" localSheetId="7">[34]Sheet1!#REF!</definedName>
    <definedName name="_hfi5" localSheetId="6">[34]Sheet1!#REF!</definedName>
    <definedName name="_hfi5" localSheetId="3">[34]Sheet1!#REF!</definedName>
    <definedName name="_hfi5" localSheetId="2">[34]Sheet1!#REF!</definedName>
    <definedName name="_hfi5" localSheetId="4">[34]Sheet1!#REF!</definedName>
    <definedName name="_hfi5">[34]Sheet1!#REF!</definedName>
    <definedName name="_hfi6" localSheetId="1">[34]Sheet1!#REF!</definedName>
    <definedName name="_hfi6" localSheetId="7">[34]Sheet1!#REF!</definedName>
    <definedName name="_hfi6" localSheetId="6">[34]Sheet1!#REF!</definedName>
    <definedName name="_hfi6" localSheetId="3">[34]Sheet1!#REF!</definedName>
    <definedName name="_hfi6" localSheetId="2">[34]Sheet1!#REF!</definedName>
    <definedName name="_hfi6" localSheetId="4">[34]Sheet1!#REF!</definedName>
    <definedName name="_hfi6">[34]Sheet1!#REF!</definedName>
    <definedName name="_HFI7" localSheetId="1">[34]Sheet1!#REF!</definedName>
    <definedName name="_HFI7" localSheetId="7">[34]Sheet1!#REF!</definedName>
    <definedName name="_HFI7" localSheetId="6">[34]Sheet1!#REF!</definedName>
    <definedName name="_HFI7" localSheetId="3">[34]Sheet1!#REF!</definedName>
    <definedName name="_HFI7" localSheetId="2">[34]Sheet1!#REF!</definedName>
    <definedName name="_HFI7" localSheetId="4">[34]Sheet1!#REF!</definedName>
    <definedName name="_HFI7">[34]Sheet1!#REF!</definedName>
    <definedName name="_hfi8" localSheetId="1">[34]Sheet1!#REF!</definedName>
    <definedName name="_hfi8" localSheetId="7">[34]Sheet1!#REF!</definedName>
    <definedName name="_hfi8" localSheetId="6">[34]Sheet1!#REF!</definedName>
    <definedName name="_hfi8" localSheetId="3">[34]Sheet1!#REF!</definedName>
    <definedName name="_hfi8" localSheetId="2">[34]Sheet1!#REF!</definedName>
    <definedName name="_hfi8" localSheetId="4">[34]Sheet1!#REF!</definedName>
    <definedName name="_hfi8">[34]Sheet1!#REF!</definedName>
    <definedName name="_HMP1" localSheetId="1">#REF!</definedName>
    <definedName name="_HMP1" localSheetId="7">#REF!</definedName>
    <definedName name="_HMP1" localSheetId="6">#REF!</definedName>
    <definedName name="_HMP1" localSheetId="3">#REF!</definedName>
    <definedName name="_HMP1" localSheetId="2">#REF!</definedName>
    <definedName name="_HMP1" localSheetId="4">#REF!</definedName>
    <definedName name="_HMP1">#REF!</definedName>
    <definedName name="_HMP2" localSheetId="1">#REF!</definedName>
    <definedName name="_HMP2" localSheetId="7">#REF!</definedName>
    <definedName name="_HMP2" localSheetId="6">#REF!</definedName>
    <definedName name="_HMP2" localSheetId="3">#REF!</definedName>
    <definedName name="_HMP2" localSheetId="2">#REF!</definedName>
    <definedName name="_HMP2" localSheetId="4">#REF!</definedName>
    <definedName name="_HMP2">#REF!</definedName>
    <definedName name="_HMP3" localSheetId="1">#REF!</definedName>
    <definedName name="_HMP3" localSheetId="7">#REF!</definedName>
    <definedName name="_HMP3" localSheetId="6">#REF!</definedName>
    <definedName name="_HMP3" localSheetId="3">#REF!</definedName>
    <definedName name="_HMP3" localSheetId="2">#REF!</definedName>
    <definedName name="_HMP3" localSheetId="4">#REF!</definedName>
    <definedName name="_HMP3">#REF!</definedName>
    <definedName name="_HMP4" localSheetId="1">#REF!</definedName>
    <definedName name="_HMP4" localSheetId="7">#REF!</definedName>
    <definedName name="_HMP4" localSheetId="6">#REF!</definedName>
    <definedName name="_HMP4" localSheetId="3">#REF!</definedName>
    <definedName name="_HMP4" localSheetId="2">#REF!</definedName>
    <definedName name="_HMP4" localSheetId="4">#REF!</definedName>
    <definedName name="_HMP4">#REF!</definedName>
    <definedName name="_HRC1">'[6]Pipe trench'!$V$23</definedName>
    <definedName name="_HRC2">'[6]Pipe trench'!$V$24</definedName>
    <definedName name="_HSE1">'[6]Pipe trench'!$V$11</definedName>
    <definedName name="_lb1" localSheetId="1">#REF!</definedName>
    <definedName name="_lb1" localSheetId="7">#REF!</definedName>
    <definedName name="_lb1" localSheetId="6">#REF!</definedName>
    <definedName name="_lb1" localSheetId="3">#REF!</definedName>
    <definedName name="_lb1" localSheetId="2">#REF!</definedName>
    <definedName name="_lb1" localSheetId="4">#REF!</definedName>
    <definedName name="_lb1">#REF!</definedName>
    <definedName name="_lb2" localSheetId="1">#REF!</definedName>
    <definedName name="_lb2" localSheetId="7">#REF!</definedName>
    <definedName name="_lb2" localSheetId="6">#REF!</definedName>
    <definedName name="_lb2" localSheetId="3">#REF!</definedName>
    <definedName name="_lb2" localSheetId="2">#REF!</definedName>
    <definedName name="_lb2" localSheetId="4">#REF!</definedName>
    <definedName name="_lb2">#REF!</definedName>
    <definedName name="_lm1" localSheetId="1">#REF!</definedName>
    <definedName name="_lm1" localSheetId="7">#REF!</definedName>
    <definedName name="_lm1" localSheetId="6">#REF!</definedName>
    <definedName name="_lm1" localSheetId="3">#REF!</definedName>
    <definedName name="_lm1" localSheetId="2">#REF!</definedName>
    <definedName name="_lm1" localSheetId="4">#REF!</definedName>
    <definedName name="_lm1">#REF!</definedName>
    <definedName name="_LNK1" localSheetId="1">#REF!</definedName>
    <definedName name="_LNK1" localSheetId="7">#REF!</definedName>
    <definedName name="_LNK1" localSheetId="6">#REF!</definedName>
    <definedName name="_LNK1" localSheetId="3">#REF!</definedName>
    <definedName name="_LNK1" localSheetId="2">#REF!</definedName>
    <definedName name="_LNK1" localSheetId="4">#REF!</definedName>
    <definedName name="_LNK1">#REF!</definedName>
    <definedName name="_LNK10" localSheetId="1">#REF!</definedName>
    <definedName name="_LNK10" localSheetId="7">#REF!</definedName>
    <definedName name="_LNK10" localSheetId="6">#REF!</definedName>
    <definedName name="_LNK10" localSheetId="3">#REF!</definedName>
    <definedName name="_LNK10" localSheetId="2">#REF!</definedName>
    <definedName name="_LNK10" localSheetId="4">#REF!</definedName>
    <definedName name="_LNK10">#REF!</definedName>
    <definedName name="_LNK11" localSheetId="1">#REF!</definedName>
    <definedName name="_LNK11" localSheetId="7">#REF!</definedName>
    <definedName name="_LNK11" localSheetId="6">#REF!</definedName>
    <definedName name="_LNK11" localSheetId="3">#REF!</definedName>
    <definedName name="_LNK11" localSheetId="2">#REF!</definedName>
    <definedName name="_LNK11" localSheetId="4">#REF!</definedName>
    <definedName name="_LNK11">#REF!</definedName>
    <definedName name="_LNK12" localSheetId="1">#REF!</definedName>
    <definedName name="_LNK12" localSheetId="7">#REF!</definedName>
    <definedName name="_LNK12" localSheetId="6">#REF!</definedName>
    <definedName name="_LNK12" localSheetId="3">#REF!</definedName>
    <definedName name="_LNK12" localSheetId="2">#REF!</definedName>
    <definedName name="_LNK12" localSheetId="4">#REF!</definedName>
    <definedName name="_LNK12">#REF!</definedName>
    <definedName name="_LNK13" localSheetId="1">#REF!</definedName>
    <definedName name="_LNK13" localSheetId="7">#REF!</definedName>
    <definedName name="_LNK13" localSheetId="6">#REF!</definedName>
    <definedName name="_LNK13" localSheetId="3">#REF!</definedName>
    <definedName name="_LNK13" localSheetId="2">#REF!</definedName>
    <definedName name="_LNK13" localSheetId="4">#REF!</definedName>
    <definedName name="_LNK13">#REF!</definedName>
    <definedName name="_LNK136">[37]SHEET6!$G$49</definedName>
    <definedName name="_LNK137">[37]SHEET6!$G$50</definedName>
    <definedName name="_LNK14" localSheetId="1">#REF!</definedName>
    <definedName name="_LNK14" localSheetId="7">#REF!</definedName>
    <definedName name="_LNK14" localSheetId="6">#REF!</definedName>
    <definedName name="_LNK14" localSheetId="3">#REF!</definedName>
    <definedName name="_LNK14" localSheetId="2">#REF!</definedName>
    <definedName name="_LNK14" localSheetId="4">#REF!</definedName>
    <definedName name="_LNK14">#REF!</definedName>
    <definedName name="_LNK15" localSheetId="1">#REF!</definedName>
    <definedName name="_LNK15" localSheetId="7">#REF!</definedName>
    <definedName name="_LNK15" localSheetId="6">#REF!</definedName>
    <definedName name="_LNK15" localSheetId="3">#REF!</definedName>
    <definedName name="_LNK15" localSheetId="2">#REF!</definedName>
    <definedName name="_LNK15" localSheetId="4">#REF!</definedName>
    <definedName name="_LNK15">#REF!</definedName>
    <definedName name="_LNK16" localSheetId="1">#REF!</definedName>
    <definedName name="_LNK16" localSheetId="7">#REF!</definedName>
    <definedName name="_LNK16" localSheetId="6">#REF!</definedName>
    <definedName name="_LNK16" localSheetId="3">#REF!</definedName>
    <definedName name="_LNK16" localSheetId="2">#REF!</definedName>
    <definedName name="_LNK16" localSheetId="4">#REF!</definedName>
    <definedName name="_LNK16">#REF!</definedName>
    <definedName name="_LNK17" localSheetId="1">#REF!</definedName>
    <definedName name="_LNK17" localSheetId="7">#REF!</definedName>
    <definedName name="_LNK17" localSheetId="6">#REF!</definedName>
    <definedName name="_LNK17" localSheetId="3">#REF!</definedName>
    <definedName name="_LNK17" localSheetId="2">#REF!</definedName>
    <definedName name="_LNK17" localSheetId="4">#REF!</definedName>
    <definedName name="_LNK17">#REF!</definedName>
    <definedName name="_LNK18" localSheetId="1">#REF!</definedName>
    <definedName name="_LNK18" localSheetId="7">#REF!</definedName>
    <definedName name="_LNK18" localSheetId="6">#REF!</definedName>
    <definedName name="_LNK18" localSheetId="3">#REF!</definedName>
    <definedName name="_LNK18" localSheetId="2">#REF!</definedName>
    <definedName name="_LNK18" localSheetId="4">#REF!</definedName>
    <definedName name="_LNK18">#REF!</definedName>
    <definedName name="_LNK19" localSheetId="1">#REF!</definedName>
    <definedName name="_LNK19" localSheetId="7">#REF!</definedName>
    <definedName name="_LNK19" localSheetId="6">#REF!</definedName>
    <definedName name="_LNK19" localSheetId="3">#REF!</definedName>
    <definedName name="_LNK19" localSheetId="2">#REF!</definedName>
    <definedName name="_LNK19" localSheetId="4">#REF!</definedName>
    <definedName name="_LNK19">#REF!</definedName>
    <definedName name="_LNK2" localSheetId="1">#REF!</definedName>
    <definedName name="_LNK2" localSheetId="7">#REF!</definedName>
    <definedName name="_LNK2" localSheetId="6">#REF!</definedName>
    <definedName name="_LNK2" localSheetId="3">#REF!</definedName>
    <definedName name="_LNK2" localSheetId="2">#REF!</definedName>
    <definedName name="_LNK2" localSheetId="4">#REF!</definedName>
    <definedName name="_LNK2">#REF!</definedName>
    <definedName name="_LNK20" localSheetId="1">#REF!</definedName>
    <definedName name="_LNK20" localSheetId="7">#REF!</definedName>
    <definedName name="_LNK20" localSheetId="6">#REF!</definedName>
    <definedName name="_LNK20" localSheetId="3">#REF!</definedName>
    <definedName name="_LNK20" localSheetId="2">#REF!</definedName>
    <definedName name="_LNK20" localSheetId="4">#REF!</definedName>
    <definedName name="_LNK20">#REF!</definedName>
    <definedName name="_LNK21" localSheetId="1">#REF!</definedName>
    <definedName name="_LNK21" localSheetId="7">#REF!</definedName>
    <definedName name="_LNK21" localSheetId="6">#REF!</definedName>
    <definedName name="_LNK21" localSheetId="3">#REF!</definedName>
    <definedName name="_LNK21" localSheetId="2">#REF!</definedName>
    <definedName name="_LNK21" localSheetId="4">#REF!</definedName>
    <definedName name="_LNK21">#REF!</definedName>
    <definedName name="_LNK22" localSheetId="1">#REF!</definedName>
    <definedName name="_LNK22" localSheetId="7">#REF!</definedName>
    <definedName name="_LNK22" localSheetId="6">#REF!</definedName>
    <definedName name="_LNK22" localSheetId="3">#REF!</definedName>
    <definedName name="_LNK22" localSheetId="2">#REF!</definedName>
    <definedName name="_LNK22" localSheetId="4">#REF!</definedName>
    <definedName name="_LNK22">#REF!</definedName>
    <definedName name="_LNK23" localSheetId="1">#REF!</definedName>
    <definedName name="_LNK23" localSheetId="7">#REF!</definedName>
    <definedName name="_LNK23" localSheetId="6">#REF!</definedName>
    <definedName name="_LNK23" localSheetId="3">#REF!</definedName>
    <definedName name="_LNK23" localSheetId="2">#REF!</definedName>
    <definedName name="_LNK23" localSheetId="4">#REF!</definedName>
    <definedName name="_LNK23">#REF!</definedName>
    <definedName name="_LNK24" localSheetId="1">#REF!</definedName>
    <definedName name="_LNK24" localSheetId="7">#REF!</definedName>
    <definedName name="_LNK24" localSheetId="6">#REF!</definedName>
    <definedName name="_LNK24" localSheetId="3">#REF!</definedName>
    <definedName name="_LNK24" localSheetId="2">#REF!</definedName>
    <definedName name="_LNK24" localSheetId="4">#REF!</definedName>
    <definedName name="_LNK24">#REF!</definedName>
    <definedName name="_LNK25" localSheetId="1">#REF!</definedName>
    <definedName name="_LNK25" localSheetId="7">#REF!</definedName>
    <definedName name="_LNK25" localSheetId="6">#REF!</definedName>
    <definedName name="_LNK25" localSheetId="3">#REF!</definedName>
    <definedName name="_LNK25" localSheetId="2">#REF!</definedName>
    <definedName name="_LNK25" localSheetId="4">#REF!</definedName>
    <definedName name="_LNK25">#REF!</definedName>
    <definedName name="_LNK26" localSheetId="1">#REF!</definedName>
    <definedName name="_LNK26" localSheetId="7">#REF!</definedName>
    <definedName name="_LNK26" localSheetId="6">#REF!</definedName>
    <definedName name="_LNK26" localSheetId="3">#REF!</definedName>
    <definedName name="_LNK26" localSheetId="2">#REF!</definedName>
    <definedName name="_LNK26" localSheetId="4">#REF!</definedName>
    <definedName name="_LNK26">#REF!</definedName>
    <definedName name="_LNK27" localSheetId="1">#REF!</definedName>
    <definedName name="_LNK27" localSheetId="7">#REF!</definedName>
    <definedName name="_LNK27" localSheetId="6">#REF!</definedName>
    <definedName name="_LNK27" localSheetId="3">#REF!</definedName>
    <definedName name="_LNK27" localSheetId="2">#REF!</definedName>
    <definedName name="_LNK27" localSheetId="4">#REF!</definedName>
    <definedName name="_LNK27">#REF!</definedName>
    <definedName name="_LNK28" localSheetId="1">#REF!</definedName>
    <definedName name="_LNK28" localSheetId="7">#REF!</definedName>
    <definedName name="_LNK28" localSheetId="6">#REF!</definedName>
    <definedName name="_LNK28" localSheetId="3">#REF!</definedName>
    <definedName name="_LNK28" localSheetId="2">#REF!</definedName>
    <definedName name="_LNK28" localSheetId="4">#REF!</definedName>
    <definedName name="_LNK28">#REF!</definedName>
    <definedName name="_LNK29" localSheetId="1">#REF!</definedName>
    <definedName name="_LNK29" localSheetId="7">#REF!</definedName>
    <definedName name="_LNK29" localSheetId="6">#REF!</definedName>
    <definedName name="_LNK29" localSheetId="3">#REF!</definedName>
    <definedName name="_LNK29" localSheetId="2">#REF!</definedName>
    <definedName name="_LNK29" localSheetId="4">#REF!</definedName>
    <definedName name="_LNK29">#REF!</definedName>
    <definedName name="_LNK3" localSheetId="1">#REF!</definedName>
    <definedName name="_LNK3" localSheetId="7">#REF!</definedName>
    <definedName name="_LNK3" localSheetId="6">#REF!</definedName>
    <definedName name="_LNK3" localSheetId="3">#REF!</definedName>
    <definedName name="_LNK3" localSheetId="2">#REF!</definedName>
    <definedName name="_LNK3" localSheetId="4">#REF!</definedName>
    <definedName name="_LNK3">#REF!</definedName>
    <definedName name="_LNK30" localSheetId="1">#REF!</definedName>
    <definedName name="_LNK30" localSheetId="7">#REF!</definedName>
    <definedName name="_LNK30" localSheetId="6">#REF!</definedName>
    <definedName name="_LNK30" localSheetId="3">#REF!</definedName>
    <definedName name="_LNK30" localSheetId="2">#REF!</definedName>
    <definedName name="_LNK30" localSheetId="4">#REF!</definedName>
    <definedName name="_LNK30">#REF!</definedName>
    <definedName name="_LNK31" localSheetId="1">#REF!</definedName>
    <definedName name="_LNK31" localSheetId="7">#REF!</definedName>
    <definedName name="_LNK31" localSheetId="6">#REF!</definedName>
    <definedName name="_LNK31" localSheetId="3">#REF!</definedName>
    <definedName name="_LNK31" localSheetId="2">#REF!</definedName>
    <definedName name="_LNK31" localSheetId="4">#REF!</definedName>
    <definedName name="_LNK31">#REF!</definedName>
    <definedName name="_LNK32" localSheetId="1">#REF!</definedName>
    <definedName name="_LNK32" localSheetId="7">#REF!</definedName>
    <definedName name="_LNK32" localSheetId="6">#REF!</definedName>
    <definedName name="_LNK32" localSheetId="3">#REF!</definedName>
    <definedName name="_LNK32" localSheetId="2">#REF!</definedName>
    <definedName name="_LNK32" localSheetId="4">#REF!</definedName>
    <definedName name="_LNK32">#REF!</definedName>
    <definedName name="_LNK33" localSheetId="1">#REF!</definedName>
    <definedName name="_LNK33" localSheetId="7">#REF!</definedName>
    <definedName name="_LNK33" localSheetId="6">#REF!</definedName>
    <definedName name="_LNK33" localSheetId="3">#REF!</definedName>
    <definedName name="_LNK33" localSheetId="2">#REF!</definedName>
    <definedName name="_LNK33" localSheetId="4">#REF!</definedName>
    <definedName name="_LNK33">#REF!</definedName>
    <definedName name="_LNK34" localSheetId="1">#REF!</definedName>
    <definedName name="_LNK34" localSheetId="7">#REF!</definedName>
    <definedName name="_LNK34" localSheetId="6">#REF!</definedName>
    <definedName name="_LNK34" localSheetId="3">#REF!</definedName>
    <definedName name="_LNK34" localSheetId="2">#REF!</definedName>
    <definedName name="_LNK34" localSheetId="4">#REF!</definedName>
    <definedName name="_LNK34">#REF!</definedName>
    <definedName name="_LNK35" localSheetId="1">#REF!</definedName>
    <definedName name="_LNK35" localSheetId="7">#REF!</definedName>
    <definedName name="_LNK35" localSheetId="6">#REF!</definedName>
    <definedName name="_LNK35" localSheetId="3">#REF!</definedName>
    <definedName name="_LNK35" localSheetId="2">#REF!</definedName>
    <definedName name="_LNK35" localSheetId="4">#REF!</definedName>
    <definedName name="_LNK35">#REF!</definedName>
    <definedName name="_LNK36" localSheetId="1">#REF!</definedName>
    <definedName name="_LNK36" localSheetId="7">#REF!</definedName>
    <definedName name="_LNK36" localSheetId="6">#REF!</definedName>
    <definedName name="_LNK36" localSheetId="3">#REF!</definedName>
    <definedName name="_LNK36" localSheetId="2">#REF!</definedName>
    <definedName name="_LNK36" localSheetId="4">#REF!</definedName>
    <definedName name="_LNK36">#REF!</definedName>
    <definedName name="_LNK37" localSheetId="1">#REF!</definedName>
    <definedName name="_LNK37" localSheetId="7">#REF!</definedName>
    <definedName name="_LNK37" localSheetId="6">#REF!</definedName>
    <definedName name="_LNK37" localSheetId="3">#REF!</definedName>
    <definedName name="_LNK37" localSheetId="2">#REF!</definedName>
    <definedName name="_LNK37" localSheetId="4">#REF!</definedName>
    <definedName name="_LNK37">#REF!</definedName>
    <definedName name="_LNK38" localSheetId="1">#REF!</definedName>
    <definedName name="_LNK38" localSheetId="7">#REF!</definedName>
    <definedName name="_LNK38" localSheetId="6">#REF!</definedName>
    <definedName name="_LNK38" localSheetId="3">#REF!</definedName>
    <definedName name="_LNK38" localSheetId="2">#REF!</definedName>
    <definedName name="_LNK38" localSheetId="4">#REF!</definedName>
    <definedName name="_LNK38">#REF!</definedName>
    <definedName name="_LNK39" localSheetId="1">#REF!</definedName>
    <definedName name="_LNK39" localSheetId="7">#REF!</definedName>
    <definedName name="_LNK39" localSheetId="6">#REF!</definedName>
    <definedName name="_LNK39" localSheetId="3">#REF!</definedName>
    <definedName name="_LNK39" localSheetId="2">#REF!</definedName>
    <definedName name="_LNK39" localSheetId="4">#REF!</definedName>
    <definedName name="_LNK39">#REF!</definedName>
    <definedName name="_LNK4" localSheetId="1">#REF!</definedName>
    <definedName name="_LNK4" localSheetId="7">#REF!</definedName>
    <definedName name="_LNK4" localSheetId="6">#REF!</definedName>
    <definedName name="_LNK4" localSheetId="3">#REF!</definedName>
    <definedName name="_LNK4" localSheetId="2">#REF!</definedName>
    <definedName name="_LNK4" localSheetId="4">#REF!</definedName>
    <definedName name="_LNK4">#REF!</definedName>
    <definedName name="_LNK40" localSheetId="1">#REF!</definedName>
    <definedName name="_LNK40" localSheetId="7">#REF!</definedName>
    <definedName name="_LNK40" localSheetId="6">#REF!</definedName>
    <definedName name="_LNK40" localSheetId="3">#REF!</definedName>
    <definedName name="_LNK40" localSheetId="2">#REF!</definedName>
    <definedName name="_LNK40" localSheetId="4">#REF!</definedName>
    <definedName name="_LNK40">#REF!</definedName>
    <definedName name="_LNK41" localSheetId="1">#REF!</definedName>
    <definedName name="_LNK41" localSheetId="7">#REF!</definedName>
    <definedName name="_LNK41" localSheetId="6">#REF!</definedName>
    <definedName name="_LNK41" localSheetId="3">#REF!</definedName>
    <definedName name="_LNK41" localSheetId="2">#REF!</definedName>
    <definedName name="_LNK41" localSheetId="4">#REF!</definedName>
    <definedName name="_LNK41">#REF!</definedName>
    <definedName name="_LNK42" localSheetId="1">#REF!</definedName>
    <definedName name="_LNK42" localSheetId="7">#REF!</definedName>
    <definedName name="_LNK42" localSheetId="6">#REF!</definedName>
    <definedName name="_LNK42" localSheetId="3">#REF!</definedName>
    <definedName name="_LNK42" localSheetId="2">#REF!</definedName>
    <definedName name="_LNK42" localSheetId="4">#REF!</definedName>
    <definedName name="_LNK42">#REF!</definedName>
    <definedName name="_LNK43" localSheetId="1">#REF!</definedName>
    <definedName name="_LNK43" localSheetId="7">#REF!</definedName>
    <definedName name="_LNK43" localSheetId="6">#REF!</definedName>
    <definedName name="_LNK43" localSheetId="3">#REF!</definedName>
    <definedName name="_LNK43" localSheetId="2">#REF!</definedName>
    <definedName name="_LNK43" localSheetId="4">#REF!</definedName>
    <definedName name="_LNK43">#REF!</definedName>
    <definedName name="_LNK44" localSheetId="1">#REF!</definedName>
    <definedName name="_LNK44" localSheetId="7">#REF!</definedName>
    <definedName name="_LNK44" localSheetId="6">#REF!</definedName>
    <definedName name="_LNK44" localSheetId="3">#REF!</definedName>
    <definedName name="_LNK44" localSheetId="2">#REF!</definedName>
    <definedName name="_LNK44" localSheetId="4">#REF!</definedName>
    <definedName name="_LNK44">#REF!</definedName>
    <definedName name="_LNK45" localSheetId="1">#REF!</definedName>
    <definedName name="_LNK45" localSheetId="7">#REF!</definedName>
    <definedName name="_LNK45" localSheetId="6">#REF!</definedName>
    <definedName name="_LNK45" localSheetId="3">#REF!</definedName>
    <definedName name="_LNK45" localSheetId="2">#REF!</definedName>
    <definedName name="_LNK45" localSheetId="4">#REF!</definedName>
    <definedName name="_LNK45">#REF!</definedName>
    <definedName name="_LNK46" localSheetId="1">#REF!</definedName>
    <definedName name="_LNK46" localSheetId="7">#REF!</definedName>
    <definedName name="_LNK46" localSheetId="6">#REF!</definedName>
    <definedName name="_LNK46" localSheetId="3">#REF!</definedName>
    <definedName name="_LNK46" localSheetId="2">#REF!</definedName>
    <definedName name="_LNK46" localSheetId="4">#REF!</definedName>
    <definedName name="_LNK46">#REF!</definedName>
    <definedName name="_LNK47" localSheetId="1">#REF!</definedName>
    <definedName name="_LNK47" localSheetId="7">#REF!</definedName>
    <definedName name="_LNK47" localSheetId="6">#REF!</definedName>
    <definedName name="_LNK47" localSheetId="3">#REF!</definedName>
    <definedName name="_LNK47" localSheetId="2">#REF!</definedName>
    <definedName name="_LNK47" localSheetId="4">#REF!</definedName>
    <definedName name="_LNK47">#REF!</definedName>
    <definedName name="_LNK48" localSheetId="1">#REF!</definedName>
    <definedName name="_LNK48" localSheetId="7">#REF!</definedName>
    <definedName name="_LNK48" localSheetId="6">#REF!</definedName>
    <definedName name="_LNK48" localSheetId="3">#REF!</definedName>
    <definedName name="_LNK48" localSheetId="2">#REF!</definedName>
    <definedName name="_LNK48" localSheetId="4">#REF!</definedName>
    <definedName name="_LNK48">#REF!</definedName>
    <definedName name="_LNK49" localSheetId="1">#REF!</definedName>
    <definedName name="_LNK49" localSheetId="7">#REF!</definedName>
    <definedName name="_LNK49" localSheetId="6">#REF!</definedName>
    <definedName name="_LNK49" localSheetId="3">#REF!</definedName>
    <definedName name="_LNK49" localSheetId="2">#REF!</definedName>
    <definedName name="_LNK49" localSheetId="4">#REF!</definedName>
    <definedName name="_LNK49">#REF!</definedName>
    <definedName name="_LNK5" localSheetId="1">#REF!</definedName>
    <definedName name="_LNK5" localSheetId="7">#REF!</definedName>
    <definedName name="_LNK5" localSheetId="6">#REF!</definedName>
    <definedName name="_LNK5" localSheetId="3">#REF!</definedName>
    <definedName name="_LNK5" localSheetId="2">#REF!</definedName>
    <definedName name="_LNK5" localSheetId="4">#REF!</definedName>
    <definedName name="_LNK5">#REF!</definedName>
    <definedName name="_LNK50" localSheetId="1">#REF!</definedName>
    <definedName name="_LNK50" localSheetId="7">#REF!</definedName>
    <definedName name="_LNK50" localSheetId="6">#REF!</definedName>
    <definedName name="_LNK50" localSheetId="3">#REF!</definedName>
    <definedName name="_LNK50" localSheetId="2">#REF!</definedName>
    <definedName name="_LNK50" localSheetId="4">#REF!</definedName>
    <definedName name="_LNK50">#REF!</definedName>
    <definedName name="_LNK51" localSheetId="1">#REF!</definedName>
    <definedName name="_LNK51" localSheetId="7">#REF!</definedName>
    <definedName name="_LNK51" localSheetId="6">#REF!</definedName>
    <definedName name="_LNK51" localSheetId="3">#REF!</definedName>
    <definedName name="_LNK51" localSheetId="2">#REF!</definedName>
    <definedName name="_LNK51" localSheetId="4">#REF!</definedName>
    <definedName name="_LNK51">#REF!</definedName>
    <definedName name="_LNK52" localSheetId="1">#REF!</definedName>
    <definedName name="_LNK52" localSheetId="7">#REF!</definedName>
    <definedName name="_LNK52" localSheetId="6">#REF!</definedName>
    <definedName name="_LNK52" localSheetId="3">#REF!</definedName>
    <definedName name="_LNK52" localSheetId="2">#REF!</definedName>
    <definedName name="_LNK52" localSheetId="4">#REF!</definedName>
    <definedName name="_LNK52">#REF!</definedName>
    <definedName name="_LNK53" localSheetId="1">#REF!</definedName>
    <definedName name="_LNK53" localSheetId="7">#REF!</definedName>
    <definedName name="_LNK53" localSheetId="6">#REF!</definedName>
    <definedName name="_LNK53" localSheetId="3">#REF!</definedName>
    <definedName name="_LNK53" localSheetId="2">#REF!</definedName>
    <definedName name="_LNK53" localSheetId="4">#REF!</definedName>
    <definedName name="_LNK53">#REF!</definedName>
    <definedName name="_LNK54" localSheetId="1">#REF!</definedName>
    <definedName name="_LNK54" localSheetId="7">#REF!</definedName>
    <definedName name="_LNK54" localSheetId="6">#REF!</definedName>
    <definedName name="_LNK54" localSheetId="3">#REF!</definedName>
    <definedName name="_LNK54" localSheetId="2">#REF!</definedName>
    <definedName name="_LNK54" localSheetId="4">#REF!</definedName>
    <definedName name="_LNK54">#REF!</definedName>
    <definedName name="_LNK55" localSheetId="1">#REF!</definedName>
    <definedName name="_LNK55" localSheetId="7">#REF!</definedName>
    <definedName name="_LNK55" localSheetId="6">#REF!</definedName>
    <definedName name="_LNK55" localSheetId="3">#REF!</definedName>
    <definedName name="_LNK55" localSheetId="2">#REF!</definedName>
    <definedName name="_LNK55" localSheetId="4">#REF!</definedName>
    <definedName name="_LNK55">#REF!</definedName>
    <definedName name="_LNK56" localSheetId="1">#REF!</definedName>
    <definedName name="_LNK56" localSheetId="7">#REF!</definedName>
    <definedName name="_LNK56" localSheetId="6">#REF!</definedName>
    <definedName name="_LNK56" localSheetId="3">#REF!</definedName>
    <definedName name="_LNK56" localSheetId="2">#REF!</definedName>
    <definedName name="_LNK56" localSheetId="4">#REF!</definedName>
    <definedName name="_LNK56">#REF!</definedName>
    <definedName name="_LNK57" localSheetId="1">#REF!</definedName>
    <definedName name="_LNK57" localSheetId="7">#REF!</definedName>
    <definedName name="_LNK57" localSheetId="6">#REF!</definedName>
    <definedName name="_LNK57" localSheetId="3">#REF!</definedName>
    <definedName name="_LNK57" localSheetId="2">#REF!</definedName>
    <definedName name="_LNK57" localSheetId="4">#REF!</definedName>
    <definedName name="_LNK57">#REF!</definedName>
    <definedName name="_LNK6" localSheetId="1">#REF!</definedName>
    <definedName name="_LNK6" localSheetId="7">#REF!</definedName>
    <definedName name="_LNK6" localSheetId="6">#REF!</definedName>
    <definedName name="_LNK6" localSheetId="3">#REF!</definedName>
    <definedName name="_LNK6" localSheetId="2">#REF!</definedName>
    <definedName name="_LNK6" localSheetId="4">#REF!</definedName>
    <definedName name="_LNK6">#REF!</definedName>
    <definedName name="_LNK7" localSheetId="1">#REF!</definedName>
    <definedName name="_LNK7" localSheetId="7">#REF!</definedName>
    <definedName name="_LNK7" localSheetId="6">#REF!</definedName>
    <definedName name="_LNK7" localSheetId="3">#REF!</definedName>
    <definedName name="_LNK7" localSheetId="2">#REF!</definedName>
    <definedName name="_LNK7" localSheetId="4">#REF!</definedName>
    <definedName name="_LNK7">#REF!</definedName>
    <definedName name="_LNK8" localSheetId="1">#REF!</definedName>
    <definedName name="_LNK8" localSheetId="7">#REF!</definedName>
    <definedName name="_LNK8" localSheetId="6">#REF!</definedName>
    <definedName name="_LNK8" localSheetId="3">#REF!</definedName>
    <definedName name="_LNK8" localSheetId="2">#REF!</definedName>
    <definedName name="_LNK8" localSheetId="4">#REF!</definedName>
    <definedName name="_LNK8">#REF!</definedName>
    <definedName name="_LNK9" localSheetId="1">#REF!</definedName>
    <definedName name="_LNK9" localSheetId="7">#REF!</definedName>
    <definedName name="_LNK9" localSheetId="6">#REF!</definedName>
    <definedName name="_LNK9" localSheetId="3">#REF!</definedName>
    <definedName name="_LNK9" localSheetId="2">#REF!</definedName>
    <definedName name="_LNK9" localSheetId="4">#REF!</definedName>
    <definedName name="_LNK9">#REF!</definedName>
    <definedName name="_mac2">200</definedName>
    <definedName name="_MIX10" localSheetId="1">#REF!</definedName>
    <definedName name="_MIX10" localSheetId="7">#REF!</definedName>
    <definedName name="_MIX10" localSheetId="6">#REF!</definedName>
    <definedName name="_MIX10" localSheetId="3">#REF!</definedName>
    <definedName name="_MIX10" localSheetId="2">#REF!</definedName>
    <definedName name="_MIX10" localSheetId="4">#REF!</definedName>
    <definedName name="_MIX10">#REF!</definedName>
    <definedName name="_MIX15" localSheetId="1">#REF!</definedName>
    <definedName name="_MIX15" localSheetId="7">#REF!</definedName>
    <definedName name="_MIX15" localSheetId="6">#REF!</definedName>
    <definedName name="_MIX15" localSheetId="3">#REF!</definedName>
    <definedName name="_MIX15" localSheetId="2">#REF!</definedName>
    <definedName name="_MIX15" localSheetId="4">#REF!</definedName>
    <definedName name="_MIX15">#REF!</definedName>
    <definedName name="_MIX15150" localSheetId="1">'[3]Mix Design'!#REF!</definedName>
    <definedName name="_MIX15150" localSheetId="7">'[3]Mix Design'!#REF!</definedName>
    <definedName name="_MIX15150" localSheetId="6">'[3]Mix Design'!#REF!</definedName>
    <definedName name="_MIX15150" localSheetId="3">'[3]Mix Design'!#REF!</definedName>
    <definedName name="_MIX15150" localSheetId="2">'[3]Mix Design'!#REF!</definedName>
    <definedName name="_MIX15150" localSheetId="4">'[3]Mix Design'!#REF!</definedName>
    <definedName name="_MIX15150">'[3]Mix Design'!#REF!</definedName>
    <definedName name="_MIX1540">'[3]Mix Design'!$P$11</definedName>
    <definedName name="_MIX1580" localSheetId="1">'[3]Mix Design'!#REF!</definedName>
    <definedName name="_MIX1580" localSheetId="7">'[3]Mix Design'!#REF!</definedName>
    <definedName name="_MIX1580" localSheetId="6">'[3]Mix Design'!#REF!</definedName>
    <definedName name="_MIX1580" localSheetId="3">'[3]Mix Design'!#REF!</definedName>
    <definedName name="_MIX1580" localSheetId="2">'[3]Mix Design'!#REF!</definedName>
    <definedName name="_MIX1580" localSheetId="4">'[3]Mix Design'!#REF!</definedName>
    <definedName name="_MIX1580">'[3]Mix Design'!#REF!</definedName>
    <definedName name="_MIX2">'[4]Mix Design'!$P$12</definedName>
    <definedName name="_MIX20" localSheetId="1">#REF!</definedName>
    <definedName name="_MIX20" localSheetId="7">#REF!</definedName>
    <definedName name="_MIX20" localSheetId="6">#REF!</definedName>
    <definedName name="_MIX20" localSheetId="3">#REF!</definedName>
    <definedName name="_MIX20" localSheetId="2">#REF!</definedName>
    <definedName name="_MIX20" localSheetId="4">#REF!</definedName>
    <definedName name="_MIX20">#REF!</definedName>
    <definedName name="_MIX2020">'[3]Mix Design'!$P$12</definedName>
    <definedName name="_MIX2040">'[3]Mix Design'!$P$13</definedName>
    <definedName name="_MIX25" localSheetId="1">#REF!</definedName>
    <definedName name="_MIX25" localSheetId="7">#REF!</definedName>
    <definedName name="_MIX25" localSheetId="6">#REF!</definedName>
    <definedName name="_MIX25" localSheetId="3">#REF!</definedName>
    <definedName name="_MIX25" localSheetId="2">#REF!</definedName>
    <definedName name="_MIX25" localSheetId="4">#REF!</definedName>
    <definedName name="_MIX25">#REF!</definedName>
    <definedName name="_MIX2540">'[3]Mix Design'!$P$15</definedName>
    <definedName name="_Mix255">'[5]Mix Design'!$P$13</definedName>
    <definedName name="_MIX30" localSheetId="1">#REF!</definedName>
    <definedName name="_MIX30" localSheetId="7">#REF!</definedName>
    <definedName name="_MIX30" localSheetId="6">#REF!</definedName>
    <definedName name="_MIX30" localSheetId="3">#REF!</definedName>
    <definedName name="_MIX30" localSheetId="2">#REF!</definedName>
    <definedName name="_MIX30" localSheetId="4">#REF!</definedName>
    <definedName name="_MIX30">#REF!</definedName>
    <definedName name="_MIX35" localSheetId="1">#REF!</definedName>
    <definedName name="_MIX35" localSheetId="7">#REF!</definedName>
    <definedName name="_MIX35" localSheetId="6">#REF!</definedName>
    <definedName name="_MIX35" localSheetId="3">#REF!</definedName>
    <definedName name="_MIX35" localSheetId="2">#REF!</definedName>
    <definedName name="_MIX35" localSheetId="4">#REF!</definedName>
    <definedName name="_MIX35">#REF!</definedName>
    <definedName name="_MIX40" localSheetId="1">#REF!</definedName>
    <definedName name="_MIX40" localSheetId="7">#REF!</definedName>
    <definedName name="_MIX40" localSheetId="6">#REF!</definedName>
    <definedName name="_MIX40" localSheetId="3">#REF!</definedName>
    <definedName name="_MIX40" localSheetId="2">#REF!</definedName>
    <definedName name="_MIX40" localSheetId="4">#REF!</definedName>
    <definedName name="_MIX40">#REF!</definedName>
    <definedName name="_MIX45" localSheetId="1">'[3]Mix Design'!#REF!</definedName>
    <definedName name="_MIX45" localSheetId="7">'[3]Mix Design'!#REF!</definedName>
    <definedName name="_MIX45" localSheetId="6">'[3]Mix Design'!#REF!</definedName>
    <definedName name="_MIX45" localSheetId="3">'[3]Mix Design'!#REF!</definedName>
    <definedName name="_MIX45" localSheetId="2">'[3]Mix Design'!#REF!</definedName>
    <definedName name="_MIX45" localSheetId="4">'[3]Mix Design'!#REF!</definedName>
    <definedName name="_MIX45">'[3]Mix Design'!#REF!</definedName>
    <definedName name="_mm1" localSheetId="1">#REF!</definedName>
    <definedName name="_mm1" localSheetId="7">#REF!</definedName>
    <definedName name="_mm1" localSheetId="6">#REF!</definedName>
    <definedName name="_mm1" localSheetId="3">#REF!</definedName>
    <definedName name="_mm1" localSheetId="2">#REF!</definedName>
    <definedName name="_mm1" localSheetId="4">#REF!</definedName>
    <definedName name="_mm1">#REF!</definedName>
    <definedName name="_mm2" localSheetId="1">#REF!</definedName>
    <definedName name="_mm2" localSheetId="7">#REF!</definedName>
    <definedName name="_mm2" localSheetId="6">#REF!</definedName>
    <definedName name="_mm2" localSheetId="3">#REF!</definedName>
    <definedName name="_mm2" localSheetId="2">#REF!</definedName>
    <definedName name="_mm2" localSheetId="4">#REF!</definedName>
    <definedName name="_mm2">#REF!</definedName>
    <definedName name="_mm3" localSheetId="1">#REF!</definedName>
    <definedName name="_mm3" localSheetId="7">#REF!</definedName>
    <definedName name="_mm3" localSheetId="6">#REF!</definedName>
    <definedName name="_mm3" localSheetId="3">#REF!</definedName>
    <definedName name="_mm3" localSheetId="2">#REF!</definedName>
    <definedName name="_mm3" localSheetId="4">#REF!</definedName>
    <definedName name="_mm3">#REF!</definedName>
    <definedName name="_MUR5" localSheetId="1">#REF!</definedName>
    <definedName name="_MUR5" localSheetId="7">#REF!</definedName>
    <definedName name="_MUR5" localSheetId="6">#REF!</definedName>
    <definedName name="_MUR5" localSheetId="3">#REF!</definedName>
    <definedName name="_MUR5" localSheetId="2">#REF!</definedName>
    <definedName name="_MUR5" localSheetId="4">#REF!</definedName>
    <definedName name="_MUR5">#REF!</definedName>
    <definedName name="_MUR8" localSheetId="1">#REF!</definedName>
    <definedName name="_MUR8" localSheetId="7">#REF!</definedName>
    <definedName name="_MUR8" localSheetId="6">#REF!</definedName>
    <definedName name="_MUR8" localSheetId="3">#REF!</definedName>
    <definedName name="_MUR8" localSheetId="2">#REF!</definedName>
    <definedName name="_MUR8" localSheetId="4">#REF!</definedName>
    <definedName name="_MUR8">#REF!</definedName>
    <definedName name="_nb1" localSheetId="1">#REF!</definedName>
    <definedName name="_nb1" localSheetId="7">#REF!</definedName>
    <definedName name="_nb1" localSheetId="6">#REF!</definedName>
    <definedName name="_nb1" localSheetId="3">#REF!</definedName>
    <definedName name="_nb1" localSheetId="2">#REF!</definedName>
    <definedName name="_nb1" localSheetId="4">#REF!</definedName>
    <definedName name="_nb1">#REF!</definedName>
    <definedName name="_nb2" localSheetId="1">#REF!</definedName>
    <definedName name="_nb2" localSheetId="7">#REF!</definedName>
    <definedName name="_nb2" localSheetId="6">#REF!</definedName>
    <definedName name="_nb2" localSheetId="3">#REF!</definedName>
    <definedName name="_nb2" localSheetId="2">#REF!</definedName>
    <definedName name="_nb2" localSheetId="4">#REF!</definedName>
    <definedName name="_nb2">#REF!</definedName>
    <definedName name="_OPC43" localSheetId="1">#REF!</definedName>
    <definedName name="_OPC43" localSheetId="7">#REF!</definedName>
    <definedName name="_OPC43" localSheetId="6">#REF!</definedName>
    <definedName name="_OPC43" localSheetId="3">#REF!</definedName>
    <definedName name="_OPC43" localSheetId="2">#REF!</definedName>
    <definedName name="_OPC43" localSheetId="4">#REF!</definedName>
    <definedName name="_OPC43">#REF!</definedName>
    <definedName name="_ORC1">'[6]Pipe trench'!$V$17</definedName>
    <definedName name="_ORC2">'[6]Pipe trench'!$V$18</definedName>
    <definedName name="_Order1" hidden="1">255</definedName>
    <definedName name="_Order2" hidden="1">0</definedName>
    <definedName name="_OSE1">'[6]Pipe trench'!$V$8</definedName>
    <definedName name="_PPC53">'[35]RA Civil'!$E$19</definedName>
    <definedName name="_sh1">90</definedName>
    <definedName name="_sh2">120</definedName>
    <definedName name="_sh3">150</definedName>
    <definedName name="_sh4">180</definedName>
    <definedName name="_SLV20025">'[6]ANAL-PUMP HOUSE'!$I$58</definedName>
    <definedName name="_SLV80010">'[6]ANAL-PUMP HOUSE'!$I$60</definedName>
    <definedName name="_tab1" localSheetId="1">#REF!</definedName>
    <definedName name="_tab1" localSheetId="7">#REF!</definedName>
    <definedName name="_tab1" localSheetId="6">#REF!</definedName>
    <definedName name="_tab1" localSheetId="3">#REF!</definedName>
    <definedName name="_tab1" localSheetId="2">#REF!</definedName>
    <definedName name="_tab1" localSheetId="4">#REF!</definedName>
    <definedName name="_tab1">#REF!</definedName>
    <definedName name="_tab2" localSheetId="1">#REF!</definedName>
    <definedName name="_tab2" localSheetId="7">#REF!</definedName>
    <definedName name="_tab2" localSheetId="6">#REF!</definedName>
    <definedName name="_tab2" localSheetId="3">#REF!</definedName>
    <definedName name="_tab2" localSheetId="2">#REF!</definedName>
    <definedName name="_tab2" localSheetId="4">#REF!</definedName>
    <definedName name="_tab2">#REF!</definedName>
    <definedName name="_TIP1" localSheetId="1">#REF!</definedName>
    <definedName name="_TIP1" localSheetId="7">#REF!</definedName>
    <definedName name="_TIP1" localSheetId="6">#REF!</definedName>
    <definedName name="_TIP1" localSheetId="3">#REF!</definedName>
    <definedName name="_TIP1" localSheetId="2">#REF!</definedName>
    <definedName name="_TIP1" localSheetId="4">#REF!</definedName>
    <definedName name="_TIP1">#REF!</definedName>
    <definedName name="_TIP2" localSheetId="1">#REF!</definedName>
    <definedName name="_TIP2" localSheetId="7">#REF!</definedName>
    <definedName name="_TIP2" localSheetId="6">#REF!</definedName>
    <definedName name="_TIP2" localSheetId="3">#REF!</definedName>
    <definedName name="_TIP2" localSheetId="2">#REF!</definedName>
    <definedName name="_TIP2" localSheetId="4">#REF!</definedName>
    <definedName name="_TIP2">#REF!</definedName>
    <definedName name="_TIP3" localSheetId="1">#REF!</definedName>
    <definedName name="_TIP3" localSheetId="7">#REF!</definedName>
    <definedName name="_TIP3" localSheetId="6">#REF!</definedName>
    <definedName name="_TIP3" localSheetId="3">#REF!</definedName>
    <definedName name="_TIP3" localSheetId="2">#REF!</definedName>
    <definedName name="_TIP3" localSheetId="4">#REF!</definedName>
    <definedName name="_TIP3">#REF!</definedName>
    <definedName name="_V1">[38]Voucher!$B$1</definedName>
    <definedName name="_V2">[38]Voucher!$R$1</definedName>
    <definedName name="_Vf1" localSheetId="1">#REF!</definedName>
    <definedName name="_Vf1" localSheetId="7">#REF!</definedName>
    <definedName name="_Vf1" localSheetId="6">#REF!</definedName>
    <definedName name="_Vf1" localSheetId="3">#REF!</definedName>
    <definedName name="_Vf1" localSheetId="2">#REF!</definedName>
    <definedName name="_Vf1" localSheetId="4">#REF!</definedName>
    <definedName name="_Vf1">#REF!</definedName>
    <definedName name="_Vf2" localSheetId="1">#REF!</definedName>
    <definedName name="_Vf2" localSheetId="7">#REF!</definedName>
    <definedName name="_Vf2" localSheetId="6">#REF!</definedName>
    <definedName name="_Vf2" localSheetId="3">#REF!</definedName>
    <definedName name="_Vf2" localSheetId="2">#REF!</definedName>
    <definedName name="_Vf2" localSheetId="4">#REF!</definedName>
    <definedName name="_Vf2">#REF!</definedName>
    <definedName name="_wp1" localSheetId="1">#REF!</definedName>
    <definedName name="_wp1" localSheetId="7">#REF!</definedName>
    <definedName name="_wp1" localSheetId="6">#REF!</definedName>
    <definedName name="_wp1" localSheetId="3">#REF!</definedName>
    <definedName name="_wp1" localSheetId="2">#REF!</definedName>
    <definedName name="_wp1" localSheetId="4">#REF!</definedName>
    <definedName name="_wp1">#REF!</definedName>
    <definedName name="a">[39]Culvert!$H$112</definedName>
    <definedName name="a._Trimmer" localSheetId="1">[33]SOR!#REF!</definedName>
    <definedName name="a._Trimmer" localSheetId="7">[33]SOR!#REF!</definedName>
    <definedName name="a._Trimmer" localSheetId="6">[33]SOR!#REF!</definedName>
    <definedName name="a._Trimmer" localSheetId="3">[33]SOR!#REF!</definedName>
    <definedName name="a._Trimmer" localSheetId="2">[33]SOR!#REF!</definedName>
    <definedName name="a._Trimmer" localSheetId="4">[33]SOR!#REF!</definedName>
    <definedName name="a._Trimmer">[33]SOR!#REF!</definedName>
    <definedName name="a__Labour_charges_for_cutting_bending__welding_including_materials." localSheetId="1">[33]SOR!#REF!</definedName>
    <definedName name="a__Labour_charges_for_cutting_bending__welding_including_materials." localSheetId="7">[33]SOR!#REF!</definedName>
    <definedName name="a__Labour_charges_for_cutting_bending__welding_including_materials." localSheetId="6">[33]SOR!#REF!</definedName>
    <definedName name="a__Labour_charges_for_cutting_bending__welding_including_materials." localSheetId="3">[33]SOR!#REF!</definedName>
    <definedName name="a__Labour_charges_for_cutting_bending__welding_including_materials." localSheetId="2">[33]SOR!#REF!</definedName>
    <definedName name="a__Labour_charges_for_cutting_bending__welding_including_materials." localSheetId="4">[33]SOR!#REF!</definedName>
    <definedName name="a__Labour_charges_for_cutting_bending__welding_including_materials.">[33]SOR!#REF!</definedName>
    <definedName name="a1o" localSheetId="1">#REF!</definedName>
    <definedName name="a1o" localSheetId="7">#REF!</definedName>
    <definedName name="a1o" localSheetId="6">#REF!</definedName>
    <definedName name="a1o" localSheetId="3">#REF!</definedName>
    <definedName name="a1o" localSheetId="2">#REF!</definedName>
    <definedName name="a1o" localSheetId="4">#REF!</definedName>
    <definedName name="a1o">#REF!</definedName>
    <definedName name="aa" localSheetId="1">#REF!</definedName>
    <definedName name="aa" localSheetId="7">#REF!</definedName>
    <definedName name="aa" localSheetId="6">#REF!</definedName>
    <definedName name="aa" localSheetId="3">#REF!</definedName>
    <definedName name="aa" localSheetId="2">#REF!</definedName>
    <definedName name="aa" localSheetId="4">#REF!</definedName>
    <definedName name="aa">#REF!</definedName>
    <definedName name="AAA" localSheetId="1">[40]PROCTOR!#REF!</definedName>
    <definedName name="AAA" localSheetId="7">[40]PROCTOR!#REF!</definedName>
    <definedName name="AAA" localSheetId="6">[40]PROCTOR!#REF!</definedName>
    <definedName name="AAA" localSheetId="3">[40]PROCTOR!#REF!</definedName>
    <definedName name="AAA" localSheetId="2">[40]PROCTOR!#REF!</definedName>
    <definedName name="AAA" localSheetId="4">[40]PROCTOR!#REF!</definedName>
    <definedName name="AAA">[40]PROCTOR!#REF!</definedName>
    <definedName name="AAAA" hidden="1">{"form-D1",#N/A,FALSE,"FORM-D1";"form-D1_amt",#N/A,FALSE,"FORM-D1"}</definedName>
    <definedName name="ab" localSheetId="1">#REF!</definedName>
    <definedName name="ab" localSheetId="7">#REF!</definedName>
    <definedName name="ab" localSheetId="6">#REF!</definedName>
    <definedName name="ab" localSheetId="3">#REF!</definedName>
    <definedName name="ab" localSheetId="2">#REF!</definedName>
    <definedName name="ab" localSheetId="4">#REF!</definedName>
    <definedName name="ab">#REF!</definedName>
    <definedName name="abc" localSheetId="1">#REF!</definedName>
    <definedName name="abc" localSheetId="7">#REF!</definedName>
    <definedName name="abc" localSheetId="6">#REF!</definedName>
    <definedName name="abc" localSheetId="3">#REF!</definedName>
    <definedName name="abc" localSheetId="2">#REF!</definedName>
    <definedName name="abc" localSheetId="4">#REF!</definedName>
    <definedName name="abc">#REF!</definedName>
    <definedName name="abg" localSheetId="1">#REF!</definedName>
    <definedName name="abg" localSheetId="7">#REF!</definedName>
    <definedName name="abg" localSheetId="6">#REF!</definedName>
    <definedName name="abg" localSheetId="3">#REF!</definedName>
    <definedName name="abg" localSheetId="2">#REF!</definedName>
    <definedName name="abg" localSheetId="4">#REF!</definedName>
    <definedName name="abg">#REF!</definedName>
    <definedName name="About" localSheetId="1">#REF!</definedName>
    <definedName name="About" localSheetId="7">#REF!</definedName>
    <definedName name="About" localSheetId="6">#REF!</definedName>
    <definedName name="About" localSheetId="3">#REF!</definedName>
    <definedName name="About" localSheetId="2">#REF!</definedName>
    <definedName name="About" localSheetId="4">#REF!</definedName>
    <definedName name="About">#REF!</definedName>
    <definedName name="ABS" localSheetId="1">#REF!</definedName>
    <definedName name="ABS" localSheetId="7">#REF!</definedName>
    <definedName name="ABS" localSheetId="6">#REF!</definedName>
    <definedName name="ABS" localSheetId="3">#REF!</definedName>
    <definedName name="ABS" localSheetId="2">#REF!</definedName>
    <definedName name="ABS" localSheetId="4">#REF!</definedName>
    <definedName name="ABS">#REF!</definedName>
    <definedName name="AbsEst_10000" localSheetId="1">#REF!</definedName>
    <definedName name="AbsEst_10000" localSheetId="7">#REF!</definedName>
    <definedName name="AbsEst_10000" localSheetId="6">#REF!</definedName>
    <definedName name="AbsEst_10000" localSheetId="3">#REF!</definedName>
    <definedName name="AbsEst_10000" localSheetId="2">#REF!</definedName>
    <definedName name="AbsEst_10000" localSheetId="4">#REF!</definedName>
    <definedName name="AbsEst_10000">#REF!</definedName>
    <definedName name="Absest_1LL_12" localSheetId="1">#REF!</definedName>
    <definedName name="Absest_1LL_12" localSheetId="7">#REF!</definedName>
    <definedName name="Absest_1LL_12" localSheetId="6">#REF!</definedName>
    <definedName name="Absest_1LL_12" localSheetId="3">#REF!</definedName>
    <definedName name="Absest_1LL_12" localSheetId="2">#REF!</definedName>
    <definedName name="Absest_1LL_12" localSheetId="4">#REF!</definedName>
    <definedName name="Absest_1LL_12">#REF!</definedName>
    <definedName name="Absest_1LL_7.5" localSheetId="1">#REF!</definedName>
    <definedName name="Absest_1LL_7.5" localSheetId="7">#REF!</definedName>
    <definedName name="Absest_1LL_7.5" localSheetId="6">#REF!</definedName>
    <definedName name="Absest_1LL_7.5" localSheetId="3">#REF!</definedName>
    <definedName name="Absest_1LL_7.5" localSheetId="2">#REF!</definedName>
    <definedName name="Absest_1LL_7.5" localSheetId="4">#REF!</definedName>
    <definedName name="Absest_1LL_7.5">#REF!</definedName>
    <definedName name="Absest_30000" localSheetId="1">#REF!</definedName>
    <definedName name="Absest_30000" localSheetId="7">#REF!</definedName>
    <definedName name="Absest_30000" localSheetId="6">#REF!</definedName>
    <definedName name="Absest_30000" localSheetId="3">#REF!</definedName>
    <definedName name="Absest_30000" localSheetId="2">#REF!</definedName>
    <definedName name="Absest_30000" localSheetId="4">#REF!</definedName>
    <definedName name="Absest_30000">#REF!</definedName>
    <definedName name="Absest_60000" localSheetId="1">#REF!</definedName>
    <definedName name="Absest_60000" localSheetId="7">#REF!</definedName>
    <definedName name="Absest_60000" localSheetId="6">#REF!</definedName>
    <definedName name="Absest_60000" localSheetId="3">#REF!</definedName>
    <definedName name="Absest_60000" localSheetId="2">#REF!</definedName>
    <definedName name="Absest_60000" localSheetId="4">#REF!</definedName>
    <definedName name="Absest_60000">#REF!</definedName>
    <definedName name="ABSTRACT_ESTIMATE" localSheetId="1">#REF!</definedName>
    <definedName name="ABSTRACT_ESTIMATE" localSheetId="7">#REF!</definedName>
    <definedName name="ABSTRACT_ESTIMATE" localSheetId="6">#REF!</definedName>
    <definedName name="ABSTRACT_ESTIMATE" localSheetId="3">#REF!</definedName>
    <definedName name="ABSTRACT_ESTIMATE" localSheetId="2">#REF!</definedName>
    <definedName name="ABSTRACT_ESTIMATE" localSheetId="4">#REF!</definedName>
    <definedName name="ABSTRACT_ESTIMATE">#REF!</definedName>
    <definedName name="ABUTCAP1" localSheetId="1">#REF!</definedName>
    <definedName name="ABUTCAP1" localSheetId="7">#REF!</definedName>
    <definedName name="ABUTCAP1" localSheetId="6">#REF!</definedName>
    <definedName name="ABUTCAP1" localSheetId="3">#REF!</definedName>
    <definedName name="ABUTCAP1" localSheetId="2">#REF!</definedName>
    <definedName name="ABUTCAP1" localSheetId="4">#REF!</definedName>
    <definedName name="ABUTCAP1">#REF!</definedName>
    <definedName name="ABUTCAP2" localSheetId="1">#REF!</definedName>
    <definedName name="ABUTCAP2" localSheetId="7">#REF!</definedName>
    <definedName name="ABUTCAP2" localSheetId="6">#REF!</definedName>
    <definedName name="ABUTCAP2" localSheetId="3">#REF!</definedName>
    <definedName name="ABUTCAP2" localSheetId="2">#REF!</definedName>
    <definedName name="ABUTCAP2" localSheetId="4">#REF!</definedName>
    <definedName name="ABUTCAP2">#REF!</definedName>
    <definedName name="ac" localSheetId="1">#REF!</definedName>
    <definedName name="ac" localSheetId="7">#REF!</definedName>
    <definedName name="ac" localSheetId="6">#REF!</definedName>
    <definedName name="ac" localSheetId="3">#REF!</definedName>
    <definedName name="ac" localSheetId="2">#REF!</definedName>
    <definedName name="ac" localSheetId="4">#REF!</definedName>
    <definedName name="ac">#REF!</definedName>
    <definedName name="acr" localSheetId="1">#REF!</definedName>
    <definedName name="acr" localSheetId="7">#REF!</definedName>
    <definedName name="acr" localSheetId="6">#REF!</definedName>
    <definedName name="acr" localSheetId="3">#REF!</definedName>
    <definedName name="acr" localSheetId="2">#REF!</definedName>
    <definedName name="acr" localSheetId="4">#REF!</definedName>
    <definedName name="acr">#REF!</definedName>
    <definedName name="acs" localSheetId="1">#REF!</definedName>
    <definedName name="acs" localSheetId="7">#REF!</definedName>
    <definedName name="acs" localSheetId="6">#REF!</definedName>
    <definedName name="acs" localSheetId="3">#REF!</definedName>
    <definedName name="acs" localSheetId="2">#REF!</definedName>
    <definedName name="acs" localSheetId="4">#REF!</definedName>
    <definedName name="acs">#REF!</definedName>
    <definedName name="AD" hidden="1">{"'Sheet1'!$A$4386:$N$4591"}</definedName>
    <definedName name="Admixture" localSheetId="1">#REF!</definedName>
    <definedName name="Admixture" localSheetId="7">#REF!</definedName>
    <definedName name="Admixture" localSheetId="6">#REF!</definedName>
    <definedName name="Admixture" localSheetId="3">#REF!</definedName>
    <definedName name="Admixture" localSheetId="2">#REF!</definedName>
    <definedName name="Admixture" localSheetId="4">#REF!</definedName>
    <definedName name="Admixture">#REF!</definedName>
    <definedName name="ADUMP">'[41]Cost of O &amp; O'!$F$13</definedName>
    <definedName name="AEA">[42]ANALYSIS!$C$18</definedName>
    <definedName name="Ag" localSheetId="1">[43]Design!#REF!</definedName>
    <definedName name="Ag" localSheetId="7">[43]Design!#REF!</definedName>
    <definedName name="Ag" localSheetId="6">[43]Design!#REF!</definedName>
    <definedName name="Ag" localSheetId="3">[43]Design!#REF!</definedName>
    <definedName name="Ag" localSheetId="2">[43]Design!#REF!</definedName>
    <definedName name="Ag" localSheetId="4">[43]Design!#REF!</definedName>
    <definedName name="Ag">[43]Design!#REF!</definedName>
    <definedName name="AGG" localSheetId="1">[44]ANAL!#REF!</definedName>
    <definedName name="AGG" localSheetId="7">[44]ANAL!#REF!</definedName>
    <definedName name="AGG" localSheetId="6">[44]ANAL!#REF!</definedName>
    <definedName name="AGG" localSheetId="3">[44]ANAL!#REF!</definedName>
    <definedName name="AGG" localSheetId="2">[44]ANAL!#REF!</definedName>
    <definedName name="AGG" localSheetId="4">[44]ANAL!#REF!</definedName>
    <definedName name="AGG">[44]ANAL!#REF!</definedName>
    <definedName name="AGGT">[44]ANAL!$E$14</definedName>
    <definedName name="AGGTS" localSheetId="1">#REF!</definedName>
    <definedName name="AGGTS" localSheetId="7">#REF!</definedName>
    <definedName name="AGGTS" localSheetId="6">#REF!</definedName>
    <definedName name="AGGTS" localSheetId="3">#REF!</definedName>
    <definedName name="AGGTS" localSheetId="2">#REF!</definedName>
    <definedName name="AGGTS" localSheetId="4">#REF!</definedName>
    <definedName name="AGGTS">#REF!</definedName>
    <definedName name="Agr12mm" localSheetId="1">#REF!</definedName>
    <definedName name="Agr12mm" localSheetId="7">#REF!</definedName>
    <definedName name="Agr12mm" localSheetId="6">#REF!</definedName>
    <definedName name="Agr12mm" localSheetId="3">#REF!</definedName>
    <definedName name="Agr12mm" localSheetId="2">#REF!</definedName>
    <definedName name="Agr12mm" localSheetId="4">#REF!</definedName>
    <definedName name="Agr12mm">#REF!</definedName>
    <definedName name="Agr20mm" localSheetId="1">#REF!</definedName>
    <definedName name="Agr20mm" localSheetId="7">#REF!</definedName>
    <definedName name="Agr20mm" localSheetId="6">#REF!</definedName>
    <definedName name="Agr20mm" localSheetId="3">#REF!</definedName>
    <definedName name="Agr20mm" localSheetId="2">#REF!</definedName>
    <definedName name="Agr20mm" localSheetId="4">#REF!</definedName>
    <definedName name="Agr20mm">#REF!</definedName>
    <definedName name="Agr40mm" localSheetId="1">#REF!</definedName>
    <definedName name="Agr40mm" localSheetId="7">#REF!</definedName>
    <definedName name="Agr40mm" localSheetId="6">#REF!</definedName>
    <definedName name="Agr40mm" localSheetId="3">#REF!</definedName>
    <definedName name="Agr40mm" localSheetId="2">#REF!</definedName>
    <definedName name="Agr40mm" localSheetId="4">#REF!</definedName>
    <definedName name="Agr40mm">#REF!</definedName>
    <definedName name="Agr53mm" localSheetId="1">#REF!</definedName>
    <definedName name="Agr53mm" localSheetId="7">#REF!</definedName>
    <definedName name="Agr53mm" localSheetId="6">#REF!</definedName>
    <definedName name="Agr53mm" localSheetId="3">#REF!</definedName>
    <definedName name="Agr53mm" localSheetId="2">#REF!</definedName>
    <definedName name="Agr53mm" localSheetId="4">#REF!</definedName>
    <definedName name="Agr53mm">#REF!</definedName>
    <definedName name="Agr6mm" localSheetId="1">#REF!</definedName>
    <definedName name="Agr6mm" localSheetId="7">#REF!</definedName>
    <definedName name="Agr6mm" localSheetId="6">#REF!</definedName>
    <definedName name="Agr6mm" localSheetId="3">#REF!</definedName>
    <definedName name="Agr6mm" localSheetId="2">#REF!</definedName>
    <definedName name="Agr6mm" localSheetId="4">#REF!</definedName>
    <definedName name="Agr6mm">#REF!</definedName>
    <definedName name="agrP" localSheetId="1">#REF!</definedName>
    <definedName name="agrP" localSheetId="7">#REF!</definedName>
    <definedName name="agrP" localSheetId="6">#REF!</definedName>
    <definedName name="agrP" localSheetId="3">#REF!</definedName>
    <definedName name="agrP" localSheetId="2">#REF!</definedName>
    <definedName name="agrP" localSheetId="4">#REF!</definedName>
    <definedName name="agrP">#REF!</definedName>
    <definedName name="ai" localSheetId="1">#REF!</definedName>
    <definedName name="ai" localSheetId="7">#REF!</definedName>
    <definedName name="ai" localSheetId="6">#REF!</definedName>
    <definedName name="ai" localSheetId="3">#REF!</definedName>
    <definedName name="ai" localSheetId="2">#REF!</definedName>
    <definedName name="ai" localSheetId="4">#REF!</definedName>
    <definedName name="ai">#REF!</definedName>
    <definedName name="AIR" localSheetId="1">#REF!</definedName>
    <definedName name="AIR" localSheetId="7">#REF!</definedName>
    <definedName name="AIR" localSheetId="6">#REF!</definedName>
    <definedName name="AIR" localSheetId="3">#REF!</definedName>
    <definedName name="AIR" localSheetId="2">#REF!</definedName>
    <definedName name="AIR" localSheetId="4">#REF!</definedName>
    <definedName name="AIR">#REF!</definedName>
    <definedName name="AIRC" localSheetId="1">#REF!</definedName>
    <definedName name="AIRC" localSheetId="7">#REF!</definedName>
    <definedName name="AIRC" localSheetId="6">#REF!</definedName>
    <definedName name="AIRC" localSheetId="3">#REF!</definedName>
    <definedName name="AIRC" localSheetId="2">#REF!</definedName>
    <definedName name="AIRC" localSheetId="4">#REF!</definedName>
    <definedName name="AIRC">#REF!</definedName>
    <definedName name="alfa" localSheetId="1">#REF!</definedName>
    <definedName name="alfa" localSheetId="7">#REF!</definedName>
    <definedName name="alfa" localSheetId="6">#REF!</definedName>
    <definedName name="alfa" localSheetId="3">#REF!</definedName>
    <definedName name="alfa" localSheetId="2">#REF!</definedName>
    <definedName name="alfa" localSheetId="4">#REF!</definedName>
    <definedName name="alfa">#REF!</definedName>
    <definedName name="alfa1" localSheetId="1">#REF!</definedName>
    <definedName name="alfa1" localSheetId="7">#REF!</definedName>
    <definedName name="alfa1" localSheetId="6">#REF!</definedName>
    <definedName name="alfa1" localSheetId="3">#REF!</definedName>
    <definedName name="alfa1" localSheetId="2">#REF!</definedName>
    <definedName name="alfa1" localSheetId="4">#REF!</definedName>
    <definedName name="alfa1">#REF!</definedName>
    <definedName name="ALPHA" localSheetId="1">#REF!</definedName>
    <definedName name="ALPHA" localSheetId="7">#REF!</definedName>
    <definedName name="ALPHA" localSheetId="6">#REF!</definedName>
    <definedName name="ALPHA" localSheetId="3">#REF!</definedName>
    <definedName name="ALPHA" localSheetId="2">#REF!</definedName>
    <definedName name="ALPHA" localSheetId="4">#REF!</definedName>
    <definedName name="ALPHA">#REF!</definedName>
    <definedName name="alpha0" localSheetId="1">#REF!</definedName>
    <definedName name="alpha0" localSheetId="7">#REF!</definedName>
    <definedName name="alpha0" localSheetId="6">#REF!</definedName>
    <definedName name="alpha0" localSheetId="3">#REF!</definedName>
    <definedName name="alpha0" localSheetId="2">#REF!</definedName>
    <definedName name="alpha0" localSheetId="4">#REF!</definedName>
    <definedName name="alpha0">#REF!</definedName>
    <definedName name="alphar" localSheetId="1">#REF!</definedName>
    <definedName name="alphar" localSheetId="7">#REF!</definedName>
    <definedName name="alphar" localSheetId="6">#REF!</definedName>
    <definedName name="alphar" localSheetId="3">#REF!</definedName>
    <definedName name="alphar" localSheetId="2">#REF!</definedName>
    <definedName name="alphar" localSheetId="4">#REF!</definedName>
    <definedName name="alphar">#REF!</definedName>
    <definedName name="Alpr" localSheetId="1">#REF!</definedName>
    <definedName name="Alpr" localSheetId="7">#REF!</definedName>
    <definedName name="Alpr" localSheetId="6">#REF!</definedName>
    <definedName name="Alpr" localSheetId="3">#REF!</definedName>
    <definedName name="Alpr" localSheetId="2">#REF!</definedName>
    <definedName name="Alpr" localSheetId="4">#REF!</definedName>
    <definedName name="Alpr">#REF!</definedName>
    <definedName name="Alw" localSheetId="1">#REF!</definedName>
    <definedName name="Alw" localSheetId="7">#REF!</definedName>
    <definedName name="Alw" localSheetId="6">#REF!</definedName>
    <definedName name="Alw" localSheetId="3">#REF!</definedName>
    <definedName name="Alw" localSheetId="2">#REF!</definedName>
    <definedName name="Alw" localSheetId="4">#REF!</definedName>
    <definedName name="Alw">#REF!</definedName>
    <definedName name="alwarsump" localSheetId="1">#REF!</definedName>
    <definedName name="alwarsump" localSheetId="7">#REF!</definedName>
    <definedName name="alwarsump" localSheetId="6">#REF!</definedName>
    <definedName name="alwarsump" localSheetId="3">#REF!</definedName>
    <definedName name="alwarsump" localSheetId="2">#REF!</definedName>
    <definedName name="alwarsump" localSheetId="4">#REF!</definedName>
    <definedName name="alwarsump">#REF!</definedName>
    <definedName name="am" localSheetId="1">[28]Costcal!#REF!</definedName>
    <definedName name="am" localSheetId="7">[28]Costcal!#REF!</definedName>
    <definedName name="am" localSheetId="6">[28]Costcal!#REF!</definedName>
    <definedName name="am" localSheetId="3">[28]Costcal!#REF!</definedName>
    <definedName name="am" localSheetId="2">[28]Costcal!#REF!</definedName>
    <definedName name="am" localSheetId="4">[28]Costcal!#REF!</definedName>
    <definedName name="am">[28]Costcal!#REF!</definedName>
    <definedName name="amin" localSheetId="1">#REF!</definedName>
    <definedName name="amin" localSheetId="7">#REF!</definedName>
    <definedName name="amin" localSheetId="6">#REF!</definedName>
    <definedName name="amin" localSheetId="3">#REF!</definedName>
    <definedName name="amin" localSheetId="2">#REF!</definedName>
    <definedName name="amin" localSheetId="4">#REF!</definedName>
    <definedName name="amin">#REF!</definedName>
    <definedName name="Analysis" localSheetId="1">#REF!</definedName>
    <definedName name="Analysis" localSheetId="7">#REF!</definedName>
    <definedName name="Analysis" localSheetId="6">#REF!</definedName>
    <definedName name="Analysis" localSheetId="3">#REF!</definedName>
    <definedName name="Analysis" localSheetId="2">#REF!</definedName>
    <definedName name="Analysis" localSheetId="4">#REF!</definedName>
    <definedName name="Analysis">#REF!</definedName>
    <definedName name="annex7ll" localSheetId="1">#REF!</definedName>
    <definedName name="annex7ll" localSheetId="7">#REF!</definedName>
    <definedName name="annex7ll" localSheetId="6">#REF!</definedName>
    <definedName name="annex7ll" localSheetId="3">#REF!</definedName>
    <definedName name="annex7ll" localSheetId="2">#REF!</definedName>
    <definedName name="annex7ll" localSheetId="4">#REF!</definedName>
    <definedName name="annex7ll">#REF!</definedName>
    <definedName name="annex7llsump" localSheetId="1">#REF!</definedName>
    <definedName name="annex7llsump" localSheetId="7">#REF!</definedName>
    <definedName name="annex7llsump" localSheetId="6">#REF!</definedName>
    <definedName name="annex7llsump" localSheetId="3">#REF!</definedName>
    <definedName name="annex7llsump" localSheetId="2">#REF!</definedName>
    <definedName name="annex7llsump" localSheetId="4">#REF!</definedName>
    <definedName name="annex7llsump">#REF!</definedName>
    <definedName name="annexsump7" localSheetId="1">#REF!</definedName>
    <definedName name="annexsump7" localSheetId="7">#REF!</definedName>
    <definedName name="annexsump7" localSheetId="6">#REF!</definedName>
    <definedName name="annexsump7" localSheetId="3">#REF!</definedName>
    <definedName name="annexsump7" localSheetId="2">#REF!</definedName>
    <definedName name="annexsump7" localSheetId="4">#REF!</definedName>
    <definedName name="annexsump7">#REF!</definedName>
    <definedName name="annexsump7." localSheetId="1">#REF!</definedName>
    <definedName name="annexsump7." localSheetId="7">#REF!</definedName>
    <definedName name="annexsump7." localSheetId="6">#REF!</definedName>
    <definedName name="annexsump7." localSheetId="3">#REF!</definedName>
    <definedName name="annexsump7." localSheetId="2">#REF!</definedName>
    <definedName name="annexsump7." localSheetId="4">#REF!</definedName>
    <definedName name="annexsump7.">#REF!</definedName>
    <definedName name="annexsump7.1" localSheetId="1">#REF!</definedName>
    <definedName name="annexsump7.1" localSheetId="7">#REF!</definedName>
    <definedName name="annexsump7.1" localSheetId="6">#REF!</definedName>
    <definedName name="annexsump7.1" localSheetId="3">#REF!</definedName>
    <definedName name="annexsump7.1" localSheetId="2">#REF!</definedName>
    <definedName name="annexsump7.1" localSheetId="4">#REF!</definedName>
    <definedName name="annexsump7.1">#REF!</definedName>
    <definedName name="ANNX18" localSheetId="1">#REF!</definedName>
    <definedName name="ANNX18" localSheetId="7">#REF!</definedName>
    <definedName name="ANNX18" localSheetId="6">#REF!</definedName>
    <definedName name="ANNX18" localSheetId="3">#REF!</definedName>
    <definedName name="ANNX18" localSheetId="2">#REF!</definedName>
    <definedName name="ANNX18" localSheetId="4">#REF!</definedName>
    <definedName name="ANNX18">#REF!</definedName>
    <definedName name="anscount" hidden="1">1</definedName>
    <definedName name="APLANT" localSheetId="1">#REF!</definedName>
    <definedName name="APLANT" localSheetId="7">#REF!</definedName>
    <definedName name="APLANT" localSheetId="6">#REF!</definedName>
    <definedName name="APLANT" localSheetId="3">#REF!</definedName>
    <definedName name="APLANT" localSheetId="2">#REF!</definedName>
    <definedName name="APLANT" localSheetId="4">#REF!</definedName>
    <definedName name="APLANT">#REF!</definedName>
    <definedName name="APR" hidden="1">{"form-D1",#N/A,FALSE,"FORM-D1";"form-D1_amt",#N/A,FALSE,"FORM-D1"}</definedName>
    <definedName name="ar" localSheetId="1">#REF!</definedName>
    <definedName name="ar" localSheetId="7">#REF!</definedName>
    <definedName name="ar" localSheetId="6">#REF!</definedName>
    <definedName name="ar" localSheetId="3">#REF!</definedName>
    <definedName name="ar" localSheetId="2">#REF!</definedName>
    <definedName name="ar" localSheetId="4">#REF!</definedName>
    <definedName name="ar">#REF!</definedName>
    <definedName name="asbyds" localSheetId="1">#REF!</definedName>
    <definedName name="asbyds" localSheetId="7">#REF!</definedName>
    <definedName name="asbyds" localSheetId="6">#REF!</definedName>
    <definedName name="asbyds" localSheetId="3">#REF!</definedName>
    <definedName name="asbyds" localSheetId="2">#REF!</definedName>
    <definedName name="asbyds" localSheetId="4">#REF!</definedName>
    <definedName name="asbyds">#REF!</definedName>
    <definedName name="asd" localSheetId="1">#REF!</definedName>
    <definedName name="asd" localSheetId="7">#REF!</definedName>
    <definedName name="asd" localSheetId="6">#REF!</definedName>
    <definedName name="asd" localSheetId="3">#REF!</definedName>
    <definedName name="asd" localSheetId="2">#REF!</definedName>
    <definedName name="asd" localSheetId="4">#REF!</definedName>
    <definedName name="asd">#REF!</definedName>
    <definedName name="ASH" localSheetId="1">#REF!</definedName>
    <definedName name="ASH" localSheetId="7">#REF!</definedName>
    <definedName name="ASH" localSheetId="6">#REF!</definedName>
    <definedName name="ASH" localSheetId="3">#REF!</definedName>
    <definedName name="ASH" localSheetId="2">#REF!</definedName>
    <definedName name="ASH" localSheetId="4">#REF!</definedName>
    <definedName name="ASH">#REF!</definedName>
    <definedName name="ASPAV" localSheetId="1">#REF!</definedName>
    <definedName name="ASPAV" localSheetId="7">#REF!</definedName>
    <definedName name="ASPAV" localSheetId="6">#REF!</definedName>
    <definedName name="ASPAV" localSheetId="3">#REF!</definedName>
    <definedName name="ASPAV" localSheetId="2">#REF!</definedName>
    <definedName name="ASPAV" localSheetId="4">#REF!</definedName>
    <definedName name="ASPAV">#REF!</definedName>
    <definedName name="asw" localSheetId="1">#REF!</definedName>
    <definedName name="asw" localSheetId="7">#REF!</definedName>
    <definedName name="asw" localSheetId="6">#REF!</definedName>
    <definedName name="asw" localSheetId="3">#REF!</definedName>
    <definedName name="asw" localSheetId="2">#REF!</definedName>
    <definedName name="asw" localSheetId="4">#REF!</definedName>
    <definedName name="asw">#REF!</definedName>
    <definedName name="AVIBRA">'[41]Cost of O &amp; O'!$F$8</definedName>
    <definedName name="B" localSheetId="1">#REF!</definedName>
    <definedName name="B" localSheetId="7">#REF!</definedName>
    <definedName name="B" localSheetId="6">#REF!</definedName>
    <definedName name="B" localSheetId="3">#REF!</definedName>
    <definedName name="B" localSheetId="2">#REF!</definedName>
    <definedName name="B" localSheetId="4">#REF!</definedName>
    <definedName name="B">#REF!</definedName>
    <definedName name="Bar10dia">'[6]Qty Cal'!$M$421</definedName>
    <definedName name="Bar12dia">'[6]Qty Cal'!$M$422</definedName>
    <definedName name="Bar16dia">'[6]Qty Cal'!$M$423</definedName>
    <definedName name="Bar6dia">'[6]Qty Cal'!$M$419</definedName>
    <definedName name="Bar8dia">'[6]Qty Cal'!$M$420</definedName>
    <definedName name="basew" localSheetId="1">#REF!</definedName>
    <definedName name="basew" localSheetId="7">#REF!</definedName>
    <definedName name="basew" localSheetId="6">#REF!</definedName>
    <definedName name="basew" localSheetId="3">#REF!</definedName>
    <definedName name="basew" localSheetId="2">#REF!</definedName>
    <definedName name="basew" localSheetId="4">#REF!</definedName>
    <definedName name="basew">#REF!</definedName>
    <definedName name="BATCH" localSheetId="1">#REF!</definedName>
    <definedName name="BATCH" localSheetId="7">#REF!</definedName>
    <definedName name="BATCH" localSheetId="6">#REF!</definedName>
    <definedName name="BATCH" localSheetId="3">#REF!</definedName>
    <definedName name="BATCH" localSheetId="2">#REF!</definedName>
    <definedName name="BATCH" localSheetId="4">#REF!</definedName>
    <definedName name="BATCH">#REF!</definedName>
    <definedName name="BATCH20" localSheetId="1">#REF!</definedName>
    <definedName name="BATCH20" localSheetId="7">#REF!</definedName>
    <definedName name="BATCH20" localSheetId="6">#REF!</definedName>
    <definedName name="BATCH20" localSheetId="3">#REF!</definedName>
    <definedName name="BATCH20" localSheetId="2">#REF!</definedName>
    <definedName name="BATCH20" localSheetId="4">#REF!</definedName>
    <definedName name="BATCH20">#REF!</definedName>
    <definedName name="BATCH30" localSheetId="1">#REF!</definedName>
    <definedName name="BATCH30" localSheetId="7">#REF!</definedName>
    <definedName name="BATCH30" localSheetId="6">#REF!</definedName>
    <definedName name="BATCH30" localSheetId="3">#REF!</definedName>
    <definedName name="BATCH30" localSheetId="2">#REF!</definedName>
    <definedName name="BATCH30" localSheetId="4">#REF!</definedName>
    <definedName name="BATCH30">#REF!</definedName>
    <definedName name="Batching_hot_mix_plant" localSheetId="1">[33]SOR!#REF!</definedName>
    <definedName name="Batching_hot_mix_plant" localSheetId="7">[33]SOR!#REF!</definedName>
    <definedName name="Batching_hot_mix_plant" localSheetId="6">[33]SOR!#REF!</definedName>
    <definedName name="Batching_hot_mix_plant" localSheetId="3">[33]SOR!#REF!</definedName>
    <definedName name="Batching_hot_mix_plant" localSheetId="2">[33]SOR!#REF!</definedName>
    <definedName name="Batching_hot_mix_plant" localSheetId="4">[33]SOR!#REF!</definedName>
    <definedName name="Batching_hot_mix_plant">[33]SOR!#REF!</definedName>
    <definedName name="BBOF" localSheetId="1">#REF!</definedName>
    <definedName name="BBOF" localSheetId="7">#REF!</definedName>
    <definedName name="BBOF" localSheetId="6">#REF!</definedName>
    <definedName name="BBOF" localSheetId="3">#REF!</definedName>
    <definedName name="BBOF" localSheetId="2">#REF!</definedName>
    <definedName name="BBOF" localSheetId="4">#REF!</definedName>
    <definedName name="BBOF">#REF!</definedName>
    <definedName name="BC" localSheetId="1">#REF!</definedName>
    <definedName name="BC" localSheetId="7">#REF!</definedName>
    <definedName name="BC" localSheetId="6">#REF!</definedName>
    <definedName name="BC" localSheetId="3">#REF!</definedName>
    <definedName name="BC" localSheetId="2">#REF!</definedName>
    <definedName name="BC" localSheetId="4">#REF!</definedName>
    <definedName name="BC">#REF!</definedName>
    <definedName name="bcc" localSheetId="1">[10]ANAL!#REF!</definedName>
    <definedName name="bcc" localSheetId="7">[10]ANAL!#REF!</definedName>
    <definedName name="bcc" localSheetId="6">[10]ANAL!#REF!</definedName>
    <definedName name="bcc" localSheetId="3">[10]ANAL!#REF!</definedName>
    <definedName name="bcc" localSheetId="2">[10]ANAL!#REF!</definedName>
    <definedName name="bcc" localSheetId="4">[10]ANAL!#REF!</definedName>
    <definedName name="bcc">[10]ANAL!#REF!</definedName>
    <definedName name="bcv" localSheetId="1">#REF!</definedName>
    <definedName name="bcv" localSheetId="7">#REF!</definedName>
    <definedName name="bcv" localSheetId="6">#REF!</definedName>
    <definedName name="bcv" localSheetId="3">#REF!</definedName>
    <definedName name="bcv" localSheetId="2">#REF!</definedName>
    <definedName name="bcv" localSheetId="4">#REF!</definedName>
    <definedName name="bcv">#REF!</definedName>
    <definedName name="Bcw">[45]basdat!$D$5</definedName>
    <definedName name="beta" localSheetId="1">#REF!</definedName>
    <definedName name="beta" localSheetId="7">#REF!</definedName>
    <definedName name="beta" localSheetId="6">#REF!</definedName>
    <definedName name="beta" localSheetId="3">#REF!</definedName>
    <definedName name="beta" localSheetId="2">#REF!</definedName>
    <definedName name="beta" localSheetId="4">#REF!</definedName>
    <definedName name="beta">#REF!</definedName>
    <definedName name="BGrP" localSheetId="1">#REF!</definedName>
    <definedName name="BGrP" localSheetId="7">#REF!</definedName>
    <definedName name="BGrP" localSheetId="6">#REF!</definedName>
    <definedName name="BGrP" localSheetId="3">#REF!</definedName>
    <definedName name="BGrP" localSheetId="2">#REF!</definedName>
    <definedName name="BGrP" localSheetId="4">#REF!</definedName>
    <definedName name="BGrP">#REF!</definedName>
    <definedName name="bheel" localSheetId="1">#REF!</definedName>
    <definedName name="bheel" localSheetId="7">#REF!</definedName>
    <definedName name="bheel" localSheetId="6">#REF!</definedName>
    <definedName name="bheel" localSheetId="3">#REF!</definedName>
    <definedName name="bheel" localSheetId="2">#REF!</definedName>
    <definedName name="bheel" localSheetId="4">#REF!</definedName>
    <definedName name="bheel">#REF!</definedName>
    <definedName name="BHIS" localSheetId="1">#REF!</definedName>
    <definedName name="BHIS" localSheetId="7">#REF!</definedName>
    <definedName name="BHIS" localSheetId="6">#REF!</definedName>
    <definedName name="BHIS" localSheetId="3">#REF!</definedName>
    <definedName name="BHIS" localSheetId="2">#REF!</definedName>
    <definedName name="BHIS" localSheetId="4">#REF!</definedName>
    <definedName name="BHIS">#REF!</definedName>
    <definedName name="bhv" localSheetId="1">#REF!</definedName>
    <definedName name="bhv" localSheetId="7">#REF!</definedName>
    <definedName name="bhv" localSheetId="6">#REF!</definedName>
    <definedName name="bhv" localSheetId="3">#REF!</definedName>
    <definedName name="bhv" localSheetId="2">#REF!</definedName>
    <definedName name="bhv" localSheetId="4">#REF!</definedName>
    <definedName name="bhv">#REF!</definedName>
    <definedName name="BIND" localSheetId="1">#REF!</definedName>
    <definedName name="BIND" localSheetId="7">#REF!</definedName>
    <definedName name="BIND" localSheetId="6">#REF!</definedName>
    <definedName name="BIND" localSheetId="3">#REF!</definedName>
    <definedName name="BIND" localSheetId="2">#REF!</definedName>
    <definedName name="BIND" localSheetId="4">#REF!</definedName>
    <definedName name="BIND">#REF!</definedName>
    <definedName name="Bindingwire" localSheetId="1">#REF!</definedName>
    <definedName name="Bindingwire" localSheetId="7">#REF!</definedName>
    <definedName name="Bindingwire" localSheetId="6">#REF!</definedName>
    <definedName name="Bindingwire" localSheetId="3">#REF!</definedName>
    <definedName name="Bindingwire" localSheetId="2">#REF!</definedName>
    <definedName name="Bindingwire" localSheetId="4">#REF!</definedName>
    <definedName name="Bindingwire">#REF!</definedName>
    <definedName name="BIT" localSheetId="1">#REF!</definedName>
    <definedName name="BIT" localSheetId="7">#REF!</definedName>
    <definedName name="BIT" localSheetId="6">#REF!</definedName>
    <definedName name="BIT" localSheetId="3">#REF!</definedName>
    <definedName name="BIT" localSheetId="2">#REF!</definedName>
    <definedName name="BIT" localSheetId="4">#REF!</definedName>
    <definedName name="BIT">#REF!</definedName>
    <definedName name="BITDIST" localSheetId="1">#REF!</definedName>
    <definedName name="BITDIST" localSheetId="7">#REF!</definedName>
    <definedName name="BITDIST" localSheetId="6">#REF!</definedName>
    <definedName name="BITDIST" localSheetId="3">#REF!</definedName>
    <definedName name="BITDIST" localSheetId="2">#REF!</definedName>
    <definedName name="BITDIST" localSheetId="4">#REF!</definedName>
    <definedName name="BITDIST">#REF!</definedName>
    <definedName name="BLACKH" localSheetId="1">#REF!</definedName>
    <definedName name="BLACKH" localSheetId="7">#REF!</definedName>
    <definedName name="BLACKH" localSheetId="6">#REF!</definedName>
    <definedName name="BLACKH" localSheetId="3">#REF!</definedName>
    <definedName name="BLACKH" localSheetId="2">#REF!</definedName>
    <definedName name="BLACKH" localSheetId="4">#REF!</definedName>
    <definedName name="BLACKH">#REF!</definedName>
    <definedName name="BMK2SWDEND" localSheetId="1">#REF!</definedName>
    <definedName name="BMK2SWDEND" localSheetId="7">#REF!</definedName>
    <definedName name="BMK2SWDEND" localSheetId="6">#REF!</definedName>
    <definedName name="BMK2SWDEND" localSheetId="3">#REF!</definedName>
    <definedName name="BMK2SWDEND" localSheetId="2">#REF!</definedName>
    <definedName name="BMK2SWDEND" localSheetId="4">#REF!</definedName>
    <definedName name="BMK2SWDEND">#REF!</definedName>
    <definedName name="Bold">'[35]RA Civil'!$E$30</definedName>
    <definedName name="BOQ" localSheetId="1">#REF!</definedName>
    <definedName name="BOQ" localSheetId="7">#REF!</definedName>
    <definedName name="BOQ" localSheetId="6">#REF!</definedName>
    <definedName name="BOQ" localSheetId="3">#REF!</definedName>
    <definedName name="BOQ" localSheetId="2">#REF!</definedName>
    <definedName name="BOQ" localSheetId="4">#REF!</definedName>
    <definedName name="BOQ">#REF!</definedName>
    <definedName name="BOULD" localSheetId="1">#REF!</definedName>
    <definedName name="BOULD" localSheetId="7">#REF!</definedName>
    <definedName name="BOULD" localSheetId="6">#REF!</definedName>
    <definedName name="BOULD" localSheetId="3">#REF!</definedName>
    <definedName name="BOULD" localSheetId="2">#REF!</definedName>
    <definedName name="BOULD" localSheetId="4">#REF!</definedName>
    <definedName name="BOULD">#REF!</definedName>
    <definedName name="bp" localSheetId="1">[46]BP!#REF!</definedName>
    <definedName name="bp" localSheetId="7">[46]BP!#REF!</definedName>
    <definedName name="bp" localSheetId="6">[46]BP!#REF!</definedName>
    <definedName name="bp" localSheetId="3">[46]BP!#REF!</definedName>
    <definedName name="bp" localSheetId="2">[46]BP!#REF!</definedName>
    <definedName name="bp" localSheetId="4">[46]BP!#REF!</definedName>
    <definedName name="bp">[46]BP!#REF!</definedName>
    <definedName name="bred" localSheetId="1">#REF!</definedName>
    <definedName name="bred" localSheetId="7">#REF!</definedName>
    <definedName name="bred" localSheetId="6">#REF!</definedName>
    <definedName name="bred" localSheetId="3">#REF!</definedName>
    <definedName name="bred" localSheetId="2">#REF!</definedName>
    <definedName name="bred" localSheetId="4">#REF!</definedName>
    <definedName name="bred">#REF!</definedName>
    <definedName name="BRIBAT">'[35]RA Civil'!$E$38</definedName>
    <definedName name="BRICKS" localSheetId="1">#REF!</definedName>
    <definedName name="BRICKS" localSheetId="7">#REF!</definedName>
    <definedName name="BRICKS" localSheetId="6">#REF!</definedName>
    <definedName name="BRICKS" localSheetId="3">#REF!</definedName>
    <definedName name="BRICKS" localSheetId="2">#REF!</definedName>
    <definedName name="BRICKS" localSheetId="4">#REF!</definedName>
    <definedName name="BRICKS">#REF!</definedName>
    <definedName name="BROM" localSheetId="1">#REF!</definedName>
    <definedName name="BROM" localSheetId="7">#REF!</definedName>
    <definedName name="BROM" localSheetId="6">#REF!</definedName>
    <definedName name="BROM" localSheetId="3">#REF!</definedName>
    <definedName name="BROM" localSheetId="2">#REF!</definedName>
    <definedName name="BROM" localSheetId="4">#REF!</definedName>
    <definedName name="BROM">#REF!</definedName>
    <definedName name="broom" localSheetId="1">#REF!</definedName>
    <definedName name="broom" localSheetId="7">#REF!</definedName>
    <definedName name="broom" localSheetId="6">#REF!</definedName>
    <definedName name="broom" localSheetId="3">#REF!</definedName>
    <definedName name="broom" localSheetId="2">#REF!</definedName>
    <definedName name="broom" localSheetId="4">#REF!</definedName>
    <definedName name="broom">#REF!</definedName>
    <definedName name="btoe" localSheetId="1">#REF!</definedName>
    <definedName name="btoe" localSheetId="7">#REF!</definedName>
    <definedName name="btoe" localSheetId="6">#REF!</definedName>
    <definedName name="btoe" localSheetId="3">#REF!</definedName>
    <definedName name="btoe" localSheetId="2">#REF!</definedName>
    <definedName name="btoe" localSheetId="4">#REF!</definedName>
    <definedName name="btoe">#REF!</definedName>
    <definedName name="BuiltIn_Print_Area___0___0___0___0___0___0" localSheetId="1">#REF!</definedName>
    <definedName name="BuiltIn_Print_Area___0___0___0___0___0___0" localSheetId="7">#REF!</definedName>
    <definedName name="BuiltIn_Print_Area___0___0___0___0___0___0" localSheetId="6">#REF!</definedName>
    <definedName name="BuiltIn_Print_Area___0___0___0___0___0___0" localSheetId="3">#REF!</definedName>
    <definedName name="BuiltIn_Print_Area___0___0___0___0___0___0" localSheetId="2">#REF!</definedName>
    <definedName name="BuiltIn_Print_Area___0___0___0___0___0___0" localSheetId="4">#REF!</definedName>
    <definedName name="BuiltIn_Print_Area___0___0___0___0___0___0">#REF!</definedName>
    <definedName name="BuiltIn_Print_Titles___0___0___0___0" localSheetId="1">#REF!</definedName>
    <definedName name="BuiltIn_Print_Titles___0___0___0___0" localSheetId="7">#REF!</definedName>
    <definedName name="BuiltIn_Print_Titles___0___0___0___0" localSheetId="6">#REF!</definedName>
    <definedName name="BuiltIn_Print_Titles___0___0___0___0" localSheetId="3">#REF!</definedName>
    <definedName name="BuiltIn_Print_Titles___0___0___0___0" localSheetId="2">#REF!</definedName>
    <definedName name="BuiltIn_Print_Titles___0___0___0___0" localSheetId="4">#REF!</definedName>
    <definedName name="BuiltIn_Print_Titles___0___0___0___0">#REF!</definedName>
    <definedName name="bw" localSheetId="1">#REF!</definedName>
    <definedName name="bw" localSheetId="7">#REF!</definedName>
    <definedName name="bw" localSheetId="6">#REF!</definedName>
    <definedName name="bw" localSheetId="3">#REF!</definedName>
    <definedName name="bw" localSheetId="2">#REF!</definedName>
    <definedName name="bw" localSheetId="4">#REF!</definedName>
    <definedName name="bw">#REF!</definedName>
    <definedName name="BWIRE" localSheetId="1">#REF!</definedName>
    <definedName name="BWIRE" localSheetId="7">#REF!</definedName>
    <definedName name="BWIRE" localSheetId="6">#REF!</definedName>
    <definedName name="BWIRE" localSheetId="3">#REF!</definedName>
    <definedName name="BWIRE" localSheetId="2">#REF!</definedName>
    <definedName name="BWIRE" localSheetId="4">#REF!</definedName>
    <definedName name="BWIRE">#REF!</definedName>
    <definedName name="BWORK" localSheetId="1">#REF!</definedName>
    <definedName name="BWORK" localSheetId="7">#REF!</definedName>
    <definedName name="BWORK" localSheetId="6">#REF!</definedName>
    <definedName name="BWORK" localSheetId="3">#REF!</definedName>
    <definedName name="BWORK" localSheetId="2">#REF!</definedName>
    <definedName name="BWORK" localSheetId="4">#REF!</definedName>
    <definedName name="BWORK">#REF!</definedName>
    <definedName name="C_">#N/A</definedName>
    <definedName name="ca">[47]INPUT!$G$127*1.5</definedName>
    <definedName name="ca0" localSheetId="1">#REF!</definedName>
    <definedName name="ca0" localSheetId="7">#REF!</definedName>
    <definedName name="ca0" localSheetId="6">#REF!</definedName>
    <definedName name="ca0" localSheetId="3">#REF!</definedName>
    <definedName name="ca0" localSheetId="2">#REF!</definedName>
    <definedName name="ca0" localSheetId="4">#REF!</definedName>
    <definedName name="ca0">#REF!</definedName>
    <definedName name="ca10.3" localSheetId="1">#REF!</definedName>
    <definedName name="ca10.3" localSheetId="7">#REF!</definedName>
    <definedName name="ca10.3" localSheetId="6">#REF!</definedName>
    <definedName name="ca10.3" localSheetId="3">#REF!</definedName>
    <definedName name="ca10.3" localSheetId="2">#REF!</definedName>
    <definedName name="ca10.3" localSheetId="4">#REF!</definedName>
    <definedName name="ca10.3">#REF!</definedName>
    <definedName name="ca11.3" localSheetId="1">#REF!</definedName>
    <definedName name="ca11.3" localSheetId="7">#REF!</definedName>
    <definedName name="ca11.3" localSheetId="6">#REF!</definedName>
    <definedName name="ca11.3" localSheetId="3">#REF!</definedName>
    <definedName name="ca11.3" localSheetId="2">#REF!</definedName>
    <definedName name="ca11.3" localSheetId="4">#REF!</definedName>
    <definedName name="ca11.3">#REF!</definedName>
    <definedName name="ca12.3" localSheetId="1">#REF!</definedName>
    <definedName name="ca12.3" localSheetId="7">#REF!</definedName>
    <definedName name="ca12.3" localSheetId="6">#REF!</definedName>
    <definedName name="ca12.3" localSheetId="3">#REF!</definedName>
    <definedName name="ca12.3" localSheetId="2">#REF!</definedName>
    <definedName name="ca12.3" localSheetId="4">#REF!</definedName>
    <definedName name="ca12.3">#REF!</definedName>
    <definedName name="ca13.3" localSheetId="1">#REF!</definedName>
    <definedName name="ca13.3" localSheetId="7">#REF!</definedName>
    <definedName name="ca13.3" localSheetId="6">#REF!</definedName>
    <definedName name="ca13.3" localSheetId="3">#REF!</definedName>
    <definedName name="ca13.3" localSheetId="2">#REF!</definedName>
    <definedName name="ca13.3" localSheetId="4">#REF!</definedName>
    <definedName name="ca13.3">#REF!</definedName>
    <definedName name="ca14.3" localSheetId="1">#REF!</definedName>
    <definedName name="ca14.3" localSheetId="7">#REF!</definedName>
    <definedName name="ca14.3" localSheetId="6">#REF!</definedName>
    <definedName name="ca14.3" localSheetId="3">#REF!</definedName>
    <definedName name="ca14.3" localSheetId="2">#REF!</definedName>
    <definedName name="ca14.3" localSheetId="4">#REF!</definedName>
    <definedName name="ca14.3">#REF!</definedName>
    <definedName name="ca15.3" localSheetId="1">#REF!</definedName>
    <definedName name="ca15.3" localSheetId="7">#REF!</definedName>
    <definedName name="ca15.3" localSheetId="6">#REF!</definedName>
    <definedName name="ca15.3" localSheetId="3">#REF!</definedName>
    <definedName name="ca15.3" localSheetId="2">#REF!</definedName>
    <definedName name="ca15.3" localSheetId="4">#REF!</definedName>
    <definedName name="ca15.3">#REF!</definedName>
    <definedName name="ca16.3" localSheetId="1">#REF!</definedName>
    <definedName name="ca16.3" localSheetId="7">#REF!</definedName>
    <definedName name="ca16.3" localSheetId="6">#REF!</definedName>
    <definedName name="ca16.3" localSheetId="3">#REF!</definedName>
    <definedName name="ca16.3" localSheetId="2">#REF!</definedName>
    <definedName name="ca16.3" localSheetId="4">#REF!</definedName>
    <definedName name="ca16.3">#REF!</definedName>
    <definedName name="ca17.3" localSheetId="1">#REF!</definedName>
    <definedName name="ca17.3" localSheetId="7">#REF!</definedName>
    <definedName name="ca17.3" localSheetId="6">#REF!</definedName>
    <definedName name="ca17.3" localSheetId="3">#REF!</definedName>
    <definedName name="ca17.3" localSheetId="2">#REF!</definedName>
    <definedName name="ca17.3" localSheetId="4">#REF!</definedName>
    <definedName name="ca17.3">#REF!</definedName>
    <definedName name="ca18.3" localSheetId="1">#REF!</definedName>
    <definedName name="ca18.3" localSheetId="7">#REF!</definedName>
    <definedName name="ca18.3" localSheetId="6">#REF!</definedName>
    <definedName name="ca18.3" localSheetId="3">#REF!</definedName>
    <definedName name="ca18.3" localSheetId="2">#REF!</definedName>
    <definedName name="ca18.3" localSheetId="4">#REF!</definedName>
    <definedName name="ca18.3">#REF!</definedName>
    <definedName name="ca19.3" localSheetId="1">#REF!</definedName>
    <definedName name="ca19.3" localSheetId="7">#REF!</definedName>
    <definedName name="ca19.3" localSheetId="6">#REF!</definedName>
    <definedName name="ca19.3" localSheetId="3">#REF!</definedName>
    <definedName name="ca19.3" localSheetId="2">#REF!</definedName>
    <definedName name="ca19.3" localSheetId="4">#REF!</definedName>
    <definedName name="ca19.3">#REF!</definedName>
    <definedName name="ca20.3" localSheetId="1">#REF!</definedName>
    <definedName name="ca20.3" localSheetId="7">#REF!</definedName>
    <definedName name="ca20.3" localSheetId="6">#REF!</definedName>
    <definedName name="ca20.3" localSheetId="3">#REF!</definedName>
    <definedName name="ca20.3" localSheetId="2">#REF!</definedName>
    <definedName name="ca20.3" localSheetId="4">#REF!</definedName>
    <definedName name="ca20.3">#REF!</definedName>
    <definedName name="ca3.3" localSheetId="1">#REF!</definedName>
    <definedName name="ca3.3" localSheetId="7">#REF!</definedName>
    <definedName name="ca3.3" localSheetId="6">#REF!</definedName>
    <definedName name="ca3.3" localSheetId="3">#REF!</definedName>
    <definedName name="ca3.3" localSheetId="2">#REF!</definedName>
    <definedName name="ca3.3" localSheetId="4">#REF!</definedName>
    <definedName name="ca3.3">#REF!</definedName>
    <definedName name="ca4.3" localSheetId="1">#REF!</definedName>
    <definedName name="ca4.3" localSheetId="7">#REF!</definedName>
    <definedName name="ca4.3" localSheetId="6">#REF!</definedName>
    <definedName name="ca4.3" localSheetId="3">#REF!</definedName>
    <definedName name="ca4.3" localSheetId="2">#REF!</definedName>
    <definedName name="ca4.3" localSheetId="4">#REF!</definedName>
    <definedName name="ca4.3">#REF!</definedName>
    <definedName name="ca5.3" localSheetId="1">#REF!</definedName>
    <definedName name="ca5.3" localSheetId="7">#REF!</definedName>
    <definedName name="ca5.3" localSheetId="6">#REF!</definedName>
    <definedName name="ca5.3" localSheetId="3">#REF!</definedName>
    <definedName name="ca5.3" localSheetId="2">#REF!</definedName>
    <definedName name="ca5.3" localSheetId="4">#REF!</definedName>
    <definedName name="ca5.3">#REF!</definedName>
    <definedName name="ca6.3" localSheetId="1">#REF!</definedName>
    <definedName name="ca6.3" localSheetId="7">#REF!</definedName>
    <definedName name="ca6.3" localSheetId="6">#REF!</definedName>
    <definedName name="ca6.3" localSheetId="3">#REF!</definedName>
    <definedName name="ca6.3" localSheetId="2">#REF!</definedName>
    <definedName name="ca6.3" localSheetId="4">#REF!</definedName>
    <definedName name="ca6.3">#REF!</definedName>
    <definedName name="ca7.3" localSheetId="1">#REF!</definedName>
    <definedName name="ca7.3" localSheetId="7">#REF!</definedName>
    <definedName name="ca7.3" localSheetId="6">#REF!</definedName>
    <definedName name="ca7.3" localSheetId="3">#REF!</definedName>
    <definedName name="ca7.3" localSheetId="2">#REF!</definedName>
    <definedName name="ca7.3" localSheetId="4">#REF!</definedName>
    <definedName name="ca7.3">#REF!</definedName>
    <definedName name="ca8.3" localSheetId="1">#REF!</definedName>
    <definedName name="ca8.3" localSheetId="7">#REF!</definedName>
    <definedName name="ca8.3" localSheetId="6">#REF!</definedName>
    <definedName name="ca8.3" localSheetId="3">#REF!</definedName>
    <definedName name="ca8.3" localSheetId="2">#REF!</definedName>
    <definedName name="ca8.3" localSheetId="4">#REF!</definedName>
    <definedName name="ca8.3">#REF!</definedName>
    <definedName name="ca9.3" localSheetId="1">#REF!</definedName>
    <definedName name="ca9.3" localSheetId="7">#REF!</definedName>
    <definedName name="ca9.3" localSheetId="6">#REF!</definedName>
    <definedName name="ca9.3" localSheetId="3">#REF!</definedName>
    <definedName name="ca9.3" localSheetId="2">#REF!</definedName>
    <definedName name="ca9.3" localSheetId="4">#REF!</definedName>
    <definedName name="ca9.3">#REF!</definedName>
    <definedName name="CABLE_A">'[48]LOCAL RATES'!$B$5:$G$19</definedName>
    <definedName name="CABLE_G">'[48]LOCAL RATES'!$A$5:$H$18</definedName>
    <definedName name="CABLE1" localSheetId="1">#REF!</definedName>
    <definedName name="CABLE1" localSheetId="7">#REF!</definedName>
    <definedName name="CABLE1" localSheetId="6">#REF!</definedName>
    <definedName name="CABLE1" localSheetId="3">#REF!</definedName>
    <definedName name="CABLE1" localSheetId="2">#REF!</definedName>
    <definedName name="CABLE1" localSheetId="4">#REF!</definedName>
    <definedName name="CABLE1">#REF!</definedName>
    <definedName name="CAPAPR" localSheetId="1">#REF!</definedName>
    <definedName name="CAPAPR" localSheetId="7">#REF!</definedName>
    <definedName name="CAPAPR" localSheetId="6">#REF!</definedName>
    <definedName name="CAPAPR" localSheetId="3">#REF!</definedName>
    <definedName name="CAPAPR" localSheetId="2">#REF!</definedName>
    <definedName name="CAPAPR" localSheetId="4">#REF!</definedName>
    <definedName name="CAPAPR">#REF!</definedName>
    <definedName name="CAPAUG" localSheetId="1">#REF!</definedName>
    <definedName name="CAPAUG" localSheetId="7">#REF!</definedName>
    <definedName name="CAPAUG" localSheetId="6">#REF!</definedName>
    <definedName name="CAPAUG" localSheetId="3">#REF!</definedName>
    <definedName name="CAPAUG" localSheetId="2">#REF!</definedName>
    <definedName name="CAPAUG" localSheetId="4">#REF!</definedName>
    <definedName name="CAPAUG">#REF!</definedName>
    <definedName name="CAPDEC" localSheetId="1">#REF!</definedName>
    <definedName name="CAPDEC" localSheetId="7">#REF!</definedName>
    <definedName name="CAPDEC" localSheetId="6">#REF!</definedName>
    <definedName name="CAPDEC" localSheetId="3">#REF!</definedName>
    <definedName name="CAPDEC" localSheetId="2">#REF!</definedName>
    <definedName name="CAPDEC" localSheetId="4">#REF!</definedName>
    <definedName name="CAPDEC">#REF!</definedName>
    <definedName name="CAPFEB" localSheetId="1">#REF!</definedName>
    <definedName name="CAPFEB" localSheetId="7">#REF!</definedName>
    <definedName name="CAPFEB" localSheetId="6">#REF!</definedName>
    <definedName name="CAPFEB" localSheetId="3">#REF!</definedName>
    <definedName name="CAPFEB" localSheetId="2">#REF!</definedName>
    <definedName name="CAPFEB" localSheetId="4">#REF!</definedName>
    <definedName name="CAPFEB">#REF!</definedName>
    <definedName name="CAPJAN" localSheetId="1">#REF!</definedName>
    <definedName name="CAPJAN" localSheetId="7">#REF!</definedName>
    <definedName name="CAPJAN" localSheetId="6">#REF!</definedName>
    <definedName name="CAPJAN" localSheetId="3">#REF!</definedName>
    <definedName name="CAPJAN" localSheetId="2">#REF!</definedName>
    <definedName name="CAPJAN" localSheetId="4">#REF!</definedName>
    <definedName name="CAPJAN">#REF!</definedName>
    <definedName name="CAPJUL" localSheetId="1">#REF!</definedName>
    <definedName name="CAPJUL" localSheetId="7">#REF!</definedName>
    <definedName name="CAPJUL" localSheetId="6">#REF!</definedName>
    <definedName name="CAPJUL" localSheetId="3">#REF!</definedName>
    <definedName name="CAPJUL" localSheetId="2">#REF!</definedName>
    <definedName name="CAPJUL" localSheetId="4">#REF!</definedName>
    <definedName name="CAPJUL">#REF!</definedName>
    <definedName name="CAPJUN" localSheetId="1">#REF!</definedName>
    <definedName name="CAPJUN" localSheetId="7">#REF!</definedName>
    <definedName name="CAPJUN" localSheetId="6">#REF!</definedName>
    <definedName name="CAPJUN" localSheetId="3">#REF!</definedName>
    <definedName name="CAPJUN" localSheetId="2">#REF!</definedName>
    <definedName name="CAPJUN" localSheetId="4">#REF!</definedName>
    <definedName name="CAPJUN">#REF!</definedName>
    <definedName name="CAPMAR" localSheetId="1">#REF!</definedName>
    <definedName name="CAPMAR" localSheetId="7">#REF!</definedName>
    <definedName name="CAPMAR" localSheetId="6">#REF!</definedName>
    <definedName name="CAPMAR" localSheetId="3">#REF!</definedName>
    <definedName name="CAPMAR" localSheetId="2">#REF!</definedName>
    <definedName name="CAPMAR" localSheetId="4">#REF!</definedName>
    <definedName name="CAPMAR">#REF!</definedName>
    <definedName name="CAPMAY" localSheetId="1">#REF!</definedName>
    <definedName name="CAPMAY" localSheetId="7">#REF!</definedName>
    <definedName name="CAPMAY" localSheetId="6">#REF!</definedName>
    <definedName name="CAPMAY" localSheetId="3">#REF!</definedName>
    <definedName name="CAPMAY" localSheetId="2">#REF!</definedName>
    <definedName name="CAPMAY" localSheetId="4">#REF!</definedName>
    <definedName name="CAPMAY">#REF!</definedName>
    <definedName name="CAPNOV" localSheetId="1">#REF!</definedName>
    <definedName name="CAPNOV" localSheetId="7">#REF!</definedName>
    <definedName name="CAPNOV" localSheetId="6">#REF!</definedName>
    <definedName name="CAPNOV" localSheetId="3">#REF!</definedName>
    <definedName name="CAPNOV" localSheetId="2">#REF!</definedName>
    <definedName name="CAPNOV" localSheetId="4">#REF!</definedName>
    <definedName name="CAPNOV">#REF!</definedName>
    <definedName name="CAPOCT" localSheetId="1">#REF!</definedName>
    <definedName name="CAPOCT" localSheetId="7">#REF!</definedName>
    <definedName name="CAPOCT" localSheetId="6">#REF!</definedName>
    <definedName name="CAPOCT" localSheetId="3">#REF!</definedName>
    <definedName name="CAPOCT" localSheetId="2">#REF!</definedName>
    <definedName name="CAPOCT" localSheetId="4">#REF!</definedName>
    <definedName name="CAPOCT">#REF!</definedName>
    <definedName name="CAPSEP" localSheetId="1">#REF!</definedName>
    <definedName name="CAPSEP" localSheetId="7">#REF!</definedName>
    <definedName name="CAPSEP" localSheetId="6">#REF!</definedName>
    <definedName name="CAPSEP" localSheetId="3">#REF!</definedName>
    <definedName name="CAPSEP" localSheetId="2">#REF!</definedName>
    <definedName name="CAPSEP" localSheetId="4">#REF!</definedName>
    <definedName name="CAPSEP">#REF!</definedName>
    <definedName name="CAR" localSheetId="1">#REF!</definedName>
    <definedName name="CAR" localSheetId="7">#REF!</definedName>
    <definedName name="CAR" localSheetId="6">#REF!</definedName>
    <definedName name="CAR" localSheetId="3">#REF!</definedName>
    <definedName name="CAR" localSheetId="2">#REF!</definedName>
    <definedName name="CAR" localSheetId="4">#REF!</definedName>
    <definedName name="CAR">#REF!</definedName>
    <definedName name="cash" hidden="1">{"'Sheet1'!$A$4386:$N$4591"}</definedName>
    <definedName name="CCBP" localSheetId="1">#REF!</definedName>
    <definedName name="CCBP" localSheetId="7">#REF!</definedName>
    <definedName name="CCBP" localSheetId="6">#REF!</definedName>
    <definedName name="CCBP" localSheetId="3">#REF!</definedName>
    <definedName name="CCBP" localSheetId="2">#REF!</definedName>
    <definedName name="CCBP" localSheetId="4">#REF!</definedName>
    <definedName name="CCBP">#REF!</definedName>
    <definedName name="cccc">'[35]RA Civil'!$E$57</definedName>
    <definedName name="cccccc" localSheetId="1">'[6]Pipe trench'!#REF!</definedName>
    <definedName name="cccccc" localSheetId="7">'[6]Pipe trench'!#REF!</definedName>
    <definedName name="cccccc" localSheetId="6">'[6]Pipe trench'!#REF!</definedName>
    <definedName name="cccccc" localSheetId="3">'[6]Pipe trench'!#REF!</definedName>
    <definedName name="cccccc" localSheetId="2">'[6]Pipe trench'!#REF!</definedName>
    <definedName name="cccccc" localSheetId="4">'[6]Pipe trench'!#REF!</definedName>
    <definedName name="cccccc">'[6]Pipe trench'!#REF!</definedName>
    <definedName name="cccccccccc" localSheetId="1">'[6]Pipe trench'!#REF!</definedName>
    <definedName name="cccccccccc" localSheetId="7">'[6]Pipe trench'!#REF!</definedName>
    <definedName name="cccccccccc" localSheetId="6">'[6]Pipe trench'!#REF!</definedName>
    <definedName name="cccccccccc" localSheetId="3">'[6]Pipe trench'!#REF!</definedName>
    <definedName name="cccccccccc" localSheetId="2">'[6]Pipe trench'!#REF!</definedName>
    <definedName name="cccccccccc" localSheetId="4">'[6]Pipe trench'!#REF!</definedName>
    <definedName name="cccccccccc">'[6]Pipe trench'!#REF!</definedName>
    <definedName name="CCRUSH" localSheetId="1">#REF!</definedName>
    <definedName name="CCRUSH" localSheetId="7">#REF!</definedName>
    <definedName name="CCRUSH" localSheetId="6">#REF!</definedName>
    <definedName name="CCRUSH" localSheetId="3">#REF!</definedName>
    <definedName name="CCRUSH" localSheetId="2">#REF!</definedName>
    <definedName name="CCRUSH" localSheetId="4">#REF!</definedName>
    <definedName name="CCRUSH">#REF!</definedName>
    <definedName name="cdds" localSheetId="1">#REF!</definedName>
    <definedName name="cdds" localSheetId="7">#REF!</definedName>
    <definedName name="cdds" localSheetId="6">#REF!</definedName>
    <definedName name="cdds" localSheetId="3">#REF!</definedName>
    <definedName name="cdds" localSheetId="2">#REF!</definedName>
    <definedName name="cdds" localSheetId="4">#REF!</definedName>
    <definedName name="cdds">#REF!</definedName>
    <definedName name="Cdi" localSheetId="1">'[49]220 11  BS '!#REF!</definedName>
    <definedName name="Cdi" localSheetId="7">'[49]220 11  BS '!#REF!</definedName>
    <definedName name="Cdi" localSheetId="6">'[49]220 11  BS '!#REF!</definedName>
    <definedName name="Cdi" localSheetId="3">'[49]220 11  BS '!#REF!</definedName>
    <definedName name="Cdi" localSheetId="2">'[49]220 11  BS '!#REF!</definedName>
    <definedName name="Cdi" localSheetId="4">'[49]220 11  BS '!#REF!</definedName>
    <definedName name="Cdi">'[49]220 11  BS '!#REF!</definedName>
    <definedName name="CDOZ" localSheetId="1">#REF!</definedName>
    <definedName name="CDOZ" localSheetId="7">#REF!</definedName>
    <definedName name="CDOZ" localSheetId="6">#REF!</definedName>
    <definedName name="CDOZ" localSheetId="3">#REF!</definedName>
    <definedName name="CDOZ" localSheetId="2">#REF!</definedName>
    <definedName name="CDOZ" localSheetId="4">#REF!</definedName>
    <definedName name="CDOZ">#REF!</definedName>
    <definedName name="cdv" localSheetId="1">#REF!</definedName>
    <definedName name="cdv" localSheetId="7">#REF!</definedName>
    <definedName name="cdv" localSheetId="6">#REF!</definedName>
    <definedName name="cdv" localSheetId="3">#REF!</definedName>
    <definedName name="cdv" localSheetId="2">#REF!</definedName>
    <definedName name="cdv" localSheetId="4">#REF!</definedName>
    <definedName name="cdv">#REF!</definedName>
    <definedName name="CE" localSheetId="1">#REF!</definedName>
    <definedName name="CE" localSheetId="7">#REF!</definedName>
    <definedName name="CE" localSheetId="6">#REF!</definedName>
    <definedName name="CE" localSheetId="3">#REF!</definedName>
    <definedName name="CE" localSheetId="2">#REF!</definedName>
    <definedName name="CE" localSheetId="4">#REF!</definedName>
    <definedName name="CE">#REF!</definedName>
    <definedName name="cem" localSheetId="1">#REF!</definedName>
    <definedName name="cem" localSheetId="7">#REF!</definedName>
    <definedName name="cem" localSheetId="6">#REF!</definedName>
    <definedName name="cem" localSheetId="3">#REF!</definedName>
    <definedName name="cem" localSheetId="2">#REF!</definedName>
    <definedName name="cem" localSheetId="4">#REF!</definedName>
    <definedName name="cem">#REF!</definedName>
    <definedName name="Cement" localSheetId="1">#REF!</definedName>
    <definedName name="Cement" localSheetId="7">#REF!</definedName>
    <definedName name="Cement" localSheetId="6">#REF!</definedName>
    <definedName name="Cement" localSheetId="3">#REF!</definedName>
    <definedName name="Cement" localSheetId="2">#REF!</definedName>
    <definedName name="Cement" localSheetId="4">#REF!</definedName>
    <definedName name="Cement">#REF!</definedName>
    <definedName name="cementpaint" localSheetId="1">#REF!</definedName>
    <definedName name="cementpaint" localSheetId="7">#REF!</definedName>
    <definedName name="cementpaint" localSheetId="6">#REF!</definedName>
    <definedName name="cementpaint" localSheetId="3">#REF!</definedName>
    <definedName name="cementpaint" localSheetId="2">#REF!</definedName>
    <definedName name="cementpaint" localSheetId="4">#REF!</definedName>
    <definedName name="cementpaint">#REF!</definedName>
    <definedName name="CEXC" localSheetId="1">#REF!</definedName>
    <definedName name="CEXC" localSheetId="7">#REF!</definedName>
    <definedName name="CEXC" localSheetId="6">#REF!</definedName>
    <definedName name="CEXC" localSheetId="3">#REF!</definedName>
    <definedName name="CEXC" localSheetId="2">#REF!</definedName>
    <definedName name="CEXC" localSheetId="4">#REF!</definedName>
    <definedName name="CEXC">#REF!</definedName>
    <definedName name="CFTi">'[35]RA Civil'!$E$41</definedName>
    <definedName name="cfv" localSheetId="1">#REF!</definedName>
    <definedName name="cfv" localSheetId="7">#REF!</definedName>
    <definedName name="cfv" localSheetId="6">#REF!</definedName>
    <definedName name="cfv" localSheetId="3">#REF!</definedName>
    <definedName name="cfv" localSheetId="2">#REF!</definedName>
    <definedName name="cfv" localSheetId="4">#REF!</definedName>
    <definedName name="cfv">#REF!</definedName>
    <definedName name="CGRD" localSheetId="1">#REF!</definedName>
    <definedName name="CGRD" localSheetId="7">#REF!</definedName>
    <definedName name="CGRD" localSheetId="6">#REF!</definedName>
    <definedName name="CGRD" localSheetId="3">#REF!</definedName>
    <definedName name="CGRD" localSheetId="2">#REF!</definedName>
    <definedName name="CGRD" localSheetId="4">#REF!</definedName>
    <definedName name="CGRD">#REF!</definedName>
    <definedName name="CGW" localSheetId="1">#REF!</definedName>
    <definedName name="CGW" localSheetId="7">#REF!</definedName>
    <definedName name="CGW" localSheetId="6">#REF!</definedName>
    <definedName name="CGW" localSheetId="3">#REF!</definedName>
    <definedName name="CGW" localSheetId="2">#REF!</definedName>
    <definedName name="CGW" localSheetId="4">#REF!</definedName>
    <definedName name="CGW">#REF!</definedName>
    <definedName name="CHAINAGE" localSheetId="1">#REF!</definedName>
    <definedName name="CHAINAGE" localSheetId="7">#REF!</definedName>
    <definedName name="CHAINAGE" localSheetId="6">#REF!</definedName>
    <definedName name="CHAINAGE" localSheetId="3">#REF!</definedName>
    <definedName name="CHAINAGE" localSheetId="2">#REF!</definedName>
    <definedName name="CHAINAGE" localSheetId="4">#REF!</definedName>
    <definedName name="CHAINAGE">#REF!</definedName>
    <definedName name="CHAINAGEM">[50]HYDRAULICS!$H$2</definedName>
    <definedName name="Chandramauli" localSheetId="1">#REF!</definedName>
    <definedName name="Chandramauli" localSheetId="7">#REF!</definedName>
    <definedName name="Chandramauli" localSheetId="6">#REF!</definedName>
    <definedName name="Chandramauli" localSheetId="3">#REF!</definedName>
    <definedName name="Chandramauli" localSheetId="2">#REF!</definedName>
    <definedName name="Chandramauli" localSheetId="4">#REF!</definedName>
    <definedName name="Chandramauli">#REF!</definedName>
    <definedName name="chandramauli1" localSheetId="1">#REF!</definedName>
    <definedName name="chandramauli1" localSheetId="7">#REF!</definedName>
    <definedName name="chandramauli1" localSheetId="6">#REF!</definedName>
    <definedName name="chandramauli1" localSheetId="3">#REF!</definedName>
    <definedName name="chandramauli1" localSheetId="2">#REF!</definedName>
    <definedName name="chandramauli1" localSheetId="4">#REF!</definedName>
    <definedName name="chandramauli1">#REF!</definedName>
    <definedName name="CHANDRAMAULI2" localSheetId="1">[51]FACE!#REF!</definedName>
    <definedName name="CHANDRAMAULI2" localSheetId="7">[51]FACE!#REF!</definedName>
    <definedName name="CHANDRAMAULI2" localSheetId="6">[51]FACE!#REF!</definedName>
    <definedName name="CHANDRAMAULI2" localSheetId="3">[51]FACE!#REF!</definedName>
    <definedName name="CHANDRAMAULI2" localSheetId="2">[51]FACE!#REF!</definedName>
    <definedName name="CHANDRAMAULI2" localSheetId="4">[51]FACE!#REF!</definedName>
    <definedName name="CHANDRAMAULI2">[51]FACE!#REF!</definedName>
    <definedName name="chandramauli3" localSheetId="1">#REF!</definedName>
    <definedName name="chandramauli3" localSheetId="7">#REF!</definedName>
    <definedName name="chandramauli3" localSheetId="6">#REF!</definedName>
    <definedName name="chandramauli3" localSheetId="3">#REF!</definedName>
    <definedName name="chandramauli3" localSheetId="2">#REF!</definedName>
    <definedName name="chandramauli3" localSheetId="4">#REF!</definedName>
    <definedName name="chandramauli3">#REF!</definedName>
    <definedName name="Charges_of_road_roller" localSheetId="1">[33]SOR!#REF!</definedName>
    <definedName name="Charges_of_road_roller" localSheetId="7">[33]SOR!#REF!</definedName>
    <definedName name="Charges_of_road_roller" localSheetId="6">[33]SOR!#REF!</definedName>
    <definedName name="Charges_of_road_roller" localSheetId="3">[33]SOR!#REF!</definedName>
    <definedName name="Charges_of_road_roller" localSheetId="2">[33]SOR!#REF!</definedName>
    <definedName name="Charges_of_road_roller" localSheetId="4">[33]SOR!#REF!</definedName>
    <definedName name="Charges_of_road_roller">[33]SOR!#REF!</definedName>
    <definedName name="CHMP" localSheetId="1">#REF!</definedName>
    <definedName name="CHMP" localSheetId="7">#REF!</definedName>
    <definedName name="CHMP" localSheetId="6">#REF!</definedName>
    <definedName name="CHMP" localSheetId="3">#REF!</definedName>
    <definedName name="CHMP" localSheetId="2">#REF!</definedName>
    <definedName name="CHMP" localSheetId="4">#REF!</definedName>
    <definedName name="CHMP">#REF!</definedName>
    <definedName name="CHW" localSheetId="1">#REF!</definedName>
    <definedName name="CHW" localSheetId="7">#REF!</definedName>
    <definedName name="CHW" localSheetId="6">#REF!</definedName>
    <definedName name="CHW" localSheetId="3">#REF!</definedName>
    <definedName name="CHW" localSheetId="2">#REF!</definedName>
    <definedName name="CHW" localSheetId="4">#REF!</definedName>
    <definedName name="CHW">#REF!</definedName>
    <definedName name="Citylist" localSheetId="1">#REF!</definedName>
    <definedName name="Citylist" localSheetId="7">#REF!</definedName>
    <definedName name="Citylist" localSheetId="6">#REF!</definedName>
    <definedName name="Citylist" localSheetId="3">#REF!</definedName>
    <definedName name="Citylist" localSheetId="2">#REF!</definedName>
    <definedName name="Citylist" localSheetId="4">#REF!</definedName>
    <definedName name="Citylist">#REF!</definedName>
    <definedName name="CJCB" localSheetId="1">#REF!</definedName>
    <definedName name="CJCB" localSheetId="7">#REF!</definedName>
    <definedName name="CJCB" localSheetId="6">#REF!</definedName>
    <definedName name="CJCB" localSheetId="3">#REF!</definedName>
    <definedName name="CJCB" localSheetId="2">#REF!</definedName>
    <definedName name="CJCB" localSheetId="4">#REF!</definedName>
    <definedName name="CJCB">#REF!</definedName>
    <definedName name="cl">150</definedName>
    <definedName name="CLAY" localSheetId="1">#REF!</definedName>
    <definedName name="CLAY" localSheetId="7">#REF!</definedName>
    <definedName name="CLAY" localSheetId="6">#REF!</definedName>
    <definedName name="CLAY" localSheetId="3">#REF!</definedName>
    <definedName name="CLAY" localSheetId="2">#REF!</definedName>
    <definedName name="CLAY" localSheetId="4">#REF!</definedName>
    <definedName name="CLAY">#REF!</definedName>
    <definedName name="clearspan1" localSheetId="1">[51]FACE!#REF!</definedName>
    <definedName name="clearspan1" localSheetId="7">[51]FACE!#REF!</definedName>
    <definedName name="clearspan1" localSheetId="6">[51]FACE!#REF!</definedName>
    <definedName name="clearspan1" localSheetId="3">[51]FACE!#REF!</definedName>
    <definedName name="clearspan1" localSheetId="2">[51]FACE!#REF!</definedName>
    <definedName name="clearspan1" localSheetId="4">[51]FACE!#REF!</definedName>
    <definedName name="clearspan1">[51]FACE!#REF!</definedName>
    <definedName name="clearspan11" localSheetId="1">#REF!</definedName>
    <definedName name="clearspan11" localSheetId="7">#REF!</definedName>
    <definedName name="clearspan11" localSheetId="6">#REF!</definedName>
    <definedName name="clearspan11" localSheetId="3">#REF!</definedName>
    <definedName name="clearspan11" localSheetId="2">#REF!</definedName>
    <definedName name="clearspan11" localSheetId="4">#REF!</definedName>
    <definedName name="clearspan11">#REF!</definedName>
    <definedName name="CLOAD" localSheetId="1">#REF!</definedName>
    <definedName name="CLOAD" localSheetId="7">#REF!</definedName>
    <definedName name="CLOAD" localSheetId="6">#REF!</definedName>
    <definedName name="CLOAD" localSheetId="3">#REF!</definedName>
    <definedName name="CLOAD" localSheetId="2">#REF!</definedName>
    <definedName name="CLOAD" localSheetId="4">#REF!</definedName>
    <definedName name="CLOAD">#REF!</definedName>
    <definedName name="cmain" localSheetId="1">#REF!</definedName>
    <definedName name="cmain" localSheetId="7">#REF!</definedName>
    <definedName name="cmain" localSheetId="6">#REF!</definedName>
    <definedName name="cmain" localSheetId="3">#REF!</definedName>
    <definedName name="cmain" localSheetId="2">#REF!</definedName>
    <definedName name="cmain" localSheetId="4">#REF!</definedName>
    <definedName name="cmain">#REF!</definedName>
    <definedName name="CMIX" localSheetId="1">#REF!</definedName>
    <definedName name="CMIX" localSheetId="7">#REF!</definedName>
    <definedName name="CMIX" localSheetId="6">#REF!</definedName>
    <definedName name="CMIX" localSheetId="3">#REF!</definedName>
    <definedName name="CMIX" localSheetId="2">#REF!</definedName>
    <definedName name="CMIX" localSheetId="4">#REF!</definedName>
    <definedName name="CMIX">#REF!</definedName>
    <definedName name="cmort3">'[19]Rates Basic'!$D$21</definedName>
    <definedName name="CmpJakOpo" localSheetId="1">#REF!</definedName>
    <definedName name="CmpJakOpo" localSheetId="7">#REF!</definedName>
    <definedName name="CmpJakOpo" localSheetId="6">#REF!</definedName>
    <definedName name="CmpJakOpo" localSheetId="3">#REF!</definedName>
    <definedName name="CmpJakOpo" localSheetId="2">#REF!</definedName>
    <definedName name="CmpJakOpo" localSheetId="4">#REF!</definedName>
    <definedName name="CmpJakOpo">#REF!</definedName>
    <definedName name="COARSE" localSheetId="1">#REF!</definedName>
    <definedName name="COARSE" localSheetId="7">#REF!</definedName>
    <definedName name="COARSE" localSheetId="6">#REF!</definedName>
    <definedName name="COARSE" localSheetId="3">#REF!</definedName>
    <definedName name="COARSE" localSheetId="2">#REF!</definedName>
    <definedName name="COARSE" localSheetId="4">#REF!</definedName>
    <definedName name="COARSE">#REF!</definedName>
    <definedName name="Coarsesand" localSheetId="1">#REF!</definedName>
    <definedName name="Coarsesand" localSheetId="7">#REF!</definedName>
    <definedName name="Coarsesand" localSheetId="6">#REF!</definedName>
    <definedName name="Coarsesand" localSheetId="3">#REF!</definedName>
    <definedName name="Coarsesand" localSheetId="2">#REF!</definedName>
    <definedName name="Coarsesand" localSheetId="4">#REF!</definedName>
    <definedName name="Coarsesand">#REF!</definedName>
    <definedName name="COMP" localSheetId="1">#REF!</definedName>
    <definedName name="COMP" localSheetId="7">#REF!</definedName>
    <definedName name="COMP" localSheetId="6">#REF!</definedName>
    <definedName name="COMP" localSheetId="3">#REF!</definedName>
    <definedName name="COMP" localSheetId="2">#REF!</definedName>
    <definedName name="COMP" localSheetId="4">#REF!</definedName>
    <definedName name="COMP">#REF!</definedName>
    <definedName name="ConBlks">'[52]RA Civil'!$E$39</definedName>
    <definedName name="conc_dens" localSheetId="1">#REF!</definedName>
    <definedName name="conc_dens" localSheetId="7">#REF!</definedName>
    <definedName name="conc_dens" localSheetId="6">#REF!</definedName>
    <definedName name="conc_dens" localSheetId="3">#REF!</definedName>
    <definedName name="conc_dens" localSheetId="2">#REF!</definedName>
    <definedName name="conc_dens" localSheetId="4">#REF!</definedName>
    <definedName name="conc_dens">#REF!</definedName>
    <definedName name="conden" localSheetId="1">#REF!</definedName>
    <definedName name="conden" localSheetId="7">#REF!</definedName>
    <definedName name="conden" localSheetId="6">#REF!</definedName>
    <definedName name="conden" localSheetId="3">#REF!</definedName>
    <definedName name="conden" localSheetId="2">#REF!</definedName>
    <definedName name="conden" localSheetId="4">#REF!</definedName>
    <definedName name="conden">#REF!</definedName>
    <definedName name="Cost_for_10_Hp_Hr." localSheetId="1">[33]SOR!#REF!</definedName>
    <definedName name="Cost_for_10_Hp_Hr." localSheetId="7">[33]SOR!#REF!</definedName>
    <definedName name="Cost_for_10_Hp_Hr." localSheetId="6">[33]SOR!#REF!</definedName>
    <definedName name="Cost_for_10_Hp_Hr." localSheetId="3">[33]SOR!#REF!</definedName>
    <definedName name="Cost_for_10_Hp_Hr." localSheetId="2">[33]SOR!#REF!</definedName>
    <definedName name="Cost_for_10_Hp_Hr." localSheetId="4">[33]SOR!#REF!</definedName>
    <definedName name="Cost_for_10_Hp_Hr.">[33]SOR!#REF!</definedName>
    <definedName name="Cost_of_water_including_filling_the_tanker" localSheetId="1">[33]SOR!#REF!</definedName>
    <definedName name="Cost_of_water_including_filling_the_tanker" localSheetId="7">[33]SOR!#REF!</definedName>
    <definedName name="Cost_of_water_including_filling_the_tanker" localSheetId="6">[33]SOR!#REF!</definedName>
    <definedName name="Cost_of_water_including_filling_the_tanker" localSheetId="3">[33]SOR!#REF!</definedName>
    <definedName name="Cost_of_water_including_filling_the_tanker" localSheetId="2">[33]SOR!#REF!</definedName>
    <definedName name="Cost_of_water_including_filling_the_tanker" localSheetId="4">[33]SOR!#REF!</definedName>
    <definedName name="Cost_of_water_including_filling_the_tanker">[33]SOR!#REF!</definedName>
    <definedName name="Cover_blocks" localSheetId="1">[33]SOR!#REF!</definedName>
    <definedName name="Cover_blocks" localSheetId="7">[33]SOR!#REF!</definedName>
    <definedName name="Cover_blocks" localSheetId="6">[33]SOR!#REF!</definedName>
    <definedName name="Cover_blocks" localSheetId="3">[33]SOR!#REF!</definedName>
    <definedName name="Cover_blocks" localSheetId="2">[33]SOR!#REF!</definedName>
    <definedName name="Cover_blocks" localSheetId="4">[33]SOR!#REF!</definedName>
    <definedName name="Cover_blocks">[33]SOR!#REF!</definedName>
    <definedName name="CPFM" localSheetId="1">#REF!</definedName>
    <definedName name="CPFM" localSheetId="7">#REF!</definedName>
    <definedName name="CPFM" localSheetId="6">#REF!</definedName>
    <definedName name="CPFM" localSheetId="3">#REF!</definedName>
    <definedName name="CPFM" localSheetId="2">#REF!</definedName>
    <definedName name="CPFM" localSheetId="4">#REF!</definedName>
    <definedName name="CPFM">#REF!</definedName>
    <definedName name="CPFS" localSheetId="1">#REF!</definedName>
    <definedName name="CPFS" localSheetId="7">#REF!</definedName>
    <definedName name="CPFS" localSheetId="6">#REF!</definedName>
    <definedName name="CPFS" localSheetId="3">#REF!</definedName>
    <definedName name="CPFS" localSheetId="2">#REF!</definedName>
    <definedName name="CPFS" localSheetId="4">#REF!</definedName>
    <definedName name="CPFS">#REF!</definedName>
    <definedName name="CPM" localSheetId="1">#REF!</definedName>
    <definedName name="CPM" localSheetId="7">#REF!</definedName>
    <definedName name="CPM" localSheetId="6">#REF!</definedName>
    <definedName name="CPM" localSheetId="3">#REF!</definedName>
    <definedName name="CPM" localSheetId="2">#REF!</definedName>
    <definedName name="CPM" localSheetId="4">#REF!</definedName>
    <definedName name="CPM">#REF!</definedName>
    <definedName name="CPUMP" localSheetId="1">#REF!</definedName>
    <definedName name="CPUMP" localSheetId="7">#REF!</definedName>
    <definedName name="CPUMP" localSheetId="6">#REF!</definedName>
    <definedName name="CPUMP" localSheetId="3">#REF!</definedName>
    <definedName name="CPUMP" localSheetId="2">#REF!</definedName>
    <definedName name="CPUMP" localSheetId="4">#REF!</definedName>
    <definedName name="CPUMP">#REF!</definedName>
    <definedName name="CRAR" localSheetId="1">#REF!</definedName>
    <definedName name="CRAR" localSheetId="7">#REF!</definedName>
    <definedName name="CRAR" localSheetId="6">#REF!</definedName>
    <definedName name="CRAR" localSheetId="3">#REF!</definedName>
    <definedName name="CRAR" localSheetId="2">#REF!</definedName>
    <definedName name="CRAR" localSheetId="4">#REF!</definedName>
    <definedName name="CRAR">#REF!</definedName>
    <definedName name="crc" localSheetId="1">#REF!</definedName>
    <definedName name="crc" localSheetId="7">#REF!</definedName>
    <definedName name="crc" localSheetId="6">#REF!</definedName>
    <definedName name="crc" localSheetId="3">#REF!</definedName>
    <definedName name="crc" localSheetId="2">#REF!</definedName>
    <definedName name="crc" localSheetId="4">#REF!</definedName>
    <definedName name="crc">#REF!</definedName>
    <definedName name="crlbc" localSheetId="1">#REF!</definedName>
    <definedName name="crlbc" localSheetId="7">#REF!</definedName>
    <definedName name="crlbc" localSheetId="6">#REF!</definedName>
    <definedName name="crlbc" localSheetId="3">#REF!</definedName>
    <definedName name="crlbc" localSheetId="2">#REF!</definedName>
    <definedName name="crlbc" localSheetId="4">#REF!</definedName>
    <definedName name="crlbc">#REF!</definedName>
    <definedName name="CRMB60" localSheetId="1">#REF!</definedName>
    <definedName name="CRMB60" localSheetId="7">#REF!</definedName>
    <definedName name="CRMB60" localSheetId="6">#REF!</definedName>
    <definedName name="CRMB60" localSheetId="3">#REF!</definedName>
    <definedName name="CRMB60" localSheetId="2">#REF!</definedName>
    <definedName name="CRMB60" localSheetId="4">#REF!</definedName>
    <definedName name="CRMB60">#REF!</definedName>
    <definedName name="CRUSH" localSheetId="1">#REF!</definedName>
    <definedName name="CRUSH" localSheetId="7">#REF!</definedName>
    <definedName name="CRUSH" localSheetId="6">#REF!</definedName>
    <definedName name="CRUSH" localSheetId="3">#REF!</definedName>
    <definedName name="CRUSH" localSheetId="2">#REF!</definedName>
    <definedName name="CRUSH" localSheetId="4">#REF!</definedName>
    <definedName name="CRUSH">#REF!</definedName>
    <definedName name="CRUSH1" localSheetId="1">#REF!</definedName>
    <definedName name="CRUSH1" localSheetId="7">#REF!</definedName>
    <definedName name="CRUSH1" localSheetId="6">#REF!</definedName>
    <definedName name="CRUSH1" localSheetId="3">#REF!</definedName>
    <definedName name="CRUSH1" localSheetId="2">#REF!</definedName>
    <definedName name="CRUSH1" localSheetId="4">#REF!</definedName>
    <definedName name="CRUSH1">#REF!</definedName>
    <definedName name="CRUSH2" localSheetId="1">#REF!</definedName>
    <definedName name="CRUSH2" localSheetId="7">#REF!</definedName>
    <definedName name="CRUSH2" localSheetId="6">#REF!</definedName>
    <definedName name="CRUSH2" localSheetId="3">#REF!</definedName>
    <definedName name="CRUSH2" localSheetId="2">#REF!</definedName>
    <definedName name="CRUSH2" localSheetId="4">#REF!</definedName>
    <definedName name="CRUSH2">#REF!</definedName>
    <definedName name="CS" localSheetId="1">'[49]220 11  BS '!#REF!</definedName>
    <definedName name="CS" localSheetId="7">'[49]220 11  BS '!#REF!</definedName>
    <definedName name="CS" localSheetId="6">'[49]220 11  BS '!#REF!</definedName>
    <definedName name="CS" localSheetId="3">'[49]220 11  BS '!#REF!</definedName>
    <definedName name="CS" localSheetId="2">'[49]220 11  BS '!#REF!</definedName>
    <definedName name="CS" localSheetId="4">'[49]220 11  BS '!#REF!</definedName>
    <definedName name="CS">'[49]220 11  BS '!#REF!</definedName>
    <definedName name="CSAND" localSheetId="1">#REF!</definedName>
    <definedName name="CSAND" localSheetId="7">#REF!</definedName>
    <definedName name="CSAND" localSheetId="6">#REF!</definedName>
    <definedName name="CSAND" localSheetId="3">#REF!</definedName>
    <definedName name="CSAND" localSheetId="2">#REF!</definedName>
    <definedName name="CSAND" localSheetId="4">#REF!</definedName>
    <definedName name="CSAND">#REF!</definedName>
    <definedName name="CSCP" localSheetId="1">#REF!</definedName>
    <definedName name="CSCP" localSheetId="7">#REF!</definedName>
    <definedName name="CSCP" localSheetId="6">#REF!</definedName>
    <definedName name="CSCP" localSheetId="3">#REF!</definedName>
    <definedName name="CSCP" localSheetId="2">#REF!</definedName>
    <definedName name="CSCP" localSheetId="4">#REF!</definedName>
    <definedName name="CSCP">#REF!</definedName>
    <definedName name="CSFP" localSheetId="1">#REF!</definedName>
    <definedName name="CSFP" localSheetId="7">#REF!</definedName>
    <definedName name="CSFP" localSheetId="6">#REF!</definedName>
    <definedName name="CSFP" localSheetId="3">#REF!</definedName>
    <definedName name="CSFP" localSheetId="2">#REF!</definedName>
    <definedName name="CSFP" localSheetId="4">#REF!</definedName>
    <definedName name="CSFP">#REF!</definedName>
    <definedName name="CSPREAD" localSheetId="1">#REF!</definedName>
    <definedName name="CSPREAD" localSheetId="7">#REF!</definedName>
    <definedName name="CSPREAD" localSheetId="6">#REF!</definedName>
    <definedName name="CSPREAD" localSheetId="3">#REF!</definedName>
    <definedName name="CSPREAD" localSheetId="2">#REF!</definedName>
    <definedName name="CSPREAD" localSheetId="4">#REF!</definedName>
    <definedName name="CSPREAD">#REF!</definedName>
    <definedName name="CSWP" localSheetId="1">#REF!</definedName>
    <definedName name="CSWP" localSheetId="7">#REF!</definedName>
    <definedName name="CSWP" localSheetId="6">#REF!</definedName>
    <definedName name="CSWP" localSheetId="3">#REF!</definedName>
    <definedName name="CSWP" localSheetId="2">#REF!</definedName>
    <definedName name="CSWP" localSheetId="4">#REF!</definedName>
    <definedName name="CSWP">#REF!</definedName>
    <definedName name="cth" localSheetId="1">#REF!</definedName>
    <definedName name="cth" localSheetId="7">#REF!</definedName>
    <definedName name="cth" localSheetId="6">#REF!</definedName>
    <definedName name="cth" localSheetId="3">#REF!</definedName>
    <definedName name="cth" localSheetId="2">#REF!</definedName>
    <definedName name="cth" localSheetId="4">#REF!</definedName>
    <definedName name="cth">#REF!</definedName>
    <definedName name="CTIP10" localSheetId="1">#REF!</definedName>
    <definedName name="CTIP10" localSheetId="7">#REF!</definedName>
    <definedName name="CTIP10" localSheetId="6">#REF!</definedName>
    <definedName name="CTIP10" localSheetId="3">#REF!</definedName>
    <definedName name="CTIP10" localSheetId="2">#REF!</definedName>
    <definedName name="CTIP10" localSheetId="4">#REF!</definedName>
    <definedName name="CTIP10">#REF!</definedName>
    <definedName name="CTIP20" localSheetId="1">#REF!</definedName>
    <definedName name="CTIP20" localSheetId="7">#REF!</definedName>
    <definedName name="CTIP20" localSheetId="6">#REF!</definedName>
    <definedName name="CTIP20" localSheetId="3">#REF!</definedName>
    <definedName name="CTIP20" localSheetId="2">#REF!</definedName>
    <definedName name="CTIP20" localSheetId="4">#REF!</definedName>
    <definedName name="CTIP20">#REF!</definedName>
    <definedName name="CTM" localSheetId="1">#REF!</definedName>
    <definedName name="CTM" localSheetId="7">#REF!</definedName>
    <definedName name="CTM" localSheetId="6">#REF!</definedName>
    <definedName name="CTM" localSheetId="3">#REF!</definedName>
    <definedName name="CTM" localSheetId="2">#REF!</definedName>
    <definedName name="CTM" localSheetId="4">#REF!</definedName>
    <definedName name="CTM">#REF!</definedName>
    <definedName name="CTROL" localSheetId="1">#REF!</definedName>
    <definedName name="CTROL" localSheetId="7">#REF!</definedName>
    <definedName name="CTROL" localSheetId="6">#REF!</definedName>
    <definedName name="CTROL" localSheetId="3">#REF!</definedName>
    <definedName name="CTROL" localSheetId="2">#REF!</definedName>
    <definedName name="CTROL" localSheetId="4">#REF!</definedName>
    <definedName name="CTROL">#REF!</definedName>
    <definedName name="cu0" localSheetId="1">#REF!</definedName>
    <definedName name="cu0" localSheetId="7">#REF!</definedName>
    <definedName name="cu0" localSheetId="6">#REF!</definedName>
    <definedName name="cu0" localSheetId="3">#REF!</definedName>
    <definedName name="cu0" localSheetId="2">#REF!</definedName>
    <definedName name="cu0" localSheetId="4">#REF!</definedName>
    <definedName name="cu0">#REF!</definedName>
    <definedName name="cu10.3" localSheetId="1">#REF!</definedName>
    <definedName name="cu10.3" localSheetId="7">#REF!</definedName>
    <definedName name="cu10.3" localSheetId="6">#REF!</definedName>
    <definedName name="cu10.3" localSheetId="3">#REF!</definedName>
    <definedName name="cu10.3" localSheetId="2">#REF!</definedName>
    <definedName name="cu10.3" localSheetId="4">#REF!</definedName>
    <definedName name="cu10.3">#REF!</definedName>
    <definedName name="cu11.3" localSheetId="1">#REF!</definedName>
    <definedName name="cu11.3" localSheetId="7">#REF!</definedName>
    <definedName name="cu11.3" localSheetId="6">#REF!</definedName>
    <definedName name="cu11.3" localSheetId="3">#REF!</definedName>
    <definedName name="cu11.3" localSheetId="2">#REF!</definedName>
    <definedName name="cu11.3" localSheetId="4">#REF!</definedName>
    <definedName name="cu11.3">#REF!</definedName>
    <definedName name="cu12.3" localSheetId="1">#REF!</definedName>
    <definedName name="cu12.3" localSheetId="7">#REF!</definedName>
    <definedName name="cu12.3" localSheetId="6">#REF!</definedName>
    <definedName name="cu12.3" localSheetId="3">#REF!</definedName>
    <definedName name="cu12.3" localSheetId="2">#REF!</definedName>
    <definedName name="cu12.3" localSheetId="4">#REF!</definedName>
    <definedName name="cu12.3">#REF!</definedName>
    <definedName name="cu13.3" localSheetId="1">#REF!</definedName>
    <definedName name="cu13.3" localSheetId="7">#REF!</definedName>
    <definedName name="cu13.3" localSheetId="6">#REF!</definedName>
    <definedName name="cu13.3" localSheetId="3">#REF!</definedName>
    <definedName name="cu13.3" localSheetId="2">#REF!</definedName>
    <definedName name="cu13.3" localSheetId="4">#REF!</definedName>
    <definedName name="cu13.3">#REF!</definedName>
    <definedName name="cu14.3" localSheetId="1">#REF!</definedName>
    <definedName name="cu14.3" localSheetId="7">#REF!</definedName>
    <definedName name="cu14.3" localSheetId="6">#REF!</definedName>
    <definedName name="cu14.3" localSheetId="3">#REF!</definedName>
    <definedName name="cu14.3" localSheetId="2">#REF!</definedName>
    <definedName name="cu14.3" localSheetId="4">#REF!</definedName>
    <definedName name="cu14.3">#REF!</definedName>
    <definedName name="cu15.3" localSheetId="1">#REF!</definedName>
    <definedName name="cu15.3" localSheetId="7">#REF!</definedName>
    <definedName name="cu15.3" localSheetId="6">#REF!</definedName>
    <definedName name="cu15.3" localSheetId="3">#REF!</definedName>
    <definedName name="cu15.3" localSheetId="2">#REF!</definedName>
    <definedName name="cu15.3" localSheetId="4">#REF!</definedName>
    <definedName name="cu15.3">#REF!</definedName>
    <definedName name="cu16.3" localSheetId="1">#REF!</definedName>
    <definedName name="cu16.3" localSheetId="7">#REF!</definedName>
    <definedName name="cu16.3" localSheetId="6">#REF!</definedName>
    <definedName name="cu16.3" localSheetId="3">#REF!</definedName>
    <definedName name="cu16.3" localSheetId="2">#REF!</definedName>
    <definedName name="cu16.3" localSheetId="4">#REF!</definedName>
    <definedName name="cu16.3">#REF!</definedName>
    <definedName name="cu17.3" localSheetId="1">#REF!</definedName>
    <definedName name="cu17.3" localSheetId="7">#REF!</definedName>
    <definedName name="cu17.3" localSheetId="6">#REF!</definedName>
    <definedName name="cu17.3" localSheetId="3">#REF!</definedName>
    <definedName name="cu17.3" localSheetId="2">#REF!</definedName>
    <definedName name="cu17.3" localSheetId="4">#REF!</definedName>
    <definedName name="cu17.3">#REF!</definedName>
    <definedName name="cu18.3" localSheetId="1">#REF!</definedName>
    <definedName name="cu18.3" localSheetId="7">#REF!</definedName>
    <definedName name="cu18.3" localSheetId="6">#REF!</definedName>
    <definedName name="cu18.3" localSheetId="3">#REF!</definedName>
    <definedName name="cu18.3" localSheetId="2">#REF!</definedName>
    <definedName name="cu18.3" localSheetId="4">#REF!</definedName>
    <definedName name="cu18.3">#REF!</definedName>
    <definedName name="cu19.3" localSheetId="1">#REF!</definedName>
    <definedName name="cu19.3" localSheetId="7">#REF!</definedName>
    <definedName name="cu19.3" localSheetId="6">#REF!</definedName>
    <definedName name="cu19.3" localSheetId="3">#REF!</definedName>
    <definedName name="cu19.3" localSheetId="2">#REF!</definedName>
    <definedName name="cu19.3" localSheetId="4">#REF!</definedName>
    <definedName name="cu19.3">#REF!</definedName>
    <definedName name="cu20.3" localSheetId="1">#REF!</definedName>
    <definedName name="cu20.3" localSheetId="7">#REF!</definedName>
    <definedName name="cu20.3" localSheetId="6">#REF!</definedName>
    <definedName name="cu20.3" localSheetId="3">#REF!</definedName>
    <definedName name="cu20.3" localSheetId="2">#REF!</definedName>
    <definedName name="cu20.3" localSheetId="4">#REF!</definedName>
    <definedName name="cu20.3">#REF!</definedName>
    <definedName name="cu3.3" localSheetId="1">#REF!</definedName>
    <definedName name="cu3.3" localSheetId="7">#REF!</definedName>
    <definedName name="cu3.3" localSheetId="6">#REF!</definedName>
    <definedName name="cu3.3" localSheetId="3">#REF!</definedName>
    <definedName name="cu3.3" localSheetId="2">#REF!</definedName>
    <definedName name="cu3.3" localSheetId="4">#REF!</definedName>
    <definedName name="cu3.3">#REF!</definedName>
    <definedName name="cu4.3" localSheetId="1">#REF!</definedName>
    <definedName name="cu4.3" localSheetId="7">#REF!</definedName>
    <definedName name="cu4.3" localSheetId="6">#REF!</definedName>
    <definedName name="cu4.3" localSheetId="3">#REF!</definedName>
    <definedName name="cu4.3" localSheetId="2">#REF!</definedName>
    <definedName name="cu4.3" localSheetId="4">#REF!</definedName>
    <definedName name="cu4.3">#REF!</definedName>
    <definedName name="cu5.3" localSheetId="1">#REF!</definedName>
    <definedName name="cu5.3" localSheetId="7">#REF!</definedName>
    <definedName name="cu5.3" localSheetId="6">#REF!</definedName>
    <definedName name="cu5.3" localSheetId="3">#REF!</definedName>
    <definedName name="cu5.3" localSheetId="2">#REF!</definedName>
    <definedName name="cu5.3" localSheetId="4">#REF!</definedName>
    <definedName name="cu5.3">#REF!</definedName>
    <definedName name="cu6.3" localSheetId="1">#REF!</definedName>
    <definedName name="cu6.3" localSheetId="7">#REF!</definedName>
    <definedName name="cu6.3" localSheetId="6">#REF!</definedName>
    <definedName name="cu6.3" localSheetId="3">#REF!</definedName>
    <definedName name="cu6.3" localSheetId="2">#REF!</definedName>
    <definedName name="cu6.3" localSheetId="4">#REF!</definedName>
    <definedName name="cu6.3">#REF!</definedName>
    <definedName name="cu7.3" localSheetId="1">#REF!</definedName>
    <definedName name="cu7.3" localSheetId="7">#REF!</definedName>
    <definedName name="cu7.3" localSheetId="6">#REF!</definedName>
    <definedName name="cu7.3" localSheetId="3">#REF!</definedName>
    <definedName name="cu7.3" localSheetId="2">#REF!</definedName>
    <definedName name="cu7.3" localSheetId="4">#REF!</definedName>
    <definedName name="cu7.3">#REF!</definedName>
    <definedName name="cu8.3" localSheetId="1">#REF!</definedName>
    <definedName name="cu8.3" localSheetId="7">#REF!</definedName>
    <definedName name="cu8.3" localSheetId="6">#REF!</definedName>
    <definedName name="cu8.3" localSheetId="3">#REF!</definedName>
    <definedName name="cu8.3" localSheetId="2">#REF!</definedName>
    <definedName name="cu8.3" localSheetId="4">#REF!</definedName>
    <definedName name="cu8.3">#REF!</definedName>
    <definedName name="cu9.3" localSheetId="1">#REF!</definedName>
    <definedName name="cu9.3" localSheetId="7">#REF!</definedName>
    <definedName name="cu9.3" localSheetId="6">#REF!</definedName>
    <definedName name="cu9.3" localSheetId="3">#REF!</definedName>
    <definedName name="cu9.3" localSheetId="2">#REF!</definedName>
    <definedName name="cu9.3" localSheetId="4">#REF!</definedName>
    <definedName name="cu9.3">#REF!</definedName>
    <definedName name="cutstone" localSheetId="1">#REF!</definedName>
    <definedName name="cutstone" localSheetId="7">#REF!</definedName>
    <definedName name="cutstone" localSheetId="6">#REF!</definedName>
    <definedName name="cutstone" localSheetId="3">#REF!</definedName>
    <definedName name="cutstone" localSheetId="2">#REF!</definedName>
    <definedName name="cutstone" localSheetId="4">#REF!</definedName>
    <definedName name="cutstone">#REF!</definedName>
    <definedName name="cvr" localSheetId="1">#REF!</definedName>
    <definedName name="cvr" localSheetId="7">#REF!</definedName>
    <definedName name="cvr" localSheetId="6">#REF!</definedName>
    <definedName name="cvr" localSheetId="3">#REF!</definedName>
    <definedName name="cvr" localSheetId="2">#REF!</definedName>
    <definedName name="cvr" localSheetId="4">#REF!</definedName>
    <definedName name="cvr">#REF!</definedName>
    <definedName name="cvrheel" localSheetId="1">#REF!</definedName>
    <definedName name="cvrheel" localSheetId="7">#REF!</definedName>
    <definedName name="cvrheel" localSheetId="6">#REF!</definedName>
    <definedName name="cvrheel" localSheetId="3">#REF!</definedName>
    <definedName name="cvrheel" localSheetId="2">#REF!</definedName>
    <definedName name="cvrheel" localSheetId="4">#REF!</definedName>
    <definedName name="cvrheel">#REF!</definedName>
    <definedName name="CVROL" localSheetId="1">#REF!</definedName>
    <definedName name="CVROL" localSheetId="7">#REF!</definedName>
    <definedName name="CVROL" localSheetId="6">#REF!</definedName>
    <definedName name="CVROL" localSheetId="3">#REF!</definedName>
    <definedName name="CVROL" localSheetId="2">#REF!</definedName>
    <definedName name="CVROL" localSheetId="4">#REF!</definedName>
    <definedName name="CVROL">#REF!</definedName>
    <definedName name="cvrtoe" localSheetId="1">#REF!</definedName>
    <definedName name="cvrtoe" localSheetId="7">#REF!</definedName>
    <definedName name="cvrtoe" localSheetId="6">#REF!</definedName>
    <definedName name="cvrtoe" localSheetId="3">#REF!</definedName>
    <definedName name="cvrtoe" localSheetId="2">#REF!</definedName>
    <definedName name="cvrtoe" localSheetId="4">#REF!</definedName>
    <definedName name="cvrtoe">#REF!</definedName>
    <definedName name="cw">20</definedName>
    <definedName name="CWMM" localSheetId="1">#REF!</definedName>
    <definedName name="CWMM" localSheetId="7">#REF!</definedName>
    <definedName name="CWMM" localSheetId="6">#REF!</definedName>
    <definedName name="CWMM" localSheetId="3">#REF!</definedName>
    <definedName name="CWMM" localSheetId="2">#REF!</definedName>
    <definedName name="CWMM" localSheetId="4">#REF!</definedName>
    <definedName name="CWMM">#REF!</definedName>
    <definedName name="CWTi">'[35]RA Civil'!$E$42</definedName>
    <definedName name="CZFT">'[6]ANAL-PUMP HOUSE'!$E$36</definedName>
    <definedName name="CZWT">'[6]ANAL-PUMP HOUSE'!$E$37</definedName>
    <definedName name="d" localSheetId="1">#REF!</definedName>
    <definedName name="d" localSheetId="7">#REF!</definedName>
    <definedName name="d" localSheetId="6">#REF!</definedName>
    <definedName name="d" localSheetId="3">#REF!</definedName>
    <definedName name="d" localSheetId="2">#REF!</definedName>
    <definedName name="d" localSheetId="4">#REF!</definedName>
    <definedName name="d">#REF!</definedName>
    <definedName name="d._Staging_to_keep_deflactometer___hire_charges_of_deflectometer" localSheetId="1">[33]SOR!#REF!</definedName>
    <definedName name="d._Staging_to_keep_deflactometer___hire_charges_of_deflectometer" localSheetId="7">[33]SOR!#REF!</definedName>
    <definedName name="d._Staging_to_keep_deflactometer___hire_charges_of_deflectometer" localSheetId="6">[33]SOR!#REF!</definedName>
    <definedName name="d._Staging_to_keep_deflactometer___hire_charges_of_deflectometer" localSheetId="3">[33]SOR!#REF!</definedName>
    <definedName name="d._Staging_to_keep_deflactometer___hire_charges_of_deflectometer" localSheetId="2">[33]SOR!#REF!</definedName>
    <definedName name="d._Staging_to_keep_deflactometer___hire_charges_of_deflectometer" localSheetId="4">[33]SOR!#REF!</definedName>
    <definedName name="d._Staging_to_keep_deflactometer___hire_charges_of_deflectometer">[33]SOR!#REF!</definedName>
    <definedName name="D_" localSheetId="1">#REF!</definedName>
    <definedName name="D_" localSheetId="7">#REF!</definedName>
    <definedName name="D_" localSheetId="6">#REF!</definedName>
    <definedName name="D_" localSheetId="3">#REF!</definedName>
    <definedName name="D_" localSheetId="2">#REF!</definedName>
    <definedName name="D_" localSheetId="4">#REF!</definedName>
    <definedName name="D_">#REF!</definedName>
    <definedName name="d_jp" hidden="1">{"'Sheet1'!$A$4386:$N$4591"}</definedName>
    <definedName name="D65536A1" localSheetId="1">#REF!</definedName>
    <definedName name="D65536A1" localSheetId="7">#REF!</definedName>
    <definedName name="D65536A1" localSheetId="6">#REF!</definedName>
    <definedName name="D65536A1" localSheetId="3">#REF!</definedName>
    <definedName name="D65536A1" localSheetId="2">#REF!</definedName>
    <definedName name="D65536A1" localSheetId="4">#REF!</definedName>
    <definedName name="D65536A1">#REF!</definedName>
    <definedName name="DAGG" localSheetId="1">#REF!</definedName>
    <definedName name="DAGG" localSheetId="7">#REF!</definedName>
    <definedName name="DAGG" localSheetId="6">#REF!</definedName>
    <definedName name="DAGG" localSheetId="3">#REF!</definedName>
    <definedName name="DAGG" localSheetId="2">#REF!</definedName>
    <definedName name="DAGG" localSheetId="4">#REF!</definedName>
    <definedName name="DAGG">#REF!</definedName>
    <definedName name="DASP" localSheetId="1">#REF!</definedName>
    <definedName name="DASP" localSheetId="7">#REF!</definedName>
    <definedName name="DASP" localSheetId="6">#REF!</definedName>
    <definedName name="DASP" localSheetId="3">#REF!</definedName>
    <definedName name="DASP" localSheetId="2">#REF!</definedName>
    <definedName name="DASP" localSheetId="4">#REF!</definedName>
    <definedName name="DASP">#REF!</definedName>
    <definedName name="data" localSheetId="1">#REF!</definedName>
    <definedName name="data" localSheetId="7">#REF!</definedName>
    <definedName name="data" localSheetId="6">#REF!</definedName>
    <definedName name="data" localSheetId="3">#REF!</definedName>
    <definedName name="data" localSheetId="2">#REF!</definedName>
    <definedName name="data" localSheetId="4">#REF!</definedName>
    <definedName name="data">#REF!</definedName>
    <definedName name="data2" localSheetId="1">#REF!</definedName>
    <definedName name="data2" localSheetId="7">#REF!</definedName>
    <definedName name="data2" localSheetId="6">#REF!</definedName>
    <definedName name="data2" localSheetId="3">#REF!</definedName>
    <definedName name="data2" localSheetId="2">#REF!</definedName>
    <definedName name="data2" localSheetId="4">#REF!</definedName>
    <definedName name="data2">#REF!</definedName>
    <definedName name="_xlnm.Database" localSheetId="1">#REF!</definedName>
    <definedName name="_xlnm.Database" localSheetId="7">#REF!</definedName>
    <definedName name="_xlnm.Database" localSheetId="6">#REF!</definedName>
    <definedName name="_xlnm.Database" localSheetId="3">#REF!</definedName>
    <definedName name="_xlnm.Database" localSheetId="2">#REF!</definedName>
    <definedName name="_xlnm.Database" localSheetId="4">#REF!</definedName>
    <definedName name="_xlnm.Database">#REF!</definedName>
    <definedName name="DBIT" localSheetId="1">#REF!</definedName>
    <definedName name="DBIT" localSheetId="7">#REF!</definedName>
    <definedName name="DBIT" localSheetId="6">#REF!</definedName>
    <definedName name="DBIT" localSheetId="3">#REF!</definedName>
    <definedName name="DBIT" localSheetId="2">#REF!</definedName>
    <definedName name="DBIT" localSheetId="4">#REF!</definedName>
    <definedName name="DBIT">#REF!</definedName>
    <definedName name="dc">[39]Culvert!$H$112</definedName>
    <definedName name="dceff" localSheetId="1">#REF!</definedName>
    <definedName name="dceff" localSheetId="7">#REF!</definedName>
    <definedName name="dceff" localSheetId="6">#REF!</definedName>
    <definedName name="dceff" localSheetId="3">#REF!</definedName>
    <definedName name="dceff" localSheetId="2">#REF!</definedName>
    <definedName name="dceff" localSheetId="4">#REF!</definedName>
    <definedName name="dceff">#REF!</definedName>
    <definedName name="DCLAY">'[3]Cost of O &amp; O'!$F$14</definedName>
    <definedName name="DCOARSE" localSheetId="1">#REF!</definedName>
    <definedName name="DCOARSE" localSheetId="7">#REF!</definedName>
    <definedName name="DCOARSE" localSheetId="6">#REF!</definedName>
    <definedName name="DCOARSE" localSheetId="3">#REF!</definedName>
    <definedName name="DCOARSE" localSheetId="2">#REF!</definedName>
    <definedName name="DCOARSE" localSheetId="4">#REF!</definedName>
    <definedName name="DCOARSE">#REF!</definedName>
    <definedName name="dcrw" localSheetId="1">#REF!</definedName>
    <definedName name="dcrw" localSheetId="7">#REF!</definedName>
    <definedName name="dcrw" localSheetId="6">#REF!</definedName>
    <definedName name="dcrw" localSheetId="3">#REF!</definedName>
    <definedName name="dcrw" localSheetId="2">#REF!</definedName>
    <definedName name="dcrw" localSheetId="4">#REF!</definedName>
    <definedName name="dcrw">#REF!</definedName>
    <definedName name="DCSAND" localSheetId="1">#REF!</definedName>
    <definedName name="DCSAND" localSheetId="7">#REF!</definedName>
    <definedName name="DCSAND" localSheetId="6">#REF!</definedName>
    <definedName name="DCSAND" localSheetId="3">#REF!</definedName>
    <definedName name="DCSAND" localSheetId="2">#REF!</definedName>
    <definedName name="DCSAND" localSheetId="4">#REF!</definedName>
    <definedName name="DCSAND">#REF!</definedName>
    <definedName name="dd">[53]Analysis!$C$9</definedName>
    <definedName name="DDDD" hidden="1">{"form-D1",#N/A,FALSE,"FORM-D1";"form-D1_amt",#N/A,FALSE,"FORM-D1"}</definedName>
    <definedName name="de" hidden="1">{"form-D1",#N/A,FALSE,"FORM-D1";"form-D1_amt",#N/A,FALSE,"FORM-D1"}</definedName>
    <definedName name="Deck_hh" localSheetId="1">#REF!</definedName>
    <definedName name="Deck_hh" localSheetId="7">#REF!</definedName>
    <definedName name="Deck_hh" localSheetId="6">#REF!</definedName>
    <definedName name="Deck_hh" localSheetId="3">#REF!</definedName>
    <definedName name="Deck_hh" localSheetId="2">#REF!</definedName>
    <definedName name="Deck_hh" localSheetId="4">#REF!</definedName>
    <definedName name="Deck_hh">#REF!</definedName>
    <definedName name="Deck_hv" localSheetId="1">#REF!</definedName>
    <definedName name="Deck_hv" localSheetId="7">#REF!</definedName>
    <definedName name="Deck_hv" localSheetId="6">#REF!</definedName>
    <definedName name="Deck_hv" localSheetId="3">#REF!</definedName>
    <definedName name="Deck_hv" localSheetId="2">#REF!</definedName>
    <definedName name="Deck_hv" localSheetId="4">#REF!</definedName>
    <definedName name="Deck_hv">#REF!</definedName>
    <definedName name="delta" localSheetId="1">#REF!</definedName>
    <definedName name="delta" localSheetId="7">#REF!</definedName>
    <definedName name="delta" localSheetId="6">#REF!</definedName>
    <definedName name="delta" localSheetId="3">#REF!</definedName>
    <definedName name="delta" localSheetId="2">#REF!</definedName>
    <definedName name="delta" localSheetId="4">#REF!</definedName>
    <definedName name="delta">#REF!</definedName>
    <definedName name="deltak" localSheetId="1">#REF!</definedName>
    <definedName name="deltak" localSheetId="7">#REF!</definedName>
    <definedName name="deltak" localSheetId="6">#REF!</definedName>
    <definedName name="deltak" localSheetId="3">#REF!</definedName>
    <definedName name="deltak" localSheetId="2">#REF!</definedName>
    <definedName name="deltak" localSheetId="4">#REF!</definedName>
    <definedName name="deltak">#REF!</definedName>
    <definedName name="deltam" localSheetId="1">#REF!</definedName>
    <definedName name="deltam" localSheetId="7">#REF!</definedName>
    <definedName name="deltam" localSheetId="6">#REF!</definedName>
    <definedName name="deltam" localSheetId="3">#REF!</definedName>
    <definedName name="deltam" localSheetId="2">#REF!</definedName>
    <definedName name="deltam" localSheetId="4">#REF!</definedName>
    <definedName name="deltam">#REF!</definedName>
    <definedName name="dep" localSheetId="1">#REF!</definedName>
    <definedName name="dep" localSheetId="7">#REF!</definedName>
    <definedName name="dep" localSheetId="6">#REF!</definedName>
    <definedName name="dep" localSheetId="3">#REF!</definedName>
    <definedName name="dep" localSheetId="2">#REF!</definedName>
    <definedName name="dep" localSheetId="4">#REF!</definedName>
    <definedName name="dep">#REF!</definedName>
    <definedName name="depth" localSheetId="1">#REF!</definedName>
    <definedName name="depth" localSheetId="7">#REF!</definedName>
    <definedName name="depth" localSheetId="6">#REF!</definedName>
    <definedName name="depth" localSheetId="3">#REF!</definedName>
    <definedName name="depth" localSheetId="2">#REF!</definedName>
    <definedName name="depth" localSheetId="4">#REF!</definedName>
    <definedName name="depth">#REF!</definedName>
    <definedName name="Detest_10000" localSheetId="1">#REF!</definedName>
    <definedName name="Detest_10000" localSheetId="7">#REF!</definedName>
    <definedName name="Detest_10000" localSheetId="6">#REF!</definedName>
    <definedName name="Detest_10000" localSheetId="3">#REF!</definedName>
    <definedName name="Detest_10000" localSheetId="2">#REF!</definedName>
    <definedName name="Detest_10000" localSheetId="4">#REF!</definedName>
    <definedName name="Detest_10000">#REF!</definedName>
    <definedName name="Detest_1LL_12" localSheetId="1">#REF!</definedName>
    <definedName name="Detest_1LL_12" localSheetId="7">#REF!</definedName>
    <definedName name="Detest_1LL_12" localSheetId="6">#REF!</definedName>
    <definedName name="Detest_1LL_12" localSheetId="3">#REF!</definedName>
    <definedName name="Detest_1LL_12" localSheetId="2">#REF!</definedName>
    <definedName name="Detest_1LL_12" localSheetId="4">#REF!</definedName>
    <definedName name="Detest_1LL_12">#REF!</definedName>
    <definedName name="Detest_1LL_7.5" localSheetId="1">#REF!</definedName>
    <definedName name="Detest_1LL_7.5" localSheetId="7">#REF!</definedName>
    <definedName name="Detest_1LL_7.5" localSheetId="6">#REF!</definedName>
    <definedName name="Detest_1LL_7.5" localSheetId="3">#REF!</definedName>
    <definedName name="Detest_1LL_7.5" localSheetId="2">#REF!</definedName>
    <definedName name="Detest_1LL_7.5" localSheetId="4">#REF!</definedName>
    <definedName name="Detest_1LL_7.5">#REF!</definedName>
    <definedName name="Detest_30000" localSheetId="1">#REF!</definedName>
    <definedName name="Detest_30000" localSheetId="7">#REF!</definedName>
    <definedName name="Detest_30000" localSheetId="6">#REF!</definedName>
    <definedName name="Detest_30000" localSheetId="3">#REF!</definedName>
    <definedName name="Detest_30000" localSheetId="2">#REF!</definedName>
    <definedName name="Detest_30000" localSheetId="4">#REF!</definedName>
    <definedName name="Detest_30000">#REF!</definedName>
    <definedName name="Detest_60000" localSheetId="1">#REF!</definedName>
    <definedName name="Detest_60000" localSheetId="7">#REF!</definedName>
    <definedName name="Detest_60000" localSheetId="6">#REF!</definedName>
    <definedName name="Detest_60000" localSheetId="3">#REF!</definedName>
    <definedName name="Detest_60000" localSheetId="2">#REF!</definedName>
    <definedName name="Detest_60000" localSheetId="4">#REF!</definedName>
    <definedName name="Detest_60000">#REF!</definedName>
    <definedName name="df" localSheetId="1">'[6]Pipes &amp; Valves'!#REF!</definedName>
    <definedName name="df" localSheetId="7">'[6]Pipes &amp; Valves'!#REF!</definedName>
    <definedName name="df" localSheetId="6">'[6]Pipes &amp; Valves'!#REF!</definedName>
    <definedName name="df" localSheetId="3">'[6]Pipes &amp; Valves'!#REF!</definedName>
    <definedName name="df" localSheetId="2">'[6]Pipes &amp; Valves'!#REF!</definedName>
    <definedName name="df" localSheetId="4">'[6]Pipes &amp; Valves'!#REF!</definedName>
    <definedName name="df">'[6]Pipes &amp; Valves'!#REF!</definedName>
    <definedName name="dfdfs" hidden="1">{"'Sheet1'!$A$4386:$N$4591"}</definedName>
    <definedName name="DFINE">'[3]Cost of O &amp; O'!$F$15</definedName>
    <definedName name="DGSB" localSheetId="1">#REF!</definedName>
    <definedName name="DGSB" localSheetId="7">#REF!</definedName>
    <definedName name="DGSB" localSheetId="6">#REF!</definedName>
    <definedName name="DGSB" localSheetId="3">#REF!</definedName>
    <definedName name="DGSB" localSheetId="2">#REF!</definedName>
    <definedName name="DGSB" localSheetId="4">#REF!</definedName>
    <definedName name="DGSB">#REF!</definedName>
    <definedName name="DHROCK" localSheetId="1">#REF!</definedName>
    <definedName name="DHROCK" localSheetId="7">#REF!</definedName>
    <definedName name="DHROCK" localSheetId="6">#REF!</definedName>
    <definedName name="DHROCK" localSheetId="3">#REF!</definedName>
    <definedName name="DHROCK" localSheetId="2">#REF!</definedName>
    <definedName name="DHROCK" localSheetId="4">#REF!</definedName>
    <definedName name="DHROCK">#REF!</definedName>
    <definedName name="DHTML" hidden="1">{"'Sheet1'!$A$4386:$N$4591"}</definedName>
    <definedName name="Di" localSheetId="1">#REF!</definedName>
    <definedName name="Di" localSheetId="7">#REF!</definedName>
    <definedName name="Di" localSheetId="6">#REF!</definedName>
    <definedName name="Di" localSheetId="3">#REF!</definedName>
    <definedName name="Di" localSheetId="2">#REF!</definedName>
    <definedName name="Di" localSheetId="4">#REF!</definedName>
    <definedName name="Di">#REF!</definedName>
    <definedName name="DIA" localSheetId="1">#REF!</definedName>
    <definedName name="DIA" localSheetId="7">#REF!</definedName>
    <definedName name="DIA" localSheetId="6">#REF!</definedName>
    <definedName name="DIA" localSheetId="3">#REF!</definedName>
    <definedName name="DIA" localSheetId="2">#REF!</definedName>
    <definedName name="DIA" localSheetId="4">#REF!</definedName>
    <definedName name="DIA">#REF!</definedName>
    <definedName name="diacon" localSheetId="1">#REF!</definedName>
    <definedName name="diacon" localSheetId="7">#REF!</definedName>
    <definedName name="diacon" localSheetId="6">#REF!</definedName>
    <definedName name="diacon" localSheetId="3">#REF!</definedName>
    <definedName name="diacon" localSheetId="2">#REF!</definedName>
    <definedName name="diacon" localSheetId="4">#REF!</definedName>
    <definedName name="diacon">#REF!</definedName>
    <definedName name="DIns" localSheetId="1">#REF!</definedName>
    <definedName name="DIns" localSheetId="7">#REF!</definedName>
    <definedName name="DIns" localSheetId="6">#REF!</definedName>
    <definedName name="DIns" localSheetId="3">#REF!</definedName>
    <definedName name="DIns" localSheetId="2">#REF!</definedName>
    <definedName name="DIns" localSheetId="4">#REF!</definedName>
    <definedName name="DIns">#REF!</definedName>
    <definedName name="Dist" localSheetId="1">#REF!</definedName>
    <definedName name="Dist" localSheetId="7">#REF!</definedName>
    <definedName name="Dist" localSheetId="6">#REF!</definedName>
    <definedName name="Dist" localSheetId="3">#REF!</definedName>
    <definedName name="Dist" localSheetId="2">#REF!</definedName>
    <definedName name="Dist" localSheetId="4">#REF!</definedName>
    <definedName name="Dist">#REF!</definedName>
    <definedName name="distspc" localSheetId="1">#REF!</definedName>
    <definedName name="distspc" localSheetId="7">#REF!</definedName>
    <definedName name="distspc" localSheetId="6">#REF!</definedName>
    <definedName name="distspc" localSheetId="3">#REF!</definedName>
    <definedName name="distspc" localSheetId="2">#REF!</definedName>
    <definedName name="distspc" localSheetId="4">#REF!</definedName>
    <definedName name="distspc">#REF!</definedName>
    <definedName name="dm" localSheetId="1">#REF!</definedName>
    <definedName name="dm" localSheetId="7">#REF!</definedName>
    <definedName name="dm" localSheetId="6">#REF!</definedName>
    <definedName name="dm" localSheetId="3">#REF!</definedName>
    <definedName name="dm" localSheetId="2">#REF!</definedName>
    <definedName name="dm" localSheetId="4">#REF!</definedName>
    <definedName name="dm">#REF!</definedName>
    <definedName name="DMUCK">'[3]Cost of O &amp; O'!$F$17</definedName>
    <definedName name="DMUR" localSheetId="1">#REF!</definedName>
    <definedName name="DMUR" localSheetId="7">#REF!</definedName>
    <definedName name="DMUR" localSheetId="6">#REF!</definedName>
    <definedName name="DMUR" localSheetId="3">#REF!</definedName>
    <definedName name="DMUR" localSheetId="2">#REF!</definedName>
    <definedName name="DMUR" localSheetId="4">#REF!</definedName>
    <definedName name="DMUR">#REF!</definedName>
    <definedName name="Do" localSheetId="1">#REF!</definedName>
    <definedName name="Do" localSheetId="7">#REF!</definedName>
    <definedName name="Do" localSheetId="6">#REF!</definedName>
    <definedName name="Do" localSheetId="3">#REF!</definedName>
    <definedName name="Do" localSheetId="2">#REF!</definedName>
    <definedName name="Do" localSheetId="4">#REF!</definedName>
    <definedName name="Do">#REF!</definedName>
    <definedName name="DOZ" localSheetId="1">#REF!</definedName>
    <definedName name="DOZ" localSheetId="7">#REF!</definedName>
    <definedName name="DOZ" localSheetId="6">#REF!</definedName>
    <definedName name="DOZ" localSheetId="3">#REF!</definedName>
    <definedName name="DOZ" localSheetId="2">#REF!</definedName>
    <definedName name="DOZ" localSheetId="4">#REF!</definedName>
    <definedName name="DOZ">#REF!</definedName>
    <definedName name="dozer">'[54]Cost of O &amp; O'!$F$15</definedName>
    <definedName name="dref" localSheetId="1">#REF!</definedName>
    <definedName name="dref" localSheetId="7">#REF!</definedName>
    <definedName name="dref" localSheetId="6">#REF!</definedName>
    <definedName name="dref" localSheetId="3">#REF!</definedName>
    <definedName name="dref" localSheetId="2">#REF!</definedName>
    <definedName name="dref" localSheetId="4">#REF!</definedName>
    <definedName name="dref">#REF!</definedName>
    <definedName name="DRES" localSheetId="1">#REF!</definedName>
    <definedName name="DRES" localSheetId="7">#REF!</definedName>
    <definedName name="DRES" localSheetId="6">#REF!</definedName>
    <definedName name="DRES" localSheetId="3">#REF!</definedName>
    <definedName name="DRES" localSheetId="2">#REF!</definedName>
    <definedName name="DRES" localSheetId="4">#REF!</definedName>
    <definedName name="DRES">#REF!</definedName>
    <definedName name="DRILL" localSheetId="1">#REF!</definedName>
    <definedName name="DRILL" localSheetId="7">#REF!</definedName>
    <definedName name="DRILL" localSheetId="6">#REF!</definedName>
    <definedName name="DRILL" localSheetId="3">#REF!</definedName>
    <definedName name="DRILL" localSheetId="2">#REF!</definedName>
    <definedName name="DRILL" localSheetId="4">#REF!</definedName>
    <definedName name="DRILL">#REF!</definedName>
    <definedName name="DRIP">'[3]Cost of O &amp; O'!$F$18</definedName>
    <definedName name="DRIV" localSheetId="1">#REF!</definedName>
    <definedName name="DRIV" localSheetId="7">#REF!</definedName>
    <definedName name="DRIV" localSheetId="6">#REF!</definedName>
    <definedName name="DRIV" localSheetId="3">#REF!</definedName>
    <definedName name="DRIV" localSheetId="2">#REF!</definedName>
    <definedName name="DRIV" localSheetId="4">#REF!</definedName>
    <definedName name="DRIV">#REF!</definedName>
    <definedName name="DROCK" localSheetId="1">#REF!</definedName>
    <definedName name="DROCK" localSheetId="7">#REF!</definedName>
    <definedName name="DROCK" localSheetId="6">#REF!</definedName>
    <definedName name="DROCK" localSheetId="3">#REF!</definedName>
    <definedName name="DROCK" localSheetId="2">#REF!</definedName>
    <definedName name="DROCK" localSheetId="4">#REF!</definedName>
    <definedName name="DROCK">#REF!</definedName>
    <definedName name="drod" localSheetId="1">#REF!</definedName>
    <definedName name="drod" localSheetId="7">#REF!</definedName>
    <definedName name="drod" localSheetId="6">#REF!</definedName>
    <definedName name="drod" localSheetId="3">#REF!</definedName>
    <definedName name="drod" localSheetId="2">#REF!</definedName>
    <definedName name="drod" localSheetId="4">#REF!</definedName>
    <definedName name="drod">#REF!</definedName>
    <definedName name="DSAND" localSheetId="1">#REF!</definedName>
    <definedName name="DSAND" localSheetId="7">#REF!</definedName>
    <definedName name="DSAND" localSheetId="6">#REF!</definedName>
    <definedName name="DSAND" localSheetId="3">#REF!</definedName>
    <definedName name="DSAND" localSheetId="2">#REF!</definedName>
    <definedName name="DSAND" localSheetId="4">#REF!</definedName>
    <definedName name="DSAND">#REF!</definedName>
    <definedName name="DSOIL" localSheetId="1">#REF!</definedName>
    <definedName name="DSOIL" localSheetId="7">#REF!</definedName>
    <definedName name="DSOIL" localSheetId="6">#REF!</definedName>
    <definedName name="DSOIL" localSheetId="3">#REF!</definedName>
    <definedName name="DSOIL" localSheetId="2">#REF!</definedName>
    <definedName name="DSOIL" localSheetId="4">#REF!</definedName>
    <definedName name="DSOIL">#REF!</definedName>
    <definedName name="DSROCK" localSheetId="1">#REF!</definedName>
    <definedName name="DSROCK" localSheetId="7">#REF!</definedName>
    <definedName name="DSROCK" localSheetId="6">#REF!</definedName>
    <definedName name="DSROCK" localSheetId="3">#REF!</definedName>
    <definedName name="DSROCK" localSheetId="2">#REF!</definedName>
    <definedName name="DSROCK" localSheetId="4">#REF!</definedName>
    <definedName name="DSROCK">#REF!</definedName>
    <definedName name="DUB" localSheetId="1">#REF!</definedName>
    <definedName name="DUB" localSheetId="7">#REF!</definedName>
    <definedName name="DUB" localSheetId="6">#REF!</definedName>
    <definedName name="DUB" localSheetId="3">#REF!</definedName>
    <definedName name="DUB" localSheetId="2">#REF!</definedName>
    <definedName name="DUB" localSheetId="4">#REF!</definedName>
    <definedName name="DUB">#REF!</definedName>
    <definedName name="DUMP" localSheetId="1">#REF!</definedName>
    <definedName name="DUMP" localSheetId="7">#REF!</definedName>
    <definedName name="DUMP" localSheetId="6">#REF!</definedName>
    <definedName name="DUMP" localSheetId="3">#REF!</definedName>
    <definedName name="DUMP" localSheetId="2">#REF!</definedName>
    <definedName name="DUMP" localSheetId="4">#REF!</definedName>
    <definedName name="DUMP">#REF!</definedName>
    <definedName name="Dust" localSheetId="1">#REF!</definedName>
    <definedName name="Dust" localSheetId="7">#REF!</definedName>
    <definedName name="Dust" localSheetId="6">#REF!</definedName>
    <definedName name="Dust" localSheetId="3">#REF!</definedName>
    <definedName name="Dust" localSheetId="2">#REF!</definedName>
    <definedName name="Dust" localSheetId="4">#REF!</definedName>
    <definedName name="Dust">#REF!</definedName>
    <definedName name="dvv" localSheetId="1">#REF!</definedName>
    <definedName name="dvv" localSheetId="7">#REF!</definedName>
    <definedName name="dvv" localSheetId="6">#REF!</definedName>
    <definedName name="dvv" localSheetId="3">#REF!</definedName>
    <definedName name="dvv" localSheetId="2">#REF!</definedName>
    <definedName name="dvv" localSheetId="4">#REF!</definedName>
    <definedName name="dvv">#REF!</definedName>
    <definedName name="Dx" localSheetId="1">#REF!</definedName>
    <definedName name="Dx" localSheetId="7">#REF!</definedName>
    <definedName name="Dx" localSheetId="6">#REF!</definedName>
    <definedName name="Dx" localSheetId="3">#REF!</definedName>
    <definedName name="Dx" localSheetId="2">#REF!</definedName>
    <definedName name="Dx" localSheetId="4">#REF!</definedName>
    <definedName name="Dx">#REF!</definedName>
    <definedName name="Dy" localSheetId="1">#REF!</definedName>
    <definedName name="Dy" localSheetId="7">#REF!</definedName>
    <definedName name="Dy" localSheetId="6">#REF!</definedName>
    <definedName name="Dy" localSheetId="3">#REF!</definedName>
    <definedName name="Dy" localSheetId="2">#REF!</definedName>
    <definedName name="Dy" localSheetId="4">#REF!</definedName>
    <definedName name="Dy">#REF!</definedName>
    <definedName name="E" localSheetId="1">#REF!</definedName>
    <definedName name="E" localSheetId="7">#REF!</definedName>
    <definedName name="E" localSheetId="6">#REF!</definedName>
    <definedName name="E" localSheetId="3">#REF!</definedName>
    <definedName name="E" localSheetId="2">#REF!</definedName>
    <definedName name="E" localSheetId="4">#REF!</definedName>
    <definedName name="E">#REF!</definedName>
    <definedName name="E_span" localSheetId="1">#REF!</definedName>
    <definedName name="E_span" localSheetId="7">#REF!</definedName>
    <definedName name="E_span" localSheetId="6">#REF!</definedName>
    <definedName name="E_span" localSheetId="3">#REF!</definedName>
    <definedName name="E_span" localSheetId="2">#REF!</definedName>
    <definedName name="E_span" localSheetId="4">#REF!</definedName>
    <definedName name="E_span">#REF!</definedName>
    <definedName name="EAGG" localSheetId="1">#REF!</definedName>
    <definedName name="EAGG" localSheetId="7">#REF!</definedName>
    <definedName name="EAGG" localSheetId="6">#REF!</definedName>
    <definedName name="EAGG" localSheetId="3">#REF!</definedName>
    <definedName name="EAGG" localSheetId="2">#REF!</definedName>
    <definedName name="EAGG" localSheetId="4">#REF!</definedName>
    <definedName name="EAGG">#REF!</definedName>
    <definedName name="EAR">'[35]RA Civil'!$E$21</definedName>
    <definedName name="Earth" localSheetId="1">#REF!</definedName>
    <definedName name="Earth" localSheetId="7">#REF!</definedName>
    <definedName name="Earth" localSheetId="6">#REF!</definedName>
    <definedName name="Earth" localSheetId="3">#REF!</definedName>
    <definedName name="Earth" localSheetId="2">#REF!</definedName>
    <definedName name="Earth" localSheetId="4">#REF!</definedName>
    <definedName name="Earth">#REF!</definedName>
    <definedName name="ECLAY" localSheetId="1">#REF!</definedName>
    <definedName name="ECLAY" localSheetId="7">#REF!</definedName>
    <definedName name="ECLAY" localSheetId="6">#REF!</definedName>
    <definedName name="ECLAY" localSheetId="3">#REF!</definedName>
    <definedName name="ECLAY" localSheetId="2">#REF!</definedName>
    <definedName name="ECLAY" localSheetId="4">#REF!</definedName>
    <definedName name="ECLAY">#REF!</definedName>
    <definedName name="ECOARSE" localSheetId="1">#REF!</definedName>
    <definedName name="ECOARSE" localSheetId="7">#REF!</definedName>
    <definedName name="ECOARSE" localSheetId="6">#REF!</definedName>
    <definedName name="ECOARSE" localSheetId="3">#REF!</definedName>
    <definedName name="ECOARSE" localSheetId="2">#REF!</definedName>
    <definedName name="ECOARSE" localSheetId="4">#REF!</definedName>
    <definedName name="ECOARSE">#REF!</definedName>
    <definedName name="ECON" localSheetId="1">#REF!</definedName>
    <definedName name="ECON" localSheetId="7">#REF!</definedName>
    <definedName name="ECON" localSheetId="6">#REF!</definedName>
    <definedName name="ECON" localSheetId="3">#REF!</definedName>
    <definedName name="ECON" localSheetId="2">#REF!</definedName>
    <definedName name="ECON" localSheetId="4">#REF!</definedName>
    <definedName name="ECON">#REF!</definedName>
    <definedName name="ECSAND" localSheetId="1">#REF!</definedName>
    <definedName name="ECSAND" localSheetId="7">#REF!</definedName>
    <definedName name="ECSAND" localSheetId="6">#REF!</definedName>
    <definedName name="ECSAND" localSheetId="3">#REF!</definedName>
    <definedName name="ECSAND" localSheetId="2">#REF!</definedName>
    <definedName name="ECSAND" localSheetId="4">#REF!</definedName>
    <definedName name="ECSAND">#REF!</definedName>
    <definedName name="ED" localSheetId="1">#REF!</definedName>
    <definedName name="ED" localSheetId="7">#REF!</definedName>
    <definedName name="ED" localSheetId="6">#REF!</definedName>
    <definedName name="ED" localSheetId="3">#REF!</definedName>
    <definedName name="ED" localSheetId="2">#REF!</definedName>
    <definedName name="ED" localSheetId="4">#REF!</definedName>
    <definedName name="ED">#REF!</definedName>
    <definedName name="EEEE" hidden="1">{"form-D1",#N/A,FALSE,"FORM-D1";"form-D1_amt",#N/A,FALSE,"FORM-D1"}</definedName>
    <definedName name="eehr" localSheetId="1">#REF!</definedName>
    <definedName name="eehr" localSheetId="7">#REF!</definedName>
    <definedName name="eehr" localSheetId="6">#REF!</definedName>
    <definedName name="eehr" localSheetId="3">#REF!</definedName>
    <definedName name="eehr" localSheetId="2">#REF!</definedName>
    <definedName name="eehr" localSheetId="4">#REF!</definedName>
    <definedName name="eehr">#REF!</definedName>
    <definedName name="eehrw" localSheetId="1">#REF!</definedName>
    <definedName name="eehrw" localSheetId="7">#REF!</definedName>
    <definedName name="eehrw" localSheetId="6">#REF!</definedName>
    <definedName name="eehrw" localSheetId="3">#REF!</definedName>
    <definedName name="eehrw" localSheetId="2">#REF!</definedName>
    <definedName name="eehrw" localSheetId="4">#REF!</definedName>
    <definedName name="eehrw">#REF!</definedName>
    <definedName name="eela" localSheetId="1">#REF!</definedName>
    <definedName name="eela" localSheetId="7">#REF!</definedName>
    <definedName name="eela" localSheetId="6">#REF!</definedName>
    <definedName name="eela" localSheetId="3">#REF!</definedName>
    <definedName name="eela" localSheetId="2">#REF!</definedName>
    <definedName name="eela" localSheetId="4">#REF!</definedName>
    <definedName name="eela">#REF!</definedName>
    <definedName name="effectivespan1" localSheetId="1">[51]FACE!#REF!</definedName>
    <definedName name="effectivespan1" localSheetId="7">[51]FACE!#REF!</definedName>
    <definedName name="effectivespan1" localSheetId="6">[51]FACE!#REF!</definedName>
    <definedName name="effectivespan1" localSheetId="3">[51]FACE!#REF!</definedName>
    <definedName name="effectivespan1" localSheetId="2">[51]FACE!#REF!</definedName>
    <definedName name="effectivespan1" localSheetId="4">[51]FACE!#REF!</definedName>
    <definedName name="effectivespan1">[51]FACE!#REF!</definedName>
    <definedName name="EFINE">'[3]Cost of O &amp; O'!$F$7</definedName>
    <definedName name="EGSB" localSheetId="1">#REF!</definedName>
    <definedName name="EGSB" localSheetId="7">#REF!</definedName>
    <definedName name="EGSB" localSheetId="6">#REF!</definedName>
    <definedName name="EGSB" localSheetId="3">#REF!</definedName>
    <definedName name="EGSB" localSheetId="2">#REF!</definedName>
    <definedName name="EGSB" localSheetId="4">#REF!</definedName>
    <definedName name="EGSB">#REF!</definedName>
    <definedName name="EHM" localSheetId="1">#REF!</definedName>
    <definedName name="EHM" localSheetId="7">#REF!</definedName>
    <definedName name="EHM" localSheetId="6">#REF!</definedName>
    <definedName name="EHM" localSheetId="3">#REF!</definedName>
    <definedName name="EHM" localSheetId="2">#REF!</definedName>
    <definedName name="EHM" localSheetId="4">#REF!</definedName>
    <definedName name="EHM">#REF!</definedName>
    <definedName name="EHROCK" localSheetId="1">#REF!</definedName>
    <definedName name="EHROCK" localSheetId="7">#REF!</definedName>
    <definedName name="EHROCK" localSheetId="6">#REF!</definedName>
    <definedName name="EHROCK" localSheetId="3">#REF!</definedName>
    <definedName name="EHROCK" localSheetId="2">#REF!</definedName>
    <definedName name="EHROCK" localSheetId="4">#REF!</definedName>
    <definedName name="EHROCK">#REF!</definedName>
    <definedName name="EMB" localSheetId="1">#REF!</definedName>
    <definedName name="EMB" localSheetId="7">#REF!</definedName>
    <definedName name="EMB" localSheetId="6">#REF!</definedName>
    <definedName name="EMB" localSheetId="3">#REF!</definedName>
    <definedName name="EMB" localSheetId="2">#REF!</definedName>
    <definedName name="EMB" localSheetId="4">#REF!</definedName>
    <definedName name="EMB">#REF!</definedName>
    <definedName name="EMDIST" localSheetId="1">#REF!</definedName>
    <definedName name="EMDIST" localSheetId="7">#REF!</definedName>
    <definedName name="EMDIST" localSheetId="6">#REF!</definedName>
    <definedName name="EMDIST" localSheetId="3">#REF!</definedName>
    <definedName name="EMDIST" localSheetId="2">#REF!</definedName>
    <definedName name="EMDIST" localSheetId="4">#REF!</definedName>
    <definedName name="EMDIST">#REF!</definedName>
    <definedName name="Emf" localSheetId="1">#REF!</definedName>
    <definedName name="Emf" localSheetId="7">#REF!</definedName>
    <definedName name="Emf" localSheetId="6">#REF!</definedName>
    <definedName name="Emf" localSheetId="3">#REF!</definedName>
    <definedName name="Emf" localSheetId="2">#REF!</definedName>
    <definedName name="Emf" localSheetId="4">#REF!</definedName>
    <definedName name="Emf">#REF!</definedName>
    <definedName name="EMUCK">'[3]Cost of O &amp; O'!$F$9</definedName>
    <definedName name="EMUL" localSheetId="1">#REF!</definedName>
    <definedName name="EMUL" localSheetId="7">#REF!</definedName>
    <definedName name="EMUL" localSheetId="6">#REF!</definedName>
    <definedName name="EMUL" localSheetId="3">#REF!</definedName>
    <definedName name="EMUL" localSheetId="2">#REF!</definedName>
    <definedName name="EMUL" localSheetId="4">#REF!</definedName>
    <definedName name="EMUL">#REF!</definedName>
    <definedName name="EMUR" localSheetId="1">#REF!</definedName>
    <definedName name="EMUR" localSheetId="7">#REF!</definedName>
    <definedName name="EMUR" localSheetId="6">#REF!</definedName>
    <definedName name="EMUR" localSheetId="3">#REF!</definedName>
    <definedName name="EMUR" localSheetId="2">#REF!</definedName>
    <definedName name="EMUR" localSheetId="4">#REF!</definedName>
    <definedName name="EMUR">#REF!</definedName>
    <definedName name="epi" localSheetId="1">#REF!</definedName>
    <definedName name="epi" localSheetId="7">#REF!</definedName>
    <definedName name="epi" localSheetId="6">#REF!</definedName>
    <definedName name="epi" localSheetId="3">#REF!</definedName>
    <definedName name="epi" localSheetId="2">#REF!</definedName>
    <definedName name="epi" localSheetId="4">#REF!</definedName>
    <definedName name="epi">#REF!</definedName>
    <definedName name="equip" localSheetId="1">[54]Analysis!#REF!</definedName>
    <definedName name="equip" localSheetId="7">[54]Analysis!#REF!</definedName>
    <definedName name="equip" localSheetId="6">[54]Analysis!#REF!</definedName>
    <definedName name="equip" localSheetId="3">[54]Analysis!#REF!</definedName>
    <definedName name="equip" localSheetId="2">[54]Analysis!#REF!</definedName>
    <definedName name="equip" localSheetId="4">[54]Analysis!#REF!</definedName>
    <definedName name="equip">[54]Analysis!#REF!</definedName>
    <definedName name="ERECT" localSheetId="1">#REF!</definedName>
    <definedName name="ERECT" localSheetId="7">#REF!</definedName>
    <definedName name="ERECT" localSheetId="6">#REF!</definedName>
    <definedName name="ERECT" localSheetId="3">#REF!</definedName>
    <definedName name="ERECT" localSheetId="2">#REF!</definedName>
    <definedName name="ERECT" localSheetId="4">#REF!</definedName>
    <definedName name="ERECT">#REF!</definedName>
    <definedName name="ERIP">'[3]Cost of O &amp; O'!$F$10</definedName>
    <definedName name="EROCK" localSheetId="1">#REF!</definedName>
    <definedName name="EROCK" localSheetId="7">#REF!</definedName>
    <definedName name="EROCK" localSheetId="6">#REF!</definedName>
    <definedName name="EROCK" localSheetId="3">#REF!</definedName>
    <definedName name="EROCK" localSheetId="2">#REF!</definedName>
    <definedName name="EROCK" localSheetId="4">#REF!</definedName>
    <definedName name="EROCK">#REF!</definedName>
    <definedName name="ERUB" localSheetId="1">#REF!</definedName>
    <definedName name="ERUB" localSheetId="7">#REF!</definedName>
    <definedName name="ERUB" localSheetId="6">#REF!</definedName>
    <definedName name="ERUB" localSheetId="3">#REF!</definedName>
    <definedName name="ERUB" localSheetId="2">#REF!</definedName>
    <definedName name="ERUB" localSheetId="4">#REF!</definedName>
    <definedName name="ERUB">#REF!</definedName>
    <definedName name="Esa" localSheetId="1">#REF!</definedName>
    <definedName name="Esa" localSheetId="7">#REF!</definedName>
    <definedName name="Esa" localSheetId="6">#REF!</definedName>
    <definedName name="Esa" localSheetId="3">#REF!</definedName>
    <definedName name="Esa" localSheetId="2">#REF!</definedName>
    <definedName name="Esa" localSheetId="4">#REF!</definedName>
    <definedName name="Esa">#REF!</definedName>
    <definedName name="ESAND" localSheetId="1">#REF!</definedName>
    <definedName name="ESAND" localSheetId="7">#REF!</definedName>
    <definedName name="ESAND" localSheetId="6">#REF!</definedName>
    <definedName name="ESAND" localSheetId="3">#REF!</definedName>
    <definedName name="ESAND" localSheetId="2">#REF!</definedName>
    <definedName name="ESAND" localSheetId="4">#REF!</definedName>
    <definedName name="ESAND">#REF!</definedName>
    <definedName name="ESOIL" localSheetId="1">#REF!</definedName>
    <definedName name="ESOIL" localSheetId="7">#REF!</definedName>
    <definedName name="ESOIL" localSheetId="6">#REF!</definedName>
    <definedName name="ESOIL" localSheetId="3">#REF!</definedName>
    <definedName name="ESOIL" localSheetId="2">#REF!</definedName>
    <definedName name="ESOIL" localSheetId="4">#REF!</definedName>
    <definedName name="ESOIL">#REF!</definedName>
    <definedName name="ESROCK" localSheetId="1">#REF!</definedName>
    <definedName name="ESROCK" localSheetId="7">#REF!</definedName>
    <definedName name="ESROCK" localSheetId="6">#REF!</definedName>
    <definedName name="ESROCK" localSheetId="3">#REF!</definedName>
    <definedName name="ESROCK" localSheetId="2">#REF!</definedName>
    <definedName name="ESROCK" localSheetId="4">#REF!</definedName>
    <definedName name="ESROCK">#REF!</definedName>
    <definedName name="ess" localSheetId="1">#REF!</definedName>
    <definedName name="ess" localSheetId="7">#REF!</definedName>
    <definedName name="ess" localSheetId="6">#REF!</definedName>
    <definedName name="ess" localSheetId="3">#REF!</definedName>
    <definedName name="ess" localSheetId="2">#REF!</definedName>
    <definedName name="ess" localSheetId="4">#REF!</definedName>
    <definedName name="ess">#REF!</definedName>
    <definedName name="Est" localSheetId="1">#REF!</definedName>
    <definedName name="Est" localSheetId="7">#REF!</definedName>
    <definedName name="Est" localSheetId="6">#REF!</definedName>
    <definedName name="Est" localSheetId="3">#REF!</definedName>
    <definedName name="Est" localSheetId="2">#REF!</definedName>
    <definedName name="Est" localSheetId="4">#REF!</definedName>
    <definedName name="Est">#REF!</definedName>
    <definedName name="esv" localSheetId="1">#REF!</definedName>
    <definedName name="esv" localSheetId="7">#REF!</definedName>
    <definedName name="esv" localSheetId="6">#REF!</definedName>
    <definedName name="esv" localSheetId="3">#REF!</definedName>
    <definedName name="esv" localSheetId="2">#REF!</definedName>
    <definedName name="esv" localSheetId="4">#REF!</definedName>
    <definedName name="esv">#REF!</definedName>
    <definedName name="Eta" localSheetId="1">#REF!</definedName>
    <definedName name="Eta" localSheetId="7">#REF!</definedName>
    <definedName name="Eta" localSheetId="6">#REF!</definedName>
    <definedName name="Eta" localSheetId="3">#REF!</definedName>
    <definedName name="Eta" localSheetId="2">#REF!</definedName>
    <definedName name="Eta" localSheetId="4">#REF!</definedName>
    <definedName name="Eta">#REF!</definedName>
    <definedName name="eth" localSheetId="1">#REF!</definedName>
    <definedName name="eth" localSheetId="7">#REF!</definedName>
    <definedName name="eth" localSheetId="6">#REF!</definedName>
    <definedName name="eth" localSheetId="3">#REF!</definedName>
    <definedName name="eth" localSheetId="2">#REF!</definedName>
    <definedName name="eth" localSheetId="4">#REF!</definedName>
    <definedName name="eth">#REF!</definedName>
    <definedName name="Ett" localSheetId="1">#REF!</definedName>
    <definedName name="Ett" localSheetId="7">#REF!</definedName>
    <definedName name="Ett" localSheetId="6">#REF!</definedName>
    <definedName name="Ett" localSheetId="3">#REF!</definedName>
    <definedName name="Ett" localSheetId="2">#REF!</definedName>
    <definedName name="Ett" localSheetId="4">#REF!</definedName>
    <definedName name="Ett">#REF!</definedName>
    <definedName name="etta" localSheetId="1">#REF!</definedName>
    <definedName name="etta" localSheetId="7">#REF!</definedName>
    <definedName name="etta" localSheetId="6">#REF!</definedName>
    <definedName name="etta" localSheetId="3">#REF!</definedName>
    <definedName name="etta" localSheetId="2">#REF!</definedName>
    <definedName name="etta" localSheetId="4">#REF!</definedName>
    <definedName name="etta">#REF!</definedName>
    <definedName name="EXC" localSheetId="1">#REF!</definedName>
    <definedName name="EXC" localSheetId="7">#REF!</definedName>
    <definedName name="EXC" localSheetId="6">#REF!</definedName>
    <definedName name="EXC" localSheetId="3">#REF!</definedName>
    <definedName name="EXC" localSheetId="2">#REF!</definedName>
    <definedName name="EXC" localSheetId="4">#REF!</definedName>
    <definedName name="EXC">#REF!</definedName>
    <definedName name="EXC20B">'[35]RA Civil'!$E$51</definedName>
    <definedName name="EXC20BPOL">'[35]RA Civil'!$F$51</definedName>
    <definedName name="EXC20POL">'[35]RA Civil'!$F$50</definedName>
    <definedName name="excavcl" localSheetId="1">#REF!</definedName>
    <definedName name="excavcl" localSheetId="7">#REF!</definedName>
    <definedName name="excavcl" localSheetId="6">#REF!</definedName>
    <definedName name="excavcl" localSheetId="3">#REF!</definedName>
    <definedName name="excavcl" localSheetId="2">#REF!</definedName>
    <definedName name="excavcl" localSheetId="4">#REF!</definedName>
    <definedName name="excavcl">#REF!</definedName>
    <definedName name="EXIT" localSheetId="1">#REF!</definedName>
    <definedName name="EXIT" localSheetId="7">#REF!</definedName>
    <definedName name="EXIT" localSheetId="6">#REF!</definedName>
    <definedName name="EXIT" localSheetId="3">#REF!</definedName>
    <definedName name="EXIT" localSheetId="2">#REF!</definedName>
    <definedName name="EXIT" localSheetId="4">#REF!</definedName>
    <definedName name="EXIT">#REF!</definedName>
    <definedName name="F" localSheetId="1">#REF!</definedName>
    <definedName name="F" localSheetId="7">#REF!</definedName>
    <definedName name="F" localSheetId="6">#REF!</definedName>
    <definedName name="F" localSheetId="3">#REF!</definedName>
    <definedName name="F" localSheetId="2">#REF!</definedName>
    <definedName name="F" localSheetId="4">#REF!</definedName>
    <definedName name="F">#REF!</definedName>
    <definedName name="fa">35.31*13</definedName>
    <definedName name="FabricatedTMT" localSheetId="1">#REF!</definedName>
    <definedName name="FabricatedTMT" localSheetId="7">#REF!</definedName>
    <definedName name="FabricatedTMT" localSheetId="6">#REF!</definedName>
    <definedName name="FabricatedTMT" localSheetId="3">#REF!</definedName>
    <definedName name="FabricatedTMT" localSheetId="2">#REF!</definedName>
    <definedName name="FabricatedTMT" localSheetId="4">#REF!</definedName>
    <definedName name="FabricatedTMT">#REF!</definedName>
    <definedName name="Fb" localSheetId="1">#REF!</definedName>
    <definedName name="Fb" localSheetId="7">#REF!</definedName>
    <definedName name="Fb" localSheetId="6">#REF!</definedName>
    <definedName name="Fb" localSheetId="3">#REF!</definedName>
    <definedName name="Fb" localSheetId="2">#REF!</definedName>
    <definedName name="Fb" localSheetId="4">#REF!</definedName>
    <definedName name="Fb">#REF!</definedName>
    <definedName name="FBLbearing14" localSheetId="1">#REF!</definedName>
    <definedName name="FBLbearing14" localSheetId="7">#REF!</definedName>
    <definedName name="FBLbearing14" localSheetId="6">#REF!</definedName>
    <definedName name="FBLbearing14" localSheetId="3">#REF!</definedName>
    <definedName name="FBLbearing14" localSheetId="2">#REF!</definedName>
    <definedName name="FBLbearing14" localSheetId="4">#REF!</definedName>
    <definedName name="FBLbearing14">#REF!</definedName>
    <definedName name="FBLclearspan" localSheetId="1">[51]FACE!#REF!</definedName>
    <definedName name="FBLclearspan" localSheetId="7">[51]FACE!#REF!</definedName>
    <definedName name="FBLclearspan" localSheetId="6">[51]FACE!#REF!</definedName>
    <definedName name="FBLclearspan" localSheetId="3">[51]FACE!#REF!</definedName>
    <definedName name="FBLclearspan" localSheetId="2">[51]FACE!#REF!</definedName>
    <definedName name="FBLclearspan" localSheetId="4">[51]FACE!#REF!</definedName>
    <definedName name="FBLclearspan">[51]FACE!#REF!</definedName>
    <definedName name="FBLclearspan11" localSheetId="1">#REF!</definedName>
    <definedName name="FBLclearspan11" localSheetId="7">#REF!</definedName>
    <definedName name="FBLclearspan11" localSheetId="6">#REF!</definedName>
    <definedName name="FBLclearspan11" localSheetId="3">#REF!</definedName>
    <definedName name="FBLclearspan11" localSheetId="2">#REF!</definedName>
    <definedName name="FBLclearspan11" localSheetId="4">#REF!</definedName>
    <definedName name="FBLclearspan11">#REF!</definedName>
    <definedName name="FBLeffectivespan" localSheetId="1">[51]FACE!#REF!</definedName>
    <definedName name="FBLeffectivespan" localSheetId="7">[51]FACE!#REF!</definedName>
    <definedName name="FBLeffectivespan" localSheetId="6">[51]FACE!#REF!</definedName>
    <definedName name="FBLeffectivespan" localSheetId="3">[51]FACE!#REF!</definedName>
    <definedName name="FBLeffectivespan" localSheetId="2">[51]FACE!#REF!</definedName>
    <definedName name="FBLeffectivespan" localSheetId="4">[51]FACE!#REF!</definedName>
    <definedName name="FBLeffectivespan">[51]FACE!#REF!</definedName>
    <definedName name="FBLeffectivespan12" localSheetId="1">#REF!</definedName>
    <definedName name="FBLeffectivespan12" localSheetId="7">#REF!</definedName>
    <definedName name="FBLeffectivespan12" localSheetId="6">#REF!</definedName>
    <definedName name="FBLeffectivespan12" localSheetId="3">#REF!</definedName>
    <definedName name="FBLeffectivespan12" localSheetId="2">#REF!</definedName>
    <definedName name="FBLeffectivespan12" localSheetId="4">#REF!</definedName>
    <definedName name="FBLeffectivespan12">#REF!</definedName>
    <definedName name="FBLoverallspan" localSheetId="1">[51]FACE!#REF!</definedName>
    <definedName name="FBLoverallspan" localSheetId="7">[51]FACE!#REF!</definedName>
    <definedName name="FBLoverallspan" localSheetId="6">[51]FACE!#REF!</definedName>
    <definedName name="FBLoverallspan" localSheetId="3">[51]FACE!#REF!</definedName>
    <definedName name="FBLoverallspan" localSheetId="2">[51]FACE!#REF!</definedName>
    <definedName name="FBLoverallspan" localSheetId="4">[51]FACE!#REF!</definedName>
    <definedName name="FBLoverallspan">[51]FACE!#REF!</definedName>
    <definedName name="FBLoverallspan13" localSheetId="1">#REF!</definedName>
    <definedName name="FBLoverallspan13" localSheetId="7">#REF!</definedName>
    <definedName name="FBLoverallspan13" localSheetId="6">#REF!</definedName>
    <definedName name="FBLoverallspan13" localSheetId="3">#REF!</definedName>
    <definedName name="FBLoverallspan13" localSheetId="2">#REF!</definedName>
    <definedName name="FBLoverallspan13" localSheetId="4">#REF!</definedName>
    <definedName name="FBLoverallspan13">#REF!</definedName>
    <definedName name="fc" localSheetId="1">#REF!</definedName>
    <definedName name="fc" localSheetId="7">#REF!</definedName>
    <definedName name="fc" localSheetId="6">#REF!</definedName>
    <definedName name="fc" localSheetId="3">#REF!</definedName>
    <definedName name="fc" localSheetId="2">#REF!</definedName>
    <definedName name="fc" localSheetId="4">#REF!</definedName>
    <definedName name="fc">#REF!</definedName>
    <definedName name="FCK">[55]Below_Earth!$H$12</definedName>
    <definedName name="FCL" localSheetId="1">'[49]220 11  BS '!#REF!</definedName>
    <definedName name="FCL" localSheetId="7">'[49]220 11  BS '!#REF!</definedName>
    <definedName name="FCL" localSheetId="6">'[49]220 11  BS '!#REF!</definedName>
    <definedName name="FCL" localSheetId="3">'[49]220 11  BS '!#REF!</definedName>
    <definedName name="FCL" localSheetId="2">'[49]220 11  BS '!#REF!</definedName>
    <definedName name="FCL" localSheetId="4">'[49]220 11  BS '!#REF!</definedName>
    <definedName name="FCL">'[49]220 11  BS '!#REF!</definedName>
    <definedName name="FCON" localSheetId="1">#REF!</definedName>
    <definedName name="FCON" localSheetId="7">#REF!</definedName>
    <definedName name="FCON" localSheetId="6">#REF!</definedName>
    <definedName name="FCON" localSheetId="3">#REF!</definedName>
    <definedName name="FCON" localSheetId="2">#REF!</definedName>
    <definedName name="FCON" localSheetId="4">#REF!</definedName>
    <definedName name="FCON">#REF!</definedName>
    <definedName name="FCR" localSheetId="1">[1]LD!#REF!</definedName>
    <definedName name="FCR" localSheetId="7">[1]LD!#REF!</definedName>
    <definedName name="FCR" localSheetId="6">[1]LD!#REF!</definedName>
    <definedName name="FCR" localSheetId="3">[1]LD!#REF!</definedName>
    <definedName name="FCR" localSheetId="2">[1]LD!#REF!</definedName>
    <definedName name="FCR" localSheetId="4">[1]LD!#REF!</definedName>
    <definedName name="FCR">[1]LD!#REF!</definedName>
    <definedName name="Fd" localSheetId="1">'[49]220 11  BS '!#REF!</definedName>
    <definedName name="Fd" localSheetId="7">'[49]220 11  BS '!#REF!</definedName>
    <definedName name="Fd" localSheetId="6">'[49]220 11  BS '!#REF!</definedName>
    <definedName name="Fd" localSheetId="3">'[49]220 11  BS '!#REF!</definedName>
    <definedName name="Fd" localSheetId="2">'[49]220 11  BS '!#REF!</definedName>
    <definedName name="Fd" localSheetId="4">'[49]220 11  BS '!#REF!</definedName>
    <definedName name="Fd">'[49]220 11  BS '!#REF!</definedName>
    <definedName name="Fdl" localSheetId="1">'[49]220 11  BS '!#REF!</definedName>
    <definedName name="Fdl" localSheetId="7">'[49]220 11  BS '!#REF!</definedName>
    <definedName name="Fdl" localSheetId="6">'[49]220 11  BS '!#REF!</definedName>
    <definedName name="Fdl" localSheetId="3">'[49]220 11  BS '!#REF!</definedName>
    <definedName name="Fdl" localSheetId="2">'[49]220 11  BS '!#REF!</definedName>
    <definedName name="Fdl" localSheetId="4">'[49]220 11  BS '!#REF!</definedName>
    <definedName name="Fdl">'[49]220 11  BS '!#REF!</definedName>
    <definedName name="Fdr" localSheetId="1">'[49]220 11  BS '!#REF!</definedName>
    <definedName name="Fdr" localSheetId="7">'[49]220 11  BS '!#REF!</definedName>
    <definedName name="Fdr" localSheetId="6">'[49]220 11  BS '!#REF!</definedName>
    <definedName name="Fdr" localSheetId="3">'[49]220 11  BS '!#REF!</definedName>
    <definedName name="Fdr" localSheetId="2">'[49]220 11  BS '!#REF!</definedName>
    <definedName name="Fdr" localSheetId="4">'[49]220 11  BS '!#REF!</definedName>
    <definedName name="Fdr">'[49]220 11  BS '!#REF!</definedName>
    <definedName name="FFN" localSheetId="1">#REF!</definedName>
    <definedName name="FFN" localSheetId="7">#REF!</definedName>
    <definedName name="FFN" localSheetId="6">#REF!</definedName>
    <definedName name="FFN" localSheetId="3">#REF!</definedName>
    <definedName name="FFN" localSheetId="2">#REF!</definedName>
    <definedName name="FFN" localSheetId="4">#REF!</definedName>
    <definedName name="FFN">#REF!</definedName>
    <definedName name="FFV" localSheetId="1">#REF!</definedName>
    <definedName name="FFV" localSheetId="7">#REF!</definedName>
    <definedName name="FFV" localSheetId="6">#REF!</definedName>
    <definedName name="FFV" localSheetId="3">#REF!</definedName>
    <definedName name="FFV" localSheetId="2">#REF!</definedName>
    <definedName name="FFV" localSheetId="4">#REF!</definedName>
    <definedName name="FFV">#REF!</definedName>
    <definedName name="fg" localSheetId="1">#REF!</definedName>
    <definedName name="fg" localSheetId="7">#REF!</definedName>
    <definedName name="fg" localSheetId="6">#REF!</definedName>
    <definedName name="fg" localSheetId="3">#REF!</definedName>
    <definedName name="fg" localSheetId="2">#REF!</definedName>
    <definedName name="fg" localSheetId="4">#REF!</definedName>
    <definedName name="fg">#REF!</definedName>
    <definedName name="Fh" localSheetId="1">#REF!</definedName>
    <definedName name="Fh" localSheetId="7">#REF!</definedName>
    <definedName name="Fh" localSheetId="6">#REF!</definedName>
    <definedName name="Fh" localSheetId="3">#REF!</definedName>
    <definedName name="Fh" localSheetId="2">#REF!</definedName>
    <definedName name="Fh" localSheetId="4">#REF!</definedName>
    <definedName name="Fh">#REF!</definedName>
    <definedName name="Fha" localSheetId="1">#REF!</definedName>
    <definedName name="Fha" localSheetId="7">#REF!</definedName>
    <definedName name="Fha" localSheetId="6">#REF!</definedName>
    <definedName name="Fha" localSheetId="3">#REF!</definedName>
    <definedName name="Fha" localSheetId="2">#REF!</definedName>
    <definedName name="Fha" localSheetId="4">#REF!</definedName>
    <definedName name="Fha">#REF!</definedName>
    <definedName name="FHL" localSheetId="1">#REF!</definedName>
    <definedName name="FHL" localSheetId="7">#REF!</definedName>
    <definedName name="FHL" localSheetId="6">#REF!</definedName>
    <definedName name="FHL" localSheetId="3">#REF!</definedName>
    <definedName name="FHL" localSheetId="2">#REF!</definedName>
    <definedName name="FHL" localSheetId="4">#REF!</definedName>
    <definedName name="FHL">#REF!</definedName>
    <definedName name="FHM" localSheetId="1">#REF!</definedName>
    <definedName name="FHM" localSheetId="7">#REF!</definedName>
    <definedName name="FHM" localSheetId="6">#REF!</definedName>
    <definedName name="FHM" localSheetId="3">#REF!</definedName>
    <definedName name="FHM" localSheetId="2">#REF!</definedName>
    <definedName name="FHM" localSheetId="4">#REF!</definedName>
    <definedName name="FHM">#REF!</definedName>
    <definedName name="Fhwa" localSheetId="1">#REF!</definedName>
    <definedName name="Fhwa" localSheetId="7">#REF!</definedName>
    <definedName name="Fhwa" localSheetId="6">#REF!</definedName>
    <definedName name="Fhwa" localSheetId="3">#REF!</definedName>
    <definedName name="Fhwa" localSheetId="2">#REF!</definedName>
    <definedName name="Fhwa" localSheetId="4">#REF!</definedName>
    <definedName name="Fhwa">#REF!</definedName>
    <definedName name="Fhwl" localSheetId="1">#REF!</definedName>
    <definedName name="Fhwl" localSheetId="7">#REF!</definedName>
    <definedName name="Fhwl" localSheetId="6">#REF!</definedName>
    <definedName name="Fhwl" localSheetId="3">#REF!</definedName>
    <definedName name="Fhwl" localSheetId="2">#REF!</definedName>
    <definedName name="Fhwl" localSheetId="4">#REF!</definedName>
    <definedName name="Fhwl">#REF!</definedName>
    <definedName name="fi" localSheetId="1">#REF!</definedName>
    <definedName name="fi" localSheetId="7">#REF!</definedName>
    <definedName name="fi" localSheetId="6">#REF!</definedName>
    <definedName name="fi" localSheetId="3">#REF!</definedName>
    <definedName name="fi" localSheetId="2">#REF!</definedName>
    <definedName name="fi" localSheetId="4">#REF!</definedName>
    <definedName name="fi">#REF!</definedName>
    <definedName name="FilSnd">'[6]ANAL-PUMP HOUSE'!$E$24</definedName>
    <definedName name="FINE" localSheetId="1">#REF!</definedName>
    <definedName name="FINE" localSheetId="7">#REF!</definedName>
    <definedName name="FINE" localSheetId="6">#REF!</definedName>
    <definedName name="FINE" localSheetId="3">#REF!</definedName>
    <definedName name="FINE" localSheetId="2">#REF!</definedName>
    <definedName name="FINE" localSheetId="4">#REF!</definedName>
    <definedName name="FINE">#REF!</definedName>
    <definedName name="FITH" localSheetId="1">#REF!</definedName>
    <definedName name="FITH" localSheetId="7">#REF!</definedName>
    <definedName name="FITH" localSheetId="6">#REF!</definedName>
    <definedName name="FITH" localSheetId="3">#REF!</definedName>
    <definedName name="FITH" localSheetId="2">#REF!</definedName>
    <definedName name="FITH" localSheetId="4">#REF!</definedName>
    <definedName name="FITH">#REF!</definedName>
    <definedName name="fjhgfd" hidden="1">{"'Sheet1'!$A$4386:$N$4591"}</definedName>
    <definedName name="Fm" localSheetId="1">'[56]220 17.6 BS '!#REF!</definedName>
    <definedName name="Fm" localSheetId="7">'[56]220 17.6 BS '!#REF!</definedName>
    <definedName name="Fm" localSheetId="6">'[56]220 17.6 BS '!#REF!</definedName>
    <definedName name="Fm" localSheetId="3">'[56]220 17.6 BS '!#REF!</definedName>
    <definedName name="Fm" localSheetId="2">'[56]220 17.6 BS '!#REF!</definedName>
    <definedName name="Fm" localSheetId="4">'[56]220 17.6 BS '!#REF!</definedName>
    <definedName name="Fm">'[56]220 17.6 BS '!#REF!</definedName>
    <definedName name="FMAZ" localSheetId="1">#REF!</definedName>
    <definedName name="FMAZ" localSheetId="7">#REF!</definedName>
    <definedName name="FMAZ" localSheetId="6">#REF!</definedName>
    <definedName name="FMAZ" localSheetId="3">#REF!</definedName>
    <definedName name="FMAZ" localSheetId="2">#REF!</definedName>
    <definedName name="FMAZ" localSheetId="4">#REF!</definedName>
    <definedName name="FMAZ">#REF!</definedName>
    <definedName name="fme" localSheetId="1">#REF!</definedName>
    <definedName name="fme" localSheetId="7">#REF!</definedName>
    <definedName name="fme" localSheetId="6">#REF!</definedName>
    <definedName name="fme" localSheetId="3">#REF!</definedName>
    <definedName name="fme" localSheetId="2">#REF!</definedName>
    <definedName name="fme" localSheetId="4">#REF!</definedName>
    <definedName name="fme">#REF!</definedName>
    <definedName name="Fmg" localSheetId="1">#REF!</definedName>
    <definedName name="Fmg" localSheetId="7">#REF!</definedName>
    <definedName name="Fmg" localSheetId="6">#REF!</definedName>
    <definedName name="Fmg" localSheetId="3">#REF!</definedName>
    <definedName name="Fmg" localSheetId="2">#REF!</definedName>
    <definedName name="Fmg" localSheetId="4">#REF!</definedName>
    <definedName name="Fmg">#REF!</definedName>
    <definedName name="FML">'[35]RA Civil'!$E$9</definedName>
    <definedName name="Fmr" localSheetId="1">'[49]220 11  BS '!#REF!</definedName>
    <definedName name="Fmr" localSheetId="7">'[49]220 11  BS '!#REF!</definedName>
    <definedName name="Fmr" localSheetId="6">'[49]220 11  BS '!#REF!</definedName>
    <definedName name="Fmr" localSheetId="3">'[49]220 11  BS '!#REF!</definedName>
    <definedName name="Fmr" localSheetId="2">'[49]220 11  BS '!#REF!</definedName>
    <definedName name="Fmr" localSheetId="4">'[49]220 11  BS '!#REF!</definedName>
    <definedName name="Fmr">'[49]220 11  BS '!#REF!</definedName>
    <definedName name="fmw" localSheetId="1">#REF!</definedName>
    <definedName name="fmw" localSheetId="7">#REF!</definedName>
    <definedName name="fmw" localSheetId="6">#REF!</definedName>
    <definedName name="fmw" localSheetId="3">#REF!</definedName>
    <definedName name="fmw" localSheetId="2">#REF!</definedName>
    <definedName name="fmw" localSheetId="4">#REF!</definedName>
    <definedName name="fmw">#REF!</definedName>
    <definedName name="fn" localSheetId="1">#REF!</definedName>
    <definedName name="fn" localSheetId="7">#REF!</definedName>
    <definedName name="fn" localSheetId="6">#REF!</definedName>
    <definedName name="fn" localSheetId="3">#REF!</definedName>
    <definedName name="fn" localSheetId="2">#REF!</definedName>
    <definedName name="fn" localSheetId="4">#REF!</definedName>
    <definedName name="fn">#REF!</definedName>
    <definedName name="fo" localSheetId="1">#REF!</definedName>
    <definedName name="fo" localSheetId="7">#REF!</definedName>
    <definedName name="fo" localSheetId="6">#REF!</definedName>
    <definedName name="fo" localSheetId="3">#REF!</definedName>
    <definedName name="fo" localSheetId="2">#REF!</definedName>
    <definedName name="fo" localSheetId="4">#REF!</definedName>
    <definedName name="fo">#REF!</definedName>
    <definedName name="foa" localSheetId="1">#REF!</definedName>
    <definedName name="foa" localSheetId="7">#REF!</definedName>
    <definedName name="foa" localSheetId="6">#REF!</definedName>
    <definedName name="foa" localSheetId="3">#REF!</definedName>
    <definedName name="foa" localSheetId="2">#REF!</definedName>
    <definedName name="foa" localSheetId="4">#REF!</definedName>
    <definedName name="foa">#REF!</definedName>
    <definedName name="FOOTERLFT" localSheetId="1">#REF!</definedName>
    <definedName name="FOOTERLFT" localSheetId="7">#REF!</definedName>
    <definedName name="FOOTERLFT" localSheetId="6">#REF!</definedName>
    <definedName name="FOOTERLFT" localSheetId="3">#REF!</definedName>
    <definedName name="FOOTERLFT" localSheetId="2">#REF!</definedName>
    <definedName name="FOOTERLFT" localSheetId="4">#REF!</definedName>
    <definedName name="FOOTERLFT">#REF!</definedName>
    <definedName name="FOOTERLFT1" localSheetId="1">#REF!</definedName>
    <definedName name="FOOTERLFT1" localSheetId="7">#REF!</definedName>
    <definedName name="FOOTERLFT1" localSheetId="6">#REF!</definedName>
    <definedName name="FOOTERLFT1" localSheetId="3">#REF!</definedName>
    <definedName name="FOOTERLFT1" localSheetId="2">#REF!</definedName>
    <definedName name="FOOTERLFT1" localSheetId="4">#REF!</definedName>
    <definedName name="FOOTERLFT1">#REF!</definedName>
    <definedName name="FOOTERLFT2" localSheetId="1">#REF!</definedName>
    <definedName name="FOOTERLFT2" localSheetId="7">#REF!</definedName>
    <definedName name="FOOTERLFT2" localSheetId="6">#REF!</definedName>
    <definedName name="FOOTERLFT2" localSheetId="3">#REF!</definedName>
    <definedName name="FOOTERLFT2" localSheetId="2">#REF!</definedName>
    <definedName name="FOOTERLFT2" localSheetId="4">#REF!</definedName>
    <definedName name="FOOTERLFT2">#REF!</definedName>
    <definedName name="FOOTERLFT3" localSheetId="1">#REF!</definedName>
    <definedName name="FOOTERLFT3" localSheetId="7">#REF!</definedName>
    <definedName name="FOOTERLFT3" localSheetId="6">#REF!</definedName>
    <definedName name="FOOTERLFT3" localSheetId="3">#REF!</definedName>
    <definedName name="FOOTERLFT3" localSheetId="2">#REF!</definedName>
    <definedName name="FOOTERLFT3" localSheetId="4">#REF!</definedName>
    <definedName name="FOOTERLFT3">#REF!</definedName>
    <definedName name="FOOTERLFTM" localSheetId="1">#REF!</definedName>
    <definedName name="FOOTERLFTM" localSheetId="7">#REF!</definedName>
    <definedName name="FOOTERLFTM" localSheetId="6">#REF!</definedName>
    <definedName name="FOOTERLFTM" localSheetId="3">#REF!</definedName>
    <definedName name="FOOTERLFTM" localSheetId="2">#REF!</definedName>
    <definedName name="FOOTERLFTM" localSheetId="4">#REF!</definedName>
    <definedName name="FOOTERLFTM">#REF!</definedName>
    <definedName name="FOOTERRGHT" localSheetId="1">#REF!</definedName>
    <definedName name="FOOTERRGHT" localSheetId="7">#REF!</definedName>
    <definedName name="FOOTERRGHT" localSheetId="6">#REF!</definedName>
    <definedName name="FOOTERRGHT" localSheetId="3">#REF!</definedName>
    <definedName name="FOOTERRGHT" localSheetId="2">#REF!</definedName>
    <definedName name="FOOTERRGHT" localSheetId="4">#REF!</definedName>
    <definedName name="FOOTERRGHT">#REF!</definedName>
    <definedName name="FOOTERRGHT1" localSheetId="1">#REF!</definedName>
    <definedName name="FOOTERRGHT1" localSheetId="7">#REF!</definedName>
    <definedName name="FOOTERRGHT1" localSheetId="6">#REF!</definedName>
    <definedName name="FOOTERRGHT1" localSheetId="3">#REF!</definedName>
    <definedName name="FOOTERRGHT1" localSheetId="2">#REF!</definedName>
    <definedName name="FOOTERRGHT1" localSheetId="4">#REF!</definedName>
    <definedName name="FOOTERRGHT1">#REF!</definedName>
    <definedName name="FOOTERRGT" localSheetId="1">#REF!</definedName>
    <definedName name="FOOTERRGT" localSheetId="7">#REF!</definedName>
    <definedName name="FOOTERRGT" localSheetId="6">#REF!</definedName>
    <definedName name="FOOTERRGT" localSheetId="3">#REF!</definedName>
    <definedName name="FOOTERRGT" localSheetId="2">#REF!</definedName>
    <definedName name="FOOTERRGT" localSheetId="4">#REF!</definedName>
    <definedName name="FOOTERRGT">#REF!</definedName>
    <definedName name="form" localSheetId="1">#REF!</definedName>
    <definedName name="form" localSheetId="7">#REF!</definedName>
    <definedName name="form" localSheetId="6">#REF!</definedName>
    <definedName name="form" localSheetId="3">#REF!</definedName>
    <definedName name="form" localSheetId="2">#REF!</definedName>
    <definedName name="form" localSheetId="4">#REF!</definedName>
    <definedName name="form">#REF!</definedName>
    <definedName name="formu" localSheetId="1">#REF!</definedName>
    <definedName name="formu" localSheetId="7">#REF!</definedName>
    <definedName name="formu" localSheetId="6">#REF!</definedName>
    <definedName name="formu" localSheetId="3">#REF!</definedName>
    <definedName name="formu" localSheetId="2">#REF!</definedName>
    <definedName name="formu" localSheetId="4">#REF!</definedName>
    <definedName name="formu">#REF!</definedName>
    <definedName name="formula" localSheetId="1">#REF!</definedName>
    <definedName name="formula" localSheetId="7">#REF!</definedName>
    <definedName name="formula" localSheetId="6">#REF!</definedName>
    <definedName name="formula" localSheetId="3">#REF!</definedName>
    <definedName name="formula" localSheetId="2">#REF!</definedName>
    <definedName name="formula" localSheetId="4">#REF!</definedName>
    <definedName name="formula">#REF!</definedName>
    <definedName name="fp" localSheetId="1">'[57]Boiler&amp;TG'!#REF!</definedName>
    <definedName name="fp" localSheetId="7">'[57]Boiler&amp;TG'!#REF!</definedName>
    <definedName name="fp" localSheetId="6">'[57]Boiler&amp;TG'!#REF!</definedName>
    <definedName name="fp" localSheetId="3">'[57]Boiler&amp;TG'!#REF!</definedName>
    <definedName name="fp" localSheetId="2">'[57]Boiler&amp;TG'!#REF!</definedName>
    <definedName name="fp" localSheetId="4">'[57]Boiler&amp;TG'!#REF!</definedName>
    <definedName name="fp">'[57]Boiler&amp;TG'!#REF!</definedName>
    <definedName name="fpikg" localSheetId="1">#REF!</definedName>
    <definedName name="fpikg" localSheetId="7">#REF!</definedName>
    <definedName name="fpikg" localSheetId="6">#REF!</definedName>
    <definedName name="fpikg" localSheetId="3">#REF!</definedName>
    <definedName name="fpikg" localSheetId="2">#REF!</definedName>
    <definedName name="fpikg" localSheetId="4">#REF!</definedName>
    <definedName name="fpikg">#REF!</definedName>
    <definedName name="fpikn" localSheetId="1">#REF!</definedName>
    <definedName name="fpikn" localSheetId="7">#REF!</definedName>
    <definedName name="fpikn" localSheetId="6">#REF!</definedName>
    <definedName name="fpikn" localSheetId="3">#REF!</definedName>
    <definedName name="fpikn" localSheetId="2">#REF!</definedName>
    <definedName name="fpikn" localSheetId="4">#REF!</definedName>
    <definedName name="fpikn">#REF!</definedName>
    <definedName name="Fr" localSheetId="1">'[49]220 11  BS '!#REF!</definedName>
    <definedName name="Fr" localSheetId="7">'[49]220 11  BS '!#REF!</definedName>
    <definedName name="Fr" localSheetId="6">'[49]220 11  BS '!#REF!</definedName>
    <definedName name="Fr" localSheetId="3">'[49]220 11  BS '!#REF!</definedName>
    <definedName name="Fr" localSheetId="2">'[49]220 11  BS '!#REF!</definedName>
    <definedName name="Fr" localSheetId="4">'[49]220 11  BS '!#REF!</definedName>
    <definedName name="Fr">'[49]220 11  BS '!#REF!</definedName>
    <definedName name="freq" localSheetId="1">#REF!</definedName>
    <definedName name="freq" localSheetId="7">#REF!</definedName>
    <definedName name="freq" localSheetId="6">#REF!</definedName>
    <definedName name="freq" localSheetId="3">#REF!</definedName>
    <definedName name="freq" localSheetId="2">#REF!</definedName>
    <definedName name="freq" localSheetId="4">#REF!</definedName>
    <definedName name="freq">#REF!</definedName>
    <definedName name="Frl" localSheetId="1">'[49]220 11  BS '!#REF!</definedName>
    <definedName name="Frl" localSheetId="7">'[49]220 11  BS '!#REF!</definedName>
    <definedName name="Frl" localSheetId="6">'[49]220 11  BS '!#REF!</definedName>
    <definedName name="Frl" localSheetId="3">'[49]220 11  BS '!#REF!</definedName>
    <definedName name="Frl" localSheetId="2">'[49]220 11  BS '!#REF!</definedName>
    <definedName name="Frl" localSheetId="4">'[49]220 11  BS '!#REF!</definedName>
    <definedName name="Frl">'[49]220 11  BS '!#REF!</definedName>
    <definedName name="Frr" localSheetId="1">'[49]220 11  BS '!#REF!</definedName>
    <definedName name="Frr" localSheetId="7">'[49]220 11  BS '!#REF!</definedName>
    <definedName name="Frr" localSheetId="6">'[49]220 11  BS '!#REF!</definedName>
    <definedName name="Frr" localSheetId="3">'[49]220 11  BS '!#REF!</definedName>
    <definedName name="Frr" localSheetId="2">'[49]220 11  BS '!#REF!</definedName>
    <definedName name="Frr" localSheetId="4">'[49]220 11  BS '!#REF!</definedName>
    <definedName name="Frr">'[49]220 11  BS '!#REF!</definedName>
    <definedName name="Fs" localSheetId="1">#REF!</definedName>
    <definedName name="Fs" localSheetId="7">#REF!</definedName>
    <definedName name="Fs" localSheetId="6">#REF!</definedName>
    <definedName name="Fs" localSheetId="3">#REF!</definedName>
    <definedName name="Fs" localSheetId="2">#REF!</definedName>
    <definedName name="Fs" localSheetId="4">#REF!</definedName>
    <definedName name="Fs">#REF!</definedName>
    <definedName name="fscc" localSheetId="1">#REF!</definedName>
    <definedName name="fscc" localSheetId="7">#REF!</definedName>
    <definedName name="fscc" localSheetId="6">#REF!</definedName>
    <definedName name="fscc" localSheetId="3">#REF!</definedName>
    <definedName name="fscc" localSheetId="2">#REF!</definedName>
    <definedName name="fscc" localSheetId="4">#REF!</definedName>
    <definedName name="fscc">#REF!</definedName>
    <definedName name="FSLbearing14" localSheetId="1">#REF!</definedName>
    <definedName name="FSLbearing14" localSheetId="7">#REF!</definedName>
    <definedName name="FSLbearing14" localSheetId="6">#REF!</definedName>
    <definedName name="FSLbearing14" localSheetId="3">#REF!</definedName>
    <definedName name="FSLbearing14" localSheetId="2">#REF!</definedName>
    <definedName name="FSLbearing14" localSheetId="4">#REF!</definedName>
    <definedName name="FSLbearing14">#REF!</definedName>
    <definedName name="FSLclearspan" localSheetId="1">[51]FACE!#REF!</definedName>
    <definedName name="FSLclearspan" localSheetId="7">[51]FACE!#REF!</definedName>
    <definedName name="FSLclearspan" localSheetId="6">[51]FACE!#REF!</definedName>
    <definedName name="FSLclearspan" localSheetId="3">[51]FACE!#REF!</definedName>
    <definedName name="FSLclearspan" localSheetId="2">[51]FACE!#REF!</definedName>
    <definedName name="FSLclearspan" localSheetId="4">[51]FACE!#REF!</definedName>
    <definedName name="FSLclearspan">[51]FACE!#REF!</definedName>
    <definedName name="FSLclearspan11" localSheetId="1">#REF!</definedName>
    <definedName name="FSLclearspan11" localSheetId="7">#REF!</definedName>
    <definedName name="FSLclearspan11" localSheetId="6">#REF!</definedName>
    <definedName name="FSLclearspan11" localSheetId="3">#REF!</definedName>
    <definedName name="FSLclearspan11" localSheetId="2">#REF!</definedName>
    <definedName name="FSLclearspan11" localSheetId="4">#REF!</definedName>
    <definedName name="FSLclearspan11">#REF!</definedName>
    <definedName name="FSLeffectivespan" localSheetId="1">[51]FACE!#REF!</definedName>
    <definedName name="FSLeffectivespan" localSheetId="7">[51]FACE!#REF!</definedName>
    <definedName name="FSLeffectivespan" localSheetId="6">[51]FACE!#REF!</definedName>
    <definedName name="FSLeffectivespan" localSheetId="3">[51]FACE!#REF!</definedName>
    <definedName name="FSLeffectivespan" localSheetId="2">[51]FACE!#REF!</definedName>
    <definedName name="FSLeffectivespan" localSheetId="4">[51]FACE!#REF!</definedName>
    <definedName name="FSLeffectivespan">[51]FACE!#REF!</definedName>
    <definedName name="FSLeffectivespan12" localSheetId="1">#REF!</definedName>
    <definedName name="FSLeffectivespan12" localSheetId="7">#REF!</definedName>
    <definedName name="FSLeffectivespan12" localSheetId="6">#REF!</definedName>
    <definedName name="FSLeffectivespan12" localSheetId="3">#REF!</definedName>
    <definedName name="FSLeffectivespan12" localSheetId="2">#REF!</definedName>
    <definedName name="FSLeffectivespan12" localSheetId="4">#REF!</definedName>
    <definedName name="FSLeffectivespan12">#REF!</definedName>
    <definedName name="FSLoverallspan" localSheetId="1">[51]FACE!#REF!</definedName>
    <definedName name="FSLoverallspan" localSheetId="7">[51]FACE!#REF!</definedName>
    <definedName name="FSLoverallspan" localSheetId="6">[51]FACE!#REF!</definedName>
    <definedName name="FSLoverallspan" localSheetId="3">[51]FACE!#REF!</definedName>
    <definedName name="FSLoverallspan" localSheetId="2">[51]FACE!#REF!</definedName>
    <definedName name="FSLoverallspan" localSheetId="4">[51]FACE!#REF!</definedName>
    <definedName name="FSLoverallspan">[51]FACE!#REF!</definedName>
    <definedName name="FSLoverallspan13" localSheetId="1">#REF!</definedName>
    <definedName name="FSLoverallspan13" localSheetId="7">#REF!</definedName>
    <definedName name="FSLoverallspan13" localSheetId="6">#REF!</definedName>
    <definedName name="FSLoverallspan13" localSheetId="3">#REF!</definedName>
    <definedName name="FSLoverallspan13" localSheetId="2">#REF!</definedName>
    <definedName name="FSLoverallspan13" localSheetId="4">#REF!</definedName>
    <definedName name="FSLoverallspan13">#REF!</definedName>
    <definedName name="FST." localSheetId="1">#REF!</definedName>
    <definedName name="FST." localSheetId="7">#REF!</definedName>
    <definedName name="FST." localSheetId="6">#REF!</definedName>
    <definedName name="FST." localSheetId="3">#REF!</definedName>
    <definedName name="FST." localSheetId="2">#REF!</definedName>
    <definedName name="FST." localSheetId="4">#REF!</definedName>
    <definedName name="FST.">#REF!</definedName>
    <definedName name="FTV" localSheetId="1">#REF!</definedName>
    <definedName name="FTV" localSheetId="7">#REF!</definedName>
    <definedName name="FTV" localSheetId="6">#REF!</definedName>
    <definedName name="FTV" localSheetId="3">#REF!</definedName>
    <definedName name="FTV" localSheetId="2">#REF!</definedName>
    <definedName name="FTV" localSheetId="4">#REF!</definedName>
    <definedName name="FTV">#REF!</definedName>
    <definedName name="FTVN" localSheetId="1">#REF!</definedName>
    <definedName name="FTVN" localSheetId="7">#REF!</definedName>
    <definedName name="FTVN" localSheetId="6">#REF!</definedName>
    <definedName name="FTVN" localSheetId="3">#REF!</definedName>
    <definedName name="FTVN" localSheetId="2">#REF!</definedName>
    <definedName name="FTVN" localSheetId="4">#REF!</definedName>
    <definedName name="FTVN">#REF!</definedName>
    <definedName name="fullview" localSheetId="1">#REF!</definedName>
    <definedName name="fullview" localSheetId="7">#REF!</definedName>
    <definedName name="fullview" localSheetId="6">#REF!</definedName>
    <definedName name="fullview" localSheetId="3">#REF!</definedName>
    <definedName name="fullview" localSheetId="2">#REF!</definedName>
    <definedName name="fullview" localSheetId="4">#REF!</definedName>
    <definedName name="fullview">#REF!</definedName>
    <definedName name="funds" hidden="1">{"'Sheet1'!$A$4386:$N$4591"}</definedName>
    <definedName name="fv" localSheetId="1">#REF!</definedName>
    <definedName name="fv" localSheetId="7">#REF!</definedName>
    <definedName name="fv" localSheetId="6">#REF!</definedName>
    <definedName name="fv" localSheetId="3">#REF!</definedName>
    <definedName name="fv" localSheetId="2">#REF!</definedName>
    <definedName name="fv" localSheetId="4">#REF!</definedName>
    <definedName name="fv">#REF!</definedName>
    <definedName name="Fvl" localSheetId="1">'[49]220 11  BS '!#REF!</definedName>
    <definedName name="Fvl" localSheetId="7">'[49]220 11  BS '!#REF!</definedName>
    <definedName name="Fvl" localSheetId="6">'[49]220 11  BS '!#REF!</definedName>
    <definedName name="Fvl" localSheetId="3">'[49]220 11  BS '!#REF!</definedName>
    <definedName name="Fvl" localSheetId="2">'[49]220 11  BS '!#REF!</definedName>
    <definedName name="Fvl" localSheetId="4">'[49]220 11  BS '!#REF!</definedName>
    <definedName name="Fvl">'[49]220 11  BS '!#REF!</definedName>
    <definedName name="Fvr" localSheetId="1">'[49]220 11  BS '!#REF!</definedName>
    <definedName name="Fvr" localSheetId="7">'[49]220 11  BS '!#REF!</definedName>
    <definedName name="Fvr" localSheetId="6">'[49]220 11  BS '!#REF!</definedName>
    <definedName name="Fvr" localSheetId="3">'[49]220 11  BS '!#REF!</definedName>
    <definedName name="Fvr" localSheetId="2">'[49]220 11  BS '!#REF!</definedName>
    <definedName name="Fvr" localSheetId="4">'[49]220 11  BS '!#REF!</definedName>
    <definedName name="Fvr">'[49]220 11  BS '!#REF!</definedName>
    <definedName name="fvv" localSheetId="1">#REF!</definedName>
    <definedName name="fvv" localSheetId="7">#REF!</definedName>
    <definedName name="fvv" localSheetId="6">#REF!</definedName>
    <definedName name="fvv" localSheetId="3">#REF!</definedName>
    <definedName name="fvv" localSheetId="2">#REF!</definedName>
    <definedName name="fvv" localSheetId="4">#REF!</definedName>
    <definedName name="fvv">#REF!</definedName>
    <definedName name="Fwi" localSheetId="1">'[49]220 11  BS '!#REF!</definedName>
    <definedName name="Fwi" localSheetId="7">'[49]220 11  BS '!#REF!</definedName>
    <definedName name="Fwi" localSheetId="6">'[49]220 11  BS '!#REF!</definedName>
    <definedName name="Fwi" localSheetId="3">'[49]220 11  BS '!#REF!</definedName>
    <definedName name="Fwi" localSheetId="2">'[49]220 11  BS '!#REF!</definedName>
    <definedName name="Fwi" localSheetId="4">'[49]220 11  BS '!#REF!</definedName>
    <definedName name="Fwi">'[49]220 11  BS '!#REF!</definedName>
    <definedName name="G" localSheetId="1">#REF!</definedName>
    <definedName name="G" localSheetId="7">#REF!</definedName>
    <definedName name="G" localSheetId="6">#REF!</definedName>
    <definedName name="G" localSheetId="3">#REF!</definedName>
    <definedName name="G" localSheetId="2">#REF!</definedName>
    <definedName name="G" localSheetId="4">#REF!</definedName>
    <definedName name="G">#REF!</definedName>
    <definedName name="gama" localSheetId="1">#REF!</definedName>
    <definedName name="gama" localSheetId="7">#REF!</definedName>
    <definedName name="gama" localSheetId="6">#REF!</definedName>
    <definedName name="gama" localSheetId="3">#REF!</definedName>
    <definedName name="gama" localSheetId="2">#REF!</definedName>
    <definedName name="gama" localSheetId="4">#REF!</definedName>
    <definedName name="gama">#REF!</definedName>
    <definedName name="gamah" localSheetId="1">#REF!</definedName>
    <definedName name="gamah" localSheetId="7">#REF!</definedName>
    <definedName name="gamah" localSheetId="6">#REF!</definedName>
    <definedName name="gamah" localSheetId="3">#REF!</definedName>
    <definedName name="gamah" localSheetId="2">#REF!</definedName>
    <definedName name="gamah" localSheetId="4">#REF!</definedName>
    <definedName name="gamah">#REF!</definedName>
    <definedName name="GANESH" localSheetId="1">#REF!</definedName>
    <definedName name="GANESH" localSheetId="7">#REF!</definedName>
    <definedName name="GANESH" localSheetId="6">#REF!</definedName>
    <definedName name="GANESH" localSheetId="3">#REF!</definedName>
    <definedName name="GANESH" localSheetId="2">#REF!</definedName>
    <definedName name="GANESH" localSheetId="4">#REF!</definedName>
    <definedName name="GANESH">#REF!</definedName>
    <definedName name="Gc" localSheetId="1">'[49]220 11  BS '!#REF!</definedName>
    <definedName name="Gc" localSheetId="7">'[49]220 11  BS '!#REF!</definedName>
    <definedName name="Gc" localSheetId="6">'[49]220 11  BS '!#REF!</definedName>
    <definedName name="Gc" localSheetId="3">'[49]220 11  BS '!#REF!</definedName>
    <definedName name="Gc" localSheetId="2">'[49]220 11  BS '!#REF!</definedName>
    <definedName name="Gc" localSheetId="4">'[49]220 11  BS '!#REF!</definedName>
    <definedName name="Gc">'[49]220 11  BS '!#REF!</definedName>
    <definedName name="Gci" localSheetId="1">'[49]220 11  BS '!#REF!</definedName>
    <definedName name="Gci" localSheetId="7">'[49]220 11  BS '!#REF!</definedName>
    <definedName name="Gci" localSheetId="6">'[49]220 11  BS '!#REF!</definedName>
    <definedName name="Gci" localSheetId="3">'[49]220 11  BS '!#REF!</definedName>
    <definedName name="Gci" localSheetId="2">'[49]220 11  BS '!#REF!</definedName>
    <definedName name="Gci" localSheetId="4">'[49]220 11  BS '!#REF!</definedName>
    <definedName name="Gci">'[49]220 11  BS '!#REF!</definedName>
    <definedName name="GEN" localSheetId="1">#REF!</definedName>
    <definedName name="GEN" localSheetId="7">#REF!</definedName>
    <definedName name="GEN" localSheetId="6">#REF!</definedName>
    <definedName name="GEN" localSheetId="3">#REF!</definedName>
    <definedName name="GEN" localSheetId="2">#REF!</definedName>
    <definedName name="GEN" localSheetId="4">#REF!</definedName>
    <definedName name="GEN">#REF!</definedName>
    <definedName name="GI" localSheetId="1">#REF!</definedName>
    <definedName name="GI" localSheetId="7">#REF!</definedName>
    <definedName name="GI" localSheetId="6">#REF!</definedName>
    <definedName name="GI" localSheetId="3">#REF!</definedName>
    <definedName name="GI" localSheetId="2">#REF!</definedName>
    <definedName name="GI" localSheetId="4">#REF!</definedName>
    <definedName name="GI">#REF!</definedName>
    <definedName name="GlassFactors" localSheetId="1">#REF!</definedName>
    <definedName name="GlassFactors" localSheetId="7">#REF!</definedName>
    <definedName name="GlassFactors" localSheetId="6">#REF!</definedName>
    <definedName name="GlassFactors" localSheetId="3">#REF!</definedName>
    <definedName name="GlassFactors" localSheetId="2">#REF!</definedName>
    <definedName name="GlassFactors" localSheetId="4">#REF!</definedName>
    <definedName name="GlassFactors">#REF!</definedName>
    <definedName name="GlassType" localSheetId="1">#REF!</definedName>
    <definedName name="GlassType" localSheetId="7">#REF!</definedName>
    <definedName name="GlassType" localSheetId="6">#REF!</definedName>
    <definedName name="GlassType" localSheetId="3">#REF!</definedName>
    <definedName name="GlassType" localSheetId="2">#REF!</definedName>
    <definedName name="GlassType" localSheetId="4">#REF!</definedName>
    <definedName name="GlassType">#REF!</definedName>
    <definedName name="GlassTypeMenu" localSheetId="1">#REF!</definedName>
    <definedName name="GlassTypeMenu" localSheetId="7">#REF!</definedName>
    <definedName name="GlassTypeMenu" localSheetId="6">#REF!</definedName>
    <definedName name="GlassTypeMenu" localSheetId="3">#REF!</definedName>
    <definedName name="GlassTypeMenu" localSheetId="2">#REF!</definedName>
    <definedName name="GlassTypeMenu" localSheetId="4">#REF!</definedName>
    <definedName name="GlassTypeMenu">#REF!</definedName>
    <definedName name="GRAD" localSheetId="1">#REF!</definedName>
    <definedName name="GRAD" localSheetId="7">#REF!</definedName>
    <definedName name="GRAD" localSheetId="6">#REF!</definedName>
    <definedName name="GRAD" localSheetId="3">#REF!</definedName>
    <definedName name="GRAD" localSheetId="2">#REF!</definedName>
    <definedName name="GRAD" localSheetId="4">#REF!</definedName>
    <definedName name="GRAD">#REF!</definedName>
    <definedName name="grav" localSheetId="1">#REF!</definedName>
    <definedName name="grav" localSheetId="7">#REF!</definedName>
    <definedName name="grav" localSheetId="6">#REF!</definedName>
    <definedName name="grav" localSheetId="3">#REF!</definedName>
    <definedName name="grav" localSheetId="2">#REF!</definedName>
    <definedName name="grav" localSheetId="4">#REF!</definedName>
    <definedName name="grav">#REF!</definedName>
    <definedName name="Gravel_incl_transport" localSheetId="1">#REF!</definedName>
    <definedName name="Gravel_incl_transport" localSheetId="7">#REF!</definedName>
    <definedName name="Gravel_incl_transport" localSheetId="6">#REF!</definedName>
    <definedName name="Gravel_incl_transport" localSheetId="3">#REF!</definedName>
    <definedName name="Gravel_incl_transport" localSheetId="2">#REF!</definedName>
    <definedName name="Gravel_incl_transport" localSheetId="4">#REF!</definedName>
    <definedName name="Gravel_incl_transport">#REF!</definedName>
    <definedName name="grit" localSheetId="1">#REF!</definedName>
    <definedName name="grit" localSheetId="7">#REF!</definedName>
    <definedName name="grit" localSheetId="6">#REF!</definedName>
    <definedName name="grit" localSheetId="3">#REF!</definedName>
    <definedName name="grit" localSheetId="2">#REF!</definedName>
    <definedName name="grit" localSheetId="4">#REF!</definedName>
    <definedName name="grit">#REF!</definedName>
    <definedName name="GRLvl" localSheetId="1">#REF!</definedName>
    <definedName name="GRLvl" localSheetId="7">#REF!</definedName>
    <definedName name="GRLvl" localSheetId="6">#REF!</definedName>
    <definedName name="GRLvl" localSheetId="3">#REF!</definedName>
    <definedName name="GRLvl" localSheetId="2">#REF!</definedName>
    <definedName name="GRLvl" localSheetId="4">#REF!</definedName>
    <definedName name="GRLvl">#REF!</definedName>
    <definedName name="GROUT">'[3]Cost of O &amp; O'!$F$34</definedName>
    <definedName name="GSB" localSheetId="1">#REF!</definedName>
    <definedName name="GSB" localSheetId="7">#REF!</definedName>
    <definedName name="GSB" localSheetId="6">#REF!</definedName>
    <definedName name="GSB" localSheetId="3">#REF!</definedName>
    <definedName name="GSB" localSheetId="2">#REF!</definedName>
    <definedName name="GSB" localSheetId="4">#REF!</definedName>
    <definedName name="GSB">#REF!</definedName>
    <definedName name="GSBP" localSheetId="1">#REF!</definedName>
    <definedName name="GSBP" localSheetId="7">#REF!</definedName>
    <definedName name="GSBP" localSheetId="6">#REF!</definedName>
    <definedName name="GSBP" localSheetId="3">#REF!</definedName>
    <definedName name="GSBP" localSheetId="2">#REF!</definedName>
    <definedName name="GSBP" localSheetId="4">#REF!</definedName>
    <definedName name="GSBP">#REF!</definedName>
    <definedName name="h1i" localSheetId="1">#REF!</definedName>
    <definedName name="h1i" localSheetId="7">#REF!</definedName>
    <definedName name="h1i" localSheetId="6">#REF!</definedName>
    <definedName name="h1i" localSheetId="3">#REF!</definedName>
    <definedName name="h1i" localSheetId="2">#REF!</definedName>
    <definedName name="h1i" localSheetId="4">#REF!</definedName>
    <definedName name="h1i">#REF!</definedName>
    <definedName name="HAMM" localSheetId="1">#REF!</definedName>
    <definedName name="HAMM" localSheetId="7">#REF!</definedName>
    <definedName name="HAMM" localSheetId="6">#REF!</definedName>
    <definedName name="HAMM" localSheetId="3">#REF!</definedName>
    <definedName name="HAMM" localSheetId="2">#REF!</definedName>
    <definedName name="HAMM" localSheetId="4">#REF!</definedName>
    <definedName name="HAMM">#REF!</definedName>
    <definedName name="HBLACK" localSheetId="1">#REF!</definedName>
    <definedName name="HBLACK" localSheetId="7">#REF!</definedName>
    <definedName name="HBLACK" localSheetId="6">#REF!</definedName>
    <definedName name="HBLACK" localSheetId="3">#REF!</definedName>
    <definedName name="HBLACK" localSheetId="2">#REF!</definedName>
    <definedName name="HBLACK" localSheetId="4">#REF!</definedName>
    <definedName name="HBLACK">#REF!</definedName>
    <definedName name="HCAR" localSheetId="1">#REF!</definedName>
    <definedName name="HCAR" localSheetId="7">#REF!</definedName>
    <definedName name="HCAR" localSheetId="6">#REF!</definedName>
    <definedName name="HCAR" localSheetId="3">#REF!</definedName>
    <definedName name="HCAR" localSheetId="2">#REF!</definedName>
    <definedName name="HCAR" localSheetId="4">#REF!</definedName>
    <definedName name="HCAR">#REF!</definedName>
    <definedName name="HEADERGHT" localSheetId="1">#REF!</definedName>
    <definedName name="HEADERGHT" localSheetId="7">#REF!</definedName>
    <definedName name="HEADERGHT" localSheetId="6">#REF!</definedName>
    <definedName name="HEADERGHT" localSheetId="3">#REF!</definedName>
    <definedName name="HEADERGHT" localSheetId="2">#REF!</definedName>
    <definedName name="HEADERGHT" localSheetId="4">#REF!</definedName>
    <definedName name="HEADERGHT">#REF!</definedName>
    <definedName name="HEADERGT" localSheetId="1">#REF!</definedName>
    <definedName name="HEADERGT" localSheetId="7">#REF!</definedName>
    <definedName name="HEADERGT" localSheetId="6">#REF!</definedName>
    <definedName name="HEADERGT" localSheetId="3">#REF!</definedName>
    <definedName name="HEADERGT" localSheetId="2">#REF!</definedName>
    <definedName name="HEADERGT" localSheetId="4">#REF!</definedName>
    <definedName name="HEADERGT">#REF!</definedName>
    <definedName name="HEADERLFT" localSheetId="1">#REF!</definedName>
    <definedName name="HEADERLFT" localSheetId="7">#REF!</definedName>
    <definedName name="HEADERLFT" localSheetId="6">#REF!</definedName>
    <definedName name="HEADERLFT" localSheetId="3">#REF!</definedName>
    <definedName name="HEADERLFT" localSheetId="2">#REF!</definedName>
    <definedName name="HEADERLFT" localSheetId="4">#REF!</definedName>
    <definedName name="HEADERLFT">#REF!</definedName>
    <definedName name="HEADERLFT2" localSheetId="1">#REF!</definedName>
    <definedName name="HEADERLFT2" localSheetId="7">#REF!</definedName>
    <definedName name="HEADERLFT2" localSheetId="6">#REF!</definedName>
    <definedName name="HEADERLFT2" localSheetId="3">#REF!</definedName>
    <definedName name="HEADERLFT2" localSheetId="2">#REF!</definedName>
    <definedName name="HEADERLFT2" localSheetId="4">#REF!</definedName>
    <definedName name="HEADERLFT2">#REF!</definedName>
    <definedName name="HEADERLFT3" localSheetId="1">#REF!</definedName>
    <definedName name="HEADERLFT3" localSheetId="7">#REF!</definedName>
    <definedName name="HEADERLFT3" localSheetId="6">#REF!</definedName>
    <definedName name="HEADERLFT3" localSheetId="3">#REF!</definedName>
    <definedName name="HEADERLFT3" localSheetId="2">#REF!</definedName>
    <definedName name="HEADERLFT3" localSheetId="4">#REF!</definedName>
    <definedName name="HEADERLFT3">#REF!</definedName>
    <definedName name="HEADERRGT" localSheetId="1">#REF!</definedName>
    <definedName name="HEADERRGT" localSheetId="7">#REF!</definedName>
    <definedName name="HEADERRGT" localSheetId="6">#REF!</definedName>
    <definedName name="HEADERRGT" localSheetId="3">#REF!</definedName>
    <definedName name="HEADERRGT" localSheetId="2">#REF!</definedName>
    <definedName name="HEADERRGT" localSheetId="4">#REF!</definedName>
    <definedName name="HEADERRGT">#REF!</definedName>
    <definedName name="HEADERRT2" localSheetId="1">#REF!</definedName>
    <definedName name="HEADERRT2" localSheetId="7">#REF!</definedName>
    <definedName name="HEADERRT2" localSheetId="6">#REF!</definedName>
    <definedName name="HEADERRT2" localSheetId="3">#REF!</definedName>
    <definedName name="HEADERRT2" localSheetId="2">#REF!</definedName>
    <definedName name="HEADERRT2" localSheetId="4">#REF!</definedName>
    <definedName name="HEADERRT2">#REF!</definedName>
    <definedName name="HEADERRT3">[58]ABSTRACT!$G$4</definedName>
    <definedName name="her" localSheetId="1">[1]LD!#REF!</definedName>
    <definedName name="her" localSheetId="7">[1]LD!#REF!</definedName>
    <definedName name="her" localSheetId="6">[1]LD!#REF!</definedName>
    <definedName name="her" localSheetId="3">[1]LD!#REF!</definedName>
    <definedName name="her" localSheetId="2">[1]LD!#REF!</definedName>
    <definedName name="her" localSheetId="4">[1]LD!#REF!</definedName>
    <definedName name="her">[1]LD!#REF!</definedName>
    <definedName name="hhr" localSheetId="1">'[59]Pier Design(with offset)'!#REF!</definedName>
    <definedName name="hhr" localSheetId="7">'[59]Pier Design(with offset)'!#REF!</definedName>
    <definedName name="hhr" localSheetId="6">'[59]Pier Design(with offset)'!#REF!</definedName>
    <definedName name="hhr" localSheetId="3">'[59]Pier Design(with offset)'!#REF!</definedName>
    <definedName name="hhr" localSheetId="2">'[59]Pier Design(with offset)'!#REF!</definedName>
    <definedName name="hhr" localSheetId="4">'[59]Pier Design(with offset)'!#REF!</definedName>
    <definedName name="hhr">'[59]Pier Design(with offset)'!#REF!</definedName>
    <definedName name="HI" localSheetId="1">'[49]220 11  BS '!#REF!</definedName>
    <definedName name="HI" localSheetId="7">'[49]220 11  BS '!#REF!</definedName>
    <definedName name="HI" localSheetId="6">'[49]220 11  BS '!#REF!</definedName>
    <definedName name="HI" localSheetId="3">'[49]220 11  BS '!#REF!</definedName>
    <definedName name="HI" localSheetId="2">'[49]220 11  BS '!#REF!</definedName>
    <definedName name="HI" localSheetId="4">'[49]220 11  BS '!#REF!</definedName>
    <definedName name="HI">'[49]220 11  BS '!#REF!</definedName>
    <definedName name="HIns" localSheetId="1">#REF!</definedName>
    <definedName name="HIns" localSheetId="7">#REF!</definedName>
    <definedName name="HIns" localSheetId="6">#REF!</definedName>
    <definedName name="HIns" localSheetId="3">#REF!</definedName>
    <definedName name="HIns" localSheetId="2">#REF!</definedName>
    <definedName name="HIns" localSheetId="4">#REF!</definedName>
    <definedName name="HIns">#REF!</definedName>
    <definedName name="Hiway">[38]Voucher!$R$1</definedName>
    <definedName name="HJK">[60]DETAILED!$J$6</definedName>
    <definedName name="HMAS" localSheetId="1">#REF!</definedName>
    <definedName name="HMAS" localSheetId="7">#REF!</definedName>
    <definedName name="HMAS" localSheetId="6">#REF!</definedName>
    <definedName name="HMAS" localSheetId="3">#REF!</definedName>
    <definedName name="HMAS" localSheetId="2">#REF!</definedName>
    <definedName name="HMAS" localSheetId="4">#REF!</definedName>
    <definedName name="HMAS">#REF!</definedName>
    <definedName name="ho" localSheetId="1">[34]Sheet1!#REF!</definedName>
    <definedName name="ho" localSheetId="7">[34]Sheet1!#REF!</definedName>
    <definedName name="ho" localSheetId="6">[34]Sheet1!#REF!</definedName>
    <definedName name="ho" localSheetId="3">[34]Sheet1!#REF!</definedName>
    <definedName name="ho" localSheetId="2">[34]Sheet1!#REF!</definedName>
    <definedName name="ho" localSheetId="4">[34]Sheet1!#REF!</definedName>
    <definedName name="ho">[34]Sheet1!#REF!</definedName>
    <definedName name="HPC" localSheetId="1">#REF!</definedName>
    <definedName name="HPC" localSheetId="7">#REF!</definedName>
    <definedName name="HPC" localSheetId="6">#REF!</definedName>
    <definedName name="HPC" localSheetId="3">#REF!</definedName>
    <definedName name="HPC" localSheetId="2">#REF!</definedName>
    <definedName name="HPC" localSheetId="4">#REF!</definedName>
    <definedName name="HPC">#REF!</definedName>
    <definedName name="hr" localSheetId="1">'[59]Pier Design(with offset)'!#REF!</definedName>
    <definedName name="hr" localSheetId="7">'[59]Pier Design(with offset)'!#REF!</definedName>
    <definedName name="hr" localSheetId="6">'[59]Pier Design(with offset)'!#REF!</definedName>
    <definedName name="hr" localSheetId="3">'[59]Pier Design(with offset)'!#REF!</definedName>
    <definedName name="hr" localSheetId="2">'[59]Pier Design(with offset)'!#REF!</definedName>
    <definedName name="hr" localSheetId="4">'[59]Pier Design(with offset)'!#REF!</definedName>
    <definedName name="hr">'[59]Pier Design(with offset)'!#REF!</definedName>
    <definedName name="hs" localSheetId="1">#REF!</definedName>
    <definedName name="hs" localSheetId="7">#REF!</definedName>
    <definedName name="hs" localSheetId="6">#REF!</definedName>
    <definedName name="hs" localSheetId="3">#REF!</definedName>
    <definedName name="hs" localSheetId="2">#REF!</definedName>
    <definedName name="hs" localSheetId="4">#REF!</definedName>
    <definedName name="hs">#REF!</definedName>
    <definedName name="HSD">'[35]RA Civil'!$E$40</definedName>
    <definedName name="HSE1B">'[6]Pipe trench'!$V$14</definedName>
    <definedName name="HSE2B">'[6]Pipe trench'!$V$15</definedName>
    <definedName name="HSPF" localSheetId="1">#REF!</definedName>
    <definedName name="HSPF" localSheetId="7">#REF!</definedName>
    <definedName name="HSPF" localSheetId="6">#REF!</definedName>
    <definedName name="HSPF" localSheetId="3">#REF!</definedName>
    <definedName name="HSPF" localSheetId="2">#REF!</definedName>
    <definedName name="HSPF" localSheetId="4">#REF!</definedName>
    <definedName name="HSPF">#REF!</definedName>
    <definedName name="HT" localSheetId="1">#REF!</definedName>
    <definedName name="HT" localSheetId="7">#REF!</definedName>
    <definedName name="HT" localSheetId="6">#REF!</definedName>
    <definedName name="HT" localSheetId="3">#REF!</definedName>
    <definedName name="HT" localSheetId="2">#REF!</definedName>
    <definedName name="HT" localSheetId="4">#REF!</definedName>
    <definedName name="HT">#REF!</definedName>
    <definedName name="HTA" localSheetId="1">#REF!</definedName>
    <definedName name="HTA" localSheetId="7">#REF!</definedName>
    <definedName name="HTA" localSheetId="6">#REF!</definedName>
    <definedName name="HTA" localSheetId="3">#REF!</definedName>
    <definedName name="HTA" localSheetId="2">#REF!</definedName>
    <definedName name="HTA" localSheetId="4">#REF!</definedName>
    <definedName name="HTA">#REF!</definedName>
    <definedName name="HTML_CodePage" hidden="1">1252</definedName>
    <definedName name="HTML_Control" hidden="1">{"'Bill No. 7'!$A$1:$G$32"}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"Bill No. 7"</definedName>
    <definedName name="HTML_LastUpdate" hidden="1">"31/12/98"</definedName>
    <definedName name="HTML_LineAfter" hidden="1">FALSE</definedName>
    <definedName name="HTML_LineBefore" hidden="1">FALSE</definedName>
    <definedName name="HTML_Name" hidden="1">"Mr. Snehal Sompura"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Title" hidden="1">"BOQ"</definedName>
    <definedName name="htr" localSheetId="1">'[61]Pier Design(with offset)'!#REF!</definedName>
    <definedName name="htr" localSheetId="7">'[61]Pier Design(with offset)'!#REF!</definedName>
    <definedName name="htr" localSheetId="6">'[61]Pier Design(with offset)'!#REF!</definedName>
    <definedName name="htr" localSheetId="3">'[61]Pier Design(with offset)'!#REF!</definedName>
    <definedName name="htr" localSheetId="2">'[61]Pier Design(with offset)'!#REF!</definedName>
    <definedName name="htr" localSheetId="4">'[61]Pier Design(with offset)'!#REF!</definedName>
    <definedName name="htr">'[61]Pier Design(with offset)'!#REF!</definedName>
    <definedName name="HTS" localSheetId="1">#REF!</definedName>
    <definedName name="HTS" localSheetId="7">#REF!</definedName>
    <definedName name="HTS" localSheetId="6">#REF!</definedName>
    <definedName name="HTS" localSheetId="3">#REF!</definedName>
    <definedName name="HTS" localSheetId="2">#REF!</definedName>
    <definedName name="HTS" localSheetId="4">#REF!</definedName>
    <definedName name="HTS">#REF!</definedName>
    <definedName name="htwo" localSheetId="1">[34]Sheet1!#REF!</definedName>
    <definedName name="htwo" localSheetId="7">[34]Sheet1!#REF!</definedName>
    <definedName name="htwo" localSheetId="6">[34]Sheet1!#REF!</definedName>
    <definedName name="htwo" localSheetId="3">[34]Sheet1!#REF!</definedName>
    <definedName name="htwo" localSheetId="2">[34]Sheet1!#REF!</definedName>
    <definedName name="htwo" localSheetId="4">[34]Sheet1!#REF!</definedName>
    <definedName name="htwo">[34]Sheet1!#REF!</definedName>
    <definedName name="Hw" localSheetId="1">#REF!</definedName>
    <definedName name="Hw" localSheetId="7">#REF!</definedName>
    <definedName name="Hw" localSheetId="6">#REF!</definedName>
    <definedName name="Hw" localSheetId="3">#REF!</definedName>
    <definedName name="Hw" localSheetId="2">#REF!</definedName>
    <definedName name="Hw" localSheetId="4">#REF!</definedName>
    <definedName name="Hw">#REF!</definedName>
    <definedName name="HX" localSheetId="1">[34]Sheet1!#REF!</definedName>
    <definedName name="HX" localSheetId="7">[34]Sheet1!#REF!</definedName>
    <definedName name="HX" localSheetId="6">[34]Sheet1!#REF!</definedName>
    <definedName name="HX" localSheetId="3">[34]Sheet1!#REF!</definedName>
    <definedName name="HX" localSheetId="2">[34]Sheet1!#REF!</definedName>
    <definedName name="HX" localSheetId="4">[34]Sheet1!#REF!</definedName>
    <definedName name="HX">[34]Sheet1!#REF!</definedName>
    <definedName name="hxd" localSheetId="1">[34]Sheet1!#REF!</definedName>
    <definedName name="hxd" localSheetId="7">[34]Sheet1!#REF!</definedName>
    <definedName name="hxd" localSheetId="6">[34]Sheet1!#REF!</definedName>
    <definedName name="hxd" localSheetId="3">[34]Sheet1!#REF!</definedName>
    <definedName name="hxd" localSheetId="2">[34]Sheet1!#REF!</definedName>
    <definedName name="hxd" localSheetId="4">[34]Sheet1!#REF!</definedName>
    <definedName name="hxd">[34]Sheet1!#REF!</definedName>
    <definedName name="HYOUSHI" localSheetId="1">#REF!</definedName>
    <definedName name="HYOUSHI" localSheetId="7">#REF!</definedName>
    <definedName name="HYOUSHI" localSheetId="6">#REF!</definedName>
    <definedName name="HYOUSHI" localSheetId="3">#REF!</definedName>
    <definedName name="HYOUSHI" localSheetId="2">#REF!</definedName>
    <definedName name="HYOUSHI" localSheetId="4">#REF!</definedName>
    <definedName name="HYOUSHI">#REF!</definedName>
    <definedName name="HYSD">'[62]LOCAL RATES'!$H$14</definedName>
    <definedName name="i" localSheetId="1">#REF!</definedName>
    <definedName name="i" localSheetId="7">#REF!</definedName>
    <definedName name="i" localSheetId="6">#REF!</definedName>
    <definedName name="i" localSheetId="3">#REF!</definedName>
    <definedName name="i" localSheetId="2">#REF!</definedName>
    <definedName name="i" localSheetId="4">#REF!</definedName>
    <definedName name="i">#REF!</definedName>
    <definedName name="IAM" hidden="1">{"'Sheet1'!$A$4386:$N$4591"}</definedName>
    <definedName name="ic">5%</definedName>
    <definedName name="if" localSheetId="1">#REF!</definedName>
    <definedName name="if" localSheetId="7">#REF!</definedName>
    <definedName name="if" localSheetId="6">#REF!</definedName>
    <definedName name="if" localSheetId="3">#REF!</definedName>
    <definedName name="if" localSheetId="2">#REF!</definedName>
    <definedName name="if" localSheetId="4">#REF!</definedName>
    <definedName name="if">#REF!</definedName>
    <definedName name="Ig" localSheetId="1">#REF!</definedName>
    <definedName name="Ig" localSheetId="7">#REF!</definedName>
    <definedName name="Ig" localSheetId="6">#REF!</definedName>
    <definedName name="Ig" localSheetId="3">#REF!</definedName>
    <definedName name="Ig" localSheetId="2">#REF!</definedName>
    <definedName name="Ig" localSheetId="4">#REF!</definedName>
    <definedName name="Ig">#REF!</definedName>
    <definedName name="Index">[63]FIRST!$H$1</definedName>
    <definedName name="IndoorGrains" localSheetId="1">#REF!</definedName>
    <definedName name="IndoorGrains" localSheetId="7">#REF!</definedName>
    <definedName name="IndoorGrains" localSheetId="6">#REF!</definedName>
    <definedName name="IndoorGrains" localSheetId="3">#REF!</definedName>
    <definedName name="IndoorGrains" localSheetId="2">#REF!</definedName>
    <definedName name="IndoorGrains" localSheetId="4">#REF!</definedName>
    <definedName name="IndoorGrains">#REF!</definedName>
    <definedName name="INPUT_VALVE" localSheetId="1">#REF!</definedName>
    <definedName name="INPUT_VALVE" localSheetId="7">#REF!</definedName>
    <definedName name="INPUT_VALVE" localSheetId="6">#REF!</definedName>
    <definedName name="INPUT_VALVE" localSheetId="3">#REF!</definedName>
    <definedName name="INPUT_VALVE" localSheetId="2">#REF!</definedName>
    <definedName name="INPUT_VALVE" localSheetId="4">#REF!</definedName>
    <definedName name="INPUT_VALVE">#REF!</definedName>
    <definedName name="INSCON" localSheetId="1">#REF!</definedName>
    <definedName name="INSCON" localSheetId="7">#REF!</definedName>
    <definedName name="INSCON" localSheetId="6">#REF!</definedName>
    <definedName name="INSCON" localSheetId="3">#REF!</definedName>
    <definedName name="INSCON" localSheetId="2">#REF!</definedName>
    <definedName name="INSCON" localSheetId="4">#REF!</definedName>
    <definedName name="INSCON">#REF!</definedName>
    <definedName name="ip" localSheetId="1">#REF!</definedName>
    <definedName name="ip" localSheetId="7">#REF!</definedName>
    <definedName name="ip" localSheetId="6">#REF!</definedName>
    <definedName name="ip" localSheetId="3">#REF!</definedName>
    <definedName name="ip" localSheetId="2">#REF!</definedName>
    <definedName name="ip" localSheetId="4">#REF!</definedName>
    <definedName name="ip">#REF!</definedName>
    <definedName name="ipc" localSheetId="1">#REF!</definedName>
    <definedName name="ipc" localSheetId="7">#REF!</definedName>
    <definedName name="ipc" localSheetId="6">#REF!</definedName>
    <definedName name="ipc" localSheetId="3">#REF!</definedName>
    <definedName name="ipc" localSheetId="2">#REF!</definedName>
    <definedName name="ipc" localSheetId="4">#REF!</definedName>
    <definedName name="ipc">#REF!</definedName>
    <definedName name="IS" localSheetId="1">#REF!</definedName>
    <definedName name="IS" localSheetId="7">#REF!</definedName>
    <definedName name="IS" localSheetId="6">#REF!</definedName>
    <definedName name="IS" localSheetId="3">#REF!</definedName>
    <definedName name="IS" localSheetId="2">#REF!</definedName>
    <definedName name="IS" localSheetId="4">#REF!</definedName>
    <definedName name="IS">#REF!</definedName>
    <definedName name="Isc" localSheetId="1">#REF!</definedName>
    <definedName name="Isc" localSheetId="7">#REF!</definedName>
    <definedName name="Isc" localSheetId="6">#REF!</definedName>
    <definedName name="Isc" localSheetId="3">#REF!</definedName>
    <definedName name="Isc" localSheetId="2">#REF!</definedName>
    <definedName name="Isc" localSheetId="4">#REF!</definedName>
    <definedName name="Isc">#REF!</definedName>
    <definedName name="Iscc" localSheetId="1">#REF!</definedName>
    <definedName name="Iscc" localSheetId="7">#REF!</definedName>
    <definedName name="Iscc" localSheetId="6">#REF!</definedName>
    <definedName name="Iscc" localSheetId="3">#REF!</definedName>
    <definedName name="Iscc" localSheetId="2">#REF!</definedName>
    <definedName name="Iscc" localSheetId="4">#REF!</definedName>
    <definedName name="Iscc">#REF!</definedName>
    <definedName name="J" localSheetId="1">#REF!</definedName>
    <definedName name="J" localSheetId="7">#REF!</definedName>
    <definedName name="J" localSheetId="6">#REF!</definedName>
    <definedName name="J" localSheetId="3">#REF!</definedName>
    <definedName name="J" localSheetId="2">#REF!</definedName>
    <definedName name="J" localSheetId="4">#REF!</definedName>
    <definedName name="J">#REF!</definedName>
    <definedName name="JACK">'[3]Cost of O &amp; O'!$F$32</definedName>
    <definedName name="JCB" localSheetId="1">#REF!</definedName>
    <definedName name="JCB" localSheetId="7">#REF!</definedName>
    <definedName name="JCB" localSheetId="6">#REF!</definedName>
    <definedName name="JCB" localSheetId="3">#REF!</definedName>
    <definedName name="JCB" localSheetId="2">#REF!</definedName>
    <definedName name="JCB" localSheetId="4">#REF!</definedName>
    <definedName name="JCB">#REF!</definedName>
    <definedName name="JCBPOL">'[35]RA Civil'!$F$48</definedName>
    <definedName name="JDTRH">[64]DETAILED!$J$6</definedName>
    <definedName name="jey" localSheetId="1">#REF!</definedName>
    <definedName name="jey" localSheetId="7">#REF!</definedName>
    <definedName name="jey" localSheetId="6">#REF!</definedName>
    <definedName name="jey" localSheetId="3">#REF!</definedName>
    <definedName name="jey" localSheetId="2">#REF!</definedName>
    <definedName name="jey" localSheetId="4">#REF!</definedName>
    <definedName name="jey">#REF!</definedName>
    <definedName name="JK" localSheetId="1">#REF!</definedName>
    <definedName name="JK" localSheetId="7">#REF!</definedName>
    <definedName name="JK" localSheetId="6">#REF!</definedName>
    <definedName name="JK" localSheetId="3">#REF!</definedName>
    <definedName name="JK" localSheetId="2">#REF!</definedName>
    <definedName name="JK" localSheetId="4">#REF!</definedName>
    <definedName name="JK">#REF!</definedName>
    <definedName name="JOI_RATE" localSheetId="1">#REF!</definedName>
    <definedName name="JOI_RATE" localSheetId="7">#REF!</definedName>
    <definedName name="JOI_RATE" localSheetId="6">#REF!</definedName>
    <definedName name="JOI_RATE" localSheetId="3">#REF!</definedName>
    <definedName name="JOI_RATE" localSheetId="2">#REF!</definedName>
    <definedName name="JOI_RATE" localSheetId="4">#REF!</definedName>
    <definedName name="JOI_RATE">#REF!</definedName>
    <definedName name="jos" localSheetId="1">#REF!</definedName>
    <definedName name="jos" localSheetId="7">#REF!</definedName>
    <definedName name="jos" localSheetId="6">#REF!</definedName>
    <definedName name="jos" localSheetId="3">#REF!</definedName>
    <definedName name="jos" localSheetId="2">#REF!</definedName>
    <definedName name="jos" localSheetId="4">#REF!</definedName>
    <definedName name="jos">#REF!</definedName>
    <definedName name="JUMBO">'[3]Cost of O &amp; O'!$F$39</definedName>
    <definedName name="jva" localSheetId="1">#REF!</definedName>
    <definedName name="jva" localSheetId="7">#REF!</definedName>
    <definedName name="jva" localSheetId="6">#REF!</definedName>
    <definedName name="jva" localSheetId="3">#REF!</definedName>
    <definedName name="jva" localSheetId="2">#REF!</definedName>
    <definedName name="jva" localSheetId="4">#REF!</definedName>
    <definedName name="jva">#REF!</definedName>
    <definedName name="k" hidden="1">{"form-D1",#N/A,FALSE,"FORM-D1";"form-D1_amt",#N/A,FALSE,"FORM-D1"}</definedName>
    <definedName name="k0" localSheetId="1">#REF!</definedName>
    <definedName name="k0" localSheetId="7">#REF!</definedName>
    <definedName name="k0" localSheetId="6">#REF!</definedName>
    <definedName name="k0" localSheetId="3">#REF!</definedName>
    <definedName name="k0" localSheetId="2">#REF!</definedName>
    <definedName name="k0" localSheetId="4">#REF!</definedName>
    <definedName name="k0">#REF!</definedName>
    <definedName name="k1_table" localSheetId="1">#REF!</definedName>
    <definedName name="k1_table" localSheetId="7">#REF!</definedName>
    <definedName name="k1_table" localSheetId="6">#REF!</definedName>
    <definedName name="k1_table" localSheetId="3">#REF!</definedName>
    <definedName name="k1_table" localSheetId="2">#REF!</definedName>
    <definedName name="k1_table" localSheetId="4">#REF!</definedName>
    <definedName name="k1_table">#REF!</definedName>
    <definedName name="k1x" localSheetId="1">[43]Design!#REF!</definedName>
    <definedName name="k1x" localSheetId="7">[43]Design!#REF!</definedName>
    <definedName name="k1x" localSheetId="6">[43]Design!#REF!</definedName>
    <definedName name="k1x" localSheetId="3">[43]Design!#REF!</definedName>
    <definedName name="k1x" localSheetId="2">[43]Design!#REF!</definedName>
    <definedName name="k1x" localSheetId="4">[43]Design!#REF!</definedName>
    <definedName name="k1x">[43]Design!#REF!</definedName>
    <definedName name="k1y" localSheetId="1">[43]Design!#REF!</definedName>
    <definedName name="k1y" localSheetId="7">[43]Design!#REF!</definedName>
    <definedName name="k1y" localSheetId="6">[43]Design!#REF!</definedName>
    <definedName name="k1y" localSheetId="3">[43]Design!#REF!</definedName>
    <definedName name="k1y" localSheetId="2">[43]Design!#REF!</definedName>
    <definedName name="k1y" localSheetId="4">[43]Design!#REF!</definedName>
    <definedName name="k1y">[43]Design!#REF!</definedName>
    <definedName name="k2x" localSheetId="1">[43]Design!#REF!</definedName>
    <definedName name="k2x" localSheetId="7">[43]Design!#REF!</definedName>
    <definedName name="k2x" localSheetId="6">[43]Design!#REF!</definedName>
    <definedName name="k2x" localSheetId="3">[43]Design!#REF!</definedName>
    <definedName name="k2x" localSheetId="2">[43]Design!#REF!</definedName>
    <definedName name="k2x" localSheetId="4">[43]Design!#REF!</definedName>
    <definedName name="k2x">[43]Design!#REF!</definedName>
    <definedName name="k2y" localSheetId="1">[43]Design!#REF!</definedName>
    <definedName name="k2y" localSheetId="7">[43]Design!#REF!</definedName>
    <definedName name="k2y" localSheetId="6">[43]Design!#REF!</definedName>
    <definedName name="k2y" localSheetId="3">[43]Design!#REF!</definedName>
    <definedName name="k2y" localSheetId="2">[43]Design!#REF!</definedName>
    <definedName name="k2y" localSheetId="4">[43]Design!#REF!</definedName>
    <definedName name="k2y">[43]Design!#REF!</definedName>
    <definedName name="Ka" localSheetId="1">#REF!</definedName>
    <definedName name="Ka" localSheetId="7">#REF!</definedName>
    <definedName name="Ka" localSheetId="6">#REF!</definedName>
    <definedName name="Ka" localSheetId="3">#REF!</definedName>
    <definedName name="Ka" localSheetId="2">#REF!</definedName>
    <definedName name="Ka" localSheetId="4">#REF!</definedName>
    <definedName name="Ka">#REF!</definedName>
    <definedName name="kb" localSheetId="1">#REF!</definedName>
    <definedName name="kb" localSheetId="7">#REF!</definedName>
    <definedName name="kb" localSheetId="6">#REF!</definedName>
    <definedName name="kb" localSheetId="3">#REF!</definedName>
    <definedName name="kb" localSheetId="2">#REF!</definedName>
    <definedName name="kb" localSheetId="4">#REF!</definedName>
    <definedName name="kb">#REF!</definedName>
    <definedName name="kc" localSheetId="1">#REF!</definedName>
    <definedName name="kc" localSheetId="7">#REF!</definedName>
    <definedName name="kc" localSheetId="6">#REF!</definedName>
    <definedName name="kc" localSheetId="3">#REF!</definedName>
    <definedName name="kc" localSheetId="2">#REF!</definedName>
    <definedName name="kc" localSheetId="4">#REF!</definedName>
    <definedName name="kc">#REF!</definedName>
    <definedName name="KERB" localSheetId="1">#REF!</definedName>
    <definedName name="KERB" localSheetId="7">#REF!</definedName>
    <definedName name="KERB" localSheetId="6">#REF!</definedName>
    <definedName name="KERB" localSheetId="3">#REF!</definedName>
    <definedName name="KERB" localSheetId="2">#REF!</definedName>
    <definedName name="KERB" localSheetId="4">#REF!</definedName>
    <definedName name="KERB">#REF!</definedName>
    <definedName name="kh" localSheetId="1">#REF!</definedName>
    <definedName name="kh" localSheetId="7">#REF!</definedName>
    <definedName name="kh" localSheetId="6">#REF!</definedName>
    <definedName name="kh" localSheetId="3">#REF!</definedName>
    <definedName name="kh" localSheetId="2">#REF!</definedName>
    <definedName name="kh" localSheetId="4">#REF!</definedName>
    <definedName name="kh">#REF!</definedName>
    <definedName name="KHAL" localSheetId="1">#REF!</definedName>
    <definedName name="KHAL" localSheetId="7">#REF!</definedName>
    <definedName name="KHAL" localSheetId="6">#REF!</definedName>
    <definedName name="KHAL" localSheetId="3">#REF!</definedName>
    <definedName name="KHAL" localSheetId="2">#REF!</definedName>
    <definedName name="KHAL" localSheetId="4">#REF!</definedName>
    <definedName name="KHAL">#REF!</definedName>
    <definedName name="ki" localSheetId="1">#REF!</definedName>
    <definedName name="ki" localSheetId="7">#REF!</definedName>
    <definedName name="ki" localSheetId="6">#REF!</definedName>
    <definedName name="ki" localSheetId="3">#REF!</definedName>
    <definedName name="ki" localSheetId="2">#REF!</definedName>
    <definedName name="ki" localSheetId="4">#REF!</definedName>
    <definedName name="ki">#REF!</definedName>
    <definedName name="kii" localSheetId="1">#REF!</definedName>
    <definedName name="kii" localSheetId="7">#REF!</definedName>
    <definedName name="kii" localSheetId="6">#REF!</definedName>
    <definedName name="kii" localSheetId="3">#REF!</definedName>
    <definedName name="kii" localSheetId="2">#REF!</definedName>
    <definedName name="kii" localSheetId="4">#REF!</definedName>
    <definedName name="kii">#REF!</definedName>
    <definedName name="kiid" localSheetId="1">#REF!</definedName>
    <definedName name="kiid" localSheetId="7">#REF!</definedName>
    <definedName name="kiid" localSheetId="6">#REF!</definedName>
    <definedName name="kiid" localSheetId="3">#REF!</definedName>
    <definedName name="kiid" localSheetId="2">#REF!</definedName>
    <definedName name="kiid" localSheetId="4">#REF!</definedName>
    <definedName name="kiid">#REF!</definedName>
    <definedName name="Kim" localSheetId="1">#REF!</definedName>
    <definedName name="Kim" localSheetId="7">#REF!</definedName>
    <definedName name="Kim" localSheetId="6">#REF!</definedName>
    <definedName name="Kim" localSheetId="3">#REF!</definedName>
    <definedName name="Kim" localSheetId="2">#REF!</definedName>
    <definedName name="Kim" localSheetId="4">#REF!</definedName>
    <definedName name="Kim">#REF!</definedName>
    <definedName name="Kis" localSheetId="1">#REF!</definedName>
    <definedName name="Kis" localSheetId="7">#REF!</definedName>
    <definedName name="Kis" localSheetId="6">#REF!</definedName>
    <definedName name="Kis" localSheetId="3">#REF!</definedName>
    <definedName name="Kis" localSheetId="2">#REF!</definedName>
    <definedName name="Kis" localSheetId="4">#REF!</definedName>
    <definedName name="Kis">#REF!</definedName>
    <definedName name="Km" localSheetId="1">#REF!</definedName>
    <definedName name="Km" localSheetId="7">#REF!</definedName>
    <definedName name="Km" localSheetId="6">#REF!</definedName>
    <definedName name="Km" localSheetId="3">#REF!</definedName>
    <definedName name="Km" localSheetId="2">#REF!</definedName>
    <definedName name="Km" localSheetId="4">#REF!</definedName>
    <definedName name="Km">#REF!</definedName>
    <definedName name="Ko" localSheetId="1">#REF!</definedName>
    <definedName name="Ko" localSheetId="7">#REF!</definedName>
    <definedName name="Ko" localSheetId="6">#REF!</definedName>
    <definedName name="Ko" localSheetId="3">#REF!</definedName>
    <definedName name="Ko" localSheetId="2">#REF!</definedName>
    <definedName name="Ko" localSheetId="4">#REF!</definedName>
    <definedName name="Ko">#REF!</definedName>
    <definedName name="kone" localSheetId="1">#REF!</definedName>
    <definedName name="kone" localSheetId="7">#REF!</definedName>
    <definedName name="kone" localSheetId="6">#REF!</definedName>
    <definedName name="kone" localSheetId="3">#REF!</definedName>
    <definedName name="kone" localSheetId="2">#REF!</definedName>
    <definedName name="kone" localSheetId="4">#REF!</definedName>
    <definedName name="kone">#REF!</definedName>
    <definedName name="KOTASTN">'[35]RA Civil'!$E$43</definedName>
    <definedName name="Kp" localSheetId="1">#REF!</definedName>
    <definedName name="Kp" localSheetId="7">#REF!</definedName>
    <definedName name="Kp" localSheetId="6">#REF!</definedName>
    <definedName name="Kp" localSheetId="3">#REF!</definedName>
    <definedName name="Kp" localSheetId="2">#REF!</definedName>
    <definedName name="Kp" localSheetId="4">#REF!</definedName>
    <definedName name="Kp">#REF!</definedName>
    <definedName name="Ks" localSheetId="1">#REF!</definedName>
    <definedName name="Ks" localSheetId="7">#REF!</definedName>
    <definedName name="Ks" localSheetId="6">#REF!</definedName>
    <definedName name="Ks" localSheetId="3">#REF!</definedName>
    <definedName name="Ks" localSheetId="2">#REF!</definedName>
    <definedName name="Ks" localSheetId="4">#REF!</definedName>
    <definedName name="Ks">#REF!</definedName>
    <definedName name="ktwo" localSheetId="1">#REF!</definedName>
    <definedName name="ktwo" localSheetId="7">#REF!</definedName>
    <definedName name="ktwo" localSheetId="6">#REF!</definedName>
    <definedName name="ktwo" localSheetId="3">#REF!</definedName>
    <definedName name="ktwo" localSheetId="2">#REF!</definedName>
    <definedName name="ktwo" localSheetId="4">#REF!</definedName>
    <definedName name="ktwo">#REF!</definedName>
    <definedName name="kw" localSheetId="1">[1]LD!#REF!</definedName>
    <definedName name="kw" localSheetId="7">[1]LD!#REF!</definedName>
    <definedName name="kw" localSheetId="6">[1]LD!#REF!</definedName>
    <definedName name="kw" localSheetId="3">[1]LD!#REF!</definedName>
    <definedName name="kw" localSheetId="2">[1]LD!#REF!</definedName>
    <definedName name="kw" localSheetId="4">[1]LD!#REF!</definedName>
    <definedName name="kw">[1]LD!#REF!</definedName>
    <definedName name="L" localSheetId="1">#REF!</definedName>
    <definedName name="L" localSheetId="7">#REF!</definedName>
    <definedName name="L" localSheetId="6">#REF!</definedName>
    <definedName name="L" localSheetId="3">#REF!</definedName>
    <definedName name="L" localSheetId="2">#REF!</definedName>
    <definedName name="L" localSheetId="4">#REF!</definedName>
    <definedName name="L">#REF!</definedName>
    <definedName name="LA" localSheetId="1">#REF!</definedName>
    <definedName name="LA" localSheetId="7">#REF!</definedName>
    <definedName name="LA" localSheetId="6">#REF!</definedName>
    <definedName name="LA" localSheetId="3">#REF!</definedName>
    <definedName name="LA" localSheetId="2">#REF!</definedName>
    <definedName name="LA" localSheetId="4">#REF!</definedName>
    <definedName name="LA">#REF!</definedName>
    <definedName name="LAB_RATE" localSheetId="1">#REF!</definedName>
    <definedName name="LAB_RATE" localSheetId="7">#REF!</definedName>
    <definedName name="LAB_RATE" localSheetId="6">#REF!</definedName>
    <definedName name="LAB_RATE" localSheetId="3">#REF!</definedName>
    <definedName name="LAB_RATE" localSheetId="2">#REF!</definedName>
    <definedName name="LAB_RATE" localSheetId="4">#REF!</definedName>
    <definedName name="LAB_RATE">#REF!</definedName>
    <definedName name="LABM1" localSheetId="1">#REF!</definedName>
    <definedName name="LABM1" localSheetId="7">#REF!</definedName>
    <definedName name="LABM1" localSheetId="6">#REF!</definedName>
    <definedName name="LABM1" localSheetId="3">#REF!</definedName>
    <definedName name="LABM1" localSheetId="2">#REF!</definedName>
    <definedName name="LABM1" localSheetId="4">#REF!</definedName>
    <definedName name="LABM1">#REF!</definedName>
    <definedName name="LABM2" localSheetId="1">#REF!</definedName>
    <definedName name="LABM2" localSheetId="7">#REF!</definedName>
    <definedName name="LABM2" localSheetId="6">#REF!</definedName>
    <definedName name="LABM2" localSheetId="3">#REF!</definedName>
    <definedName name="LABM2" localSheetId="2">#REF!</definedName>
    <definedName name="LABM2" localSheetId="4">#REF!</definedName>
    <definedName name="LABM2">#REF!</definedName>
    <definedName name="LABM3" localSheetId="1">#REF!</definedName>
    <definedName name="LABM3" localSheetId="7">#REF!</definedName>
    <definedName name="LABM3" localSheetId="6">#REF!</definedName>
    <definedName name="LABM3" localSheetId="3">#REF!</definedName>
    <definedName name="LABM3" localSheetId="2">#REF!</definedName>
    <definedName name="LABM3" localSheetId="4">#REF!</definedName>
    <definedName name="LABM3">#REF!</definedName>
    <definedName name="LABM4" localSheetId="1">#REF!</definedName>
    <definedName name="LABM4" localSheetId="7">#REF!</definedName>
    <definedName name="LABM4" localSheetId="6">#REF!</definedName>
    <definedName name="LABM4" localSheetId="3">#REF!</definedName>
    <definedName name="LABM4" localSheetId="2">#REF!</definedName>
    <definedName name="LABM4" localSheetId="4">#REF!</definedName>
    <definedName name="LABM4">#REF!</definedName>
    <definedName name="LABM5" localSheetId="1">#REF!</definedName>
    <definedName name="LABM5" localSheetId="7">#REF!</definedName>
    <definedName name="LABM5" localSheetId="6">#REF!</definedName>
    <definedName name="LABM5" localSheetId="3">#REF!</definedName>
    <definedName name="LABM5" localSheetId="2">#REF!</definedName>
    <definedName name="LABM5" localSheetId="4">#REF!</definedName>
    <definedName name="LABM5">#REF!</definedName>
    <definedName name="LABM6" localSheetId="1">#REF!</definedName>
    <definedName name="LABM6" localSheetId="7">#REF!</definedName>
    <definedName name="LABM6" localSheetId="6">#REF!</definedName>
    <definedName name="LABM6" localSheetId="3">#REF!</definedName>
    <definedName name="LABM6" localSheetId="2">#REF!</definedName>
    <definedName name="LABM6" localSheetId="4">#REF!</definedName>
    <definedName name="LABM6">#REF!</definedName>
    <definedName name="LAC">[65]S2groupcode!$G$2</definedName>
    <definedName name="LACB1" localSheetId="1">#REF!</definedName>
    <definedName name="LACB1" localSheetId="7">#REF!</definedName>
    <definedName name="LACB1" localSheetId="6">#REF!</definedName>
    <definedName name="LACB1" localSheetId="3">#REF!</definedName>
    <definedName name="LACB1" localSheetId="2">#REF!</definedName>
    <definedName name="LACB1" localSheetId="4">#REF!</definedName>
    <definedName name="LACB1">#REF!</definedName>
    <definedName name="LACB2" localSheetId="1">#REF!</definedName>
    <definedName name="LACB2" localSheetId="7">#REF!</definedName>
    <definedName name="LACB2" localSheetId="6">#REF!</definedName>
    <definedName name="LACB2" localSheetId="3">#REF!</definedName>
    <definedName name="LACB2" localSheetId="2">#REF!</definedName>
    <definedName name="LACB2" localSheetId="4">#REF!</definedName>
    <definedName name="LACB2">#REF!</definedName>
    <definedName name="LACB3" localSheetId="1">#REF!</definedName>
    <definedName name="LACB3" localSheetId="7">#REF!</definedName>
    <definedName name="LACB3" localSheetId="6">#REF!</definedName>
    <definedName name="LACB3" localSheetId="3">#REF!</definedName>
    <definedName name="LACB3" localSheetId="2">#REF!</definedName>
    <definedName name="LACB3" localSheetId="4">#REF!</definedName>
    <definedName name="LACB3">#REF!</definedName>
    <definedName name="LACB4" localSheetId="1">#REF!</definedName>
    <definedName name="LACB4" localSheetId="7">#REF!</definedName>
    <definedName name="LACB4" localSheetId="6">#REF!</definedName>
    <definedName name="LACB4" localSheetId="3">#REF!</definedName>
    <definedName name="LACB4" localSheetId="2">#REF!</definedName>
    <definedName name="LACB4" localSheetId="4">#REF!</definedName>
    <definedName name="LACB4">#REF!</definedName>
    <definedName name="LACB5" localSheetId="1">#REF!</definedName>
    <definedName name="LACB5" localSheetId="7">#REF!</definedName>
    <definedName name="LACB5" localSheetId="6">#REF!</definedName>
    <definedName name="LACB5" localSheetId="3">#REF!</definedName>
    <definedName name="LACB5" localSheetId="2">#REF!</definedName>
    <definedName name="LACB5" localSheetId="4">#REF!</definedName>
    <definedName name="LACB5">#REF!</definedName>
    <definedName name="LACB6" localSheetId="1">#REF!</definedName>
    <definedName name="LACB6" localSheetId="7">#REF!</definedName>
    <definedName name="LACB6" localSheetId="6">#REF!</definedName>
    <definedName name="LACB6" localSheetId="3">#REF!</definedName>
    <definedName name="LACB6" localSheetId="2">#REF!</definedName>
    <definedName name="LACB6" localSheetId="4">#REF!</definedName>
    <definedName name="LACB6">#REF!</definedName>
    <definedName name="LACR1" localSheetId="1">#REF!</definedName>
    <definedName name="LACR1" localSheetId="7">#REF!</definedName>
    <definedName name="LACR1" localSheetId="6">#REF!</definedName>
    <definedName name="LACR1" localSheetId="3">#REF!</definedName>
    <definedName name="LACR1" localSheetId="2">#REF!</definedName>
    <definedName name="LACR1" localSheetId="4">#REF!</definedName>
    <definedName name="LACR1">#REF!</definedName>
    <definedName name="LACR2" localSheetId="1">#REF!</definedName>
    <definedName name="LACR2" localSheetId="7">#REF!</definedName>
    <definedName name="LACR2" localSheetId="6">#REF!</definedName>
    <definedName name="LACR2" localSheetId="3">#REF!</definedName>
    <definedName name="LACR2" localSheetId="2">#REF!</definedName>
    <definedName name="LACR2" localSheetId="4">#REF!</definedName>
    <definedName name="LACR2">#REF!</definedName>
    <definedName name="LACR3" localSheetId="1">#REF!</definedName>
    <definedName name="LACR3" localSheetId="7">#REF!</definedName>
    <definedName name="LACR3" localSheetId="6">#REF!</definedName>
    <definedName name="LACR3" localSheetId="3">#REF!</definedName>
    <definedName name="LACR3" localSheetId="2">#REF!</definedName>
    <definedName name="LACR3" localSheetId="4">#REF!</definedName>
    <definedName name="LACR3">#REF!</definedName>
    <definedName name="LACR4" localSheetId="1">#REF!</definedName>
    <definedName name="LACR4" localSheetId="7">#REF!</definedName>
    <definedName name="LACR4" localSheetId="6">#REF!</definedName>
    <definedName name="LACR4" localSheetId="3">#REF!</definedName>
    <definedName name="LACR4" localSheetId="2">#REF!</definedName>
    <definedName name="LACR4" localSheetId="4">#REF!</definedName>
    <definedName name="LACR4">#REF!</definedName>
    <definedName name="LACR5" localSheetId="1">#REF!</definedName>
    <definedName name="LACR5" localSheetId="7">#REF!</definedName>
    <definedName name="LACR5" localSheetId="6">#REF!</definedName>
    <definedName name="LACR5" localSheetId="3">#REF!</definedName>
    <definedName name="LACR5" localSheetId="2">#REF!</definedName>
    <definedName name="LACR5" localSheetId="4">#REF!</definedName>
    <definedName name="LACR5">#REF!</definedName>
    <definedName name="LACR6" localSheetId="1">#REF!</definedName>
    <definedName name="LACR6" localSheetId="7">#REF!</definedName>
    <definedName name="LACR6" localSheetId="6">#REF!</definedName>
    <definedName name="LACR6" localSheetId="3">#REF!</definedName>
    <definedName name="LACR6" localSheetId="2">#REF!</definedName>
    <definedName name="LACR6" localSheetId="4">#REF!</definedName>
    <definedName name="LACR6">#REF!</definedName>
    <definedName name="LACS">[66]PLAN_FEB97!$A$2</definedName>
    <definedName name="LAGG1" localSheetId="1">#REF!</definedName>
    <definedName name="LAGG1" localSheetId="7">#REF!</definedName>
    <definedName name="LAGG1" localSheetId="6">#REF!</definedName>
    <definedName name="LAGG1" localSheetId="3">#REF!</definedName>
    <definedName name="LAGG1" localSheetId="2">#REF!</definedName>
    <definedName name="LAGG1" localSheetId="4">#REF!</definedName>
    <definedName name="LAGG1">#REF!</definedName>
    <definedName name="LAGG2" localSheetId="1">#REF!</definedName>
    <definedName name="LAGG2" localSheetId="7">#REF!</definedName>
    <definedName name="LAGG2" localSheetId="6">#REF!</definedName>
    <definedName name="LAGG2" localSheetId="3">#REF!</definedName>
    <definedName name="LAGG2" localSheetId="2">#REF!</definedName>
    <definedName name="LAGG2" localSheetId="4">#REF!</definedName>
    <definedName name="LAGG2">#REF!</definedName>
    <definedName name="LAGG3" localSheetId="1">#REF!</definedName>
    <definedName name="LAGG3" localSheetId="7">#REF!</definedName>
    <definedName name="LAGG3" localSheetId="6">#REF!</definedName>
    <definedName name="LAGG3" localSheetId="3">#REF!</definedName>
    <definedName name="LAGG3" localSheetId="2">#REF!</definedName>
    <definedName name="LAGG3" localSheetId="4">#REF!</definedName>
    <definedName name="LAGG3">#REF!</definedName>
    <definedName name="LAGG6" localSheetId="1">#REF!</definedName>
    <definedName name="LAGG6" localSheetId="7">#REF!</definedName>
    <definedName name="LAGG6" localSheetId="6">#REF!</definedName>
    <definedName name="LAGG6" localSheetId="3">#REF!</definedName>
    <definedName name="LAGG6" localSheetId="2">#REF!</definedName>
    <definedName name="LAGG6" localSheetId="4">#REF!</definedName>
    <definedName name="LAGG6">#REF!</definedName>
    <definedName name="LAWM1" localSheetId="1">#REF!</definedName>
    <definedName name="LAWM1" localSheetId="7">#REF!</definedName>
    <definedName name="LAWM1" localSheetId="6">#REF!</definedName>
    <definedName name="LAWM1" localSheetId="3">#REF!</definedName>
    <definedName name="LAWM1" localSheetId="2">#REF!</definedName>
    <definedName name="LAWM1" localSheetId="4">#REF!</definedName>
    <definedName name="LAWM1">#REF!</definedName>
    <definedName name="LAWM2" localSheetId="1">#REF!</definedName>
    <definedName name="LAWM2" localSheetId="7">#REF!</definedName>
    <definedName name="LAWM2" localSheetId="6">#REF!</definedName>
    <definedName name="LAWM2" localSheetId="3">#REF!</definedName>
    <definedName name="LAWM2" localSheetId="2">#REF!</definedName>
    <definedName name="LAWM2" localSheetId="4">#REF!</definedName>
    <definedName name="LAWM2">#REF!</definedName>
    <definedName name="LAWM3" localSheetId="1">#REF!</definedName>
    <definedName name="LAWM3" localSheetId="7">#REF!</definedName>
    <definedName name="LAWM3" localSheetId="6">#REF!</definedName>
    <definedName name="LAWM3" localSheetId="3">#REF!</definedName>
    <definedName name="LAWM3" localSheetId="2">#REF!</definedName>
    <definedName name="LAWM3" localSheetId="4">#REF!</definedName>
    <definedName name="LAWM3">#REF!</definedName>
    <definedName name="LAWM4" localSheetId="1">#REF!</definedName>
    <definedName name="LAWM4" localSheetId="7">#REF!</definedName>
    <definedName name="LAWM4" localSheetId="6">#REF!</definedName>
    <definedName name="LAWM4" localSheetId="3">#REF!</definedName>
    <definedName name="LAWM4" localSheetId="2">#REF!</definedName>
    <definedName name="LAWM4" localSheetId="4">#REF!</definedName>
    <definedName name="LAWM4">#REF!</definedName>
    <definedName name="LAWM5" localSheetId="1">#REF!</definedName>
    <definedName name="LAWM5" localSheetId="7">#REF!</definedName>
    <definedName name="LAWM5" localSheetId="6">#REF!</definedName>
    <definedName name="LAWM5" localSheetId="3">#REF!</definedName>
    <definedName name="LAWM5" localSheetId="2">#REF!</definedName>
    <definedName name="LAWM5" localSheetId="4">#REF!</definedName>
    <definedName name="LAWM5">#REF!</definedName>
    <definedName name="LAWM6" localSheetId="1">#REF!</definedName>
    <definedName name="LAWM6" localSheetId="7">#REF!</definedName>
    <definedName name="LAWM6" localSheetId="6">#REF!</definedName>
    <definedName name="LAWM6" localSheetId="3">#REF!</definedName>
    <definedName name="LAWM6" localSheetId="2">#REF!</definedName>
    <definedName name="LAWM6" localSheetId="4">#REF!</definedName>
    <definedName name="LAWM6">#REF!</definedName>
    <definedName name="Lbc" localSheetId="1">#REF!</definedName>
    <definedName name="Lbc" localSheetId="7">#REF!</definedName>
    <definedName name="Lbc" localSheetId="6">#REF!</definedName>
    <definedName name="Lbc" localSheetId="3">#REF!</definedName>
    <definedName name="Lbc" localSheetId="2">#REF!</definedName>
    <definedName name="Lbc" localSheetId="4">#REF!</definedName>
    <definedName name="Lbc">#REF!</definedName>
    <definedName name="Lbe" localSheetId="1">#REF!</definedName>
    <definedName name="Lbe" localSheetId="7">#REF!</definedName>
    <definedName name="Lbe" localSheetId="6">#REF!</definedName>
    <definedName name="Lbe" localSheetId="3">#REF!</definedName>
    <definedName name="Lbe" localSheetId="2">#REF!</definedName>
    <definedName name="Lbe" localSheetId="4">#REF!</definedName>
    <definedName name="Lbe">#REF!</definedName>
    <definedName name="LBM" localSheetId="1">#REF!</definedName>
    <definedName name="LBM" localSheetId="7">#REF!</definedName>
    <definedName name="LBM" localSheetId="6">#REF!</definedName>
    <definedName name="LBM" localSheetId="3">#REF!</definedName>
    <definedName name="LBM" localSheetId="2">#REF!</definedName>
    <definedName name="LBM" localSheetId="4">#REF!</definedName>
    <definedName name="LBM">#REF!</definedName>
    <definedName name="LBMod" localSheetId="1">#REF!</definedName>
    <definedName name="LBMod" localSheetId="7">#REF!</definedName>
    <definedName name="LBMod" localSheetId="6">#REF!</definedName>
    <definedName name="LBMod" localSheetId="3">#REF!</definedName>
    <definedName name="LBMod" localSheetId="2">#REF!</definedName>
    <definedName name="LBMod" localSheetId="4">#REF!</definedName>
    <definedName name="LBMod">#REF!</definedName>
    <definedName name="LBOULD" localSheetId="1">#REF!</definedName>
    <definedName name="LBOULD" localSheetId="7">#REF!</definedName>
    <definedName name="LBOULD" localSheetId="6">#REF!</definedName>
    <definedName name="LBOULD" localSheetId="3">#REF!</definedName>
    <definedName name="LBOULD" localSheetId="2">#REF!</definedName>
    <definedName name="LBOULD" localSheetId="4">#REF!</definedName>
    <definedName name="LBOULD">#REF!</definedName>
    <definedName name="Lbpb" localSheetId="1">#REF!</definedName>
    <definedName name="Lbpb" localSheetId="7">#REF!</definedName>
    <definedName name="Lbpb" localSheetId="6">#REF!</definedName>
    <definedName name="Lbpb" localSheetId="3">#REF!</definedName>
    <definedName name="Lbpb" localSheetId="2">#REF!</definedName>
    <definedName name="Lbpb" localSheetId="4">#REF!</definedName>
    <definedName name="Lbpb">#REF!</definedName>
    <definedName name="Lbpl" localSheetId="1">#REF!</definedName>
    <definedName name="Lbpl" localSheetId="7">#REF!</definedName>
    <definedName name="Lbpl" localSheetId="6">#REF!</definedName>
    <definedName name="Lbpl" localSheetId="3">#REF!</definedName>
    <definedName name="Lbpl" localSheetId="2">#REF!</definedName>
    <definedName name="Lbpl" localSheetId="4">#REF!</definedName>
    <definedName name="Lbpl">#REF!</definedName>
    <definedName name="Lbr" localSheetId="1">#REF!</definedName>
    <definedName name="Lbr" localSheetId="7">#REF!</definedName>
    <definedName name="Lbr" localSheetId="6">#REF!</definedName>
    <definedName name="Lbr" localSheetId="3">#REF!</definedName>
    <definedName name="Lbr" localSheetId="2">#REF!</definedName>
    <definedName name="Lbr" localSheetId="4">#REF!</definedName>
    <definedName name="Lbr">#REF!</definedName>
    <definedName name="lbrod" localSheetId="1">#REF!</definedName>
    <definedName name="lbrod" localSheetId="7">#REF!</definedName>
    <definedName name="lbrod" localSheetId="6">#REF!</definedName>
    <definedName name="lbrod" localSheetId="3">#REF!</definedName>
    <definedName name="lbrod" localSheetId="2">#REF!</definedName>
    <definedName name="lbrod" localSheetId="4">#REF!</definedName>
    <definedName name="lbrod">#REF!</definedName>
    <definedName name="LC" localSheetId="1">#REF!</definedName>
    <definedName name="LC" localSheetId="7">#REF!</definedName>
    <definedName name="LC" localSheetId="6">#REF!</definedName>
    <definedName name="LC" localSheetId="3">#REF!</definedName>
    <definedName name="LC" localSheetId="2">#REF!</definedName>
    <definedName name="LC" localSheetId="4">#REF!</definedName>
    <definedName name="LC">#REF!</definedName>
    <definedName name="LCON" localSheetId="1">#REF!</definedName>
    <definedName name="LCON" localSheetId="7">#REF!</definedName>
    <definedName name="LCON" localSheetId="6">#REF!</definedName>
    <definedName name="LCON" localSheetId="3">#REF!</definedName>
    <definedName name="LCON" localSheetId="2">#REF!</definedName>
    <definedName name="LCON" localSheetId="4">#REF!</definedName>
    <definedName name="LCON">#REF!</definedName>
    <definedName name="lcr" localSheetId="1">#REF!</definedName>
    <definedName name="lcr" localSheetId="7">#REF!</definedName>
    <definedName name="lcr" localSheetId="6">#REF!</definedName>
    <definedName name="lcr" localSheetId="3">#REF!</definedName>
    <definedName name="lcr" localSheetId="2">#REF!</definedName>
    <definedName name="lcr" localSheetId="4">#REF!</definedName>
    <definedName name="lcr">#REF!</definedName>
    <definedName name="LCSAND1" localSheetId="1">#REF!</definedName>
    <definedName name="LCSAND1" localSheetId="7">#REF!</definedName>
    <definedName name="LCSAND1" localSheetId="6">#REF!</definedName>
    <definedName name="LCSAND1" localSheetId="3">#REF!</definedName>
    <definedName name="LCSAND1" localSheetId="2">#REF!</definedName>
    <definedName name="LCSAND1" localSheetId="4">#REF!</definedName>
    <definedName name="LCSAND1">#REF!</definedName>
    <definedName name="LCSAND2" localSheetId="1">#REF!</definedName>
    <definedName name="LCSAND2" localSheetId="7">#REF!</definedName>
    <definedName name="LCSAND2" localSheetId="6">#REF!</definedName>
    <definedName name="LCSAND2" localSheetId="3">#REF!</definedName>
    <definedName name="LCSAND2" localSheetId="2">#REF!</definedName>
    <definedName name="LCSAND2" localSheetId="4">#REF!</definedName>
    <definedName name="LCSAND2">#REF!</definedName>
    <definedName name="LCSAND3" localSheetId="1">#REF!</definedName>
    <definedName name="LCSAND3" localSheetId="7">#REF!</definedName>
    <definedName name="LCSAND3" localSheetId="6">#REF!</definedName>
    <definedName name="LCSAND3" localSheetId="3">#REF!</definedName>
    <definedName name="LCSAND3" localSheetId="2">#REF!</definedName>
    <definedName name="LCSAND3" localSheetId="4">#REF!</definedName>
    <definedName name="LCSAND3">#REF!</definedName>
    <definedName name="LCSAND6" localSheetId="1">#REF!</definedName>
    <definedName name="LCSAND6" localSheetId="7">#REF!</definedName>
    <definedName name="LCSAND6" localSheetId="6">#REF!</definedName>
    <definedName name="LCSAND6" localSheetId="3">#REF!</definedName>
    <definedName name="LCSAND6" localSheetId="2">#REF!</definedName>
    <definedName name="LCSAND6" localSheetId="4">#REF!</definedName>
    <definedName name="LCSAND6">#REF!</definedName>
    <definedName name="Le" localSheetId="1">#REF!</definedName>
    <definedName name="Le" localSheetId="7">#REF!</definedName>
    <definedName name="Le" localSheetId="6">#REF!</definedName>
    <definedName name="Le" localSheetId="3">#REF!</definedName>
    <definedName name="Le" localSheetId="2">#REF!</definedName>
    <definedName name="Le" localSheetId="4">#REF!</definedName>
    <definedName name="Le">#REF!</definedName>
    <definedName name="Leff">[45]basdat!$D$4</definedName>
    <definedName name="len" localSheetId="1">#REF!</definedName>
    <definedName name="len" localSheetId="7">#REF!</definedName>
    <definedName name="len" localSheetId="6">#REF!</definedName>
    <definedName name="len" localSheetId="3">#REF!</definedName>
    <definedName name="len" localSheetId="2">#REF!</definedName>
    <definedName name="len" localSheetId="4">#REF!</definedName>
    <definedName name="len">#REF!</definedName>
    <definedName name="Lencon" localSheetId="1">#REF!</definedName>
    <definedName name="Lencon" localSheetId="7">#REF!</definedName>
    <definedName name="Lencon" localSheetId="6">#REF!</definedName>
    <definedName name="Lencon" localSheetId="3">#REF!</definedName>
    <definedName name="Lencon" localSheetId="2">#REF!</definedName>
    <definedName name="Lencon" localSheetId="4">#REF!</definedName>
    <definedName name="Lencon">#REF!</definedName>
    <definedName name="Lenin" localSheetId="1">#REF!</definedName>
    <definedName name="Lenin" localSheetId="7">#REF!</definedName>
    <definedName name="Lenin" localSheetId="6">#REF!</definedName>
    <definedName name="Lenin" localSheetId="3">#REF!</definedName>
    <definedName name="Lenin" localSheetId="2">#REF!</definedName>
    <definedName name="Lenin" localSheetId="4">#REF!</definedName>
    <definedName name="Lenin">#REF!</definedName>
    <definedName name="LGSB1" localSheetId="1">#REF!</definedName>
    <definedName name="LGSB1" localSheetId="7">#REF!</definedName>
    <definedName name="LGSB1" localSheetId="6">#REF!</definedName>
    <definedName name="LGSB1" localSheetId="3">#REF!</definedName>
    <definedName name="LGSB1" localSheetId="2">#REF!</definedName>
    <definedName name="LGSB1" localSheetId="4">#REF!</definedName>
    <definedName name="LGSB1">#REF!</definedName>
    <definedName name="LGSB2" localSheetId="1">#REF!</definedName>
    <definedName name="LGSB2" localSheetId="7">#REF!</definedName>
    <definedName name="LGSB2" localSheetId="6">#REF!</definedName>
    <definedName name="LGSB2" localSheetId="3">#REF!</definedName>
    <definedName name="LGSB2" localSheetId="2">#REF!</definedName>
    <definedName name="LGSB2" localSheetId="4">#REF!</definedName>
    <definedName name="LGSB2">#REF!</definedName>
    <definedName name="LGSB3" localSheetId="1">#REF!</definedName>
    <definedName name="LGSB3" localSheetId="7">#REF!</definedName>
    <definedName name="LGSB3" localSheetId="6">#REF!</definedName>
    <definedName name="LGSB3" localSheetId="3">#REF!</definedName>
    <definedName name="LGSB3" localSheetId="2">#REF!</definedName>
    <definedName name="LGSB3" localSheetId="4">#REF!</definedName>
    <definedName name="LGSB3">#REF!</definedName>
    <definedName name="LGSB4" localSheetId="1">#REF!</definedName>
    <definedName name="LGSB4" localSheetId="7">#REF!</definedName>
    <definedName name="LGSB4" localSheetId="6">#REF!</definedName>
    <definedName name="LGSB4" localSheetId="3">#REF!</definedName>
    <definedName name="LGSB4" localSheetId="2">#REF!</definedName>
    <definedName name="LGSB4" localSheetId="4">#REF!</definedName>
    <definedName name="LGSB4">#REF!</definedName>
    <definedName name="LGSB5" localSheetId="1">#REF!</definedName>
    <definedName name="LGSB5" localSheetId="7">#REF!</definedName>
    <definedName name="LGSB5" localSheetId="6">#REF!</definedName>
    <definedName name="LGSB5" localSheetId="3">#REF!</definedName>
    <definedName name="LGSB5" localSheetId="2">#REF!</definedName>
    <definedName name="LGSB5" localSheetId="4">#REF!</definedName>
    <definedName name="LGSB5">#REF!</definedName>
    <definedName name="LGSB6" localSheetId="1">#REF!</definedName>
    <definedName name="LGSB6" localSheetId="7">#REF!</definedName>
    <definedName name="LGSB6" localSheetId="6">#REF!</definedName>
    <definedName name="LGSB6" localSheetId="3">#REF!</definedName>
    <definedName name="LGSB6" localSheetId="2">#REF!</definedName>
    <definedName name="LGSB6" localSheetId="4">#REF!</definedName>
    <definedName name="LGSB6">#REF!</definedName>
    <definedName name="limcount" hidden="1">1</definedName>
    <definedName name="Ll" localSheetId="1">'[49]220 11  BS '!#REF!</definedName>
    <definedName name="Ll" localSheetId="7">'[49]220 11  BS '!#REF!</definedName>
    <definedName name="Ll" localSheetId="6">'[49]220 11  BS '!#REF!</definedName>
    <definedName name="Ll" localSheetId="3">'[49]220 11  BS '!#REF!</definedName>
    <definedName name="Ll" localSheetId="2">'[49]220 11  BS '!#REF!</definedName>
    <definedName name="Ll" localSheetId="4">'[49]220 11  BS '!#REF!</definedName>
    <definedName name="Ll">'[49]220 11  BS '!#REF!</definedName>
    <definedName name="llllllllllllllllllll" localSheetId="1">#REF!</definedName>
    <definedName name="llllllllllllllllllll" localSheetId="7">#REF!</definedName>
    <definedName name="llllllllllllllllllll" localSheetId="6">#REF!</definedName>
    <definedName name="llllllllllllllllllll" localSheetId="3">#REF!</definedName>
    <definedName name="llllllllllllllllllll" localSheetId="2">#REF!</definedName>
    <definedName name="llllllllllllllllllll" localSheetId="4">#REF!</definedName>
    <definedName name="llllllllllllllllllll">#REF!</definedName>
    <definedName name="lm" localSheetId="1">#REF!</definedName>
    <definedName name="lm" localSheetId="7">#REF!</definedName>
    <definedName name="lm" localSheetId="6">#REF!</definedName>
    <definedName name="lm" localSheetId="3">#REF!</definedName>
    <definedName name="lm" localSheetId="2">#REF!</definedName>
    <definedName name="lm" localSheetId="4">#REF!</definedName>
    <definedName name="lm">#REF!</definedName>
    <definedName name="LMUR1" localSheetId="1">#REF!</definedName>
    <definedName name="LMUR1" localSheetId="7">#REF!</definedName>
    <definedName name="LMUR1" localSheetId="6">#REF!</definedName>
    <definedName name="LMUR1" localSheetId="3">#REF!</definedName>
    <definedName name="LMUR1" localSheetId="2">#REF!</definedName>
    <definedName name="LMUR1" localSheetId="4">#REF!</definedName>
    <definedName name="LMUR1">#REF!</definedName>
    <definedName name="LMUR2" localSheetId="1">#REF!</definedName>
    <definedName name="LMUR2" localSheetId="7">#REF!</definedName>
    <definedName name="LMUR2" localSheetId="6">#REF!</definedName>
    <definedName name="LMUR2" localSheetId="3">#REF!</definedName>
    <definedName name="LMUR2" localSheetId="2">#REF!</definedName>
    <definedName name="LMUR2" localSheetId="4">#REF!</definedName>
    <definedName name="LMUR2">#REF!</definedName>
    <definedName name="LMUR3" localSheetId="1">#REF!</definedName>
    <definedName name="LMUR3" localSheetId="7">#REF!</definedName>
    <definedName name="LMUR3" localSheetId="6">#REF!</definedName>
    <definedName name="LMUR3" localSheetId="3">#REF!</definedName>
    <definedName name="LMUR3" localSheetId="2">#REF!</definedName>
    <definedName name="LMUR3" localSheetId="4">#REF!</definedName>
    <definedName name="LMUR3">#REF!</definedName>
    <definedName name="LMUR4" localSheetId="1">#REF!</definedName>
    <definedName name="LMUR4" localSheetId="7">#REF!</definedName>
    <definedName name="LMUR4" localSheetId="6">#REF!</definedName>
    <definedName name="LMUR4" localSheetId="3">#REF!</definedName>
    <definedName name="LMUR4" localSheetId="2">#REF!</definedName>
    <definedName name="LMUR4" localSheetId="4">#REF!</definedName>
    <definedName name="LMUR4">#REF!</definedName>
    <definedName name="LMUR5" localSheetId="1">#REF!</definedName>
    <definedName name="LMUR5" localSheetId="7">#REF!</definedName>
    <definedName name="LMUR5" localSheetId="6">#REF!</definedName>
    <definedName name="LMUR5" localSheetId="3">#REF!</definedName>
    <definedName name="LMUR5" localSheetId="2">#REF!</definedName>
    <definedName name="LMUR5" localSheetId="4">#REF!</definedName>
    <definedName name="LMUR5">#REF!</definedName>
    <definedName name="LMUR6" localSheetId="1">#REF!</definedName>
    <definedName name="LMUR6" localSheetId="7">#REF!</definedName>
    <definedName name="LMUR6" localSheetId="6">#REF!</definedName>
    <definedName name="LMUR6" localSheetId="3">#REF!</definedName>
    <definedName name="LMUR6" localSheetId="2">#REF!</definedName>
    <definedName name="LMUR6" localSheetId="4">#REF!</definedName>
    <definedName name="LMUR6">#REF!</definedName>
    <definedName name="LNK56A" localSheetId="1">#REF!</definedName>
    <definedName name="LNK56A" localSheetId="7">#REF!</definedName>
    <definedName name="LNK56A" localSheetId="6">#REF!</definedName>
    <definedName name="LNK56A" localSheetId="3">#REF!</definedName>
    <definedName name="LNK56A" localSheetId="2">#REF!</definedName>
    <definedName name="LNK56A" localSheetId="4">#REF!</definedName>
    <definedName name="LNK56A">#REF!</definedName>
    <definedName name="LOAD" localSheetId="1">#REF!</definedName>
    <definedName name="LOAD" localSheetId="7">#REF!</definedName>
    <definedName name="LOAD" localSheetId="6">#REF!</definedName>
    <definedName name="LOAD" localSheetId="3">#REF!</definedName>
    <definedName name="LOAD" localSheetId="2">#REF!</definedName>
    <definedName name="LOAD" localSheetId="4">#REF!</definedName>
    <definedName name="LOAD">#REF!</definedName>
    <definedName name="LOAD1" localSheetId="1">#REF!</definedName>
    <definedName name="LOAD1" localSheetId="7">#REF!</definedName>
    <definedName name="LOAD1" localSheetId="6">#REF!</definedName>
    <definedName name="LOAD1" localSheetId="3">#REF!</definedName>
    <definedName name="LOAD1" localSheetId="2">#REF!</definedName>
    <definedName name="LOAD1" localSheetId="4">#REF!</definedName>
    <definedName name="LOAD1">#REF!</definedName>
    <definedName name="LOCO">'[3]Cost of O &amp; O'!$F$40</definedName>
    <definedName name="losts" localSheetId="1">#REF!</definedName>
    <definedName name="losts" localSheetId="7">#REF!</definedName>
    <definedName name="losts" localSheetId="6">#REF!</definedName>
    <definedName name="losts" localSheetId="3">#REF!</definedName>
    <definedName name="losts" localSheetId="2">#REF!</definedName>
    <definedName name="losts" localSheetId="4">#REF!</definedName>
    <definedName name="losts">#REF!</definedName>
    <definedName name="Lr" localSheetId="1">'[49]220 11  BS '!#REF!</definedName>
    <definedName name="Lr" localSheetId="7">'[49]220 11  BS '!#REF!</definedName>
    <definedName name="Lr" localSheetId="6">'[49]220 11  BS '!#REF!</definedName>
    <definedName name="Lr" localSheetId="3">'[49]220 11  BS '!#REF!</definedName>
    <definedName name="Lr" localSheetId="2">'[49]220 11  BS '!#REF!</definedName>
    <definedName name="Lr" localSheetId="4">'[49]220 11  BS '!#REF!</definedName>
    <definedName name="Lr">'[49]220 11  BS '!#REF!</definedName>
    <definedName name="LRUB1" localSheetId="1">#REF!</definedName>
    <definedName name="LRUB1" localSheetId="7">#REF!</definedName>
    <definedName name="LRUB1" localSheetId="6">#REF!</definedName>
    <definedName name="LRUB1" localSheetId="3">#REF!</definedName>
    <definedName name="LRUB1" localSheetId="2">#REF!</definedName>
    <definedName name="LRUB1" localSheetId="4">#REF!</definedName>
    <definedName name="LRUB1">#REF!</definedName>
    <definedName name="LRUB2" localSheetId="1">#REF!</definedName>
    <definedName name="LRUB2" localSheetId="7">#REF!</definedName>
    <definedName name="LRUB2" localSheetId="6">#REF!</definedName>
    <definedName name="LRUB2" localSheetId="3">#REF!</definedName>
    <definedName name="LRUB2" localSheetId="2">#REF!</definedName>
    <definedName name="LRUB2" localSheetId="4">#REF!</definedName>
    <definedName name="LRUB2">#REF!</definedName>
    <definedName name="LRUB3" localSheetId="1">#REF!</definedName>
    <definedName name="LRUB3" localSheetId="7">#REF!</definedName>
    <definedName name="LRUB3" localSheetId="6">#REF!</definedName>
    <definedName name="LRUB3" localSheetId="3">#REF!</definedName>
    <definedName name="LRUB3" localSheetId="2">#REF!</definedName>
    <definedName name="LRUB3" localSheetId="4">#REF!</definedName>
    <definedName name="LRUB3">#REF!</definedName>
    <definedName name="LRUB4" localSheetId="1">#REF!</definedName>
    <definedName name="LRUB4" localSheetId="7">#REF!</definedName>
    <definedName name="LRUB4" localSheetId="6">#REF!</definedName>
    <definedName name="LRUB4" localSheetId="3">#REF!</definedName>
    <definedName name="LRUB4" localSheetId="2">#REF!</definedName>
    <definedName name="LRUB4" localSheetId="4">#REF!</definedName>
    <definedName name="LRUB4">#REF!</definedName>
    <definedName name="LRUB5" localSheetId="1">#REF!</definedName>
    <definedName name="LRUB5" localSheetId="7">#REF!</definedName>
    <definedName name="LRUB5" localSheetId="6">#REF!</definedName>
    <definedName name="LRUB5" localSheetId="3">#REF!</definedName>
    <definedName name="LRUB5" localSheetId="2">#REF!</definedName>
    <definedName name="LRUB5" localSheetId="4">#REF!</definedName>
    <definedName name="LRUB5">#REF!</definedName>
    <definedName name="LRUB6" localSheetId="1">#REF!</definedName>
    <definedName name="LRUB6" localSheetId="7">#REF!</definedName>
    <definedName name="LRUB6" localSheetId="6">#REF!</definedName>
    <definedName name="LRUB6" localSheetId="3">#REF!</definedName>
    <definedName name="LRUB6" localSheetId="2">#REF!</definedName>
    <definedName name="LRUB6" localSheetId="4">#REF!</definedName>
    <definedName name="LRUB6">#REF!</definedName>
    <definedName name="ls" localSheetId="1">#REF!</definedName>
    <definedName name="ls" localSheetId="7">#REF!</definedName>
    <definedName name="ls" localSheetId="6">#REF!</definedName>
    <definedName name="ls" localSheetId="3">#REF!</definedName>
    <definedName name="ls" localSheetId="2">#REF!</definedName>
    <definedName name="ls" localSheetId="4">#REF!</definedName>
    <definedName name="ls">#REF!</definedName>
    <definedName name="LSAND1" localSheetId="1">#REF!</definedName>
    <definedName name="LSAND1" localSheetId="7">#REF!</definedName>
    <definedName name="LSAND1" localSheetId="6">#REF!</definedName>
    <definedName name="LSAND1" localSheetId="3">#REF!</definedName>
    <definedName name="LSAND1" localSheetId="2">#REF!</definedName>
    <definedName name="LSAND1" localSheetId="4">#REF!</definedName>
    <definedName name="LSAND1">#REF!</definedName>
    <definedName name="LSAND2" localSheetId="1">#REF!</definedName>
    <definedName name="LSAND2" localSheetId="7">#REF!</definedName>
    <definedName name="LSAND2" localSheetId="6">#REF!</definedName>
    <definedName name="LSAND2" localSheetId="3">#REF!</definedName>
    <definedName name="LSAND2" localSheetId="2">#REF!</definedName>
    <definedName name="LSAND2" localSheetId="4">#REF!</definedName>
    <definedName name="LSAND2">#REF!</definedName>
    <definedName name="LSAND3" localSheetId="1">#REF!</definedName>
    <definedName name="LSAND3" localSheetId="7">#REF!</definedName>
    <definedName name="LSAND3" localSheetId="6">#REF!</definedName>
    <definedName name="LSAND3" localSheetId="3">#REF!</definedName>
    <definedName name="LSAND3" localSheetId="2">#REF!</definedName>
    <definedName name="LSAND3" localSheetId="4">#REF!</definedName>
    <definedName name="LSAND3">#REF!</definedName>
    <definedName name="LSAND6" localSheetId="1">#REF!</definedName>
    <definedName name="LSAND6" localSheetId="7">#REF!</definedName>
    <definedName name="LSAND6" localSheetId="6">#REF!</definedName>
    <definedName name="LSAND6" localSheetId="3">#REF!</definedName>
    <definedName name="LSAND6" localSheetId="2">#REF!</definedName>
    <definedName name="LSAND6" localSheetId="4">#REF!</definedName>
    <definedName name="LSAND6">#REF!</definedName>
    <definedName name="LSANDB1" localSheetId="1">#REF!</definedName>
    <definedName name="LSANDB1" localSheetId="7">#REF!</definedName>
    <definedName name="LSANDB1" localSheetId="6">#REF!</definedName>
    <definedName name="LSANDB1" localSheetId="3">#REF!</definedName>
    <definedName name="LSANDB1" localSheetId="2">#REF!</definedName>
    <definedName name="LSANDB1" localSheetId="4">#REF!</definedName>
    <definedName name="LSANDB1">#REF!</definedName>
    <definedName name="LSANDB2" localSheetId="1">#REF!</definedName>
    <definedName name="LSANDB2" localSheetId="7">#REF!</definedName>
    <definedName name="LSANDB2" localSheetId="6">#REF!</definedName>
    <definedName name="LSANDB2" localSheetId="3">#REF!</definedName>
    <definedName name="LSANDB2" localSheetId="2">#REF!</definedName>
    <definedName name="LSANDB2" localSheetId="4">#REF!</definedName>
    <definedName name="LSANDB2">#REF!</definedName>
    <definedName name="LSANDB3" localSheetId="1">#REF!</definedName>
    <definedName name="LSANDB3" localSheetId="7">#REF!</definedName>
    <definedName name="LSANDB3" localSheetId="6">#REF!</definedName>
    <definedName name="LSANDB3" localSheetId="3">#REF!</definedName>
    <definedName name="LSANDB3" localSheetId="2">#REF!</definedName>
    <definedName name="LSANDB3" localSheetId="4">#REF!</definedName>
    <definedName name="LSANDB3">#REF!</definedName>
    <definedName name="LSANDB4" localSheetId="1">#REF!</definedName>
    <definedName name="LSANDB4" localSheetId="7">#REF!</definedName>
    <definedName name="LSANDB4" localSheetId="6">#REF!</definedName>
    <definedName name="LSANDB4" localSheetId="3">#REF!</definedName>
    <definedName name="LSANDB4" localSheetId="2">#REF!</definedName>
    <definedName name="LSANDB4" localSheetId="4">#REF!</definedName>
    <definedName name="LSANDB4">#REF!</definedName>
    <definedName name="LSANDB5" localSheetId="1">#REF!</definedName>
    <definedName name="LSANDB5" localSheetId="7">#REF!</definedName>
    <definedName name="LSANDB5" localSheetId="6">#REF!</definedName>
    <definedName name="LSANDB5" localSheetId="3">#REF!</definedName>
    <definedName name="LSANDB5" localSheetId="2">#REF!</definedName>
    <definedName name="LSANDB5" localSheetId="4">#REF!</definedName>
    <definedName name="LSANDB5">#REF!</definedName>
    <definedName name="LSANDB6" localSheetId="1">#REF!</definedName>
    <definedName name="LSANDB6" localSheetId="7">#REF!</definedName>
    <definedName name="LSANDB6" localSheetId="6">#REF!</definedName>
    <definedName name="LSANDB6" localSheetId="3">#REF!</definedName>
    <definedName name="LSANDB6" localSheetId="2">#REF!</definedName>
    <definedName name="LSANDB6" localSheetId="4">#REF!</definedName>
    <definedName name="LSANDB6">#REF!</definedName>
    <definedName name="LSANDR1" localSheetId="1">#REF!</definedName>
    <definedName name="LSANDR1" localSheetId="7">#REF!</definedName>
    <definedName name="LSANDR1" localSheetId="6">#REF!</definedName>
    <definedName name="LSANDR1" localSheetId="3">#REF!</definedName>
    <definedName name="LSANDR1" localSheetId="2">#REF!</definedName>
    <definedName name="LSANDR1" localSheetId="4">#REF!</definedName>
    <definedName name="LSANDR1">#REF!</definedName>
    <definedName name="LSANDR2" localSheetId="1">#REF!</definedName>
    <definedName name="LSANDR2" localSheetId="7">#REF!</definedName>
    <definedName name="LSANDR2" localSheetId="6">#REF!</definedName>
    <definedName name="LSANDR2" localSheetId="3">#REF!</definedName>
    <definedName name="LSANDR2" localSheetId="2">#REF!</definedName>
    <definedName name="LSANDR2" localSheetId="4">#REF!</definedName>
    <definedName name="LSANDR2">#REF!</definedName>
    <definedName name="LSANDR3" localSheetId="1">#REF!</definedName>
    <definedName name="LSANDR3" localSheetId="7">#REF!</definedName>
    <definedName name="LSANDR3" localSheetId="6">#REF!</definedName>
    <definedName name="LSANDR3" localSheetId="3">#REF!</definedName>
    <definedName name="LSANDR3" localSheetId="2">#REF!</definedName>
    <definedName name="LSANDR3" localSheetId="4">#REF!</definedName>
    <definedName name="LSANDR3">#REF!</definedName>
    <definedName name="LSANDR4" localSheetId="1">#REF!</definedName>
    <definedName name="LSANDR4" localSheetId="7">#REF!</definedName>
    <definedName name="LSANDR4" localSheetId="6">#REF!</definedName>
    <definedName name="LSANDR4" localSheetId="3">#REF!</definedName>
    <definedName name="LSANDR4" localSheetId="2">#REF!</definedName>
    <definedName name="LSANDR4" localSheetId="4">#REF!</definedName>
    <definedName name="LSANDR4">#REF!</definedName>
    <definedName name="LSANDR5" localSheetId="1">#REF!</definedName>
    <definedName name="LSANDR5" localSheetId="7">#REF!</definedName>
    <definedName name="LSANDR5" localSheetId="6">#REF!</definedName>
    <definedName name="LSANDR5" localSheetId="3">#REF!</definedName>
    <definedName name="LSANDR5" localSheetId="2">#REF!</definedName>
    <definedName name="LSANDR5" localSheetId="4">#REF!</definedName>
    <definedName name="LSANDR5">#REF!</definedName>
    <definedName name="LSANDR6" localSheetId="1">#REF!</definedName>
    <definedName name="LSANDR6" localSheetId="7">#REF!</definedName>
    <definedName name="LSANDR6" localSheetId="6">#REF!</definedName>
    <definedName name="LSANDR6" localSheetId="3">#REF!</definedName>
    <definedName name="LSANDR6" localSheetId="2">#REF!</definedName>
    <definedName name="LSANDR6" localSheetId="4">#REF!</definedName>
    <definedName name="LSANDR6">#REF!</definedName>
    <definedName name="lt" localSheetId="1">'[59]Pier Design(with offset)'!#REF!</definedName>
    <definedName name="lt" localSheetId="7">'[59]Pier Design(with offset)'!#REF!</definedName>
    <definedName name="lt" localSheetId="6">'[59]Pier Design(with offset)'!#REF!</definedName>
    <definedName name="lt" localSheetId="3">'[59]Pier Design(with offset)'!#REF!</definedName>
    <definedName name="lt" localSheetId="2">'[59]Pier Design(with offset)'!#REF!</definedName>
    <definedName name="lt" localSheetId="4">'[59]Pier Design(with offset)'!#REF!</definedName>
    <definedName name="lt">'[59]Pier Design(with offset)'!#REF!</definedName>
    <definedName name="ltr" localSheetId="1">'[61]Pier Design(with offset)'!#REF!</definedName>
    <definedName name="ltr" localSheetId="7">'[61]Pier Design(with offset)'!#REF!</definedName>
    <definedName name="ltr" localSheetId="6">'[61]Pier Design(with offset)'!#REF!</definedName>
    <definedName name="ltr" localSheetId="3">'[61]Pier Design(with offset)'!#REF!</definedName>
    <definedName name="ltr" localSheetId="2">'[61]Pier Design(with offset)'!#REF!</definedName>
    <definedName name="ltr" localSheetId="4">'[61]Pier Design(with offset)'!#REF!</definedName>
    <definedName name="ltr">'[61]Pier Design(with offset)'!#REF!</definedName>
    <definedName name="LVA" localSheetId="1">#REF!</definedName>
    <definedName name="LVA" localSheetId="7">#REF!</definedName>
    <definedName name="LVA" localSheetId="6">#REF!</definedName>
    <definedName name="LVA" localSheetId="3">#REF!</definedName>
    <definedName name="LVA" localSheetId="2">#REF!</definedName>
    <definedName name="LVA" localSheetId="4">#REF!</definedName>
    <definedName name="LVA">#REF!</definedName>
    <definedName name="LWMM" localSheetId="1">#REF!</definedName>
    <definedName name="LWMM" localSheetId="7">#REF!</definedName>
    <definedName name="LWMM" localSheetId="6">#REF!</definedName>
    <definedName name="LWMM" localSheetId="3">#REF!</definedName>
    <definedName name="LWMM" localSheetId="2">#REF!</definedName>
    <definedName name="LWMM" localSheetId="4">#REF!</definedName>
    <definedName name="LWMM">#REF!</definedName>
    <definedName name="m" localSheetId="1">#REF!</definedName>
    <definedName name="m" localSheetId="7">#REF!</definedName>
    <definedName name="m" localSheetId="6">#REF!</definedName>
    <definedName name="m" localSheetId="3">#REF!</definedName>
    <definedName name="m" localSheetId="2">#REF!</definedName>
    <definedName name="m" localSheetId="4">#REF!</definedName>
    <definedName name="m">#REF!</definedName>
    <definedName name="M0" localSheetId="1">#REF!</definedName>
    <definedName name="M0" localSheetId="7">#REF!</definedName>
    <definedName name="M0" localSheetId="6">#REF!</definedName>
    <definedName name="M0" localSheetId="3">#REF!</definedName>
    <definedName name="M0" localSheetId="2">#REF!</definedName>
    <definedName name="M0" localSheetId="4">#REF!</definedName>
    <definedName name="M0">#REF!</definedName>
    <definedName name="m1.5bgl" localSheetId="1">#REF!</definedName>
    <definedName name="m1.5bgl" localSheetId="7">#REF!</definedName>
    <definedName name="m1.5bgl" localSheetId="6">#REF!</definedName>
    <definedName name="m1.5bgl" localSheetId="3">#REF!</definedName>
    <definedName name="m1.5bgl" localSheetId="2">#REF!</definedName>
    <definedName name="m1.5bgl" localSheetId="4">#REF!</definedName>
    <definedName name="m1.5bgl">#REF!</definedName>
    <definedName name="m10.98agl" localSheetId="1">#REF!</definedName>
    <definedName name="m10.98agl" localSheetId="7">#REF!</definedName>
    <definedName name="m10.98agl" localSheetId="6">#REF!</definedName>
    <definedName name="m10.98agl" localSheetId="3">#REF!</definedName>
    <definedName name="m10.98agl" localSheetId="2">#REF!</definedName>
    <definedName name="m10.98agl" localSheetId="4">#REF!</definedName>
    <definedName name="m10.98agl">#REF!</definedName>
    <definedName name="m10.98bgl" localSheetId="1">#REF!</definedName>
    <definedName name="m10.98bgl" localSheetId="7">#REF!</definedName>
    <definedName name="m10.98bgl" localSheetId="6">#REF!</definedName>
    <definedName name="m10.98bgl" localSheetId="3">#REF!</definedName>
    <definedName name="m10.98bgl" localSheetId="2">#REF!</definedName>
    <definedName name="m10.98bgl" localSheetId="4">#REF!</definedName>
    <definedName name="m10.98bgl">#REF!</definedName>
    <definedName name="M10cement" localSheetId="1">#REF!</definedName>
    <definedName name="M10cement" localSheetId="7">#REF!</definedName>
    <definedName name="M10cement" localSheetId="6">#REF!</definedName>
    <definedName name="M10cement" localSheetId="3">#REF!</definedName>
    <definedName name="M10cement" localSheetId="2">#REF!</definedName>
    <definedName name="M10cement" localSheetId="4">#REF!</definedName>
    <definedName name="M10cement">#REF!</definedName>
    <definedName name="m14.64agl" localSheetId="1">#REF!</definedName>
    <definedName name="m14.64agl" localSheetId="7">#REF!</definedName>
    <definedName name="m14.64agl" localSheetId="6">#REF!</definedName>
    <definedName name="m14.64agl" localSheetId="3">#REF!</definedName>
    <definedName name="m14.64agl" localSheetId="2">#REF!</definedName>
    <definedName name="m14.64agl" localSheetId="4">#REF!</definedName>
    <definedName name="m14.64agl">#REF!</definedName>
    <definedName name="m14.64bgl" localSheetId="1">#REF!</definedName>
    <definedName name="m14.64bgl" localSheetId="7">#REF!</definedName>
    <definedName name="m14.64bgl" localSheetId="6">#REF!</definedName>
    <definedName name="m14.64bgl" localSheetId="3">#REF!</definedName>
    <definedName name="m14.64bgl" localSheetId="2">#REF!</definedName>
    <definedName name="m14.64bgl" localSheetId="4">#REF!</definedName>
    <definedName name="m14.64bgl">#REF!</definedName>
    <definedName name="M15cement" localSheetId="1">#REF!</definedName>
    <definedName name="M15cement" localSheetId="7">#REF!</definedName>
    <definedName name="M15cement" localSheetId="6">#REF!</definedName>
    <definedName name="M15cement" localSheetId="3">#REF!</definedName>
    <definedName name="M15cement" localSheetId="2">#REF!</definedName>
    <definedName name="M15cement" localSheetId="4">#REF!</definedName>
    <definedName name="M15cement">#REF!</definedName>
    <definedName name="M15Grd" localSheetId="1">#REF!</definedName>
    <definedName name="M15Grd" localSheetId="7">#REF!</definedName>
    <definedName name="M15Grd" localSheetId="6">#REF!</definedName>
    <definedName name="M15Grd" localSheetId="3">#REF!</definedName>
    <definedName name="M15Grd" localSheetId="2">#REF!</definedName>
    <definedName name="M15Grd" localSheetId="4">#REF!</definedName>
    <definedName name="M15Grd">#REF!</definedName>
    <definedName name="m18.3agl" localSheetId="1">#REF!</definedName>
    <definedName name="m18.3agl" localSheetId="7">#REF!</definedName>
    <definedName name="m18.3agl" localSheetId="6">#REF!</definedName>
    <definedName name="m18.3agl" localSheetId="3">#REF!</definedName>
    <definedName name="m18.3agl" localSheetId="2">#REF!</definedName>
    <definedName name="m18.3agl" localSheetId="4">#REF!</definedName>
    <definedName name="m18.3agl">#REF!</definedName>
    <definedName name="m18.3bgl" localSheetId="1">#REF!</definedName>
    <definedName name="m18.3bgl" localSheetId="7">#REF!</definedName>
    <definedName name="m18.3bgl" localSheetId="6">#REF!</definedName>
    <definedName name="m18.3bgl" localSheetId="3">#REF!</definedName>
    <definedName name="m18.3bgl" localSheetId="2">#REF!</definedName>
    <definedName name="m18.3bgl" localSheetId="4">#REF!</definedName>
    <definedName name="m18.3bgl">#REF!</definedName>
    <definedName name="M1x" localSheetId="1">[43]Design!#REF!</definedName>
    <definedName name="M1x" localSheetId="7">[43]Design!#REF!</definedName>
    <definedName name="M1x" localSheetId="6">[43]Design!#REF!</definedName>
    <definedName name="M1x" localSheetId="3">[43]Design!#REF!</definedName>
    <definedName name="M1x" localSheetId="2">[43]Design!#REF!</definedName>
    <definedName name="M1x" localSheetId="4">[43]Design!#REF!</definedName>
    <definedName name="M1x">[43]Design!#REF!</definedName>
    <definedName name="M1y" localSheetId="1">[43]Design!#REF!</definedName>
    <definedName name="M1y" localSheetId="7">[43]Design!#REF!</definedName>
    <definedName name="M1y" localSheetId="6">[43]Design!#REF!</definedName>
    <definedName name="M1y" localSheetId="3">[43]Design!#REF!</definedName>
    <definedName name="M1y" localSheetId="2">[43]Design!#REF!</definedName>
    <definedName name="M1y" localSheetId="4">[43]Design!#REF!</definedName>
    <definedName name="M1y">[43]Design!#REF!</definedName>
    <definedName name="M20Grd" localSheetId="1">#REF!</definedName>
    <definedName name="M20Grd" localSheetId="7">#REF!</definedName>
    <definedName name="M20Grd" localSheetId="6">#REF!</definedName>
    <definedName name="M20Grd" localSheetId="3">#REF!</definedName>
    <definedName name="M20Grd" localSheetId="2">#REF!</definedName>
    <definedName name="M20Grd" localSheetId="4">#REF!</definedName>
    <definedName name="M20Grd">#REF!</definedName>
    <definedName name="M20PCCcement" localSheetId="1">#REF!</definedName>
    <definedName name="M20PCCcement" localSheetId="7">#REF!</definedName>
    <definedName name="M20PCCcement" localSheetId="6">#REF!</definedName>
    <definedName name="M20PCCcement" localSheetId="3">#REF!</definedName>
    <definedName name="M20PCCcement" localSheetId="2">#REF!</definedName>
    <definedName name="M20PCCcement" localSheetId="4">#REF!</definedName>
    <definedName name="M20PCCcement">#REF!</definedName>
    <definedName name="M20RCCcement" localSheetId="1">#REF!</definedName>
    <definedName name="M20RCCcement" localSheetId="7">#REF!</definedName>
    <definedName name="M20RCCcement" localSheetId="6">#REF!</definedName>
    <definedName name="M20RCCcement" localSheetId="3">#REF!</definedName>
    <definedName name="M20RCCcement" localSheetId="2">#REF!</definedName>
    <definedName name="M20RCCcement" localSheetId="4">#REF!</definedName>
    <definedName name="M20RCCcement">#REF!</definedName>
    <definedName name="m21.96agl" localSheetId="1">#REF!</definedName>
    <definedName name="m21.96agl" localSheetId="7">#REF!</definedName>
    <definedName name="m21.96agl" localSheetId="6">#REF!</definedName>
    <definedName name="m21.96agl" localSheetId="3">#REF!</definedName>
    <definedName name="m21.96agl" localSheetId="2">#REF!</definedName>
    <definedName name="m21.96agl" localSheetId="4">#REF!</definedName>
    <definedName name="m21.96agl">#REF!</definedName>
    <definedName name="m21.96bgl" localSheetId="1">#REF!</definedName>
    <definedName name="m21.96bgl" localSheetId="7">#REF!</definedName>
    <definedName name="m21.96bgl" localSheetId="6">#REF!</definedName>
    <definedName name="m21.96bgl" localSheetId="3">#REF!</definedName>
    <definedName name="m21.96bgl" localSheetId="2">#REF!</definedName>
    <definedName name="m21.96bgl" localSheetId="4">#REF!</definedName>
    <definedName name="m21.96bgl">#REF!</definedName>
    <definedName name="M25Grd" localSheetId="1">#REF!</definedName>
    <definedName name="M25Grd" localSheetId="7">#REF!</definedName>
    <definedName name="M25Grd" localSheetId="6">#REF!</definedName>
    <definedName name="M25Grd" localSheetId="3">#REF!</definedName>
    <definedName name="M25Grd" localSheetId="2">#REF!</definedName>
    <definedName name="M25Grd" localSheetId="4">#REF!</definedName>
    <definedName name="M25Grd">#REF!</definedName>
    <definedName name="M25PCCcement" localSheetId="1">#REF!</definedName>
    <definedName name="M25PCCcement" localSheetId="7">#REF!</definedName>
    <definedName name="M25PCCcement" localSheetId="6">#REF!</definedName>
    <definedName name="M25PCCcement" localSheetId="3">#REF!</definedName>
    <definedName name="M25PCCcement" localSheetId="2">#REF!</definedName>
    <definedName name="M25PCCcement" localSheetId="4">#REF!</definedName>
    <definedName name="M25PCCcement">#REF!</definedName>
    <definedName name="M25RCCcement" localSheetId="1">#REF!</definedName>
    <definedName name="M25RCCcement" localSheetId="7">#REF!</definedName>
    <definedName name="M25RCCcement" localSheetId="6">#REF!</definedName>
    <definedName name="M25RCCcement" localSheetId="3">#REF!</definedName>
    <definedName name="M25RCCcement" localSheetId="2">#REF!</definedName>
    <definedName name="M25RCCcement" localSheetId="4">#REF!</definedName>
    <definedName name="M25RCCcement">#REF!</definedName>
    <definedName name="M2x" localSheetId="1">[43]Design!#REF!</definedName>
    <definedName name="M2x" localSheetId="7">[43]Design!#REF!</definedName>
    <definedName name="M2x" localSheetId="6">[43]Design!#REF!</definedName>
    <definedName name="M2x" localSheetId="3">[43]Design!#REF!</definedName>
    <definedName name="M2x" localSheetId="2">[43]Design!#REF!</definedName>
    <definedName name="M2x" localSheetId="4">[43]Design!#REF!</definedName>
    <definedName name="M2x">[43]Design!#REF!</definedName>
    <definedName name="M2y" localSheetId="1">[43]Design!#REF!</definedName>
    <definedName name="M2y" localSheetId="7">[43]Design!#REF!</definedName>
    <definedName name="M2y" localSheetId="6">[43]Design!#REF!</definedName>
    <definedName name="M2y" localSheetId="3">[43]Design!#REF!</definedName>
    <definedName name="M2y" localSheetId="2">[43]Design!#REF!</definedName>
    <definedName name="M2y" localSheetId="4">[43]Design!#REF!</definedName>
    <definedName name="M2y">[43]Design!#REF!</definedName>
    <definedName name="M30cement" localSheetId="1">#REF!</definedName>
    <definedName name="M30cement" localSheetId="7">#REF!</definedName>
    <definedName name="M30cement" localSheetId="6">#REF!</definedName>
    <definedName name="M30cement" localSheetId="3">#REF!</definedName>
    <definedName name="M30cement" localSheetId="2">#REF!</definedName>
    <definedName name="M30cement" localSheetId="4">#REF!</definedName>
    <definedName name="M30cement">#REF!</definedName>
    <definedName name="M30Grd" localSheetId="1">#REF!</definedName>
    <definedName name="M30Grd" localSheetId="7">#REF!</definedName>
    <definedName name="M30Grd" localSheetId="6">#REF!</definedName>
    <definedName name="M30Grd" localSheetId="3">#REF!</definedName>
    <definedName name="M30Grd" localSheetId="2">#REF!</definedName>
    <definedName name="M30Grd" localSheetId="4">#REF!</definedName>
    <definedName name="M30Grd">#REF!</definedName>
    <definedName name="M35cement" localSheetId="1">#REF!</definedName>
    <definedName name="M35cement" localSheetId="7">#REF!</definedName>
    <definedName name="M35cement" localSheetId="6">#REF!</definedName>
    <definedName name="M35cement" localSheetId="3">#REF!</definedName>
    <definedName name="M35cement" localSheetId="2">#REF!</definedName>
    <definedName name="M35cement" localSheetId="4">#REF!</definedName>
    <definedName name="M35cement">#REF!</definedName>
    <definedName name="M35PILE" localSheetId="1">'[3]Mix Design'!#REF!</definedName>
    <definedName name="M35PILE" localSheetId="7">'[3]Mix Design'!#REF!</definedName>
    <definedName name="M35PILE" localSheetId="6">'[3]Mix Design'!#REF!</definedName>
    <definedName name="M35PILE" localSheetId="3">'[3]Mix Design'!#REF!</definedName>
    <definedName name="M35PILE" localSheetId="2">'[3]Mix Design'!#REF!</definedName>
    <definedName name="M35PILE" localSheetId="4">'[3]Mix Design'!#REF!</definedName>
    <definedName name="M35PILE">'[3]Mix Design'!#REF!</definedName>
    <definedName name="m4.5agl" localSheetId="1">#REF!</definedName>
    <definedName name="m4.5agl" localSheetId="7">#REF!</definedName>
    <definedName name="m4.5agl" localSheetId="6">#REF!</definedName>
    <definedName name="m4.5agl" localSheetId="3">#REF!</definedName>
    <definedName name="m4.5agl" localSheetId="2">#REF!</definedName>
    <definedName name="m4.5agl" localSheetId="4">#REF!</definedName>
    <definedName name="m4.5agl">#REF!</definedName>
    <definedName name="m4.5bgl" localSheetId="1">#REF!</definedName>
    <definedName name="m4.5bgl" localSheetId="7">#REF!</definedName>
    <definedName name="m4.5bgl" localSheetId="6">#REF!</definedName>
    <definedName name="m4.5bgl" localSheetId="3">#REF!</definedName>
    <definedName name="m4.5bgl" localSheetId="2">#REF!</definedName>
    <definedName name="m4.5bgl" localSheetId="4">#REF!</definedName>
    <definedName name="m4.5bgl">#REF!</definedName>
    <definedName name="M40cement" localSheetId="1">#REF!</definedName>
    <definedName name="M40cement" localSheetId="7">#REF!</definedName>
    <definedName name="M40cement" localSheetId="6">#REF!</definedName>
    <definedName name="M40cement" localSheetId="3">#REF!</definedName>
    <definedName name="M40cement" localSheetId="2">#REF!</definedName>
    <definedName name="M40cement" localSheetId="4">#REF!</definedName>
    <definedName name="M40cement">#REF!</definedName>
    <definedName name="M50cement" localSheetId="1">#REF!</definedName>
    <definedName name="M50cement" localSheetId="7">#REF!</definedName>
    <definedName name="M50cement" localSheetId="6">#REF!</definedName>
    <definedName name="M50cement" localSheetId="3">#REF!</definedName>
    <definedName name="M50cement" localSheetId="2">#REF!</definedName>
    <definedName name="M50cement" localSheetId="4">#REF!</definedName>
    <definedName name="M50cement">#REF!</definedName>
    <definedName name="m7.32agl" localSheetId="1">#REF!</definedName>
    <definedName name="m7.32agl" localSheetId="7">#REF!</definedName>
    <definedName name="m7.32agl" localSheetId="6">#REF!</definedName>
    <definedName name="m7.32agl" localSheetId="3">#REF!</definedName>
    <definedName name="m7.32agl" localSheetId="2">#REF!</definedName>
    <definedName name="m7.32agl" localSheetId="4">#REF!</definedName>
    <definedName name="m7.32agl">#REF!</definedName>
    <definedName name="m7.32bgl" localSheetId="1">#REF!</definedName>
    <definedName name="m7.32bgl" localSheetId="7">#REF!</definedName>
    <definedName name="m7.32bgl" localSheetId="6">#REF!</definedName>
    <definedName name="m7.32bgl" localSheetId="3">#REF!</definedName>
    <definedName name="m7.32bgl" localSheetId="2">#REF!</definedName>
    <definedName name="m7.32bgl" localSheetId="4">#REF!</definedName>
    <definedName name="m7.32bgl">#REF!</definedName>
    <definedName name="mac">75</definedName>
    <definedName name="machinery">[53]Analysis!$C$18</definedName>
    <definedName name="Mascon" localSheetId="1">#REF!</definedName>
    <definedName name="Mascon" localSheetId="7">#REF!</definedName>
    <definedName name="Mascon" localSheetId="6">#REF!</definedName>
    <definedName name="Mascon" localSheetId="3">#REF!</definedName>
    <definedName name="Mascon" localSheetId="2">#REF!</definedName>
    <definedName name="Mascon" localSheetId="4">#REF!</definedName>
    <definedName name="Mascon">#REF!</definedName>
    <definedName name="mason">'[19]Rates Basic'!$D$3</definedName>
    <definedName name="masspc" localSheetId="1">#REF!</definedName>
    <definedName name="masspc" localSheetId="7">#REF!</definedName>
    <definedName name="masspc" localSheetId="6">#REF!</definedName>
    <definedName name="masspc" localSheetId="3">#REF!</definedName>
    <definedName name="masspc" localSheetId="2">#REF!</definedName>
    <definedName name="masspc" localSheetId="4">#REF!</definedName>
    <definedName name="masspc">#REF!</definedName>
    <definedName name="materials" localSheetId="1">#REF!</definedName>
    <definedName name="materials" localSheetId="7">#REF!</definedName>
    <definedName name="materials" localSheetId="6">#REF!</definedName>
    <definedName name="materials" localSheetId="3">#REF!</definedName>
    <definedName name="materials" localSheetId="2">#REF!</definedName>
    <definedName name="materials" localSheetId="4">#REF!</definedName>
    <definedName name="materials">#REF!</definedName>
    <definedName name="MaxSNo">[38]Data!$J$3</definedName>
    <definedName name="MAZ" localSheetId="1">#REF!</definedName>
    <definedName name="MAZ" localSheetId="7">#REF!</definedName>
    <definedName name="MAZ" localSheetId="6">#REF!</definedName>
    <definedName name="MAZ" localSheetId="3">#REF!</definedName>
    <definedName name="MAZ" localSheetId="2">#REF!</definedName>
    <definedName name="MAZ" localSheetId="4">#REF!</definedName>
    <definedName name="MAZ">#REF!</definedName>
    <definedName name="MBIT" localSheetId="1">#REF!</definedName>
    <definedName name="MBIT" localSheetId="7">#REF!</definedName>
    <definedName name="MBIT" localSheetId="6">#REF!</definedName>
    <definedName name="MBIT" localSheetId="3">#REF!</definedName>
    <definedName name="MBIT" localSheetId="2">#REF!</definedName>
    <definedName name="MBIT" localSheetId="4">#REF!</definedName>
    <definedName name="MBIT">#REF!</definedName>
    <definedName name="MCAR">'[3]Cost of O &amp; O'!$F$41</definedName>
    <definedName name="MCOOK" localSheetId="1">#REF!</definedName>
    <definedName name="MCOOK" localSheetId="7">#REF!</definedName>
    <definedName name="MCOOK" localSheetId="6">#REF!</definedName>
    <definedName name="MCOOK" localSheetId="3">#REF!</definedName>
    <definedName name="MCOOK" localSheetId="2">#REF!</definedName>
    <definedName name="MCOOK" localSheetId="4">#REF!</definedName>
    <definedName name="MCOOK">#REF!</definedName>
    <definedName name="mech" localSheetId="1">#REF!</definedName>
    <definedName name="mech" localSheetId="7">#REF!</definedName>
    <definedName name="mech" localSheetId="6">#REF!</definedName>
    <definedName name="mech" localSheetId="3">#REF!</definedName>
    <definedName name="mech" localSheetId="2">#REF!</definedName>
    <definedName name="mech" localSheetId="4">#REF!</definedName>
    <definedName name="mech">#REF!</definedName>
    <definedName name="MET">[42]ANALYSIS!$C$9</definedName>
    <definedName name="METAL" localSheetId="1">#REF!</definedName>
    <definedName name="METAL" localSheetId="7">#REF!</definedName>
    <definedName name="METAL" localSheetId="6">#REF!</definedName>
    <definedName name="METAL" localSheetId="3">#REF!</definedName>
    <definedName name="METAL" localSheetId="2">#REF!</definedName>
    <definedName name="METAL" localSheetId="4">#REF!</definedName>
    <definedName name="METAL">#REF!</definedName>
    <definedName name="MILD" localSheetId="1">#REF!</definedName>
    <definedName name="MILD" localSheetId="7">#REF!</definedName>
    <definedName name="MILD" localSheetId="6">#REF!</definedName>
    <definedName name="MILD" localSheetId="3">#REF!</definedName>
    <definedName name="MILD" localSheetId="2">#REF!</definedName>
    <definedName name="MILD" localSheetId="4">#REF!</definedName>
    <definedName name="MILD">#REF!</definedName>
    <definedName name="MinSNo">[38]Data!$J$2</definedName>
    <definedName name="MIST" localSheetId="1">#REF!</definedName>
    <definedName name="MIST" localSheetId="7">#REF!</definedName>
    <definedName name="MIST" localSheetId="6">#REF!</definedName>
    <definedName name="MIST" localSheetId="3">#REF!</definedName>
    <definedName name="MIST" localSheetId="2">#REF!</definedName>
    <definedName name="MIST" localSheetId="4">#REF!</definedName>
    <definedName name="MIST">#REF!</definedName>
    <definedName name="MIX" localSheetId="1">#REF!</definedName>
    <definedName name="MIX" localSheetId="7">#REF!</definedName>
    <definedName name="MIX" localSheetId="6">#REF!</definedName>
    <definedName name="MIX" localSheetId="3">#REF!</definedName>
    <definedName name="MIX" localSheetId="2">#REF!</definedName>
    <definedName name="MIX" localSheetId="4">#REF!</definedName>
    <definedName name="MIX">#REF!</definedName>
    <definedName name="Mix_15">'[5]Mix Design'!$P$11</definedName>
    <definedName name="Mix_30">'[5]Mix Design'!$P$14</definedName>
    <definedName name="MIX10B" localSheetId="1">#REF!</definedName>
    <definedName name="MIX10B" localSheetId="7">#REF!</definedName>
    <definedName name="MIX10B" localSheetId="6">#REF!</definedName>
    <definedName name="MIX10B" localSheetId="3">#REF!</definedName>
    <definedName name="MIX10B" localSheetId="2">#REF!</definedName>
    <definedName name="MIX10B" localSheetId="4">#REF!</definedName>
    <definedName name="MIX10B">#REF!</definedName>
    <definedName name="MIX10R" localSheetId="1">#REF!</definedName>
    <definedName name="MIX10R" localSheetId="7">#REF!</definedName>
    <definedName name="MIX10R" localSheetId="6">#REF!</definedName>
    <definedName name="MIX10R" localSheetId="3">#REF!</definedName>
    <definedName name="MIX10R" localSheetId="2">#REF!</definedName>
    <definedName name="MIX10R" localSheetId="4">#REF!</definedName>
    <definedName name="MIX10R">#REF!</definedName>
    <definedName name="MIX15B" localSheetId="1">#REF!</definedName>
    <definedName name="MIX15B" localSheetId="7">#REF!</definedName>
    <definedName name="MIX15B" localSheetId="6">#REF!</definedName>
    <definedName name="MIX15B" localSheetId="3">#REF!</definedName>
    <definedName name="MIX15B" localSheetId="2">#REF!</definedName>
    <definedName name="MIX15B" localSheetId="4">#REF!</definedName>
    <definedName name="MIX15B">#REF!</definedName>
    <definedName name="MIX15R" localSheetId="1">#REF!</definedName>
    <definedName name="MIX15R" localSheetId="7">#REF!</definedName>
    <definedName name="MIX15R" localSheetId="6">#REF!</definedName>
    <definedName name="MIX15R" localSheetId="3">#REF!</definedName>
    <definedName name="MIX15R" localSheetId="2">#REF!</definedName>
    <definedName name="MIX15R" localSheetId="4">#REF!</definedName>
    <definedName name="MIX15R">#REF!</definedName>
    <definedName name="MIX20B" localSheetId="1">#REF!</definedName>
    <definedName name="MIX20B" localSheetId="7">#REF!</definedName>
    <definedName name="MIX20B" localSheetId="6">#REF!</definedName>
    <definedName name="MIX20B" localSheetId="3">#REF!</definedName>
    <definedName name="MIX20B" localSheetId="2">#REF!</definedName>
    <definedName name="MIX20B" localSheetId="4">#REF!</definedName>
    <definedName name="MIX20B">#REF!</definedName>
    <definedName name="MIX20R" localSheetId="1">#REF!</definedName>
    <definedName name="MIX20R" localSheetId="7">#REF!</definedName>
    <definedName name="MIX20R" localSheetId="6">#REF!</definedName>
    <definedName name="MIX20R" localSheetId="3">#REF!</definedName>
    <definedName name="MIX20R" localSheetId="2">#REF!</definedName>
    <definedName name="MIX20R" localSheetId="4">#REF!</definedName>
    <definedName name="MIX20R">#REF!</definedName>
    <definedName name="MIX25B" localSheetId="1">#REF!</definedName>
    <definedName name="MIX25B" localSheetId="7">#REF!</definedName>
    <definedName name="MIX25B" localSheetId="6">#REF!</definedName>
    <definedName name="MIX25B" localSheetId="3">#REF!</definedName>
    <definedName name="MIX25B" localSheetId="2">#REF!</definedName>
    <definedName name="MIX25B" localSheetId="4">#REF!</definedName>
    <definedName name="MIX25B">#REF!</definedName>
    <definedName name="MIX25R" localSheetId="1">#REF!</definedName>
    <definedName name="MIX25R" localSheetId="7">#REF!</definedName>
    <definedName name="MIX25R" localSheetId="6">#REF!</definedName>
    <definedName name="MIX25R" localSheetId="3">#REF!</definedName>
    <definedName name="MIX25R" localSheetId="2">#REF!</definedName>
    <definedName name="MIX25R" localSheetId="4">#REF!</definedName>
    <definedName name="MIX25R">#REF!</definedName>
    <definedName name="MIX30B" localSheetId="1">#REF!</definedName>
    <definedName name="MIX30B" localSheetId="7">#REF!</definedName>
    <definedName name="MIX30B" localSheetId="6">#REF!</definedName>
    <definedName name="MIX30B" localSheetId="3">#REF!</definedName>
    <definedName name="MIX30B" localSheetId="2">#REF!</definedName>
    <definedName name="MIX30B" localSheetId="4">#REF!</definedName>
    <definedName name="MIX30B">#REF!</definedName>
    <definedName name="MIX30R" localSheetId="1">#REF!</definedName>
    <definedName name="MIX30R" localSheetId="7">#REF!</definedName>
    <definedName name="MIX30R" localSheetId="6">#REF!</definedName>
    <definedName name="MIX30R" localSheetId="3">#REF!</definedName>
    <definedName name="MIX30R" localSheetId="2">#REF!</definedName>
    <definedName name="MIX30R" localSheetId="4">#REF!</definedName>
    <definedName name="MIX30R">#REF!</definedName>
    <definedName name="MIX35B" localSheetId="1">#REF!</definedName>
    <definedName name="MIX35B" localSheetId="7">#REF!</definedName>
    <definedName name="MIX35B" localSheetId="6">#REF!</definedName>
    <definedName name="MIX35B" localSheetId="3">#REF!</definedName>
    <definedName name="MIX35B" localSheetId="2">#REF!</definedName>
    <definedName name="MIX35B" localSheetId="4">#REF!</definedName>
    <definedName name="MIX35B">#REF!</definedName>
    <definedName name="MIX35R" localSheetId="1">#REF!</definedName>
    <definedName name="MIX35R" localSheetId="7">#REF!</definedName>
    <definedName name="MIX35R" localSheetId="6">#REF!</definedName>
    <definedName name="MIX35R" localSheetId="3">#REF!</definedName>
    <definedName name="MIX35R" localSheetId="2">#REF!</definedName>
    <definedName name="MIX35R" localSheetId="4">#REF!</definedName>
    <definedName name="MIX35R">#REF!</definedName>
    <definedName name="MIX40B" localSheetId="1">#REF!</definedName>
    <definedName name="MIX40B" localSheetId="7">#REF!</definedName>
    <definedName name="MIX40B" localSheetId="6">#REF!</definedName>
    <definedName name="MIX40B" localSheetId="3">#REF!</definedName>
    <definedName name="MIX40B" localSheetId="2">#REF!</definedName>
    <definedName name="MIX40B" localSheetId="4">#REF!</definedName>
    <definedName name="MIX40B">#REF!</definedName>
    <definedName name="MIX45B" localSheetId="1">#REF!</definedName>
    <definedName name="MIX45B" localSheetId="7">#REF!</definedName>
    <definedName name="MIX45B" localSheetId="6">#REF!</definedName>
    <definedName name="MIX45B" localSheetId="3">#REF!</definedName>
    <definedName name="MIX45B" localSheetId="2">#REF!</definedName>
    <definedName name="MIX45B" localSheetId="4">#REF!</definedName>
    <definedName name="MIX45B">#REF!</definedName>
    <definedName name="MLDPLT" localSheetId="1">#REF!</definedName>
    <definedName name="MLDPLT" localSheetId="7">#REF!</definedName>
    <definedName name="MLDPLT" localSheetId="6">#REF!</definedName>
    <definedName name="MLDPLT" localSheetId="3">#REF!</definedName>
    <definedName name="MLDPLT" localSheetId="2">#REF!</definedName>
    <definedName name="MLDPLT" localSheetId="4">#REF!</definedName>
    <definedName name="MLDPLT">#REF!</definedName>
    <definedName name="mm">'[19]Rates Basic'!$D$2</definedName>
    <definedName name="MMAZ" localSheetId="1">#REF!</definedName>
    <definedName name="MMAZ" localSheetId="7">#REF!</definedName>
    <definedName name="MMAZ" localSheetId="6">#REF!</definedName>
    <definedName name="MMAZ" localSheetId="3">#REF!</definedName>
    <definedName name="MMAZ" localSheetId="2">#REF!</definedName>
    <definedName name="MMAZ" localSheetId="4">#REF!</definedName>
    <definedName name="MMAZ">#REF!</definedName>
    <definedName name="mod" localSheetId="1">#REF!</definedName>
    <definedName name="mod" localSheetId="7">#REF!</definedName>
    <definedName name="mod" localSheetId="6">#REF!</definedName>
    <definedName name="mod" localSheetId="3">#REF!</definedName>
    <definedName name="mod" localSheetId="2">#REF!</definedName>
    <definedName name="mod" localSheetId="4">#REF!</definedName>
    <definedName name="mod">#REF!</definedName>
    <definedName name="MPF" localSheetId="1">#REF!</definedName>
    <definedName name="MPF" localSheetId="7">#REF!</definedName>
    <definedName name="MPF" localSheetId="6">#REF!</definedName>
    <definedName name="MPF" localSheetId="3">#REF!</definedName>
    <definedName name="MPF" localSheetId="2">#REF!</definedName>
    <definedName name="MPF" localSheetId="4">#REF!</definedName>
    <definedName name="MPF">#REF!</definedName>
    <definedName name="MS" localSheetId="1">#REF!</definedName>
    <definedName name="MS" localSheetId="7">#REF!</definedName>
    <definedName name="MS" localSheetId="6">#REF!</definedName>
    <definedName name="MS" localSheetId="3">#REF!</definedName>
    <definedName name="MS" localSheetId="2">#REF!</definedName>
    <definedName name="MS" localSheetId="4">#REF!</definedName>
    <definedName name="MS">#REF!</definedName>
    <definedName name="msc" localSheetId="1">#REF!</definedName>
    <definedName name="msc" localSheetId="7">#REF!</definedName>
    <definedName name="msc" localSheetId="6">#REF!</definedName>
    <definedName name="msc" localSheetId="3">#REF!</definedName>
    <definedName name="msc" localSheetId="2">#REF!</definedName>
    <definedName name="msc" localSheetId="4">#REF!</definedName>
    <definedName name="msc">#REF!</definedName>
    <definedName name="mu" localSheetId="1">#REF!</definedName>
    <definedName name="mu" localSheetId="7">#REF!</definedName>
    <definedName name="mu" localSheetId="6">#REF!</definedName>
    <definedName name="mu" localSheetId="3">#REF!</definedName>
    <definedName name="mu" localSheetId="2">#REF!</definedName>
    <definedName name="mu" localSheetId="4">#REF!</definedName>
    <definedName name="mu">#REF!</definedName>
    <definedName name="MUCK" localSheetId="1">#REF!</definedName>
    <definedName name="MUCK" localSheetId="7">#REF!</definedName>
    <definedName name="MUCK" localSheetId="6">#REF!</definedName>
    <definedName name="MUCK" localSheetId="3">#REF!</definedName>
    <definedName name="MUCK" localSheetId="2">#REF!</definedName>
    <definedName name="MUCK" localSheetId="4">#REF!</definedName>
    <definedName name="MUCK">#REF!</definedName>
    <definedName name="mui" localSheetId="1">#REF!</definedName>
    <definedName name="mui" localSheetId="7">#REF!</definedName>
    <definedName name="mui" localSheetId="6">#REF!</definedName>
    <definedName name="mui" localSheetId="3">#REF!</definedName>
    <definedName name="mui" localSheetId="2">#REF!</definedName>
    <definedName name="mui" localSheetId="4">#REF!</definedName>
    <definedName name="mui">#REF!</definedName>
    <definedName name="MUL">'[35]RA Civil'!$E$8</definedName>
    <definedName name="MUNION" localSheetId="1">#REF!</definedName>
    <definedName name="MUNION" localSheetId="7">#REF!</definedName>
    <definedName name="MUNION" localSheetId="6">#REF!</definedName>
    <definedName name="MUNION" localSheetId="3">#REF!</definedName>
    <definedName name="MUNION" localSheetId="2">#REF!</definedName>
    <definedName name="MUNION" localSheetId="4">#REF!</definedName>
    <definedName name="MUNION">#REF!</definedName>
    <definedName name="MUNON" localSheetId="1">#REF!</definedName>
    <definedName name="MUNON" localSheetId="7">#REF!</definedName>
    <definedName name="MUNON" localSheetId="6">#REF!</definedName>
    <definedName name="MUNON" localSheetId="3">#REF!</definedName>
    <definedName name="MUNON" localSheetId="2">#REF!</definedName>
    <definedName name="MUNON" localSheetId="4">#REF!</definedName>
    <definedName name="MUNON">#REF!</definedName>
    <definedName name="MUR" localSheetId="1">#REF!</definedName>
    <definedName name="MUR" localSheetId="7">#REF!</definedName>
    <definedName name="MUR" localSheetId="6">#REF!</definedName>
    <definedName name="MUR" localSheetId="3">#REF!</definedName>
    <definedName name="MUR" localSheetId="2">#REF!</definedName>
    <definedName name="MUR" localSheetId="4">#REF!</definedName>
    <definedName name="MUR">#REF!</definedName>
    <definedName name="MUTP" localSheetId="1">#REF!</definedName>
    <definedName name="MUTP" localSheetId="7">#REF!</definedName>
    <definedName name="MUTP" localSheetId="6">#REF!</definedName>
    <definedName name="MUTP" localSheetId="3">#REF!</definedName>
    <definedName name="MUTP" localSheetId="2">#REF!</definedName>
    <definedName name="MUTP" localSheetId="4">#REF!</definedName>
    <definedName name="MUTP">#REF!</definedName>
    <definedName name="N" localSheetId="1">[11]PROCTOR!#REF!</definedName>
    <definedName name="N" localSheetId="7">[11]PROCTOR!#REF!</definedName>
    <definedName name="N" localSheetId="6">[11]PROCTOR!#REF!</definedName>
    <definedName name="N" localSheetId="3">[11]PROCTOR!#REF!</definedName>
    <definedName name="N" localSheetId="2">[11]PROCTOR!#REF!</definedName>
    <definedName name="N" localSheetId="4">[11]PROCTOR!#REF!</definedName>
    <definedName name="N">[11]PROCTOR!#REF!</definedName>
    <definedName name="na" localSheetId="1">#REF!</definedName>
    <definedName name="na" localSheetId="7">#REF!</definedName>
    <definedName name="na" localSheetId="6">#REF!</definedName>
    <definedName name="na" localSheetId="3">#REF!</definedName>
    <definedName name="na" localSheetId="2">#REF!</definedName>
    <definedName name="na" localSheetId="4">#REF!</definedName>
    <definedName name="na">#REF!</definedName>
    <definedName name="Name">[65]Index!$C$2</definedName>
    <definedName name="nav" localSheetId="1">#REF!</definedName>
    <definedName name="nav" localSheetId="7">#REF!</definedName>
    <definedName name="nav" localSheetId="6">#REF!</definedName>
    <definedName name="nav" localSheetId="3">#REF!</definedName>
    <definedName name="nav" localSheetId="2">#REF!</definedName>
    <definedName name="nav" localSheetId="4">#REF!</definedName>
    <definedName name="nav">#REF!</definedName>
    <definedName name="nb" localSheetId="1">#REF!</definedName>
    <definedName name="nb" localSheetId="7">#REF!</definedName>
    <definedName name="nb" localSheetId="6">#REF!</definedName>
    <definedName name="nb" localSheetId="3">#REF!</definedName>
    <definedName name="nb" localSheetId="2">#REF!</definedName>
    <definedName name="nb" localSheetId="4">#REF!</definedName>
    <definedName name="nb">#REF!</definedName>
    <definedName name="nbb" localSheetId="1">#REF!</definedName>
    <definedName name="nbb" localSheetId="7">#REF!</definedName>
    <definedName name="nbb" localSheetId="6">#REF!</definedName>
    <definedName name="nbb" localSheetId="3">#REF!</definedName>
    <definedName name="nbb" localSheetId="2">#REF!</definedName>
    <definedName name="nbb" localSheetId="4">#REF!</definedName>
    <definedName name="nbb">#REF!</definedName>
    <definedName name="Nc" localSheetId="1">#REF!</definedName>
    <definedName name="Nc" localSheetId="7">#REF!</definedName>
    <definedName name="Nc" localSheetId="6">#REF!</definedName>
    <definedName name="Nc" localSheetId="3">#REF!</definedName>
    <definedName name="Nc" localSheetId="2">#REF!</definedName>
    <definedName name="Nc" localSheetId="4">#REF!</definedName>
    <definedName name="Nc">#REF!</definedName>
    <definedName name="nd" localSheetId="1">#REF!</definedName>
    <definedName name="nd" localSheetId="7">#REF!</definedName>
    <definedName name="nd" localSheetId="6">#REF!</definedName>
    <definedName name="nd" localSheetId="3">#REF!</definedName>
    <definedName name="nd" localSheetId="2">#REF!</definedName>
    <definedName name="nd" localSheetId="4">#REF!</definedName>
    <definedName name="nd">#REF!</definedName>
    <definedName name="Ne" localSheetId="1">#REF!</definedName>
    <definedName name="Ne" localSheetId="7">#REF!</definedName>
    <definedName name="Ne" localSheetId="6">#REF!</definedName>
    <definedName name="Ne" localSheetId="3">#REF!</definedName>
    <definedName name="Ne" localSheetId="2">#REF!</definedName>
    <definedName name="Ne" localSheetId="4">#REF!</definedName>
    <definedName name="Ne">#REF!</definedName>
    <definedName name="NEED" localSheetId="1">#REF!</definedName>
    <definedName name="NEED" localSheetId="7">#REF!</definedName>
    <definedName name="NEED" localSheetId="6">#REF!</definedName>
    <definedName name="NEED" localSheetId="3">#REF!</definedName>
    <definedName name="NEED" localSheetId="2">#REF!</definedName>
    <definedName name="NEED" localSheetId="4">#REF!</definedName>
    <definedName name="NEED">#REF!</definedName>
    <definedName name="nl" localSheetId="1">#REF!</definedName>
    <definedName name="nl" localSheetId="7">#REF!</definedName>
    <definedName name="nl" localSheetId="6">#REF!</definedName>
    <definedName name="nl" localSheetId="3">#REF!</definedName>
    <definedName name="nl" localSheetId="2">#REF!</definedName>
    <definedName name="nl" localSheetId="4">#REF!</definedName>
    <definedName name="nl">#REF!</definedName>
    <definedName name="nm" localSheetId="1">#REF!</definedName>
    <definedName name="nm" localSheetId="7">#REF!</definedName>
    <definedName name="nm" localSheetId="6">#REF!</definedName>
    <definedName name="nm" localSheetId="3">#REF!</definedName>
    <definedName name="nm" localSheetId="2">#REF!</definedName>
    <definedName name="nm" localSheetId="4">#REF!</definedName>
    <definedName name="nm">#REF!</definedName>
    <definedName name="nn" localSheetId="1">#REF!</definedName>
    <definedName name="nn" localSheetId="7">#REF!</definedName>
    <definedName name="nn" localSheetId="6">#REF!</definedName>
    <definedName name="nn" localSheetId="3">#REF!</definedName>
    <definedName name="nn" localSheetId="2">#REF!</definedName>
    <definedName name="nn" localSheetId="4">#REF!</definedName>
    <definedName name="nn">#REF!</definedName>
    <definedName name="Nocon" localSheetId="1">#REF!</definedName>
    <definedName name="Nocon" localSheetId="7">#REF!</definedName>
    <definedName name="Nocon" localSheetId="6">#REF!</definedName>
    <definedName name="Nocon" localSheetId="3">#REF!</definedName>
    <definedName name="Nocon" localSheetId="2">#REF!</definedName>
    <definedName name="Nocon" localSheetId="4">#REF!</definedName>
    <definedName name="Nocon">#REF!</definedName>
    <definedName name="nospc" localSheetId="1">#REF!</definedName>
    <definedName name="nospc" localSheetId="7">#REF!</definedName>
    <definedName name="nospc" localSheetId="6">#REF!</definedName>
    <definedName name="nospc" localSheetId="3">#REF!</definedName>
    <definedName name="nospc" localSheetId="2">#REF!</definedName>
    <definedName name="nospc" localSheetId="4">#REF!</definedName>
    <definedName name="nospc">#REF!</definedName>
    <definedName name="nr" localSheetId="1">#REF!</definedName>
    <definedName name="nr" localSheetId="7">#REF!</definedName>
    <definedName name="nr" localSheetId="6">#REF!</definedName>
    <definedName name="nr" localSheetId="3">#REF!</definedName>
    <definedName name="nr" localSheetId="2">#REF!</definedName>
    <definedName name="nr" localSheetId="4">#REF!</definedName>
    <definedName name="nr">#REF!</definedName>
    <definedName name="ns" localSheetId="1">#REF!</definedName>
    <definedName name="ns" localSheetId="7">#REF!</definedName>
    <definedName name="ns" localSheetId="6">#REF!</definedName>
    <definedName name="ns" localSheetId="3">#REF!</definedName>
    <definedName name="ns" localSheetId="2">#REF!</definedName>
    <definedName name="ns" localSheetId="4">#REF!</definedName>
    <definedName name="ns">#REF!</definedName>
    <definedName name="OBLACK" localSheetId="1">#REF!</definedName>
    <definedName name="OBLACK" localSheetId="7">#REF!</definedName>
    <definedName name="OBLACK" localSheetId="6">#REF!</definedName>
    <definedName name="OBLACK" localSheetId="3">#REF!</definedName>
    <definedName name="OBLACK" localSheetId="2">#REF!</definedName>
    <definedName name="OBLACK" localSheetId="4">#REF!</definedName>
    <definedName name="OBLACK">#REF!</definedName>
    <definedName name="OCCRUSH" localSheetId="1">#REF!</definedName>
    <definedName name="OCCRUSH" localSheetId="7">#REF!</definedName>
    <definedName name="OCCRUSH" localSheetId="6">#REF!</definedName>
    <definedName name="OCCRUSH" localSheetId="3">#REF!</definedName>
    <definedName name="OCCRUSH" localSheetId="2">#REF!</definedName>
    <definedName name="OCCRUSH" localSheetId="4">#REF!</definedName>
    <definedName name="OCCRUSH">#REF!</definedName>
    <definedName name="OCEXC" localSheetId="1">#REF!</definedName>
    <definedName name="OCEXC" localSheetId="7">#REF!</definedName>
    <definedName name="OCEXC" localSheetId="6">#REF!</definedName>
    <definedName name="OCEXC" localSheetId="3">#REF!</definedName>
    <definedName name="OCEXC" localSheetId="2">#REF!</definedName>
    <definedName name="OCEXC" localSheetId="4">#REF!</definedName>
    <definedName name="OCEXC">#REF!</definedName>
    <definedName name="OCLOADA" localSheetId="1">#REF!</definedName>
    <definedName name="OCLOADA" localSheetId="7">#REF!</definedName>
    <definedName name="OCLOADA" localSheetId="6">#REF!</definedName>
    <definedName name="OCLOADA" localSheetId="3">#REF!</definedName>
    <definedName name="OCLOADA" localSheetId="2">#REF!</definedName>
    <definedName name="OCLOADA" localSheetId="4">#REF!</definedName>
    <definedName name="OCLOADA">#REF!</definedName>
    <definedName name="OCLOADS" localSheetId="1">#REF!</definedName>
    <definedName name="OCLOADS" localSheetId="7">#REF!</definedName>
    <definedName name="OCLOADS" localSheetId="6">#REF!</definedName>
    <definedName name="OCLOADS" localSheetId="3">#REF!</definedName>
    <definedName name="OCLOADS" localSheetId="2">#REF!</definedName>
    <definedName name="OCLOADS" localSheetId="4">#REF!</definedName>
    <definedName name="OCLOADS">#REF!</definedName>
    <definedName name="OCTIP1" localSheetId="1">#REF!</definedName>
    <definedName name="OCTIP1" localSheetId="7">#REF!</definedName>
    <definedName name="OCTIP1" localSheetId="6">#REF!</definedName>
    <definedName name="OCTIP1" localSheetId="3">#REF!</definedName>
    <definedName name="OCTIP1" localSheetId="2">#REF!</definedName>
    <definedName name="OCTIP1" localSheetId="4">#REF!</definedName>
    <definedName name="OCTIP1">#REF!</definedName>
    <definedName name="OCTIP5" localSheetId="1">#REF!</definedName>
    <definedName name="OCTIP5" localSheetId="7">#REF!</definedName>
    <definedName name="OCTIP5" localSheetId="6">#REF!</definedName>
    <definedName name="OCTIP5" localSheetId="3">#REF!</definedName>
    <definedName name="OCTIP5" localSheetId="2">#REF!</definedName>
    <definedName name="OCTIP5" localSheetId="4">#REF!</definedName>
    <definedName name="OCTIP5">#REF!</definedName>
    <definedName name="olct" localSheetId="1">'[61]Pier Design(with offset)'!#REF!</definedName>
    <definedName name="olct" localSheetId="7">'[61]Pier Design(with offset)'!#REF!</definedName>
    <definedName name="olct" localSheetId="6">'[61]Pier Design(with offset)'!#REF!</definedName>
    <definedName name="olct" localSheetId="3">'[61]Pier Design(with offset)'!#REF!</definedName>
    <definedName name="olct" localSheetId="2">'[61]Pier Design(with offset)'!#REF!</definedName>
    <definedName name="olct" localSheetId="4">'[61]Pier Design(with offset)'!#REF!</definedName>
    <definedName name="olct">'[61]Pier Design(with offset)'!#REF!</definedName>
    <definedName name="olt" localSheetId="1">'[59]Pier Design(with offset)'!#REF!</definedName>
    <definedName name="olt" localSheetId="7">'[59]Pier Design(with offset)'!#REF!</definedName>
    <definedName name="olt" localSheetId="6">'[59]Pier Design(with offset)'!#REF!</definedName>
    <definedName name="olt" localSheetId="3">'[59]Pier Design(with offset)'!#REF!</definedName>
    <definedName name="olt" localSheetId="2">'[59]Pier Design(with offset)'!#REF!</definedName>
    <definedName name="olt" localSheetId="4">'[59]Pier Design(with offset)'!#REF!</definedName>
    <definedName name="olt">'[59]Pier Design(with offset)'!#REF!</definedName>
    <definedName name="OMAS" localSheetId="1">#REF!</definedName>
    <definedName name="OMAS" localSheetId="7">#REF!</definedName>
    <definedName name="OMAS" localSheetId="6">#REF!</definedName>
    <definedName name="OMAS" localSheetId="3">#REF!</definedName>
    <definedName name="OMAS" localSheetId="2">#REF!</definedName>
    <definedName name="OMAS" localSheetId="4">#REF!</definedName>
    <definedName name="OMAS">#REF!</definedName>
    <definedName name="OPC">'[67]Rate Analysis '!$E$18</definedName>
    <definedName name="ORBEND" localSheetId="1">#REF!</definedName>
    <definedName name="ORBEND" localSheetId="7">#REF!</definedName>
    <definedName name="ORBEND" localSheetId="6">#REF!</definedName>
    <definedName name="ORBEND" localSheetId="3">#REF!</definedName>
    <definedName name="ORBEND" localSheetId="2">#REF!</definedName>
    <definedName name="ORBEND" localSheetId="4">#REF!</definedName>
    <definedName name="ORBEND">#REF!</definedName>
    <definedName name="ORC1B">'[6]Pipe trench'!$V$20</definedName>
    <definedName name="ORC2B">'[6]Pipe trench'!$V$21</definedName>
    <definedName name="Orientation" localSheetId="1">#REF!</definedName>
    <definedName name="Orientation" localSheetId="7">#REF!</definedName>
    <definedName name="Orientation" localSheetId="6">#REF!</definedName>
    <definedName name="Orientation" localSheetId="3">#REF!</definedName>
    <definedName name="Orientation" localSheetId="2">#REF!</definedName>
    <definedName name="Orientation" localSheetId="4">#REF!</definedName>
    <definedName name="Orientation">#REF!</definedName>
    <definedName name="overallspan1" localSheetId="1">[51]FACE!#REF!</definedName>
    <definedName name="overallspan1" localSheetId="7">[51]FACE!#REF!</definedName>
    <definedName name="overallspan1" localSheetId="6">[51]FACE!#REF!</definedName>
    <definedName name="overallspan1" localSheetId="3">[51]FACE!#REF!</definedName>
    <definedName name="overallspan1" localSheetId="2">[51]FACE!#REF!</definedName>
    <definedName name="overallspan1" localSheetId="4">[51]FACE!#REF!</definedName>
    <definedName name="overallspan1">[51]FACE!#REF!</definedName>
    <definedName name="overallspan13">'[68]SLAB DESIGN'!$E$41</definedName>
    <definedName name="p">[60]DETAILED!$J$6</definedName>
    <definedName name="p0" localSheetId="1">#REF!</definedName>
    <definedName name="p0" localSheetId="7">#REF!</definedName>
    <definedName name="p0" localSheetId="6">#REF!</definedName>
    <definedName name="p0" localSheetId="3">#REF!</definedName>
    <definedName name="p0" localSheetId="2">#REF!</definedName>
    <definedName name="p0" localSheetId="4">#REF!</definedName>
    <definedName name="p0">#REF!</definedName>
    <definedName name="p10.3" localSheetId="1">#REF!</definedName>
    <definedName name="p10.3" localSheetId="7">#REF!</definedName>
    <definedName name="p10.3" localSheetId="6">#REF!</definedName>
    <definedName name="p10.3" localSheetId="3">#REF!</definedName>
    <definedName name="p10.3" localSheetId="2">#REF!</definedName>
    <definedName name="p10.3" localSheetId="4">#REF!</definedName>
    <definedName name="p10.3">#REF!</definedName>
    <definedName name="p11.3" localSheetId="1">#REF!</definedName>
    <definedName name="p11.3" localSheetId="7">#REF!</definedName>
    <definedName name="p11.3" localSheetId="6">#REF!</definedName>
    <definedName name="p11.3" localSheetId="3">#REF!</definedName>
    <definedName name="p11.3" localSheetId="2">#REF!</definedName>
    <definedName name="p11.3" localSheetId="4">#REF!</definedName>
    <definedName name="p11.3">#REF!</definedName>
    <definedName name="p12.3" localSheetId="1">#REF!</definedName>
    <definedName name="p12.3" localSheetId="7">#REF!</definedName>
    <definedName name="p12.3" localSheetId="6">#REF!</definedName>
    <definedName name="p12.3" localSheetId="3">#REF!</definedName>
    <definedName name="p12.3" localSheetId="2">#REF!</definedName>
    <definedName name="p12.3" localSheetId="4">#REF!</definedName>
    <definedName name="p12.3">#REF!</definedName>
    <definedName name="p13.3" localSheetId="1">#REF!</definedName>
    <definedName name="p13.3" localSheetId="7">#REF!</definedName>
    <definedName name="p13.3" localSheetId="6">#REF!</definedName>
    <definedName name="p13.3" localSheetId="3">#REF!</definedName>
    <definedName name="p13.3" localSheetId="2">#REF!</definedName>
    <definedName name="p13.3" localSheetId="4">#REF!</definedName>
    <definedName name="p13.3">#REF!</definedName>
    <definedName name="p14.3" localSheetId="1">#REF!</definedName>
    <definedName name="p14.3" localSheetId="7">#REF!</definedName>
    <definedName name="p14.3" localSheetId="6">#REF!</definedName>
    <definedName name="p14.3" localSheetId="3">#REF!</definedName>
    <definedName name="p14.3" localSheetId="2">#REF!</definedName>
    <definedName name="p14.3" localSheetId="4">#REF!</definedName>
    <definedName name="p14.3">#REF!</definedName>
    <definedName name="p15.3" localSheetId="1">#REF!</definedName>
    <definedName name="p15.3" localSheetId="7">#REF!</definedName>
    <definedName name="p15.3" localSheetId="6">#REF!</definedName>
    <definedName name="p15.3" localSheetId="3">#REF!</definedName>
    <definedName name="p15.3" localSheetId="2">#REF!</definedName>
    <definedName name="p15.3" localSheetId="4">#REF!</definedName>
    <definedName name="p15.3">#REF!</definedName>
    <definedName name="p16.3" localSheetId="1">#REF!</definedName>
    <definedName name="p16.3" localSheetId="7">#REF!</definedName>
    <definedName name="p16.3" localSheetId="6">#REF!</definedName>
    <definedName name="p16.3" localSheetId="3">#REF!</definedName>
    <definedName name="p16.3" localSheetId="2">#REF!</definedName>
    <definedName name="p16.3" localSheetId="4">#REF!</definedName>
    <definedName name="p16.3">#REF!</definedName>
    <definedName name="p17.3" localSheetId="1">#REF!</definedName>
    <definedName name="p17.3" localSheetId="7">#REF!</definedName>
    <definedName name="p17.3" localSheetId="6">#REF!</definedName>
    <definedName name="p17.3" localSheetId="3">#REF!</definedName>
    <definedName name="p17.3" localSheetId="2">#REF!</definedName>
    <definedName name="p17.3" localSheetId="4">#REF!</definedName>
    <definedName name="p17.3">#REF!</definedName>
    <definedName name="p18.3" localSheetId="1">#REF!</definedName>
    <definedName name="p18.3" localSheetId="7">#REF!</definedName>
    <definedName name="p18.3" localSheetId="6">#REF!</definedName>
    <definedName name="p18.3" localSheetId="3">#REF!</definedName>
    <definedName name="p18.3" localSheetId="2">#REF!</definedName>
    <definedName name="p18.3" localSheetId="4">#REF!</definedName>
    <definedName name="p18.3">#REF!</definedName>
    <definedName name="p19.3" localSheetId="1">#REF!</definedName>
    <definedName name="p19.3" localSheetId="7">#REF!</definedName>
    <definedName name="p19.3" localSheetId="6">#REF!</definedName>
    <definedName name="p19.3" localSheetId="3">#REF!</definedName>
    <definedName name="p19.3" localSheetId="2">#REF!</definedName>
    <definedName name="p19.3" localSheetId="4">#REF!</definedName>
    <definedName name="p19.3">#REF!</definedName>
    <definedName name="p20.3" localSheetId="1">#REF!</definedName>
    <definedName name="p20.3" localSheetId="7">#REF!</definedName>
    <definedName name="p20.3" localSheetId="6">#REF!</definedName>
    <definedName name="p20.3" localSheetId="3">#REF!</definedName>
    <definedName name="p20.3" localSheetId="2">#REF!</definedName>
    <definedName name="p20.3" localSheetId="4">#REF!</definedName>
    <definedName name="p20.3">#REF!</definedName>
    <definedName name="p3.3" localSheetId="1">#REF!</definedName>
    <definedName name="p3.3" localSheetId="7">#REF!</definedName>
    <definedName name="p3.3" localSheetId="6">#REF!</definedName>
    <definedName name="p3.3" localSheetId="3">#REF!</definedName>
    <definedName name="p3.3" localSheetId="2">#REF!</definedName>
    <definedName name="p3.3" localSheetId="4">#REF!</definedName>
    <definedName name="p3.3">#REF!</definedName>
    <definedName name="p4.3" localSheetId="1">#REF!</definedName>
    <definedName name="p4.3" localSheetId="7">#REF!</definedName>
    <definedName name="p4.3" localSheetId="6">#REF!</definedName>
    <definedName name="p4.3" localSheetId="3">#REF!</definedName>
    <definedName name="p4.3" localSheetId="2">#REF!</definedName>
    <definedName name="p4.3" localSheetId="4">#REF!</definedName>
    <definedName name="p4.3">#REF!</definedName>
    <definedName name="p5.3" localSheetId="1">#REF!</definedName>
    <definedName name="p5.3" localSheetId="7">#REF!</definedName>
    <definedName name="p5.3" localSheetId="6">#REF!</definedName>
    <definedName name="p5.3" localSheetId="3">#REF!</definedName>
    <definedName name="p5.3" localSheetId="2">#REF!</definedName>
    <definedName name="p5.3" localSheetId="4">#REF!</definedName>
    <definedName name="p5.3">#REF!</definedName>
    <definedName name="p6.3" localSheetId="1">#REF!</definedName>
    <definedName name="p6.3" localSheetId="7">#REF!</definedName>
    <definedName name="p6.3" localSheetId="6">#REF!</definedName>
    <definedName name="p6.3" localSheetId="3">#REF!</definedName>
    <definedName name="p6.3" localSheetId="2">#REF!</definedName>
    <definedName name="p6.3" localSheetId="4">#REF!</definedName>
    <definedName name="p6.3">#REF!</definedName>
    <definedName name="p7.3" localSheetId="1">#REF!</definedName>
    <definedName name="p7.3" localSheetId="7">#REF!</definedName>
    <definedName name="p7.3" localSheetId="6">#REF!</definedName>
    <definedName name="p7.3" localSheetId="3">#REF!</definedName>
    <definedName name="p7.3" localSheetId="2">#REF!</definedName>
    <definedName name="p7.3" localSheetId="4">#REF!</definedName>
    <definedName name="p7.3">#REF!</definedName>
    <definedName name="p8.3" localSheetId="1">#REF!</definedName>
    <definedName name="p8.3" localSheetId="7">#REF!</definedName>
    <definedName name="p8.3" localSheetId="6">#REF!</definedName>
    <definedName name="p8.3" localSheetId="3">#REF!</definedName>
    <definedName name="p8.3" localSheetId="2">#REF!</definedName>
    <definedName name="p8.3" localSheetId="4">#REF!</definedName>
    <definedName name="p8.3">#REF!</definedName>
    <definedName name="p9.3" localSheetId="1">#REF!</definedName>
    <definedName name="p9.3" localSheetId="7">#REF!</definedName>
    <definedName name="p9.3" localSheetId="6">#REF!</definedName>
    <definedName name="p9.3" localSheetId="3">#REF!</definedName>
    <definedName name="p9.3" localSheetId="2">#REF!</definedName>
    <definedName name="p9.3" localSheetId="4">#REF!</definedName>
    <definedName name="p9.3">#REF!</definedName>
    <definedName name="PageNo1" localSheetId="1">#REF!</definedName>
    <definedName name="PageNo1" localSheetId="7">#REF!</definedName>
    <definedName name="PageNo1" localSheetId="6">#REF!</definedName>
    <definedName name="PageNo1" localSheetId="3">#REF!</definedName>
    <definedName name="PageNo1" localSheetId="2">#REF!</definedName>
    <definedName name="PageNo1" localSheetId="4">#REF!</definedName>
    <definedName name="PageNo1">#REF!</definedName>
    <definedName name="PAINT" localSheetId="1">#REF!</definedName>
    <definedName name="PAINT" localSheetId="7">#REF!</definedName>
    <definedName name="PAINT" localSheetId="6">#REF!</definedName>
    <definedName name="PAINT" localSheetId="3">#REF!</definedName>
    <definedName name="PAINT" localSheetId="2">#REF!</definedName>
    <definedName name="PAINT" localSheetId="4">#REF!</definedName>
    <definedName name="PAINT">#REF!</definedName>
    <definedName name="Pbx" localSheetId="1">[43]Design!#REF!</definedName>
    <definedName name="Pbx" localSheetId="7">[43]Design!#REF!</definedName>
    <definedName name="Pbx" localSheetId="6">[43]Design!#REF!</definedName>
    <definedName name="Pbx" localSheetId="3">[43]Design!#REF!</definedName>
    <definedName name="Pbx" localSheetId="2">[43]Design!#REF!</definedName>
    <definedName name="Pbx" localSheetId="4">[43]Design!#REF!</definedName>
    <definedName name="Pbx">[43]Design!#REF!</definedName>
    <definedName name="Pby" localSheetId="1">[43]Design!#REF!</definedName>
    <definedName name="Pby" localSheetId="7">[43]Design!#REF!</definedName>
    <definedName name="Pby" localSheetId="6">[43]Design!#REF!</definedName>
    <definedName name="Pby" localSheetId="3">[43]Design!#REF!</definedName>
    <definedName name="Pby" localSheetId="2">[43]Design!#REF!</definedName>
    <definedName name="Pby" localSheetId="4">[43]Design!#REF!</definedName>
    <definedName name="Pby">[43]Design!#REF!</definedName>
    <definedName name="pcc1481.5bgl" localSheetId="1">#REF!</definedName>
    <definedName name="pcc1481.5bgl" localSheetId="7">#REF!</definedName>
    <definedName name="pcc1481.5bgl" localSheetId="6">#REF!</definedName>
    <definedName name="pcc1481.5bgl" localSheetId="3">#REF!</definedName>
    <definedName name="pcc1481.5bgl" localSheetId="2">#REF!</definedName>
    <definedName name="pcc1481.5bgl" localSheetId="4">#REF!</definedName>
    <definedName name="pcc1481.5bgl">#REF!</definedName>
    <definedName name="pcc1484.5bgl" localSheetId="1">#REF!</definedName>
    <definedName name="pcc1484.5bgl" localSheetId="7">#REF!</definedName>
    <definedName name="pcc1484.5bgl" localSheetId="6">#REF!</definedName>
    <definedName name="pcc1484.5bgl" localSheetId="3">#REF!</definedName>
    <definedName name="pcc1484.5bgl" localSheetId="2">#REF!</definedName>
    <definedName name="pcc1484.5bgl" localSheetId="4">#REF!</definedName>
    <definedName name="pcc1484.5bgl">#REF!</definedName>
    <definedName name="PCCM15" localSheetId="1">#REF!</definedName>
    <definedName name="PCCM15" localSheetId="7">#REF!</definedName>
    <definedName name="PCCM15" localSheetId="6">#REF!</definedName>
    <definedName name="PCCM15" localSheetId="3">#REF!</definedName>
    <definedName name="PCCM15" localSheetId="2">#REF!</definedName>
    <definedName name="PCCM15" localSheetId="4">#REF!</definedName>
    <definedName name="PCCM15">#REF!</definedName>
    <definedName name="pccp" localSheetId="1">#REF!</definedName>
    <definedName name="pccp" localSheetId="7">#REF!</definedName>
    <definedName name="pccp" localSheetId="6">#REF!</definedName>
    <definedName name="pccp" localSheetId="3">#REF!</definedName>
    <definedName name="pccp" localSheetId="2">#REF!</definedName>
    <definedName name="pccp" localSheetId="4">#REF!</definedName>
    <definedName name="pccp">#REF!</definedName>
    <definedName name="pccproj" localSheetId="1">#REF!</definedName>
    <definedName name="pccproj" localSheetId="7">#REF!</definedName>
    <definedName name="pccproj" localSheetId="6">#REF!</definedName>
    <definedName name="pccproj" localSheetId="3">#REF!</definedName>
    <definedName name="pccproj" localSheetId="2">#REF!</definedName>
    <definedName name="pccproj" localSheetId="4">#REF!</definedName>
    <definedName name="pccproj">#REF!</definedName>
    <definedName name="pcct" localSheetId="1">#REF!</definedName>
    <definedName name="pcct" localSheetId="7">#REF!</definedName>
    <definedName name="pcct" localSheetId="6">#REF!</definedName>
    <definedName name="pcct" localSheetId="3">#REF!</definedName>
    <definedName name="pcct" localSheetId="2">#REF!</definedName>
    <definedName name="pcct" localSheetId="4">#REF!</definedName>
    <definedName name="pcct">#REF!</definedName>
    <definedName name="pccthk" localSheetId="1">#REF!</definedName>
    <definedName name="pccthk" localSheetId="7">#REF!</definedName>
    <definedName name="pccthk" localSheetId="6">#REF!</definedName>
    <definedName name="pccthk" localSheetId="3">#REF!</definedName>
    <definedName name="pccthk" localSheetId="2">#REF!</definedName>
    <definedName name="pccthk" localSheetId="4">#REF!</definedName>
    <definedName name="pccthk">#REF!</definedName>
    <definedName name="Pd" localSheetId="1">'[49]220 11  BS '!#REF!</definedName>
    <definedName name="Pd" localSheetId="7">'[49]220 11  BS '!#REF!</definedName>
    <definedName name="Pd" localSheetId="6">'[49]220 11  BS '!#REF!</definedName>
    <definedName name="Pd" localSheetId="3">'[49]220 11  BS '!#REF!</definedName>
    <definedName name="Pd" localSheetId="2">'[49]220 11  BS '!#REF!</definedName>
    <definedName name="Pd" localSheetId="4">'[49]220 11  BS '!#REF!</definedName>
    <definedName name="Pd">'[49]220 11  BS '!#REF!</definedName>
    <definedName name="PERC">'[3]Cost of O &amp; O'!$F$29</definedName>
    <definedName name="peri" localSheetId="1">#REF!</definedName>
    <definedName name="peri" localSheetId="7">#REF!</definedName>
    <definedName name="peri" localSheetId="6">#REF!</definedName>
    <definedName name="peri" localSheetId="3">#REF!</definedName>
    <definedName name="peri" localSheetId="2">#REF!</definedName>
    <definedName name="peri" localSheetId="4">#REF!</definedName>
    <definedName name="peri">#REF!</definedName>
    <definedName name="peri1" localSheetId="1">#REF!</definedName>
    <definedName name="peri1" localSheetId="7">#REF!</definedName>
    <definedName name="peri1" localSheetId="6">#REF!</definedName>
    <definedName name="peri1" localSheetId="3">#REF!</definedName>
    <definedName name="peri1" localSheetId="2">#REF!</definedName>
    <definedName name="peri1" localSheetId="4">#REF!</definedName>
    <definedName name="peri1">#REF!</definedName>
    <definedName name="phi" localSheetId="1">#REF!</definedName>
    <definedName name="phi" localSheetId="7">#REF!</definedName>
    <definedName name="phi" localSheetId="6">#REF!</definedName>
    <definedName name="phi" localSheetId="3">#REF!</definedName>
    <definedName name="phi" localSheetId="2">#REF!</definedName>
    <definedName name="phi" localSheetId="4">#REF!</definedName>
    <definedName name="phi">#REF!</definedName>
    <definedName name="Pi" localSheetId="1">#REF!</definedName>
    <definedName name="Pi" localSheetId="7">#REF!</definedName>
    <definedName name="Pi" localSheetId="6">#REF!</definedName>
    <definedName name="Pi" localSheetId="3">#REF!</definedName>
    <definedName name="Pi" localSheetId="2">#REF!</definedName>
    <definedName name="Pi" localSheetId="4">#REF!</definedName>
    <definedName name="Pi">#REF!</definedName>
    <definedName name="PIPE_CONNECTION_MATERIALS" localSheetId="1">#REF!</definedName>
    <definedName name="PIPE_CONNECTION_MATERIALS" localSheetId="7">#REF!</definedName>
    <definedName name="PIPE_CONNECTION_MATERIALS" localSheetId="6">#REF!</definedName>
    <definedName name="PIPE_CONNECTION_MATERIALS" localSheetId="3">#REF!</definedName>
    <definedName name="PIPE_CONNECTION_MATERIALS" localSheetId="2">#REF!</definedName>
    <definedName name="PIPE_CONNECTION_MATERIALS" localSheetId="4">#REF!</definedName>
    <definedName name="PIPE_CONNECTION_MATERIALS">#REF!</definedName>
    <definedName name="Pipeline_diagram" localSheetId="1">#REF!</definedName>
    <definedName name="Pipeline_diagram" localSheetId="7">#REF!</definedName>
    <definedName name="Pipeline_diagram" localSheetId="6">#REF!</definedName>
    <definedName name="Pipeline_diagram" localSheetId="3">#REF!</definedName>
    <definedName name="Pipeline_diagram" localSheetId="2">#REF!</definedName>
    <definedName name="Pipeline_diagram" localSheetId="4">#REF!</definedName>
    <definedName name="Pipeline_diagram">#REF!</definedName>
    <definedName name="PJACK" localSheetId="1">#REF!</definedName>
    <definedName name="PJACK" localSheetId="7">#REF!</definedName>
    <definedName name="PJACK" localSheetId="6">#REF!</definedName>
    <definedName name="PJACK" localSheetId="3">#REF!</definedName>
    <definedName name="PJACK" localSheetId="2">#REF!</definedName>
    <definedName name="PJACK" localSheetId="4">#REF!</definedName>
    <definedName name="PJACK">#REF!</definedName>
    <definedName name="PLAST" localSheetId="1">#REF!</definedName>
    <definedName name="PLAST" localSheetId="7">#REF!</definedName>
    <definedName name="PLAST" localSheetId="6">#REF!</definedName>
    <definedName name="PLAST" localSheetId="3">#REF!</definedName>
    <definedName name="PLAST" localSheetId="2">#REF!</definedName>
    <definedName name="PLAST" localSheetId="4">#REF!</definedName>
    <definedName name="PLAST">#REF!</definedName>
    <definedName name="POC" localSheetId="1">#REF!</definedName>
    <definedName name="POC" localSheetId="7">#REF!</definedName>
    <definedName name="POC" localSheetId="6">#REF!</definedName>
    <definedName name="POC" localSheetId="3">#REF!</definedName>
    <definedName name="POC" localSheetId="2">#REF!</definedName>
    <definedName name="POC" localSheetId="4">#REF!</definedName>
    <definedName name="POC">#REF!</definedName>
    <definedName name="pratap" hidden="1">{"'Sheet1'!$A$4386:$N$4591"}</definedName>
    <definedName name="PRESTRESSED" localSheetId="1">#REF!</definedName>
    <definedName name="PRESTRESSED" localSheetId="7">#REF!</definedName>
    <definedName name="PRESTRESSED" localSheetId="6">#REF!</definedName>
    <definedName name="PRESTRESSED" localSheetId="3">#REF!</definedName>
    <definedName name="PRESTRESSED" localSheetId="2">#REF!</definedName>
    <definedName name="PRESTRESSED" localSheetId="4">#REF!</definedName>
    <definedName name="PRESTRESSED">#REF!</definedName>
    <definedName name="_xlnm.Print_Area" localSheetId="0">'CP 10 '!$B$1:$T$30</definedName>
    <definedName name="_xlnm.Print_Area" localSheetId="1">'CP 10 spk'!$B$1:$AI$30</definedName>
    <definedName name="_xlnm.Print_Area" localSheetId="8">'S-Curve - CASH FLOW GROSS'!$J$8:$V$31</definedName>
    <definedName name="_xlnm.Print_Area" localSheetId="9">'S-Curve - CASH FLOW NET'!$H$7:$T$30</definedName>
    <definedName name="_xlnm.Print_Area" localSheetId="7">'S-Curve - WD'!$I$10:$U$34</definedName>
    <definedName name="_xlnm.Print_Area" localSheetId="6">'S-Curve All '!$N$10:$Z$34</definedName>
    <definedName name="_xlnm.Print_Area" localSheetId="5">'Statement - 2'!$B$1:$AJ$21</definedName>
    <definedName name="_xlnm.Print_Area" localSheetId="3">'to client - laying'!$B$2:$AJ$27</definedName>
    <definedName name="_xlnm.Print_Area" localSheetId="2">'to client - Supply'!#REF!</definedName>
    <definedName name="_xlnm.Print_Area" localSheetId="4">'to client - Supply TO MAIL'!$B$1:$AN$64</definedName>
    <definedName name="_xlnm.Print_Area">#REF!</definedName>
    <definedName name="Print_Area_MI" localSheetId="1">#REF!</definedName>
    <definedName name="Print_Area_MI" localSheetId="7">#REF!</definedName>
    <definedName name="Print_Area_MI" localSheetId="6">#REF!</definedName>
    <definedName name="Print_Area_MI" localSheetId="3">#REF!</definedName>
    <definedName name="Print_Area_MI" localSheetId="2">#REF!</definedName>
    <definedName name="Print_Area_MI" localSheetId="4">#REF!</definedName>
    <definedName name="Print_Area_MI">#REF!</definedName>
    <definedName name="print_title">[69]Cul_detail!$A$2:$IV$5</definedName>
    <definedName name="proj_id">'[70]Project Management Main'!$D$9</definedName>
    <definedName name="proj_mgr">'[70]Project Management Main'!$D$12</definedName>
    <definedName name="proj_nm">'[70]Project Management Main'!$D$10</definedName>
    <definedName name="PROLL" localSheetId="1">#REF!</definedName>
    <definedName name="PROLL" localSheetId="7">#REF!</definedName>
    <definedName name="PROLL" localSheetId="6">#REF!</definedName>
    <definedName name="PROLL" localSheetId="3">#REF!</definedName>
    <definedName name="PROLL" localSheetId="2">#REF!</definedName>
    <definedName name="PROLL" localSheetId="4">#REF!</definedName>
    <definedName name="PROLL">#REF!</definedName>
    <definedName name="proom" localSheetId="1">#REF!</definedName>
    <definedName name="proom" localSheetId="7">#REF!</definedName>
    <definedName name="proom" localSheetId="6">#REF!</definedName>
    <definedName name="proom" localSheetId="3">#REF!</definedName>
    <definedName name="proom" localSheetId="2">#REF!</definedName>
    <definedName name="proom" localSheetId="4">#REF!</definedName>
    <definedName name="proom">#REF!</definedName>
    <definedName name="proom5x4" localSheetId="1">#REF!</definedName>
    <definedName name="proom5x4" localSheetId="7">#REF!</definedName>
    <definedName name="proom5x4" localSheetId="6">#REF!</definedName>
    <definedName name="proom5x4" localSheetId="3">#REF!</definedName>
    <definedName name="proom5x4" localSheetId="2">#REF!</definedName>
    <definedName name="proom5x4" localSheetId="4">#REF!</definedName>
    <definedName name="proom5x4">#REF!</definedName>
    <definedName name="PUMP">'[3]Cost of O &amp; O'!$F$27</definedName>
    <definedName name="Puz" localSheetId="1">[43]Design!#REF!</definedName>
    <definedName name="Puz" localSheetId="7">[43]Design!#REF!</definedName>
    <definedName name="Puz" localSheetId="6">[43]Design!#REF!</definedName>
    <definedName name="Puz" localSheetId="3">[43]Design!#REF!</definedName>
    <definedName name="Puz" localSheetId="2">[43]Design!#REF!</definedName>
    <definedName name="Puz" localSheetId="4">[43]Design!#REF!</definedName>
    <definedName name="Puz">[43]Design!#REF!</definedName>
    <definedName name="PW" localSheetId="1">'[49]220 11  BS '!#REF!</definedName>
    <definedName name="PW" localSheetId="7">'[49]220 11  BS '!#REF!</definedName>
    <definedName name="PW" localSheetId="6">'[49]220 11  BS '!#REF!</definedName>
    <definedName name="PW" localSheetId="3">'[49]220 11  BS '!#REF!</definedName>
    <definedName name="PW" localSheetId="2">'[49]220 11  BS '!#REF!</definedName>
    <definedName name="PW" localSheetId="4">'[49]220 11  BS '!#REF!</definedName>
    <definedName name="PW">'[49]220 11  BS '!#REF!</definedName>
    <definedName name="Pwl" localSheetId="1">'[49]220 11  BS '!#REF!</definedName>
    <definedName name="Pwl" localSheetId="7">'[49]220 11  BS '!#REF!</definedName>
    <definedName name="Pwl" localSheetId="6">'[49]220 11  BS '!#REF!</definedName>
    <definedName name="Pwl" localSheetId="3">'[49]220 11  BS '!#REF!</definedName>
    <definedName name="Pwl" localSheetId="2">'[49]220 11  BS '!#REF!</definedName>
    <definedName name="Pwl" localSheetId="4">'[49]220 11  BS '!#REF!</definedName>
    <definedName name="Pwl">'[49]220 11  BS '!#REF!</definedName>
    <definedName name="PWr" localSheetId="1">'[49]220 11  BS '!#REF!</definedName>
    <definedName name="PWr" localSheetId="7">'[49]220 11  BS '!#REF!</definedName>
    <definedName name="PWr" localSheetId="6">'[49]220 11  BS '!#REF!</definedName>
    <definedName name="PWr" localSheetId="3">'[49]220 11  BS '!#REF!</definedName>
    <definedName name="PWr" localSheetId="2">'[49]220 11  BS '!#REF!</definedName>
    <definedName name="PWr" localSheetId="4">'[49]220 11  BS '!#REF!</definedName>
    <definedName name="PWr">'[49]220 11  BS '!#REF!</definedName>
    <definedName name="Q" localSheetId="1">'[71]FORM-W3'!#REF!</definedName>
    <definedName name="Q" localSheetId="7">'[71]FORM-W3'!#REF!</definedName>
    <definedName name="Q" localSheetId="6">'[71]FORM-W3'!#REF!</definedName>
    <definedName name="Q" localSheetId="3">'[71]FORM-W3'!#REF!</definedName>
    <definedName name="Q" localSheetId="2">'[71]FORM-W3'!#REF!</definedName>
    <definedName name="Q" localSheetId="4">'[71]FORM-W3'!#REF!</definedName>
    <definedName name="Q">'[71]FORM-W3'!#REF!</definedName>
    <definedName name="QQ" hidden="1">{"form-D1",#N/A,FALSE,"FORM-D1";"form-D1_amt",#N/A,FALSE,"FORM-D1"}</definedName>
    <definedName name="QQQQ" hidden="1">{"form-D1",#N/A,FALSE,"FORM-D1";"form-D1_amt",#N/A,FALSE,"FORM-D1"}</definedName>
    <definedName name="Qspan" localSheetId="1">#REF!</definedName>
    <definedName name="Qspan" localSheetId="7">#REF!</definedName>
    <definedName name="Qspan" localSheetId="6">#REF!</definedName>
    <definedName name="Qspan" localSheetId="3">#REF!</definedName>
    <definedName name="Qspan" localSheetId="2">#REF!</definedName>
    <definedName name="Qspan" localSheetId="4">#REF!</definedName>
    <definedName name="Qspan">#REF!</definedName>
    <definedName name="quao" localSheetId="1">[1]LD!#REF!</definedName>
    <definedName name="quao" localSheetId="7">[1]LD!#REF!</definedName>
    <definedName name="quao" localSheetId="6">[1]LD!#REF!</definedName>
    <definedName name="quao" localSheetId="3">[1]LD!#REF!</definedName>
    <definedName name="quao" localSheetId="2">[1]LD!#REF!</definedName>
    <definedName name="quao" localSheetId="4">[1]LD!#REF!</definedName>
    <definedName name="quao">[1]LD!#REF!</definedName>
    <definedName name="qw" localSheetId="1">#REF!</definedName>
    <definedName name="qw" localSheetId="7">#REF!</definedName>
    <definedName name="qw" localSheetId="6">#REF!</definedName>
    <definedName name="qw" localSheetId="3">#REF!</definedName>
    <definedName name="qw" localSheetId="2">#REF!</definedName>
    <definedName name="qw" localSheetId="4">#REF!</definedName>
    <definedName name="qw">#REF!</definedName>
    <definedName name="R_" localSheetId="1">#REF!</definedName>
    <definedName name="R_" localSheetId="7">#REF!</definedName>
    <definedName name="R_" localSheetId="6">#REF!</definedName>
    <definedName name="R_" localSheetId="3">#REF!</definedName>
    <definedName name="R_" localSheetId="2">#REF!</definedName>
    <definedName name="R_" localSheetId="4">#REF!</definedName>
    <definedName name="R_">#REF!</definedName>
    <definedName name="r0" localSheetId="1">#REF!</definedName>
    <definedName name="r0" localSheetId="7">#REF!</definedName>
    <definedName name="r0" localSheetId="6">#REF!</definedName>
    <definedName name="r0" localSheetId="3">#REF!</definedName>
    <definedName name="r0" localSheetId="2">#REF!</definedName>
    <definedName name="r0" localSheetId="4">#REF!</definedName>
    <definedName name="r0">#REF!</definedName>
    <definedName name="r10.3" localSheetId="1">#REF!</definedName>
    <definedName name="r10.3" localSheetId="7">#REF!</definedName>
    <definedName name="r10.3" localSheetId="6">#REF!</definedName>
    <definedName name="r10.3" localSheetId="3">#REF!</definedName>
    <definedName name="r10.3" localSheetId="2">#REF!</definedName>
    <definedName name="r10.3" localSheetId="4">#REF!</definedName>
    <definedName name="r10.3">#REF!</definedName>
    <definedName name="r11.3" localSheetId="1">#REF!</definedName>
    <definedName name="r11.3" localSheetId="7">#REF!</definedName>
    <definedName name="r11.3" localSheetId="6">#REF!</definedName>
    <definedName name="r11.3" localSheetId="3">#REF!</definedName>
    <definedName name="r11.3" localSheetId="2">#REF!</definedName>
    <definedName name="r11.3" localSheetId="4">#REF!</definedName>
    <definedName name="r11.3">#REF!</definedName>
    <definedName name="r12.3" localSheetId="1">#REF!</definedName>
    <definedName name="r12.3" localSheetId="7">#REF!</definedName>
    <definedName name="r12.3" localSheetId="6">#REF!</definedName>
    <definedName name="r12.3" localSheetId="3">#REF!</definedName>
    <definedName name="r12.3" localSheetId="2">#REF!</definedName>
    <definedName name="r12.3" localSheetId="4">#REF!</definedName>
    <definedName name="r12.3">#REF!</definedName>
    <definedName name="r13.3" localSheetId="1">#REF!</definedName>
    <definedName name="r13.3" localSheetId="7">#REF!</definedName>
    <definedName name="r13.3" localSheetId="6">#REF!</definedName>
    <definedName name="r13.3" localSheetId="3">#REF!</definedName>
    <definedName name="r13.3" localSheetId="2">#REF!</definedName>
    <definedName name="r13.3" localSheetId="4">#REF!</definedName>
    <definedName name="r13.3">#REF!</definedName>
    <definedName name="r14.3" localSheetId="1">#REF!</definedName>
    <definedName name="r14.3" localSheetId="7">#REF!</definedName>
    <definedName name="r14.3" localSheetId="6">#REF!</definedName>
    <definedName name="r14.3" localSheetId="3">#REF!</definedName>
    <definedName name="r14.3" localSheetId="2">#REF!</definedName>
    <definedName name="r14.3" localSheetId="4">#REF!</definedName>
    <definedName name="r14.3">#REF!</definedName>
    <definedName name="r15.3" localSheetId="1">#REF!</definedName>
    <definedName name="r15.3" localSheetId="7">#REF!</definedName>
    <definedName name="r15.3" localSheetId="6">#REF!</definedName>
    <definedName name="r15.3" localSheetId="3">#REF!</definedName>
    <definedName name="r15.3" localSheetId="2">#REF!</definedName>
    <definedName name="r15.3" localSheetId="4">#REF!</definedName>
    <definedName name="r15.3">#REF!</definedName>
    <definedName name="r16.3" localSheetId="1">#REF!</definedName>
    <definedName name="r16.3" localSheetId="7">#REF!</definedName>
    <definedName name="r16.3" localSheetId="6">#REF!</definedName>
    <definedName name="r16.3" localSheetId="3">#REF!</definedName>
    <definedName name="r16.3" localSheetId="2">#REF!</definedName>
    <definedName name="r16.3" localSheetId="4">#REF!</definedName>
    <definedName name="r16.3">#REF!</definedName>
    <definedName name="r17.3" localSheetId="1">#REF!</definedName>
    <definedName name="r17.3" localSheetId="7">#REF!</definedName>
    <definedName name="r17.3" localSheetId="6">#REF!</definedName>
    <definedName name="r17.3" localSheetId="3">#REF!</definedName>
    <definedName name="r17.3" localSheetId="2">#REF!</definedName>
    <definedName name="r17.3" localSheetId="4">#REF!</definedName>
    <definedName name="r17.3">#REF!</definedName>
    <definedName name="r18.3" localSheetId="1">#REF!</definedName>
    <definedName name="r18.3" localSheetId="7">#REF!</definedName>
    <definedName name="r18.3" localSheetId="6">#REF!</definedName>
    <definedName name="r18.3" localSheetId="3">#REF!</definedName>
    <definedName name="r18.3" localSheetId="2">#REF!</definedName>
    <definedName name="r18.3" localSheetId="4">#REF!</definedName>
    <definedName name="r18.3">#REF!</definedName>
    <definedName name="r19.3" localSheetId="1">#REF!</definedName>
    <definedName name="r19.3" localSheetId="7">#REF!</definedName>
    <definedName name="r19.3" localSheetId="6">#REF!</definedName>
    <definedName name="r19.3" localSheetId="3">#REF!</definedName>
    <definedName name="r19.3" localSheetId="2">#REF!</definedName>
    <definedName name="r19.3" localSheetId="4">#REF!</definedName>
    <definedName name="r19.3">#REF!</definedName>
    <definedName name="r20.3" localSheetId="1">#REF!</definedName>
    <definedName name="r20.3" localSheetId="7">#REF!</definedName>
    <definedName name="r20.3" localSheetId="6">#REF!</definedName>
    <definedName name="r20.3" localSheetId="3">#REF!</definedName>
    <definedName name="r20.3" localSheetId="2">#REF!</definedName>
    <definedName name="r20.3" localSheetId="4">#REF!</definedName>
    <definedName name="r20.3">#REF!</definedName>
    <definedName name="r3.3" localSheetId="1">#REF!</definedName>
    <definedName name="r3.3" localSheetId="7">#REF!</definedName>
    <definedName name="r3.3" localSheetId="6">#REF!</definedName>
    <definedName name="r3.3" localSheetId="3">#REF!</definedName>
    <definedName name="r3.3" localSheetId="2">#REF!</definedName>
    <definedName name="r3.3" localSheetId="4">#REF!</definedName>
    <definedName name="r3.3">#REF!</definedName>
    <definedName name="r4.3" localSheetId="1">#REF!</definedName>
    <definedName name="r4.3" localSheetId="7">#REF!</definedName>
    <definedName name="r4.3" localSheetId="6">#REF!</definedName>
    <definedName name="r4.3" localSheetId="3">#REF!</definedName>
    <definedName name="r4.3" localSheetId="2">#REF!</definedName>
    <definedName name="r4.3" localSheetId="4">#REF!</definedName>
    <definedName name="r4.3">#REF!</definedName>
    <definedName name="r5.3" localSheetId="1">#REF!</definedName>
    <definedName name="r5.3" localSheetId="7">#REF!</definedName>
    <definedName name="r5.3" localSheetId="6">#REF!</definedName>
    <definedName name="r5.3" localSheetId="3">#REF!</definedName>
    <definedName name="r5.3" localSheetId="2">#REF!</definedName>
    <definedName name="r5.3" localSheetId="4">#REF!</definedName>
    <definedName name="r5.3">#REF!</definedName>
    <definedName name="r6.3" localSheetId="1">#REF!</definedName>
    <definedName name="r6.3" localSheetId="7">#REF!</definedName>
    <definedName name="r6.3" localSheetId="6">#REF!</definedName>
    <definedName name="r6.3" localSheetId="3">#REF!</definedName>
    <definedName name="r6.3" localSheetId="2">#REF!</definedName>
    <definedName name="r6.3" localSheetId="4">#REF!</definedName>
    <definedName name="r6.3">#REF!</definedName>
    <definedName name="r7.3" localSheetId="1">#REF!</definedName>
    <definedName name="r7.3" localSheetId="7">#REF!</definedName>
    <definedName name="r7.3" localSheetId="6">#REF!</definedName>
    <definedName name="r7.3" localSheetId="3">#REF!</definedName>
    <definedName name="r7.3" localSheetId="2">#REF!</definedName>
    <definedName name="r7.3" localSheetId="4">#REF!</definedName>
    <definedName name="r7.3">#REF!</definedName>
    <definedName name="r8.3" localSheetId="1">#REF!</definedName>
    <definedName name="r8.3" localSheetId="7">#REF!</definedName>
    <definedName name="r8.3" localSheetId="6">#REF!</definedName>
    <definedName name="r8.3" localSheetId="3">#REF!</definedName>
    <definedName name="r8.3" localSheetId="2">#REF!</definedName>
    <definedName name="r8.3" localSheetId="4">#REF!</definedName>
    <definedName name="r8.3">#REF!</definedName>
    <definedName name="r9.3" localSheetId="1">#REF!</definedName>
    <definedName name="r9.3" localSheetId="7">#REF!</definedName>
    <definedName name="r9.3" localSheetId="6">#REF!</definedName>
    <definedName name="r9.3" localSheetId="3">#REF!</definedName>
    <definedName name="r9.3" localSheetId="2">#REF!</definedName>
    <definedName name="r9.3" localSheetId="4">#REF!</definedName>
    <definedName name="r9.3">#REF!</definedName>
    <definedName name="Ra" localSheetId="1">#REF!</definedName>
    <definedName name="Ra" localSheetId="7">#REF!</definedName>
    <definedName name="Ra" localSheetId="6">#REF!</definedName>
    <definedName name="Ra" localSheetId="3">#REF!</definedName>
    <definedName name="Ra" localSheetId="2">#REF!</definedName>
    <definedName name="Ra" localSheetId="4">#REF!</definedName>
    <definedName name="Ra">#REF!</definedName>
    <definedName name="raaa" hidden="1">{"'Sheet1'!$A$4386:$N$4591"}</definedName>
    <definedName name="RaftD" localSheetId="1">#REF!</definedName>
    <definedName name="RaftD" localSheetId="7">#REF!</definedName>
    <definedName name="RaftD" localSheetId="6">#REF!</definedName>
    <definedName name="RaftD" localSheetId="3">#REF!</definedName>
    <definedName name="RaftD" localSheetId="2">#REF!</definedName>
    <definedName name="RaftD" localSheetId="4">#REF!</definedName>
    <definedName name="RaftD">#REF!</definedName>
    <definedName name="RaftSlbThk" localSheetId="1">#REF!</definedName>
    <definedName name="RaftSlbThk" localSheetId="7">#REF!</definedName>
    <definedName name="RaftSlbThk" localSheetId="6">#REF!</definedName>
    <definedName name="RaftSlbThk" localSheetId="3">#REF!</definedName>
    <definedName name="RaftSlbThk" localSheetId="2">#REF!</definedName>
    <definedName name="RaftSlbThk" localSheetId="4">#REF!</definedName>
    <definedName name="RaftSlbThk">#REF!</definedName>
    <definedName name="RATE">'[72]Rate Ana'!$A$6:$D$392</definedName>
    <definedName name="rate0">[73]SUMMARY!$A$3:$E$1159</definedName>
    <definedName name="ratio" localSheetId="1">#REF!</definedName>
    <definedName name="ratio" localSheetId="7">#REF!</definedName>
    <definedName name="ratio" localSheetId="6">#REF!</definedName>
    <definedName name="ratio" localSheetId="3">#REF!</definedName>
    <definedName name="ratio" localSheetId="2">#REF!</definedName>
    <definedName name="ratio" localSheetId="4">#REF!</definedName>
    <definedName name="ratio">#REF!</definedName>
    <definedName name="RCCM35" localSheetId="1">#REF!</definedName>
    <definedName name="RCCM35" localSheetId="7">#REF!</definedName>
    <definedName name="RCCM35" localSheetId="6">#REF!</definedName>
    <definedName name="RCCM35" localSheetId="3">#REF!</definedName>
    <definedName name="RCCM35" localSheetId="2">#REF!</definedName>
    <definedName name="RCCM35" localSheetId="4">#REF!</definedName>
    <definedName name="RCCM35">#REF!</definedName>
    <definedName name="RCCpipe300" localSheetId="1">'[74]LOCAL RATES'!#REF!</definedName>
    <definedName name="RCCpipe300" localSheetId="7">'[74]LOCAL RATES'!#REF!</definedName>
    <definedName name="RCCpipe300" localSheetId="6">'[74]LOCAL RATES'!#REF!</definedName>
    <definedName name="RCCpipe300" localSheetId="3">'[74]LOCAL RATES'!#REF!</definedName>
    <definedName name="RCCpipe300" localSheetId="2">'[74]LOCAL RATES'!#REF!</definedName>
    <definedName name="RCCpipe300" localSheetId="4">'[74]LOCAL RATES'!#REF!</definedName>
    <definedName name="RCCpipe300">'[74]LOCAL RATES'!#REF!</definedName>
    <definedName name="RCCpipe600" localSheetId="1">'[74]LOCAL RATES'!#REF!</definedName>
    <definedName name="RCCpipe600" localSheetId="7">'[74]LOCAL RATES'!#REF!</definedName>
    <definedName name="RCCpipe600" localSheetId="6">'[74]LOCAL RATES'!#REF!</definedName>
    <definedName name="RCCpipe600" localSheetId="3">'[74]LOCAL RATES'!#REF!</definedName>
    <definedName name="RCCpipe600" localSheetId="2">'[74]LOCAL RATES'!#REF!</definedName>
    <definedName name="RCCpipe600" localSheetId="4">'[74]LOCAL RATES'!#REF!</definedName>
    <definedName name="RCCpipe600">'[74]LOCAL RATES'!#REF!</definedName>
    <definedName name="Rcr" localSheetId="1">#REF!</definedName>
    <definedName name="Rcr" localSheetId="7">#REF!</definedName>
    <definedName name="Rcr" localSheetId="6">#REF!</definedName>
    <definedName name="Rcr" localSheetId="3">#REF!</definedName>
    <definedName name="Rcr" localSheetId="2">#REF!</definedName>
    <definedName name="Rcr" localSheetId="4">#REF!</definedName>
    <definedName name="Rcr">#REF!</definedName>
    <definedName name="rdc" localSheetId="1">#REF!</definedName>
    <definedName name="rdc" localSheetId="7">#REF!</definedName>
    <definedName name="rdc" localSheetId="6">#REF!</definedName>
    <definedName name="rdc" localSheetId="3">#REF!</definedName>
    <definedName name="rdc" localSheetId="2">#REF!</definedName>
    <definedName name="rdc" localSheetId="4">#REF!</definedName>
    <definedName name="rdc">#REF!</definedName>
    <definedName name="_xlnm.Recorder" localSheetId="1">#REF!</definedName>
    <definedName name="_xlnm.Recorder" localSheetId="7">#REF!</definedName>
    <definedName name="_xlnm.Recorder" localSheetId="6">#REF!</definedName>
    <definedName name="_xlnm.Recorder" localSheetId="3">#REF!</definedName>
    <definedName name="_xlnm.Recorder" localSheetId="2">#REF!</definedName>
    <definedName name="_xlnm.Recorder" localSheetId="4">#REF!</definedName>
    <definedName name="_xlnm.Recorder">#REF!</definedName>
    <definedName name="rect_4_415" localSheetId="1">#REF!</definedName>
    <definedName name="rect_4_415" localSheetId="7">#REF!</definedName>
    <definedName name="rect_4_415" localSheetId="6">#REF!</definedName>
    <definedName name="rect_4_415" localSheetId="3">#REF!</definedName>
    <definedName name="rect_4_415" localSheetId="2">#REF!</definedName>
    <definedName name="rect_4_415" localSheetId="4">#REF!</definedName>
    <definedName name="rect_4_415">#REF!</definedName>
    <definedName name="refill" localSheetId="1">#REF!</definedName>
    <definedName name="refill" localSheetId="7">#REF!</definedName>
    <definedName name="refill" localSheetId="6">#REF!</definedName>
    <definedName name="refill" localSheetId="3">#REF!</definedName>
    <definedName name="refill" localSheetId="2">#REF!</definedName>
    <definedName name="refill" localSheetId="4">#REF!</definedName>
    <definedName name="refill">#REF!</definedName>
    <definedName name="ric" localSheetId="1">#REF!</definedName>
    <definedName name="ric" localSheetId="7">#REF!</definedName>
    <definedName name="ric" localSheetId="6">#REF!</definedName>
    <definedName name="ric" localSheetId="3">#REF!</definedName>
    <definedName name="ric" localSheetId="2">#REF!</definedName>
    <definedName name="ric" localSheetId="4">#REF!</definedName>
    <definedName name="ric">#REF!</definedName>
    <definedName name="RIP" localSheetId="1">#REF!</definedName>
    <definedName name="RIP" localSheetId="7">#REF!</definedName>
    <definedName name="RIP" localSheetId="6">#REF!</definedName>
    <definedName name="RIP" localSheetId="3">#REF!</definedName>
    <definedName name="RIP" localSheetId="2">#REF!</definedName>
    <definedName name="RIP" localSheetId="4">#REF!</definedName>
    <definedName name="RIP">#REF!</definedName>
    <definedName name="RIVER" localSheetId="1">#REF!</definedName>
    <definedName name="RIVER" localSheetId="7">#REF!</definedName>
    <definedName name="RIVER" localSheetId="6">#REF!</definedName>
    <definedName name="RIVER" localSheetId="3">#REF!</definedName>
    <definedName name="RIVER" localSheetId="2">#REF!</definedName>
    <definedName name="RIVER" localSheetId="4">#REF!</definedName>
    <definedName name="RIVER">#REF!</definedName>
    <definedName name="RMARK" localSheetId="1">#REF!</definedName>
    <definedName name="RMARK" localSheetId="7">#REF!</definedName>
    <definedName name="RMARK" localSheetId="6">#REF!</definedName>
    <definedName name="RMARK" localSheetId="3">#REF!</definedName>
    <definedName name="RMARK" localSheetId="2">#REF!</definedName>
    <definedName name="RMARK" localSheetId="4">#REF!</definedName>
    <definedName name="RMARK">#REF!</definedName>
    <definedName name="ROCK" localSheetId="1">#REF!</definedName>
    <definedName name="ROCK" localSheetId="7">#REF!</definedName>
    <definedName name="ROCK" localSheetId="6">#REF!</definedName>
    <definedName name="ROCK" localSheetId="3">#REF!</definedName>
    <definedName name="ROCK" localSheetId="2">#REF!</definedName>
    <definedName name="ROCK" localSheetId="4">#REF!</definedName>
    <definedName name="ROCK">#REF!</definedName>
    <definedName name="rockk" localSheetId="1">[54]Analysis!#REF!</definedName>
    <definedName name="rockk" localSheetId="7">[54]Analysis!#REF!</definedName>
    <definedName name="rockk" localSheetId="6">[54]Analysis!#REF!</definedName>
    <definedName name="rockk" localSheetId="3">[54]Analysis!#REF!</definedName>
    <definedName name="rockk" localSheetId="2">[54]Analysis!#REF!</definedName>
    <definedName name="rockk" localSheetId="4">[54]Analysis!#REF!</definedName>
    <definedName name="rockk">[54]Analysis!#REF!</definedName>
    <definedName name="RokSpl" localSheetId="1">#REF!</definedName>
    <definedName name="RokSpl" localSheetId="7">#REF!</definedName>
    <definedName name="RokSpl" localSheetId="6">#REF!</definedName>
    <definedName name="RokSpl" localSheetId="3">#REF!</definedName>
    <definedName name="RokSpl" localSheetId="2">#REF!</definedName>
    <definedName name="RokSpl" localSheetId="4">#REF!</definedName>
    <definedName name="RokSpl">#REF!</definedName>
    <definedName name="ROLL" localSheetId="1">#REF!</definedName>
    <definedName name="ROLL" localSheetId="7">#REF!</definedName>
    <definedName name="ROLL" localSheetId="6">#REF!</definedName>
    <definedName name="ROLL" localSheetId="3">#REF!</definedName>
    <definedName name="ROLL" localSheetId="2">#REF!</definedName>
    <definedName name="ROLL" localSheetId="4">#REF!</definedName>
    <definedName name="ROLL">#REF!</definedName>
    <definedName name="ROTA" localSheetId="1">#REF!</definedName>
    <definedName name="ROTA" localSheetId="7">#REF!</definedName>
    <definedName name="ROTA" localSheetId="6">#REF!</definedName>
    <definedName name="ROTA" localSheetId="3">#REF!</definedName>
    <definedName name="ROTA" localSheetId="2">#REF!</definedName>
    <definedName name="ROTA" localSheetId="4">#REF!</definedName>
    <definedName name="ROTA">#REF!</definedName>
    <definedName name="ROTARY">'[3]Cost of O &amp; O'!$F$28</definedName>
    <definedName name="Row" localSheetId="1">#REF!</definedName>
    <definedName name="Row" localSheetId="7">#REF!</definedName>
    <definedName name="Row" localSheetId="6">#REF!</definedName>
    <definedName name="Row" localSheetId="3">#REF!</definedName>
    <definedName name="Row" localSheetId="2">#REF!</definedName>
    <definedName name="Row" localSheetId="4">#REF!</definedName>
    <definedName name="Row">#REF!</definedName>
    <definedName name="Rowc" localSheetId="1">#REF!</definedName>
    <definedName name="Rowc" localSheetId="7">#REF!</definedName>
    <definedName name="Rowc" localSheetId="6">#REF!</definedName>
    <definedName name="Rowc" localSheetId="3">#REF!</definedName>
    <definedName name="Rowc" localSheetId="2">#REF!</definedName>
    <definedName name="Rowc" localSheetId="4">#REF!</definedName>
    <definedName name="Rowc">#REF!</definedName>
    <definedName name="rrg" localSheetId="1">#REF!</definedName>
    <definedName name="rrg" localSheetId="7">#REF!</definedName>
    <definedName name="rrg" localSheetId="6">#REF!</definedName>
    <definedName name="rrg" localSheetId="3">#REF!</definedName>
    <definedName name="rrg" localSheetId="2">#REF!</definedName>
    <definedName name="rrg" localSheetId="4">#REF!</definedName>
    <definedName name="rrg">#REF!</definedName>
    <definedName name="rrm" localSheetId="1">#REF!</definedName>
    <definedName name="rrm" localSheetId="7">#REF!</definedName>
    <definedName name="rrm" localSheetId="6">#REF!</definedName>
    <definedName name="rrm" localSheetId="3">#REF!</definedName>
    <definedName name="rrm" localSheetId="2">#REF!</definedName>
    <definedName name="rrm" localSheetId="4">#REF!</definedName>
    <definedName name="rrm">#REF!</definedName>
    <definedName name="RRstones" localSheetId="1">#REF!</definedName>
    <definedName name="RRstones" localSheetId="7">#REF!</definedName>
    <definedName name="RRstones" localSheetId="6">#REF!</definedName>
    <definedName name="RRstones" localSheetId="3">#REF!</definedName>
    <definedName name="RRstones" localSheetId="2">#REF!</definedName>
    <definedName name="RRstones" localSheetId="4">#REF!</definedName>
    <definedName name="RRstones">#REF!</definedName>
    <definedName name="RSAND" localSheetId="1">#REF!</definedName>
    <definedName name="RSAND" localSheetId="7">#REF!</definedName>
    <definedName name="RSAND" localSheetId="6">#REF!</definedName>
    <definedName name="RSAND" localSheetId="3">#REF!</definedName>
    <definedName name="RSAND" localSheetId="2">#REF!</definedName>
    <definedName name="RSAND" localSheetId="4">#REF!</definedName>
    <definedName name="RSAND">#REF!</definedName>
    <definedName name="Rso" localSheetId="1">#REF!</definedName>
    <definedName name="Rso" localSheetId="7">#REF!</definedName>
    <definedName name="Rso" localSheetId="6">#REF!</definedName>
    <definedName name="Rso" localSheetId="3">#REF!</definedName>
    <definedName name="Rso" localSheetId="2">#REF!</definedName>
    <definedName name="Rso" localSheetId="4">#REF!</definedName>
    <definedName name="Rso">#REF!</definedName>
    <definedName name="Rt" localSheetId="1">#REF!</definedName>
    <definedName name="Rt" localSheetId="7">#REF!</definedName>
    <definedName name="Rt" localSheetId="6">#REF!</definedName>
    <definedName name="Rt" localSheetId="3">#REF!</definedName>
    <definedName name="Rt" localSheetId="2">#REF!</definedName>
    <definedName name="Rt" localSheetId="4">#REF!</definedName>
    <definedName name="Rt">#REF!</definedName>
    <definedName name="RTR" localSheetId="1">#REF!</definedName>
    <definedName name="RTR" localSheetId="7">#REF!</definedName>
    <definedName name="RTR" localSheetId="6">#REF!</definedName>
    <definedName name="RTR" localSheetId="3">#REF!</definedName>
    <definedName name="RTR" localSheetId="2">#REF!</definedName>
    <definedName name="RTR" localSheetId="4">#REF!</definedName>
    <definedName name="RTR">#REF!</definedName>
    <definedName name="RUB" localSheetId="1">#REF!</definedName>
    <definedName name="RUB" localSheetId="7">#REF!</definedName>
    <definedName name="RUB" localSheetId="6">#REF!</definedName>
    <definedName name="RUB" localSheetId="3">#REF!</definedName>
    <definedName name="RUB" localSheetId="2">#REF!</definedName>
    <definedName name="RUB" localSheetId="4">#REF!</definedName>
    <definedName name="RUB">#REF!</definedName>
    <definedName name="RUBBLE" localSheetId="1">#REF!</definedName>
    <definedName name="RUBBLE" localSheetId="7">#REF!</definedName>
    <definedName name="RUBBLE" localSheetId="6">#REF!</definedName>
    <definedName name="RUBBLE" localSheetId="3">#REF!</definedName>
    <definedName name="RUBBLE" localSheetId="2">#REF!</definedName>
    <definedName name="RUBBLE" localSheetId="4">#REF!</definedName>
    <definedName name="RUBBLE">#REF!</definedName>
    <definedName name="RUBLE" localSheetId="1">#REF!</definedName>
    <definedName name="RUBLE" localSheetId="7">#REF!</definedName>
    <definedName name="RUBLE" localSheetId="6">#REF!</definedName>
    <definedName name="RUBLE" localSheetId="3">#REF!</definedName>
    <definedName name="RUBLE" localSheetId="2">#REF!</definedName>
    <definedName name="RUBLE" localSheetId="4">#REF!</definedName>
    <definedName name="RUBLE">#REF!</definedName>
    <definedName name="S" localSheetId="1">#REF!</definedName>
    <definedName name="S" localSheetId="7">#REF!</definedName>
    <definedName name="S" localSheetId="6">#REF!</definedName>
    <definedName name="S" localSheetId="3">#REF!</definedName>
    <definedName name="S" localSheetId="2">#REF!</definedName>
    <definedName name="S" localSheetId="4">#REF!</definedName>
    <definedName name="S">#REF!</definedName>
    <definedName name="s0" localSheetId="1">#REF!</definedName>
    <definedName name="s0" localSheetId="7">#REF!</definedName>
    <definedName name="s0" localSheetId="6">#REF!</definedName>
    <definedName name="s0" localSheetId="3">#REF!</definedName>
    <definedName name="s0" localSheetId="2">#REF!</definedName>
    <definedName name="s0" localSheetId="4">#REF!</definedName>
    <definedName name="s0">#REF!</definedName>
    <definedName name="s0.2" localSheetId="1">#REF!</definedName>
    <definedName name="s0.2" localSheetId="7">#REF!</definedName>
    <definedName name="s0.2" localSheetId="6">#REF!</definedName>
    <definedName name="s0.2" localSheetId="3">#REF!</definedName>
    <definedName name="s0.2" localSheetId="2">#REF!</definedName>
    <definedName name="s0.2" localSheetId="4">#REF!</definedName>
    <definedName name="s0.2">#REF!</definedName>
    <definedName name="s10.3" localSheetId="1">#REF!</definedName>
    <definedName name="s10.3" localSheetId="7">#REF!</definedName>
    <definedName name="s10.3" localSheetId="6">#REF!</definedName>
    <definedName name="s10.3" localSheetId="3">#REF!</definedName>
    <definedName name="s10.3" localSheetId="2">#REF!</definedName>
    <definedName name="s10.3" localSheetId="4">#REF!</definedName>
    <definedName name="s10.3">#REF!</definedName>
    <definedName name="s11.3" localSheetId="1">#REF!</definedName>
    <definedName name="s11.3" localSheetId="7">#REF!</definedName>
    <definedName name="s11.3" localSheetId="6">#REF!</definedName>
    <definedName name="s11.3" localSheetId="3">#REF!</definedName>
    <definedName name="s11.3" localSheetId="2">#REF!</definedName>
    <definedName name="s11.3" localSheetId="4">#REF!</definedName>
    <definedName name="s11.3">#REF!</definedName>
    <definedName name="s12.3" localSheetId="1">#REF!</definedName>
    <definedName name="s12.3" localSheetId="7">#REF!</definedName>
    <definedName name="s12.3" localSheetId="6">#REF!</definedName>
    <definedName name="s12.3" localSheetId="3">#REF!</definedName>
    <definedName name="s12.3" localSheetId="2">#REF!</definedName>
    <definedName name="s12.3" localSheetId="4">#REF!</definedName>
    <definedName name="s12.3">#REF!</definedName>
    <definedName name="S12T13" localSheetId="1">#REF!</definedName>
    <definedName name="S12T13" localSheetId="7">#REF!</definedName>
    <definedName name="S12T13" localSheetId="6">#REF!</definedName>
    <definedName name="S12T13" localSheetId="3">#REF!</definedName>
    <definedName name="S12T13" localSheetId="2">#REF!</definedName>
    <definedName name="S12T13" localSheetId="4">#REF!</definedName>
    <definedName name="S12T13">#REF!</definedName>
    <definedName name="s13.3" localSheetId="1">#REF!</definedName>
    <definedName name="s13.3" localSheetId="7">#REF!</definedName>
    <definedName name="s13.3" localSheetId="6">#REF!</definedName>
    <definedName name="s13.3" localSheetId="3">#REF!</definedName>
    <definedName name="s13.3" localSheetId="2">#REF!</definedName>
    <definedName name="s13.3" localSheetId="4">#REF!</definedName>
    <definedName name="s13.3">#REF!</definedName>
    <definedName name="s14.3" localSheetId="1">#REF!</definedName>
    <definedName name="s14.3" localSheetId="7">#REF!</definedName>
    <definedName name="s14.3" localSheetId="6">#REF!</definedName>
    <definedName name="s14.3" localSheetId="3">#REF!</definedName>
    <definedName name="s14.3" localSheetId="2">#REF!</definedName>
    <definedName name="s14.3" localSheetId="4">#REF!</definedName>
    <definedName name="s14.3">#REF!</definedName>
    <definedName name="s15.3" localSheetId="1">#REF!</definedName>
    <definedName name="s15.3" localSheetId="7">#REF!</definedName>
    <definedName name="s15.3" localSheetId="6">#REF!</definedName>
    <definedName name="s15.3" localSheetId="3">#REF!</definedName>
    <definedName name="s15.3" localSheetId="2">#REF!</definedName>
    <definedName name="s15.3" localSheetId="4">#REF!</definedName>
    <definedName name="s15.3">#REF!</definedName>
    <definedName name="s16.3" localSheetId="1">#REF!</definedName>
    <definedName name="s16.3" localSheetId="7">#REF!</definedName>
    <definedName name="s16.3" localSheetId="6">#REF!</definedName>
    <definedName name="s16.3" localSheetId="3">#REF!</definedName>
    <definedName name="s16.3" localSheetId="2">#REF!</definedName>
    <definedName name="s16.3" localSheetId="4">#REF!</definedName>
    <definedName name="s16.3">#REF!</definedName>
    <definedName name="s17.3" localSheetId="1">#REF!</definedName>
    <definedName name="s17.3" localSheetId="7">#REF!</definedName>
    <definedName name="s17.3" localSheetId="6">#REF!</definedName>
    <definedName name="s17.3" localSheetId="3">#REF!</definedName>
    <definedName name="s17.3" localSheetId="2">#REF!</definedName>
    <definedName name="s17.3" localSheetId="4">#REF!</definedName>
    <definedName name="s17.3">#REF!</definedName>
    <definedName name="s18.3" localSheetId="1">#REF!</definedName>
    <definedName name="s18.3" localSheetId="7">#REF!</definedName>
    <definedName name="s18.3" localSheetId="6">#REF!</definedName>
    <definedName name="s18.3" localSheetId="3">#REF!</definedName>
    <definedName name="s18.3" localSheetId="2">#REF!</definedName>
    <definedName name="s18.3" localSheetId="4">#REF!</definedName>
    <definedName name="s18.3">#REF!</definedName>
    <definedName name="s19.3" localSheetId="1">#REF!</definedName>
    <definedName name="s19.3" localSheetId="7">#REF!</definedName>
    <definedName name="s19.3" localSheetId="6">#REF!</definedName>
    <definedName name="s19.3" localSheetId="3">#REF!</definedName>
    <definedName name="s19.3" localSheetId="2">#REF!</definedName>
    <definedName name="s19.3" localSheetId="4">#REF!</definedName>
    <definedName name="s19.3">#REF!</definedName>
    <definedName name="S19T13" localSheetId="1">#REF!</definedName>
    <definedName name="S19T13" localSheetId="7">#REF!</definedName>
    <definedName name="S19T13" localSheetId="6">#REF!</definedName>
    <definedName name="S19T13" localSheetId="3">#REF!</definedName>
    <definedName name="S19T13" localSheetId="2">#REF!</definedName>
    <definedName name="S19T13" localSheetId="4">#REF!</definedName>
    <definedName name="S19T13">#REF!</definedName>
    <definedName name="s20.3" localSheetId="1">#REF!</definedName>
    <definedName name="s20.3" localSheetId="7">#REF!</definedName>
    <definedName name="s20.3" localSheetId="6">#REF!</definedName>
    <definedName name="s20.3" localSheetId="3">#REF!</definedName>
    <definedName name="s20.3" localSheetId="2">#REF!</definedName>
    <definedName name="s20.3" localSheetId="4">#REF!</definedName>
    <definedName name="s20.3">#REF!</definedName>
    <definedName name="s3.3" localSheetId="1">#REF!</definedName>
    <definedName name="s3.3" localSheetId="7">#REF!</definedName>
    <definedName name="s3.3" localSheetId="6">#REF!</definedName>
    <definedName name="s3.3" localSheetId="3">#REF!</definedName>
    <definedName name="s3.3" localSheetId="2">#REF!</definedName>
    <definedName name="s3.3" localSheetId="4">#REF!</definedName>
    <definedName name="s3.3">#REF!</definedName>
    <definedName name="s4.3" localSheetId="1">#REF!</definedName>
    <definedName name="s4.3" localSheetId="7">#REF!</definedName>
    <definedName name="s4.3" localSheetId="6">#REF!</definedName>
    <definedName name="s4.3" localSheetId="3">#REF!</definedName>
    <definedName name="s4.3" localSheetId="2">#REF!</definedName>
    <definedName name="s4.3" localSheetId="4">#REF!</definedName>
    <definedName name="s4.3">#REF!</definedName>
    <definedName name="s5.3" localSheetId="1">#REF!</definedName>
    <definedName name="s5.3" localSheetId="7">#REF!</definedName>
    <definedName name="s5.3" localSheetId="6">#REF!</definedName>
    <definedName name="s5.3" localSheetId="3">#REF!</definedName>
    <definedName name="s5.3" localSheetId="2">#REF!</definedName>
    <definedName name="s5.3" localSheetId="4">#REF!</definedName>
    <definedName name="s5.3">#REF!</definedName>
    <definedName name="s6.3" localSheetId="1">#REF!</definedName>
    <definedName name="s6.3" localSheetId="7">#REF!</definedName>
    <definedName name="s6.3" localSheetId="6">#REF!</definedName>
    <definedName name="s6.3" localSheetId="3">#REF!</definedName>
    <definedName name="s6.3" localSheetId="2">#REF!</definedName>
    <definedName name="s6.3" localSheetId="4">#REF!</definedName>
    <definedName name="s6.3">#REF!</definedName>
    <definedName name="s7.3" localSheetId="1">#REF!</definedName>
    <definedName name="s7.3" localSheetId="7">#REF!</definedName>
    <definedName name="s7.3" localSheetId="6">#REF!</definedName>
    <definedName name="s7.3" localSheetId="3">#REF!</definedName>
    <definedName name="s7.3" localSheetId="2">#REF!</definedName>
    <definedName name="s7.3" localSheetId="4">#REF!</definedName>
    <definedName name="s7.3">#REF!</definedName>
    <definedName name="s8.3" localSheetId="1">#REF!</definedName>
    <definedName name="s8.3" localSheetId="7">#REF!</definedName>
    <definedName name="s8.3" localSheetId="6">#REF!</definedName>
    <definedName name="s8.3" localSheetId="3">#REF!</definedName>
    <definedName name="s8.3" localSheetId="2">#REF!</definedName>
    <definedName name="s8.3" localSheetId="4">#REF!</definedName>
    <definedName name="s8.3">#REF!</definedName>
    <definedName name="s9.3" localSheetId="1">#REF!</definedName>
    <definedName name="s9.3" localSheetId="7">#REF!</definedName>
    <definedName name="s9.3" localSheetId="6">#REF!</definedName>
    <definedName name="s9.3" localSheetId="3">#REF!</definedName>
    <definedName name="s9.3" localSheetId="2">#REF!</definedName>
    <definedName name="s9.3" localSheetId="4">#REF!</definedName>
    <definedName name="s9.3">#REF!</definedName>
    <definedName name="Sa" localSheetId="1">#REF!</definedName>
    <definedName name="Sa" localSheetId="7">#REF!</definedName>
    <definedName name="Sa" localSheetId="6">#REF!</definedName>
    <definedName name="Sa" localSheetId="3">#REF!</definedName>
    <definedName name="Sa" localSheetId="2">#REF!</definedName>
    <definedName name="Sa" localSheetId="4">#REF!</definedName>
    <definedName name="Sa">#REF!</definedName>
    <definedName name="SAND" localSheetId="1">#REF!</definedName>
    <definedName name="SAND" localSheetId="7">#REF!</definedName>
    <definedName name="SAND" localSheetId="6">#REF!</definedName>
    <definedName name="SAND" localSheetId="3">#REF!</definedName>
    <definedName name="SAND" localSheetId="2">#REF!</definedName>
    <definedName name="SAND" localSheetId="4">#REF!</definedName>
    <definedName name="SAND">#REF!</definedName>
    <definedName name="sand1" localSheetId="1">#REF!</definedName>
    <definedName name="sand1" localSheetId="7">#REF!</definedName>
    <definedName name="sand1" localSheetId="6">#REF!</definedName>
    <definedName name="sand1" localSheetId="3">#REF!</definedName>
    <definedName name="sand1" localSheetId="2">#REF!</definedName>
    <definedName name="sand1" localSheetId="4">#REF!</definedName>
    <definedName name="sand1">#REF!</definedName>
    <definedName name="SANDA">[44]ANAL!$E$17</definedName>
    <definedName name="SANDB" localSheetId="1">#REF!</definedName>
    <definedName name="SANDB" localSheetId="7">#REF!</definedName>
    <definedName name="SANDB" localSheetId="6">#REF!</definedName>
    <definedName name="SANDB" localSheetId="3">#REF!</definedName>
    <definedName name="SANDB" localSheetId="2">#REF!</definedName>
    <definedName name="SANDB" localSheetId="4">#REF!</definedName>
    <definedName name="SANDB">#REF!</definedName>
    <definedName name="sandd" localSheetId="1">#REF!</definedName>
    <definedName name="sandd" localSheetId="7">#REF!</definedName>
    <definedName name="sandd" localSheetId="6">#REF!</definedName>
    <definedName name="sandd" localSheetId="3">#REF!</definedName>
    <definedName name="sandd" localSheetId="2">#REF!</definedName>
    <definedName name="sandd" localSheetId="4">#REF!</definedName>
    <definedName name="sandd">#REF!</definedName>
    <definedName name="sandfill" localSheetId="1">#REF!</definedName>
    <definedName name="sandfill" localSheetId="7">#REF!</definedName>
    <definedName name="sandfill" localSheetId="6">#REF!</definedName>
    <definedName name="sandfill" localSheetId="3">#REF!</definedName>
    <definedName name="sandfill" localSheetId="2">#REF!</definedName>
    <definedName name="sandfill" localSheetId="4">#REF!</definedName>
    <definedName name="sandfill">#REF!</definedName>
    <definedName name="SANDR" localSheetId="1">#REF!</definedName>
    <definedName name="SANDR" localSheetId="7">#REF!</definedName>
    <definedName name="SANDR" localSheetId="6">#REF!</definedName>
    <definedName name="SANDR" localSheetId="3">#REF!</definedName>
    <definedName name="SANDR" localSheetId="2">#REF!</definedName>
    <definedName name="SANDR" localSheetId="4">#REF!</definedName>
    <definedName name="SANDR">#REF!</definedName>
    <definedName name="SBC" localSheetId="1">#REF!</definedName>
    <definedName name="SBC" localSheetId="7">#REF!</definedName>
    <definedName name="SBC" localSheetId="6">#REF!</definedName>
    <definedName name="SBC" localSheetId="3">#REF!</definedName>
    <definedName name="SBC" localSheetId="2">#REF!</definedName>
    <definedName name="SBC" localSheetId="4">#REF!</definedName>
    <definedName name="SBC">#REF!</definedName>
    <definedName name="SC" localSheetId="1">#REF!</definedName>
    <definedName name="SC" localSheetId="7">#REF!</definedName>
    <definedName name="SC" localSheetId="6">#REF!</definedName>
    <definedName name="SC" localSheetId="3">#REF!</definedName>
    <definedName name="SC" localSheetId="2">#REF!</definedName>
    <definedName name="SC" localSheetId="4">#REF!</definedName>
    <definedName name="SC">#REF!</definedName>
    <definedName name="scbc" localSheetId="1">#REF!</definedName>
    <definedName name="scbc" localSheetId="7">#REF!</definedName>
    <definedName name="scbc" localSheetId="6">#REF!</definedName>
    <definedName name="scbc" localSheetId="3">#REF!</definedName>
    <definedName name="scbc" localSheetId="2">#REF!</definedName>
    <definedName name="scbc" localSheetId="4">#REF!</definedName>
    <definedName name="scbc">#REF!</definedName>
    <definedName name="scf" localSheetId="1">#REF!</definedName>
    <definedName name="scf" localSheetId="7">#REF!</definedName>
    <definedName name="scf" localSheetId="6">#REF!</definedName>
    <definedName name="scf" localSheetId="3">#REF!</definedName>
    <definedName name="scf" localSheetId="2">#REF!</definedName>
    <definedName name="scf" localSheetId="4">#REF!</definedName>
    <definedName name="scf">#REF!</definedName>
    <definedName name="SCON" localSheetId="1">#REF!</definedName>
    <definedName name="SCON" localSheetId="7">#REF!</definedName>
    <definedName name="SCON" localSheetId="6">#REF!</definedName>
    <definedName name="SCON" localSheetId="3">#REF!</definedName>
    <definedName name="SCON" localSheetId="2">#REF!</definedName>
    <definedName name="SCON" localSheetId="4">#REF!</definedName>
    <definedName name="SCON">#REF!</definedName>
    <definedName name="SCRAP" localSheetId="1">#REF!</definedName>
    <definedName name="SCRAP" localSheetId="7">#REF!</definedName>
    <definedName name="SCRAP" localSheetId="6">#REF!</definedName>
    <definedName name="SCRAP" localSheetId="3">#REF!</definedName>
    <definedName name="SCRAP" localSheetId="2">#REF!</definedName>
    <definedName name="SCRAP" localSheetId="4">#REF!</definedName>
    <definedName name="SCRAP">#REF!</definedName>
    <definedName name="SD">'[35]RA Civil'!$E$12</definedName>
    <definedName name="SECTION" localSheetId="1">#REF!</definedName>
    <definedName name="SECTION" localSheetId="7">#REF!</definedName>
    <definedName name="SECTION" localSheetId="6">#REF!</definedName>
    <definedName name="SECTION" localSheetId="3">#REF!</definedName>
    <definedName name="SECTION" localSheetId="2">#REF!</definedName>
    <definedName name="SECTION" localSheetId="4">#REF!</definedName>
    <definedName name="SECTION">#REF!</definedName>
    <definedName name="sencount" hidden="1">1</definedName>
    <definedName name="setval1" localSheetId="1">#REF!</definedName>
    <definedName name="setval1" localSheetId="7">#REF!</definedName>
    <definedName name="setval1" localSheetId="6">#REF!</definedName>
    <definedName name="setval1" localSheetId="3">#REF!</definedName>
    <definedName name="setval1" localSheetId="2">#REF!</definedName>
    <definedName name="setval1" localSheetId="4">#REF!</definedName>
    <definedName name="setval1">#REF!</definedName>
    <definedName name="setvalue" localSheetId="1">#REF!</definedName>
    <definedName name="setvalue" localSheetId="7">#REF!</definedName>
    <definedName name="setvalue" localSheetId="6">#REF!</definedName>
    <definedName name="setvalue" localSheetId="3">#REF!</definedName>
    <definedName name="setvalue" localSheetId="2">#REF!</definedName>
    <definedName name="setvalue" localSheetId="4">#REF!</definedName>
    <definedName name="setvalue">#REF!</definedName>
    <definedName name="setvalue1" localSheetId="1">#REF!</definedName>
    <definedName name="setvalue1" localSheetId="7">#REF!</definedName>
    <definedName name="setvalue1" localSheetId="6">#REF!</definedName>
    <definedName name="setvalue1" localSheetId="3">#REF!</definedName>
    <definedName name="setvalue1" localSheetId="2">#REF!</definedName>
    <definedName name="setvalue1" localSheetId="4">#REF!</definedName>
    <definedName name="setvalue1">#REF!</definedName>
    <definedName name="SF" localSheetId="1">#REF!</definedName>
    <definedName name="SF" localSheetId="7">#REF!</definedName>
    <definedName name="SF" localSheetId="6">#REF!</definedName>
    <definedName name="SF" localSheetId="3">#REF!</definedName>
    <definedName name="SF" localSheetId="2">#REF!</definedName>
    <definedName name="SF" localSheetId="4">#REF!</definedName>
    <definedName name="SF">#REF!</definedName>
    <definedName name="ShadeGlass" localSheetId="1">#REF!</definedName>
    <definedName name="ShadeGlass" localSheetId="7">#REF!</definedName>
    <definedName name="ShadeGlass" localSheetId="6">#REF!</definedName>
    <definedName name="ShadeGlass" localSheetId="3">#REF!</definedName>
    <definedName name="ShadeGlass" localSheetId="2">#REF!</definedName>
    <definedName name="ShadeGlass" localSheetId="4">#REF!</definedName>
    <definedName name="ShadeGlass">#REF!</definedName>
    <definedName name="ShadeGlassMenu" localSheetId="1">#REF!</definedName>
    <definedName name="ShadeGlassMenu" localSheetId="7">#REF!</definedName>
    <definedName name="ShadeGlassMenu" localSheetId="6">#REF!</definedName>
    <definedName name="ShadeGlassMenu" localSheetId="3">#REF!</definedName>
    <definedName name="ShadeGlassMenu" localSheetId="2">#REF!</definedName>
    <definedName name="ShadeGlassMenu" localSheetId="4">#REF!</definedName>
    <definedName name="ShadeGlassMenu">#REF!</definedName>
    <definedName name="shaeff">'[3]Cost of O &amp; O'!$F$42</definedName>
    <definedName name="SHM" localSheetId="1">#REF!</definedName>
    <definedName name="SHM" localSheetId="7">#REF!</definedName>
    <definedName name="SHM" localSheetId="6">#REF!</definedName>
    <definedName name="SHM" localSheetId="3">#REF!</definedName>
    <definedName name="SHM" localSheetId="2">#REF!</definedName>
    <definedName name="SHM" localSheetId="4">#REF!</definedName>
    <definedName name="SHM">#REF!</definedName>
    <definedName name="SHOT">'[3]Cost of O &amp; O'!$F$35</definedName>
    <definedName name="SHOV" localSheetId="1">#REF!</definedName>
    <definedName name="SHOV" localSheetId="7">#REF!</definedName>
    <definedName name="SHOV" localSheetId="6">#REF!</definedName>
    <definedName name="SHOV" localSheetId="3">#REF!</definedName>
    <definedName name="SHOV" localSheetId="2">#REF!</definedName>
    <definedName name="SHOV" localSheetId="4">#REF!</definedName>
    <definedName name="SHOV">#REF!</definedName>
    <definedName name="Shuttering" localSheetId="1">#REF!</definedName>
    <definedName name="Shuttering" localSheetId="7">#REF!</definedName>
    <definedName name="Shuttering" localSheetId="6">#REF!</definedName>
    <definedName name="Shuttering" localSheetId="3">#REF!</definedName>
    <definedName name="Shuttering" localSheetId="2">#REF!</definedName>
    <definedName name="Shuttering" localSheetId="4">#REF!</definedName>
    <definedName name="Shuttering">#REF!</definedName>
    <definedName name="sigma0.2" localSheetId="1">#REF!</definedName>
    <definedName name="sigma0.2" localSheetId="7">#REF!</definedName>
    <definedName name="sigma0.2" localSheetId="6">#REF!</definedName>
    <definedName name="sigma0.2" localSheetId="3">#REF!</definedName>
    <definedName name="sigma0.2" localSheetId="2">#REF!</definedName>
    <definedName name="sigma0.2" localSheetId="4">#REF!</definedName>
    <definedName name="sigma0.2">#REF!</definedName>
    <definedName name="sigmab" localSheetId="1">#REF!</definedName>
    <definedName name="sigmab" localSheetId="7">#REF!</definedName>
    <definedName name="sigmab" localSheetId="6">#REF!</definedName>
    <definedName name="sigmab" localSheetId="3">#REF!</definedName>
    <definedName name="sigmab" localSheetId="2">#REF!</definedName>
    <definedName name="sigmab" localSheetId="4">#REF!</definedName>
    <definedName name="sigmab">#REF!</definedName>
    <definedName name="sigmah" localSheetId="1">#REF!</definedName>
    <definedName name="sigmah" localSheetId="7">#REF!</definedName>
    <definedName name="sigmah" localSheetId="6">#REF!</definedName>
    <definedName name="sigmah" localSheetId="3">#REF!</definedName>
    <definedName name="sigmah" localSheetId="2">#REF!</definedName>
    <definedName name="sigmah" localSheetId="4">#REF!</definedName>
    <definedName name="sigmah">#REF!</definedName>
    <definedName name="sigmat" localSheetId="1">#REF!</definedName>
    <definedName name="sigmat" localSheetId="7">#REF!</definedName>
    <definedName name="sigmat" localSheetId="6">#REF!</definedName>
    <definedName name="sigmat" localSheetId="3">#REF!</definedName>
    <definedName name="sigmat" localSheetId="2">#REF!</definedName>
    <definedName name="sigmat" localSheetId="4">#REF!</definedName>
    <definedName name="sigmat">#REF!</definedName>
    <definedName name="SINKP" localSheetId="1">#REF!</definedName>
    <definedName name="SINKP" localSheetId="7">#REF!</definedName>
    <definedName name="SINKP" localSheetId="6">#REF!</definedName>
    <definedName name="SINKP" localSheetId="3">#REF!</definedName>
    <definedName name="SINKP" localSheetId="2">#REF!</definedName>
    <definedName name="SINKP" localSheetId="4">#REF!</definedName>
    <definedName name="SINKP">#REF!</definedName>
    <definedName name="skilled" localSheetId="1">#REF!</definedName>
    <definedName name="skilled" localSheetId="7">#REF!</definedName>
    <definedName name="skilled" localSheetId="6">#REF!</definedName>
    <definedName name="skilled" localSheetId="3">#REF!</definedName>
    <definedName name="skilled" localSheetId="2">#REF!</definedName>
    <definedName name="skilled" localSheetId="4">#REF!</definedName>
    <definedName name="skilled">#REF!</definedName>
    <definedName name="slab_p" hidden="1">{"form-D1",#N/A,FALSE,"FORM-D1";"form-D1_amt",#N/A,FALSE,"FORM-D1"}</definedName>
    <definedName name="SlabD" localSheetId="1">#REF!</definedName>
    <definedName name="SlabD" localSheetId="7">#REF!</definedName>
    <definedName name="SlabD" localSheetId="6">#REF!</definedName>
    <definedName name="SlabD" localSheetId="3">#REF!</definedName>
    <definedName name="SlabD" localSheetId="2">#REF!</definedName>
    <definedName name="SlabD" localSheetId="4">#REF!</definedName>
    <definedName name="SlabD">#REF!</definedName>
    <definedName name="SLC" localSheetId="1">#REF!</definedName>
    <definedName name="SLC" localSheetId="7">#REF!</definedName>
    <definedName name="SLC" localSheetId="6">#REF!</definedName>
    <definedName name="SLC" localSheetId="3">#REF!</definedName>
    <definedName name="SLC" localSheetId="2">#REF!</definedName>
    <definedName name="SLC" localSheetId="4">#REF!</definedName>
    <definedName name="SLC">#REF!</definedName>
    <definedName name="SLIPFORM" localSheetId="1">'[54]Cost of O &amp; O'!#REF!</definedName>
    <definedName name="SLIPFORM" localSheetId="7">'[54]Cost of O &amp; O'!#REF!</definedName>
    <definedName name="SLIPFORM" localSheetId="6">'[54]Cost of O &amp; O'!#REF!</definedName>
    <definedName name="SLIPFORM" localSheetId="3">'[54]Cost of O &amp; O'!#REF!</definedName>
    <definedName name="SLIPFORM" localSheetId="2">'[54]Cost of O &amp; O'!#REF!</definedName>
    <definedName name="SLIPFORM" localSheetId="4">'[54]Cost of O &amp; O'!#REF!</definedName>
    <definedName name="SLIPFORM">'[54]Cost of O &amp; O'!#REF!</definedName>
    <definedName name="SLURRY" localSheetId="1">#REF!</definedName>
    <definedName name="SLURRY" localSheetId="7">#REF!</definedName>
    <definedName name="SLURRY" localSheetId="6">#REF!</definedName>
    <definedName name="SLURRY" localSheetId="3">#REF!</definedName>
    <definedName name="SLURRY" localSheetId="2">#REF!</definedName>
    <definedName name="SLURRY" localSheetId="4">#REF!</definedName>
    <definedName name="SLURRY">#REF!</definedName>
    <definedName name="sm" localSheetId="1">[1]LD!#REF!</definedName>
    <definedName name="sm" localSheetId="7">[1]LD!#REF!</definedName>
    <definedName name="sm" localSheetId="6">[1]LD!#REF!</definedName>
    <definedName name="sm" localSheetId="3">[1]LD!#REF!</definedName>
    <definedName name="sm" localSheetId="2">[1]LD!#REF!</definedName>
    <definedName name="sm" localSheetId="4">[1]LD!#REF!</definedName>
    <definedName name="sm">[1]LD!#REF!</definedName>
    <definedName name="SMAZ" localSheetId="1">#REF!</definedName>
    <definedName name="SMAZ" localSheetId="7">#REF!</definedName>
    <definedName name="SMAZ" localSheetId="6">#REF!</definedName>
    <definedName name="SMAZ" localSheetId="3">#REF!</definedName>
    <definedName name="SMAZ" localSheetId="2">#REF!</definedName>
    <definedName name="SMAZ" localSheetId="4">#REF!</definedName>
    <definedName name="SMAZ">#REF!</definedName>
    <definedName name="SMIST" localSheetId="1">#REF!</definedName>
    <definedName name="SMIST" localSheetId="7">#REF!</definedName>
    <definedName name="SMIST" localSheetId="6">#REF!</definedName>
    <definedName name="SMIST" localSheetId="3">#REF!</definedName>
    <definedName name="SMIST" localSheetId="2">#REF!</definedName>
    <definedName name="SMIST" localSheetId="4">#REF!</definedName>
    <definedName name="SMIST">#REF!</definedName>
    <definedName name="smoot" localSheetId="1">#REF!</definedName>
    <definedName name="smoot" localSheetId="7">#REF!</definedName>
    <definedName name="smoot" localSheetId="6">#REF!</definedName>
    <definedName name="smoot" localSheetId="3">#REF!</definedName>
    <definedName name="smoot" localSheetId="2">#REF!</definedName>
    <definedName name="smoot" localSheetId="4">#REF!</definedName>
    <definedName name="smoot">#REF!</definedName>
    <definedName name="SMOOTH" localSheetId="1">#REF!</definedName>
    <definedName name="SMOOTH" localSheetId="7">#REF!</definedName>
    <definedName name="SMOOTH" localSheetId="6">#REF!</definedName>
    <definedName name="SMOOTH" localSheetId="3">#REF!</definedName>
    <definedName name="SMOOTH" localSheetId="2">#REF!</definedName>
    <definedName name="SMOOTH" localSheetId="4">#REF!</definedName>
    <definedName name="SMOOTH">#REF!</definedName>
    <definedName name="soh">0%</definedName>
    <definedName name="soil_dens" localSheetId="1">#REF!</definedName>
    <definedName name="soil_dens" localSheetId="7">#REF!</definedName>
    <definedName name="soil_dens" localSheetId="6">#REF!</definedName>
    <definedName name="soil_dens" localSheetId="3">#REF!</definedName>
    <definedName name="soil_dens" localSheetId="2">#REF!</definedName>
    <definedName name="soil_dens" localSheetId="4">#REF!</definedName>
    <definedName name="soil_dens">#REF!</definedName>
    <definedName name="soil_sub" localSheetId="1">#REF!</definedName>
    <definedName name="soil_sub" localSheetId="7">#REF!</definedName>
    <definedName name="soil_sub" localSheetId="6">#REF!</definedName>
    <definedName name="soil_sub" localSheetId="3">#REF!</definedName>
    <definedName name="soil_sub" localSheetId="2">#REF!</definedName>
    <definedName name="soil_sub" localSheetId="4">#REF!</definedName>
    <definedName name="soil_sub">#REF!</definedName>
    <definedName name="soilden" localSheetId="1">#REF!</definedName>
    <definedName name="soilden" localSheetId="7">#REF!</definedName>
    <definedName name="soilden" localSheetId="6">#REF!</definedName>
    <definedName name="soilden" localSheetId="3">#REF!</definedName>
    <definedName name="soilden" localSheetId="2">#REF!</definedName>
    <definedName name="soilden" localSheetId="4">#REF!</definedName>
    <definedName name="soilden">#REF!</definedName>
    <definedName name="SolarFactors" localSheetId="1">#REF!</definedName>
    <definedName name="SolarFactors" localSheetId="7">#REF!</definedName>
    <definedName name="SolarFactors" localSheetId="6">#REF!</definedName>
    <definedName name="SolarFactors" localSheetId="3">#REF!</definedName>
    <definedName name="SolarFactors" localSheetId="2">#REF!</definedName>
    <definedName name="SolarFactors" localSheetId="4">#REF!</definedName>
    <definedName name="SolarFactors">#REF!</definedName>
    <definedName name="sp">4%</definedName>
    <definedName name="Spalls" localSheetId="1">#REF!</definedName>
    <definedName name="Spalls" localSheetId="7">#REF!</definedName>
    <definedName name="Spalls" localSheetId="6">#REF!</definedName>
    <definedName name="Spalls" localSheetId="3">#REF!</definedName>
    <definedName name="Spalls" localSheetId="2">#REF!</definedName>
    <definedName name="Spalls" localSheetId="4">#REF!</definedName>
    <definedName name="Spalls">#REF!</definedName>
    <definedName name="span" localSheetId="1">#REF!</definedName>
    <definedName name="span" localSheetId="7">#REF!</definedName>
    <definedName name="span" localSheetId="6">#REF!</definedName>
    <definedName name="span" localSheetId="3">#REF!</definedName>
    <definedName name="span" localSheetId="2">#REF!</definedName>
    <definedName name="span" localSheetId="4">#REF!</definedName>
    <definedName name="span">#REF!</definedName>
    <definedName name="SPANbearing1">'[68]SLAB DESIGN'!$E$40</definedName>
    <definedName name="SPAVER">'[41]Cost of O &amp; O'!$F$21</definedName>
    <definedName name="spcon" localSheetId="1">#REF!</definedName>
    <definedName name="spcon" localSheetId="7">#REF!</definedName>
    <definedName name="spcon" localSheetId="6">#REF!</definedName>
    <definedName name="spcon" localSheetId="3">#REF!</definedName>
    <definedName name="spcon" localSheetId="2">#REF!</definedName>
    <definedName name="spcon" localSheetId="4">#REF!</definedName>
    <definedName name="spcon">#REF!</definedName>
    <definedName name="SPINK" localSheetId="1">#REF!</definedName>
    <definedName name="SPINK" localSheetId="7">#REF!</definedName>
    <definedName name="SPINK" localSheetId="6">#REF!</definedName>
    <definedName name="SPINK" localSheetId="3">#REF!</definedName>
    <definedName name="SPINK" localSheetId="2">#REF!</definedName>
    <definedName name="SPINK" localSheetId="4">#REF!</definedName>
    <definedName name="SPINK">#REF!</definedName>
    <definedName name="spk" localSheetId="1">#REF!</definedName>
    <definedName name="spk" localSheetId="7">#REF!</definedName>
    <definedName name="spk" localSheetId="6">#REF!</definedName>
    <definedName name="spk" localSheetId="3">#REF!</definedName>
    <definedName name="spk" localSheetId="2">#REF!</definedName>
    <definedName name="spk" localSheetId="4">#REF!</definedName>
    <definedName name="spk">#REF!</definedName>
    <definedName name="SPRINK">'[3]Cost of O &amp; O'!$F$23</definedName>
    <definedName name="SROLL" localSheetId="1">#REF!</definedName>
    <definedName name="SROLL" localSheetId="7">#REF!</definedName>
    <definedName name="SROLL" localSheetId="6">#REF!</definedName>
    <definedName name="SROLL" localSheetId="3">#REF!</definedName>
    <definedName name="SROLL" localSheetId="2">#REF!</definedName>
    <definedName name="SROLL" localSheetId="4">#REF!</definedName>
    <definedName name="SROLL">#REF!</definedName>
    <definedName name="ss" localSheetId="1">#REF!</definedName>
    <definedName name="ss" localSheetId="7">#REF!</definedName>
    <definedName name="ss" localSheetId="6">#REF!</definedName>
    <definedName name="ss" localSheetId="3">#REF!</definedName>
    <definedName name="ss" localSheetId="2">#REF!</definedName>
    <definedName name="ss" localSheetId="4">#REF!</definedName>
    <definedName name="ss">#REF!</definedName>
    <definedName name="SSLCH" localSheetId="1">#REF!</definedName>
    <definedName name="SSLCH" localSheetId="7">#REF!</definedName>
    <definedName name="SSLCH" localSheetId="6">#REF!</definedName>
    <definedName name="SSLCH" localSheetId="3">#REF!</definedName>
    <definedName name="SSLCH" localSheetId="2">#REF!</definedName>
    <definedName name="SSLCH" localSheetId="4">#REF!</definedName>
    <definedName name="SSLCH">#REF!</definedName>
    <definedName name="Ssm">'[62]LOCAL RATES'!$H$38</definedName>
    <definedName name="SSS">'[6]ANAL-PUMP HOUSE'!$E$31</definedName>
    <definedName name="SSSS" localSheetId="1">[40]PROCTOR!#REF!</definedName>
    <definedName name="SSSS" localSheetId="7">[40]PROCTOR!#REF!</definedName>
    <definedName name="SSSS" localSheetId="6">[40]PROCTOR!#REF!</definedName>
    <definedName name="SSSS" localSheetId="3">[40]PROCTOR!#REF!</definedName>
    <definedName name="SSSS" localSheetId="2">[40]PROCTOR!#REF!</definedName>
    <definedName name="SSSS" localSheetId="4">[40]PROCTOR!#REF!</definedName>
    <definedName name="SSSS">[40]PROCTOR!#REF!</definedName>
    <definedName name="SSSSSS" localSheetId="1">[40]PROCTOR!#REF!</definedName>
    <definedName name="SSSSSS" localSheetId="7">[40]PROCTOR!#REF!</definedName>
    <definedName name="SSSSSS" localSheetId="6">[40]PROCTOR!#REF!</definedName>
    <definedName name="SSSSSS" localSheetId="3">[40]PROCTOR!#REF!</definedName>
    <definedName name="SSSSSS" localSheetId="2">[40]PROCTOR!#REF!</definedName>
    <definedName name="SSSSSS" localSheetId="4">[40]PROCTOR!#REF!</definedName>
    <definedName name="SSSSSS">[40]PROCTOR!#REF!</definedName>
    <definedName name="sst" localSheetId="1">#REF!</definedName>
    <definedName name="sst" localSheetId="7">#REF!</definedName>
    <definedName name="sst" localSheetId="6">#REF!</definedName>
    <definedName name="sst" localSheetId="3">#REF!</definedName>
    <definedName name="sst" localSheetId="2">#REF!</definedName>
    <definedName name="sst" localSheetId="4">#REF!</definedName>
    <definedName name="sst">#REF!</definedName>
    <definedName name="STAADappslabthk">'[75]ABUT MASTER'!$K$57</definedName>
    <definedName name="Start1" localSheetId="1">#REF!</definedName>
    <definedName name="Start1" localSheetId="7">#REF!</definedName>
    <definedName name="Start1" localSheetId="6">#REF!</definedName>
    <definedName name="Start1" localSheetId="3">#REF!</definedName>
    <definedName name="Start1" localSheetId="2">#REF!</definedName>
    <definedName name="Start1" localSheetId="4">#REF!</definedName>
    <definedName name="Start1">#REF!</definedName>
    <definedName name="Start10" localSheetId="1">#REF!</definedName>
    <definedName name="Start10" localSheetId="7">#REF!</definedName>
    <definedName name="Start10" localSheetId="6">#REF!</definedName>
    <definedName name="Start10" localSheetId="3">#REF!</definedName>
    <definedName name="Start10" localSheetId="2">#REF!</definedName>
    <definedName name="Start10" localSheetId="4">#REF!</definedName>
    <definedName name="Start10">#REF!</definedName>
    <definedName name="Start11">'[63]Side walls (earth)'!$H$1</definedName>
    <definedName name="Start12">'[63]AFFLUX CALC'!$H$1</definedName>
    <definedName name="Start13">[63]PROTECTION!$H$1</definedName>
    <definedName name="Start14">'[63]AFF DRAW'!$H$1</definedName>
    <definedName name="Start15">'[63]TEL CALC'!$H$1</definedName>
    <definedName name="Start16">'[63]NALA-LS'!$H$1</definedName>
    <definedName name="Start17">'[63]X-BOX HYD'!$H$1</definedName>
    <definedName name="Start18">'[63]X-TRAIL PIT DETAILS'!$H$1</definedName>
    <definedName name="Start19">'[63]X-BLOCK LEVELS'!$H$1</definedName>
    <definedName name="Start2">[63]INSTRUCT!$H$1</definedName>
    <definedName name="Start20">'[63]MACRO-BACK UP'!$H$1</definedName>
    <definedName name="Start21">'[63]Side walls (earth)'!$H$1</definedName>
    <definedName name="Start27" localSheetId="1">#REF!</definedName>
    <definedName name="Start27" localSheetId="7">#REF!</definedName>
    <definedName name="Start27" localSheetId="6">#REF!</definedName>
    <definedName name="Start27" localSheetId="3">#REF!</definedName>
    <definedName name="Start27" localSheetId="2">#REF!</definedName>
    <definedName name="Start27" localSheetId="4">#REF!</definedName>
    <definedName name="Start27">#REF!</definedName>
    <definedName name="Start28" localSheetId="1">#REF!</definedName>
    <definedName name="Start28" localSheetId="7">#REF!</definedName>
    <definedName name="Start28" localSheetId="6">#REF!</definedName>
    <definedName name="Start28" localSheetId="3">#REF!</definedName>
    <definedName name="Start28" localSheetId="2">#REF!</definedName>
    <definedName name="Start28" localSheetId="4">#REF!</definedName>
    <definedName name="Start28">#REF!</definedName>
    <definedName name="Start29" localSheetId="1">[76]Sheet11!#REF!</definedName>
    <definedName name="Start29" localSheetId="7">[76]Sheet11!#REF!</definedName>
    <definedName name="Start29" localSheetId="6">[76]Sheet11!#REF!</definedName>
    <definedName name="Start29" localSheetId="3">[76]Sheet11!#REF!</definedName>
    <definedName name="Start29" localSheetId="2">[76]Sheet11!#REF!</definedName>
    <definedName name="Start29" localSheetId="4">[76]Sheet11!#REF!</definedName>
    <definedName name="Start29">[76]Sheet11!#REF!</definedName>
    <definedName name="Start3" localSheetId="1">'[77]0+655'!#REF!</definedName>
    <definedName name="Start3" localSheetId="7">'[77]0+655'!#REF!</definedName>
    <definedName name="Start3" localSheetId="6">'[77]0+655'!#REF!</definedName>
    <definedName name="Start3" localSheetId="3">'[77]0+655'!#REF!</definedName>
    <definedName name="Start3" localSheetId="2">'[77]0+655'!#REF!</definedName>
    <definedName name="Start3" localSheetId="4">'[77]0+655'!#REF!</definedName>
    <definedName name="Start3">'[77]0+655'!#REF!</definedName>
    <definedName name="Start6">'[63]DS HFL '!$H$1</definedName>
    <definedName name="Start7">'[63]VENT DESIGN '!$H$1</definedName>
    <definedName name="Start8">'[63]Side walls-Slab'!$H$1</definedName>
    <definedName name="Start9">[63]TRANSITIONS!$H$1</definedName>
    <definedName name="STEEL" localSheetId="1">#REF!</definedName>
    <definedName name="STEEL" localSheetId="7">#REF!</definedName>
    <definedName name="STEEL" localSheetId="6">#REF!</definedName>
    <definedName name="STEEL" localSheetId="3">#REF!</definedName>
    <definedName name="STEEL" localSheetId="2">#REF!</definedName>
    <definedName name="STEEL" localSheetId="4">#REF!</definedName>
    <definedName name="STEEL">#REF!</definedName>
    <definedName name="Stg_Sub" localSheetId="1">#REF!</definedName>
    <definedName name="Stg_Sub" localSheetId="7">#REF!</definedName>
    <definedName name="Stg_Sub" localSheetId="6">#REF!</definedName>
    <definedName name="Stg_Sub" localSheetId="3">#REF!</definedName>
    <definedName name="Stg_Sub" localSheetId="2">#REF!</definedName>
    <definedName name="Stg_Sub" localSheetId="4">#REF!</definedName>
    <definedName name="Stg_Sub">#REF!</definedName>
    <definedName name="Stg_Super" localSheetId="1">#REF!</definedName>
    <definedName name="Stg_Super" localSheetId="7">#REF!</definedName>
    <definedName name="Stg_Super" localSheetId="6">#REF!</definedName>
    <definedName name="Stg_Super" localSheetId="3">#REF!</definedName>
    <definedName name="Stg_Super" localSheetId="2">#REF!</definedName>
    <definedName name="Stg_Super" localSheetId="4">#REF!</definedName>
    <definedName name="Stg_Super">#REF!</definedName>
    <definedName name="stress" localSheetId="1">#REF!</definedName>
    <definedName name="stress" localSheetId="7">#REF!</definedName>
    <definedName name="stress" localSheetId="6">#REF!</definedName>
    <definedName name="stress" localSheetId="3">#REF!</definedName>
    <definedName name="stress" localSheetId="2">#REF!</definedName>
    <definedName name="stress" localSheetId="4">#REF!</definedName>
    <definedName name="stress">#REF!</definedName>
    <definedName name="STS" localSheetId="1">#REF!</definedName>
    <definedName name="STS" localSheetId="7">#REF!</definedName>
    <definedName name="STS" localSheetId="6">#REF!</definedName>
    <definedName name="STS" localSheetId="3">#REF!</definedName>
    <definedName name="STS" localSheetId="2">#REF!</definedName>
    <definedName name="STS" localSheetId="4">#REF!</definedName>
    <definedName name="STS">#REF!</definedName>
    <definedName name="STSJ" localSheetId="1">#REF!</definedName>
    <definedName name="STSJ" localSheetId="7">#REF!</definedName>
    <definedName name="STSJ" localSheetId="6">#REF!</definedName>
    <definedName name="STSJ" localSheetId="3">#REF!</definedName>
    <definedName name="STSJ" localSheetId="2">#REF!</definedName>
    <definedName name="STSJ" localSheetId="4">#REF!</definedName>
    <definedName name="STSJ">#REF!</definedName>
    <definedName name="SUB" localSheetId="1">#REF!</definedName>
    <definedName name="SUB" localSheetId="7">#REF!</definedName>
    <definedName name="SUB" localSheetId="6">#REF!</definedName>
    <definedName name="SUB" localSheetId="3">#REF!</definedName>
    <definedName name="SUB" localSheetId="2">#REF!</definedName>
    <definedName name="SUB" localSheetId="4">#REF!</definedName>
    <definedName name="SUB">#REF!</definedName>
    <definedName name="sumana" localSheetId="1">#REF!</definedName>
    <definedName name="sumana" localSheetId="7">#REF!</definedName>
    <definedName name="sumana" localSheetId="6">#REF!</definedName>
    <definedName name="sumana" localSheetId="3">#REF!</definedName>
    <definedName name="sumana" localSheetId="2">#REF!</definedName>
    <definedName name="sumana" localSheetId="4">#REF!</definedName>
    <definedName name="sumana">#REF!</definedName>
    <definedName name="sump" localSheetId="1">#REF!</definedName>
    <definedName name="sump" localSheetId="7">#REF!</definedName>
    <definedName name="sump" localSheetId="6">#REF!</definedName>
    <definedName name="sump" localSheetId="3">#REF!</definedName>
    <definedName name="sump" localSheetId="2">#REF!</definedName>
    <definedName name="sump" localSheetId="4">#REF!</definedName>
    <definedName name="sump">#REF!</definedName>
    <definedName name="SUPER" localSheetId="1">#REF!</definedName>
    <definedName name="SUPER" localSheetId="7">#REF!</definedName>
    <definedName name="SUPER" localSheetId="6">#REF!</definedName>
    <definedName name="SUPER" localSheetId="3">#REF!</definedName>
    <definedName name="SUPER" localSheetId="2">#REF!</definedName>
    <definedName name="SUPER" localSheetId="4">#REF!</definedName>
    <definedName name="SUPER">#REF!</definedName>
    <definedName name="SURCH" localSheetId="1">#REF!</definedName>
    <definedName name="SURCH" localSheetId="7">#REF!</definedName>
    <definedName name="SURCH" localSheetId="6">#REF!</definedName>
    <definedName name="SURCH" localSheetId="3">#REF!</definedName>
    <definedName name="SURCH" localSheetId="2">#REF!</definedName>
    <definedName name="SURCH" localSheetId="4">#REF!</definedName>
    <definedName name="SURCH">#REF!</definedName>
    <definedName name="surge" localSheetId="1">#REF!</definedName>
    <definedName name="surge" localSheetId="7">#REF!</definedName>
    <definedName name="surge" localSheetId="6">#REF!</definedName>
    <definedName name="surge" localSheetId="3">#REF!</definedName>
    <definedName name="surge" localSheetId="2">#REF!</definedName>
    <definedName name="surge" localSheetId="4">#REF!</definedName>
    <definedName name="surge">#REF!</definedName>
    <definedName name="sw" localSheetId="1">[1]LD!#REF!</definedName>
    <definedName name="sw" localSheetId="7">[1]LD!#REF!</definedName>
    <definedName name="sw" localSheetId="6">[1]LD!#REF!</definedName>
    <definedName name="sw" localSheetId="3">[1]LD!#REF!</definedName>
    <definedName name="sw" localSheetId="2">[1]LD!#REF!</definedName>
    <definedName name="sw" localSheetId="4">[1]LD!#REF!</definedName>
    <definedName name="sw">[1]LD!#REF!</definedName>
    <definedName name="SWD2CON" localSheetId="1">#REF!</definedName>
    <definedName name="SWD2CON" localSheetId="7">#REF!</definedName>
    <definedName name="SWD2CON" localSheetId="6">#REF!</definedName>
    <definedName name="SWD2CON" localSheetId="3">#REF!</definedName>
    <definedName name="SWD2CON" localSheetId="2">#REF!</definedName>
    <definedName name="SWD2CON" localSheetId="4">#REF!</definedName>
    <definedName name="SWD2CON">#REF!</definedName>
    <definedName name="T" localSheetId="1">#REF!</definedName>
    <definedName name="T" localSheetId="7">#REF!</definedName>
    <definedName name="T" localSheetId="6">#REF!</definedName>
    <definedName name="T" localSheetId="3">#REF!</definedName>
    <definedName name="T" localSheetId="2">#REF!</definedName>
    <definedName name="T" localSheetId="4">#REF!</definedName>
    <definedName name="T">#REF!</definedName>
    <definedName name="t0" localSheetId="1">#REF!</definedName>
    <definedName name="t0" localSheetId="7">#REF!</definedName>
    <definedName name="t0" localSheetId="6">#REF!</definedName>
    <definedName name="t0" localSheetId="3">#REF!</definedName>
    <definedName name="t0" localSheetId="2">#REF!</definedName>
    <definedName name="t0" localSheetId="4">#REF!</definedName>
    <definedName name="t0">#REF!</definedName>
    <definedName name="T19C" localSheetId="1">#REF!</definedName>
    <definedName name="T19C" localSheetId="7">#REF!</definedName>
    <definedName name="T19C" localSheetId="6">#REF!</definedName>
    <definedName name="T19C" localSheetId="3">#REF!</definedName>
    <definedName name="T19C" localSheetId="2">#REF!</definedName>
    <definedName name="T19C" localSheetId="4">#REF!</definedName>
    <definedName name="T19C">#REF!</definedName>
    <definedName name="Ta" localSheetId="1">#REF!</definedName>
    <definedName name="Ta" localSheetId="7">#REF!</definedName>
    <definedName name="Ta" localSheetId="6">#REF!</definedName>
    <definedName name="Ta" localSheetId="3">#REF!</definedName>
    <definedName name="Ta" localSheetId="2">#REF!</definedName>
    <definedName name="Ta" localSheetId="4">#REF!</definedName>
    <definedName name="Ta">#REF!</definedName>
    <definedName name="Table">[38]Cal!$P$2:$Q$28</definedName>
    <definedName name="TABLE3">[78]Calc1!$B$63:$G$97</definedName>
    <definedName name="TABLE4">[78]Calc1!$C$103:$E$139</definedName>
    <definedName name="tabu" localSheetId="1">#REF!</definedName>
    <definedName name="tabu" localSheetId="7">#REF!</definedName>
    <definedName name="tabu" localSheetId="6">#REF!</definedName>
    <definedName name="tabu" localSheetId="3">#REF!</definedName>
    <definedName name="tabu" localSheetId="2">#REF!</definedName>
    <definedName name="tabu" localSheetId="4">#REF!</definedName>
    <definedName name="tabu">#REF!</definedName>
    <definedName name="TAGG" localSheetId="1">#REF!</definedName>
    <definedName name="TAGG" localSheetId="7">#REF!</definedName>
    <definedName name="TAGG" localSheetId="6">#REF!</definedName>
    <definedName name="TAGG" localSheetId="3">#REF!</definedName>
    <definedName name="TAGG" localSheetId="2">#REF!</definedName>
    <definedName name="TAGG" localSheetId="4">#REF!</definedName>
    <definedName name="TAGG">#REF!</definedName>
    <definedName name="TARN" localSheetId="1">#REF!</definedName>
    <definedName name="TARN" localSheetId="7">#REF!</definedName>
    <definedName name="TARN" localSheetId="6">#REF!</definedName>
    <definedName name="TARN" localSheetId="3">#REF!</definedName>
    <definedName name="TARN" localSheetId="2">#REF!</definedName>
    <definedName name="TARN" localSheetId="4">#REF!</definedName>
    <definedName name="TARN">#REF!</definedName>
    <definedName name="TaxTV">10%</definedName>
    <definedName name="TaxXL">5%</definedName>
    <definedName name="tb" localSheetId="1">#REF!</definedName>
    <definedName name="tb" localSheetId="7">#REF!</definedName>
    <definedName name="tb" localSheetId="6">#REF!</definedName>
    <definedName name="tb" localSheetId="3">#REF!</definedName>
    <definedName name="tb" localSheetId="2">#REF!</definedName>
    <definedName name="tb" localSheetId="4">#REF!</definedName>
    <definedName name="tb">#REF!</definedName>
    <definedName name="TBM" localSheetId="1">#REF!</definedName>
    <definedName name="TBM" localSheetId="7">#REF!</definedName>
    <definedName name="TBM" localSheetId="6">#REF!</definedName>
    <definedName name="TBM" localSheetId="3">#REF!</definedName>
    <definedName name="TBM" localSheetId="2">#REF!</definedName>
    <definedName name="TBM" localSheetId="4">#REF!</definedName>
    <definedName name="TBM">#REF!</definedName>
    <definedName name="TBOULD" localSheetId="1">#REF!</definedName>
    <definedName name="TBOULD" localSheetId="7">#REF!</definedName>
    <definedName name="TBOULD" localSheetId="6">#REF!</definedName>
    <definedName name="TBOULD" localSheetId="3">#REF!</definedName>
    <definedName name="TBOULD" localSheetId="2">#REF!</definedName>
    <definedName name="TBOULD" localSheetId="4">#REF!</definedName>
    <definedName name="TBOULD">#REF!</definedName>
    <definedName name="tc" localSheetId="1">'[59]Pier Design(with offset)'!#REF!</definedName>
    <definedName name="tc" localSheetId="7">'[59]Pier Design(with offset)'!#REF!</definedName>
    <definedName name="tc" localSheetId="6">'[59]Pier Design(with offset)'!#REF!</definedName>
    <definedName name="tc" localSheetId="3">'[59]Pier Design(with offset)'!#REF!</definedName>
    <definedName name="tc" localSheetId="2">'[59]Pier Design(with offset)'!#REF!</definedName>
    <definedName name="tc" localSheetId="4">'[59]Pier Design(with offset)'!#REF!</definedName>
    <definedName name="tc">'[59]Pier Design(with offset)'!#REF!</definedName>
    <definedName name="Tcap" localSheetId="1">#REF!</definedName>
    <definedName name="Tcap" localSheetId="7">#REF!</definedName>
    <definedName name="Tcap" localSheetId="6">#REF!</definedName>
    <definedName name="Tcap" localSheetId="3">#REF!</definedName>
    <definedName name="Tcap" localSheetId="2">#REF!</definedName>
    <definedName name="Tcap" localSheetId="4">#REF!</definedName>
    <definedName name="Tcap">#REF!</definedName>
    <definedName name="TCJH">'[35]RA Civil'!$E$56</definedName>
    <definedName name="TCJHPOL">'[35]RA Civil'!$F$56</definedName>
    <definedName name="TCON" localSheetId="1">#REF!</definedName>
    <definedName name="TCON" localSheetId="7">#REF!</definedName>
    <definedName name="TCON" localSheetId="6">#REF!</definedName>
    <definedName name="TCON" localSheetId="3">#REF!</definedName>
    <definedName name="TCON" localSheetId="2">#REF!</definedName>
    <definedName name="TCON" localSheetId="4">#REF!</definedName>
    <definedName name="TCON">#REF!</definedName>
    <definedName name="tcr" localSheetId="1">#REF!</definedName>
    <definedName name="tcr" localSheetId="7">#REF!</definedName>
    <definedName name="tcr" localSheetId="6">#REF!</definedName>
    <definedName name="tcr" localSheetId="3">#REF!</definedName>
    <definedName name="tcr" localSheetId="2">#REF!</definedName>
    <definedName name="tcr" localSheetId="4">#REF!</definedName>
    <definedName name="tcr">#REF!</definedName>
    <definedName name="tct" localSheetId="1">'[61]Pier Design(with offset)'!#REF!</definedName>
    <definedName name="tct" localSheetId="7">'[61]Pier Design(with offset)'!#REF!</definedName>
    <definedName name="tct" localSheetId="6">'[61]Pier Design(with offset)'!#REF!</definedName>
    <definedName name="tct" localSheetId="3">'[61]Pier Design(with offset)'!#REF!</definedName>
    <definedName name="tct" localSheetId="2">'[61]Pier Design(with offset)'!#REF!</definedName>
    <definedName name="tct" localSheetId="4">'[61]Pier Design(with offset)'!#REF!</definedName>
    <definedName name="tct">'[61]Pier Design(with offset)'!#REF!</definedName>
    <definedName name="TEARTH" localSheetId="1">#REF!</definedName>
    <definedName name="TEARTH" localSheetId="7">#REF!</definedName>
    <definedName name="TEARTH" localSheetId="6">#REF!</definedName>
    <definedName name="TEARTH" localSheetId="3">#REF!</definedName>
    <definedName name="TEARTH" localSheetId="2">#REF!</definedName>
    <definedName name="TEARTH" localSheetId="4">#REF!</definedName>
    <definedName name="TEARTH">#REF!</definedName>
    <definedName name="TEE_TAPER_WT" localSheetId="1">#REF!</definedName>
    <definedName name="TEE_TAPER_WT" localSheetId="7">#REF!</definedName>
    <definedName name="TEE_TAPER_WT" localSheetId="6">#REF!</definedName>
    <definedName name="TEE_TAPER_WT" localSheetId="3">#REF!</definedName>
    <definedName name="TEE_TAPER_WT" localSheetId="2">#REF!</definedName>
    <definedName name="TEE_TAPER_WT" localSheetId="4">#REF!</definedName>
    <definedName name="TEE_TAPER_WT">#REF!</definedName>
    <definedName name="temp" localSheetId="1">#REF!</definedName>
    <definedName name="temp" localSheetId="7">#REF!</definedName>
    <definedName name="temp" localSheetId="6">#REF!</definedName>
    <definedName name="temp" localSheetId="3">#REF!</definedName>
    <definedName name="temp" localSheetId="2">#REF!</definedName>
    <definedName name="temp" localSheetId="4">#REF!</definedName>
    <definedName name="temp">#REF!</definedName>
    <definedName name="temp1" localSheetId="1">#REF!</definedName>
    <definedName name="temp1" localSheetId="7">#REF!</definedName>
    <definedName name="temp1" localSheetId="6">#REF!</definedName>
    <definedName name="temp1" localSheetId="3">#REF!</definedName>
    <definedName name="temp1" localSheetId="2">#REF!</definedName>
    <definedName name="temp1" localSheetId="4">#REF!</definedName>
    <definedName name="temp1">#REF!</definedName>
    <definedName name="Temprange" localSheetId="1">#REF!</definedName>
    <definedName name="Temprange" localSheetId="7">#REF!</definedName>
    <definedName name="Temprange" localSheetId="6">#REF!</definedName>
    <definedName name="Temprange" localSheetId="3">#REF!</definedName>
    <definedName name="Temprange" localSheetId="2">#REF!</definedName>
    <definedName name="Temprange" localSheetId="4">#REF!</definedName>
    <definedName name="Temprange">#REF!</definedName>
    <definedName name="Ten" localSheetId="1">#REF!</definedName>
    <definedName name="Ten" localSheetId="7">#REF!</definedName>
    <definedName name="Ten" localSheetId="6">#REF!</definedName>
    <definedName name="Ten" localSheetId="3">#REF!</definedName>
    <definedName name="Ten" localSheetId="2">#REF!</definedName>
    <definedName name="Ten" localSheetId="4">#REF!</definedName>
    <definedName name="Ten">#REF!</definedName>
    <definedName name="TENSION" localSheetId="1">#REF!</definedName>
    <definedName name="TENSION" localSheetId="7">#REF!</definedName>
    <definedName name="TENSION" localSheetId="6">#REF!</definedName>
    <definedName name="TENSION" localSheetId="3">#REF!</definedName>
    <definedName name="TENSION" localSheetId="2">#REF!</definedName>
    <definedName name="TENSION" localSheetId="4">#REF!</definedName>
    <definedName name="TENSION">#REF!</definedName>
    <definedName name="tenst" localSheetId="1">#REF!</definedName>
    <definedName name="tenst" localSheetId="7">#REF!</definedName>
    <definedName name="tenst" localSheetId="6">#REF!</definedName>
    <definedName name="tenst" localSheetId="3">#REF!</definedName>
    <definedName name="tenst" localSheetId="2">#REF!</definedName>
    <definedName name="tenst" localSheetId="4">#REF!</definedName>
    <definedName name="tenst">#REF!</definedName>
    <definedName name="test" localSheetId="1">#REF!</definedName>
    <definedName name="test" localSheetId="7">#REF!</definedName>
    <definedName name="test" localSheetId="6">#REF!</definedName>
    <definedName name="test" localSheetId="3">#REF!</definedName>
    <definedName name="test" localSheetId="2">#REF!</definedName>
    <definedName name="test" localSheetId="4">#REF!</definedName>
    <definedName name="test">#REF!</definedName>
    <definedName name="test1" localSheetId="1">#REF!</definedName>
    <definedName name="test1" localSheetId="7">#REF!</definedName>
    <definedName name="test1" localSheetId="6">#REF!</definedName>
    <definedName name="test1" localSheetId="3">#REF!</definedName>
    <definedName name="test1" localSheetId="2">#REF!</definedName>
    <definedName name="test1" localSheetId="4">#REF!</definedName>
    <definedName name="test1">#REF!</definedName>
    <definedName name="teta" localSheetId="1">#REF!</definedName>
    <definedName name="teta" localSheetId="7">#REF!</definedName>
    <definedName name="teta" localSheetId="6">#REF!</definedName>
    <definedName name="teta" localSheetId="3">#REF!</definedName>
    <definedName name="teta" localSheetId="2">#REF!</definedName>
    <definedName name="teta" localSheetId="4">#REF!</definedName>
    <definedName name="teta">#REF!</definedName>
    <definedName name="TF" localSheetId="1">#REF!</definedName>
    <definedName name="TF" localSheetId="7">#REF!</definedName>
    <definedName name="TF" localSheetId="6">#REF!</definedName>
    <definedName name="TF" localSheetId="3">#REF!</definedName>
    <definedName name="TF" localSheetId="2">#REF!</definedName>
    <definedName name="TF" localSheetId="4">#REF!</definedName>
    <definedName name="TF">#REF!</definedName>
    <definedName name="TGSB" localSheetId="1">#REF!</definedName>
    <definedName name="TGSB" localSheetId="7">#REF!</definedName>
    <definedName name="TGSB" localSheetId="6">#REF!</definedName>
    <definedName name="TGSB" localSheetId="3">#REF!</definedName>
    <definedName name="TGSB" localSheetId="2">#REF!</definedName>
    <definedName name="TGSB" localSheetId="4">#REF!</definedName>
    <definedName name="TGSB">#REF!</definedName>
    <definedName name="TGSBM" localSheetId="1">#REF!</definedName>
    <definedName name="TGSBM" localSheetId="7">#REF!</definedName>
    <definedName name="TGSBM" localSheetId="6">#REF!</definedName>
    <definedName name="TGSBM" localSheetId="3">#REF!</definedName>
    <definedName name="TGSBM" localSheetId="2">#REF!</definedName>
    <definedName name="TGSBM" localSheetId="4">#REF!</definedName>
    <definedName name="TGSBM">#REF!</definedName>
    <definedName name="tgvs" localSheetId="1">#REF!</definedName>
    <definedName name="tgvs" localSheetId="7">#REF!</definedName>
    <definedName name="tgvs" localSheetId="6">#REF!</definedName>
    <definedName name="tgvs" localSheetId="3">#REF!</definedName>
    <definedName name="tgvs" localSheetId="2">#REF!</definedName>
    <definedName name="tgvs" localSheetId="4">#REF!</definedName>
    <definedName name="tgvs">#REF!</definedName>
    <definedName name="tgvs1973" localSheetId="1">#REF!</definedName>
    <definedName name="tgvs1973" localSheetId="7">#REF!</definedName>
    <definedName name="tgvs1973" localSheetId="6">#REF!</definedName>
    <definedName name="tgvs1973" localSheetId="3">#REF!</definedName>
    <definedName name="tgvs1973" localSheetId="2">#REF!</definedName>
    <definedName name="tgvs1973" localSheetId="4">#REF!</definedName>
    <definedName name="tgvs1973">#REF!</definedName>
    <definedName name="TIP">'[35]RA Civil'!$E$54</definedName>
    <definedName name="TIPPOL">'[35]RA Civil'!$F$54</definedName>
    <definedName name="tm" localSheetId="1">#REF!</definedName>
    <definedName name="tm" localSheetId="7">#REF!</definedName>
    <definedName name="tm" localSheetId="6">#REF!</definedName>
    <definedName name="tm" localSheetId="3">#REF!</definedName>
    <definedName name="tm" localSheetId="2">#REF!</definedName>
    <definedName name="tm" localSheetId="4">#REF!</definedName>
    <definedName name="tm">#REF!</definedName>
    <definedName name="TMIX" localSheetId="1">#REF!</definedName>
    <definedName name="TMIX" localSheetId="7">#REF!</definedName>
    <definedName name="TMIX" localSheetId="6">#REF!</definedName>
    <definedName name="TMIX" localSheetId="3">#REF!</definedName>
    <definedName name="TMIX" localSheetId="2">#REF!</definedName>
    <definedName name="TMIX" localSheetId="4">#REF!</definedName>
    <definedName name="TMIX">#REF!</definedName>
    <definedName name="TMIX45" localSheetId="1">#REF!</definedName>
    <definedName name="TMIX45" localSheetId="7">#REF!</definedName>
    <definedName name="TMIX45" localSheetId="6">#REF!</definedName>
    <definedName name="TMIX45" localSheetId="3">#REF!</definedName>
    <definedName name="TMIX45" localSheetId="2">#REF!</definedName>
    <definedName name="TMIX45" localSheetId="4">#REF!</definedName>
    <definedName name="TMIX45">#REF!</definedName>
    <definedName name="TMIX6" localSheetId="1">#REF!</definedName>
    <definedName name="TMIX6" localSheetId="7">#REF!</definedName>
    <definedName name="TMIX6" localSheetId="6">#REF!</definedName>
    <definedName name="TMIX6" localSheetId="3">#REF!</definedName>
    <definedName name="TMIX6" localSheetId="2">#REF!</definedName>
    <definedName name="TMIX6" localSheetId="4">#REF!</definedName>
    <definedName name="TMIX6">#REF!</definedName>
    <definedName name="TMT" localSheetId="1">#REF!</definedName>
    <definedName name="TMT" localSheetId="7">#REF!</definedName>
    <definedName name="TMT" localSheetId="6">#REF!</definedName>
    <definedName name="TMT" localSheetId="3">#REF!</definedName>
    <definedName name="TMT" localSheetId="2">#REF!</definedName>
    <definedName name="TMT" localSheetId="4">#REF!</definedName>
    <definedName name="TMT">#REF!</definedName>
    <definedName name="TMTbars" localSheetId="1">#REF!</definedName>
    <definedName name="TMTbars" localSheetId="7">#REF!</definedName>
    <definedName name="TMTbars" localSheetId="6">#REF!</definedName>
    <definedName name="TMTbars" localSheetId="3">#REF!</definedName>
    <definedName name="TMTbars" localSheetId="2">#REF!</definedName>
    <definedName name="TMTbars" localSheetId="4">#REF!</definedName>
    <definedName name="TMTbars">#REF!</definedName>
    <definedName name="tnr" localSheetId="1">#REF!</definedName>
    <definedName name="tnr" localSheetId="7">#REF!</definedName>
    <definedName name="tnr" localSheetId="6">#REF!</definedName>
    <definedName name="tnr" localSheetId="3">#REF!</definedName>
    <definedName name="tnr" localSheetId="2">#REF!</definedName>
    <definedName name="tnr" localSheetId="4">#REF!</definedName>
    <definedName name="tnr">#REF!</definedName>
    <definedName name="TOED1" localSheetId="1">#REF!</definedName>
    <definedName name="TOED1" localSheetId="7">#REF!</definedName>
    <definedName name="TOED1" localSheetId="6">#REF!</definedName>
    <definedName name="TOED1" localSheetId="3">#REF!</definedName>
    <definedName name="TOED1" localSheetId="2">#REF!</definedName>
    <definedName name="TOED1" localSheetId="4">#REF!</definedName>
    <definedName name="TOED1">#REF!</definedName>
    <definedName name="TOED2" localSheetId="1">#REF!</definedName>
    <definedName name="TOED2" localSheetId="7">#REF!</definedName>
    <definedName name="TOED2" localSheetId="6">#REF!</definedName>
    <definedName name="TOED2" localSheetId="3">#REF!</definedName>
    <definedName name="TOED2" localSheetId="2">#REF!</definedName>
    <definedName name="TOED2" localSheetId="4">#REF!</definedName>
    <definedName name="TOED2">#REF!</definedName>
    <definedName name="TOEHT" localSheetId="1">#REF!</definedName>
    <definedName name="TOEHT" localSheetId="7">#REF!</definedName>
    <definedName name="TOEHT" localSheetId="6">#REF!</definedName>
    <definedName name="TOEHT" localSheetId="3">#REF!</definedName>
    <definedName name="TOEHT" localSheetId="2">#REF!</definedName>
    <definedName name="TOEHT" localSheetId="4">#REF!</definedName>
    <definedName name="TOEHT">#REF!</definedName>
    <definedName name="TopSlbThk" localSheetId="1">#REF!</definedName>
    <definedName name="TopSlbThk" localSheetId="7">#REF!</definedName>
    <definedName name="TopSlbThk" localSheetId="6">#REF!</definedName>
    <definedName name="TopSlbThk" localSheetId="3">#REF!</definedName>
    <definedName name="TopSlbThk" localSheetId="2">#REF!</definedName>
    <definedName name="TopSlbThk" localSheetId="4">#REF!</definedName>
    <definedName name="TopSlbThk">#REF!</definedName>
    <definedName name="TOPW" localSheetId="1">#REF!</definedName>
    <definedName name="TOPW" localSheetId="7">#REF!</definedName>
    <definedName name="TOPW" localSheetId="6">#REF!</definedName>
    <definedName name="TOPW" localSheetId="3">#REF!</definedName>
    <definedName name="TOPW" localSheetId="2">#REF!</definedName>
    <definedName name="TOPW" localSheetId="4">#REF!</definedName>
    <definedName name="TOPW">#REF!</definedName>
    <definedName name="TOR" localSheetId="1">#REF!</definedName>
    <definedName name="TOR" localSheetId="7">#REF!</definedName>
    <definedName name="TOR" localSheetId="6">#REF!</definedName>
    <definedName name="TOR" localSheetId="3">#REF!</definedName>
    <definedName name="TOR" localSheetId="2">#REF!</definedName>
    <definedName name="TOR" localSheetId="4">#REF!</definedName>
    <definedName name="TOR">#REF!</definedName>
    <definedName name="Tosc" localSheetId="1">#REF!</definedName>
    <definedName name="Tosc" localSheetId="7">#REF!</definedName>
    <definedName name="Tosc" localSheetId="6">#REF!</definedName>
    <definedName name="Tosc" localSheetId="3">#REF!</definedName>
    <definedName name="Tosc" localSheetId="2">#REF!</definedName>
    <definedName name="Tosc" localSheetId="4">#REF!</definedName>
    <definedName name="Tosc">#REF!</definedName>
    <definedName name="TOWER">'[3]Cost of O &amp; O'!$F$37</definedName>
    <definedName name="TraComp" localSheetId="1">#REF!</definedName>
    <definedName name="TraComp" localSheetId="7">#REF!</definedName>
    <definedName name="TraComp" localSheetId="6">#REF!</definedName>
    <definedName name="TraComp" localSheetId="3">#REF!</definedName>
    <definedName name="TraComp" localSheetId="2">#REF!</definedName>
    <definedName name="TraComp" localSheetId="4">#REF!</definedName>
    <definedName name="TraComp">#REF!</definedName>
    <definedName name="TRACT" localSheetId="1">#REF!</definedName>
    <definedName name="TRACT" localSheetId="7">#REF!</definedName>
    <definedName name="TRACT" localSheetId="6">#REF!</definedName>
    <definedName name="TRACT" localSheetId="3">#REF!</definedName>
    <definedName name="TRACT" localSheetId="2">#REF!</definedName>
    <definedName name="TRACT" localSheetId="4">#REF!</definedName>
    <definedName name="TRACT">#REF!</definedName>
    <definedName name="TractPOL">'[35]RA Civil'!$F$55</definedName>
    <definedName name="Transport" localSheetId="1">#REF!</definedName>
    <definedName name="Transport" localSheetId="7">#REF!</definedName>
    <definedName name="Transport" localSheetId="6">#REF!</definedName>
    <definedName name="Transport" localSheetId="3">#REF!</definedName>
    <definedName name="Transport" localSheetId="2">#REF!</definedName>
    <definedName name="Transport" localSheetId="4">#REF!</definedName>
    <definedName name="Transport">#REF!</definedName>
    <definedName name="tratio" localSheetId="1">#REF!</definedName>
    <definedName name="tratio" localSheetId="7">#REF!</definedName>
    <definedName name="tratio" localSheetId="6">#REF!</definedName>
    <definedName name="tratio" localSheetId="3">#REF!</definedName>
    <definedName name="tratio" localSheetId="2">#REF!</definedName>
    <definedName name="tratio" localSheetId="4">#REF!</definedName>
    <definedName name="tratio">#REF!</definedName>
    <definedName name="TRBPOL">'[35]RA Civil'!$F$57</definedName>
    <definedName name="tres" localSheetId="1">#REF!</definedName>
    <definedName name="tres" localSheetId="7">#REF!</definedName>
    <definedName name="tres" localSheetId="6">#REF!</definedName>
    <definedName name="tres" localSheetId="3">#REF!</definedName>
    <definedName name="tres" localSheetId="2">#REF!</definedName>
    <definedName name="tres" localSheetId="4">#REF!</definedName>
    <definedName name="tres">#REF!</definedName>
    <definedName name="TROLL" localSheetId="1">#REF!</definedName>
    <definedName name="TROLL" localSheetId="7">#REF!</definedName>
    <definedName name="TROLL" localSheetId="6">#REF!</definedName>
    <definedName name="TROLL" localSheetId="3">#REF!</definedName>
    <definedName name="TROLL" localSheetId="2">#REF!</definedName>
    <definedName name="TROLL" localSheetId="4">#REF!</definedName>
    <definedName name="TROLL">#REF!</definedName>
    <definedName name="tscc" localSheetId="1">#REF!</definedName>
    <definedName name="tscc" localSheetId="7">#REF!</definedName>
    <definedName name="tscc" localSheetId="6">#REF!</definedName>
    <definedName name="tscc" localSheetId="3">#REF!</definedName>
    <definedName name="tscc" localSheetId="2">#REF!</definedName>
    <definedName name="tscc" localSheetId="4">#REF!</definedName>
    <definedName name="tscc">#REF!</definedName>
    <definedName name="ttp" localSheetId="1">#REF!</definedName>
    <definedName name="ttp" localSheetId="7">#REF!</definedName>
    <definedName name="ttp" localSheetId="6">#REF!</definedName>
    <definedName name="ttp" localSheetId="3">#REF!</definedName>
    <definedName name="ttp" localSheetId="2">#REF!</definedName>
    <definedName name="ttp" localSheetId="4">#REF!</definedName>
    <definedName name="ttp">#REF!</definedName>
    <definedName name="tvr" localSheetId="1">#REF!</definedName>
    <definedName name="tvr" localSheetId="7">#REF!</definedName>
    <definedName name="tvr" localSheetId="6">#REF!</definedName>
    <definedName name="tvr" localSheetId="3">#REF!</definedName>
    <definedName name="tvr" localSheetId="2">#REF!</definedName>
    <definedName name="tvr" localSheetId="4">#REF!</definedName>
    <definedName name="tvr">#REF!</definedName>
    <definedName name="TWMM" localSheetId="1">#REF!</definedName>
    <definedName name="TWMM" localSheetId="7">#REF!</definedName>
    <definedName name="TWMM" localSheetId="6">#REF!</definedName>
    <definedName name="TWMM" localSheetId="3">#REF!</definedName>
    <definedName name="TWMM" localSheetId="2">#REF!</definedName>
    <definedName name="TWMM" localSheetId="4">#REF!</definedName>
    <definedName name="TWMM">#REF!</definedName>
    <definedName name="unit" localSheetId="1">#REF!</definedName>
    <definedName name="unit" localSheetId="7">#REF!</definedName>
    <definedName name="unit" localSheetId="6">#REF!</definedName>
    <definedName name="unit" localSheetId="3">#REF!</definedName>
    <definedName name="unit" localSheetId="2">#REF!</definedName>
    <definedName name="unit" localSheetId="4">#REF!</definedName>
    <definedName name="unit">#REF!</definedName>
    <definedName name="unit1" localSheetId="1">#REF!</definedName>
    <definedName name="unit1" localSheetId="7">#REF!</definedName>
    <definedName name="unit1" localSheetId="6">#REF!</definedName>
    <definedName name="unit1" localSheetId="3">#REF!</definedName>
    <definedName name="unit1" localSheetId="2">#REF!</definedName>
    <definedName name="unit1" localSheetId="4">#REF!</definedName>
    <definedName name="unit1">#REF!</definedName>
    <definedName name="Unskilledmazdoor" localSheetId="1">#REF!</definedName>
    <definedName name="Unskilledmazdoor" localSheetId="7">#REF!</definedName>
    <definedName name="Unskilledmazdoor" localSheetId="6">#REF!</definedName>
    <definedName name="Unskilledmazdoor" localSheetId="3">#REF!</definedName>
    <definedName name="Unskilledmazdoor" localSheetId="2">#REF!</definedName>
    <definedName name="Unskilledmazdoor" localSheetId="4">#REF!</definedName>
    <definedName name="Unskilledmazdoor">#REF!</definedName>
    <definedName name="USLF">[44]ANAL!$E$8</definedName>
    <definedName name="USLM">[44]ANAL!$E$7</definedName>
    <definedName name="V">#N/A</definedName>
    <definedName name="v1o" localSheetId="1">'[61]Pier Design(with offset)'!#REF!</definedName>
    <definedName name="v1o" localSheetId="7">'[61]Pier Design(with offset)'!#REF!</definedName>
    <definedName name="v1o" localSheetId="6">'[61]Pier Design(with offset)'!#REF!</definedName>
    <definedName name="v1o" localSheetId="3">'[61]Pier Design(with offset)'!#REF!</definedName>
    <definedName name="v1o" localSheetId="2">'[61]Pier Design(with offset)'!#REF!</definedName>
    <definedName name="v1o" localSheetId="4">'[61]Pier Design(with offset)'!#REF!</definedName>
    <definedName name="v1o">'[61]Pier Design(with offset)'!#REF!</definedName>
    <definedName name="v1oo" localSheetId="1">'[59]Pier Design(with offset)'!#REF!</definedName>
    <definedName name="v1oo" localSheetId="7">'[59]Pier Design(with offset)'!#REF!</definedName>
    <definedName name="v1oo" localSheetId="6">'[59]Pier Design(with offset)'!#REF!</definedName>
    <definedName name="v1oo" localSheetId="3">'[59]Pier Design(with offset)'!#REF!</definedName>
    <definedName name="v1oo" localSheetId="2">'[59]Pier Design(with offset)'!#REF!</definedName>
    <definedName name="v1oo" localSheetId="4">'[59]Pier Design(with offset)'!#REF!</definedName>
    <definedName name="v1oo">'[59]Pier Design(with offset)'!#REF!</definedName>
    <definedName name="v1v" localSheetId="1">#REF!</definedName>
    <definedName name="v1v" localSheetId="7">#REF!</definedName>
    <definedName name="v1v" localSheetId="6">#REF!</definedName>
    <definedName name="v1v" localSheetId="3">#REF!</definedName>
    <definedName name="v1v" localSheetId="2">#REF!</definedName>
    <definedName name="v1v" localSheetId="4">#REF!</definedName>
    <definedName name="v1v">#REF!</definedName>
    <definedName name="v2v" localSheetId="1">#REF!</definedName>
    <definedName name="v2v" localSheetId="7">#REF!</definedName>
    <definedName name="v2v" localSheetId="6">#REF!</definedName>
    <definedName name="v2v" localSheetId="3">#REF!</definedName>
    <definedName name="v2v" localSheetId="2">#REF!</definedName>
    <definedName name="v2v" localSheetId="4">#REF!</definedName>
    <definedName name="v2v">#REF!</definedName>
    <definedName name="v3v" localSheetId="1">#REF!</definedName>
    <definedName name="v3v" localSheetId="7">#REF!</definedName>
    <definedName name="v3v" localSheetId="6">#REF!</definedName>
    <definedName name="v3v" localSheetId="3">#REF!</definedName>
    <definedName name="v3v" localSheetId="2">#REF!</definedName>
    <definedName name="v3v" localSheetId="4">#REF!</definedName>
    <definedName name="v3v">#REF!</definedName>
    <definedName name="v4v" localSheetId="1">#REF!</definedName>
    <definedName name="v4v" localSheetId="7">#REF!</definedName>
    <definedName name="v4v" localSheetId="6">#REF!</definedName>
    <definedName name="v4v" localSheetId="3">#REF!</definedName>
    <definedName name="v4v" localSheetId="2">#REF!</definedName>
    <definedName name="v4v" localSheetId="4">#REF!</definedName>
    <definedName name="v4v">#REF!</definedName>
    <definedName name="VALVES_STATEMENT" localSheetId="1">#REF!</definedName>
    <definedName name="VALVES_STATEMENT" localSheetId="7">#REF!</definedName>
    <definedName name="VALVES_STATEMENT" localSheetId="6">#REF!</definedName>
    <definedName name="VALVES_STATEMENT" localSheetId="3">#REF!</definedName>
    <definedName name="VALVES_STATEMENT" localSheetId="2">#REF!</definedName>
    <definedName name="VALVES_STATEMENT" localSheetId="4">#REF!</definedName>
    <definedName name="VALVES_STATEMENT">#REF!</definedName>
    <definedName name="VB" localSheetId="1">#REF!</definedName>
    <definedName name="VB" localSheetId="7">#REF!</definedName>
    <definedName name="VB" localSheetId="6">#REF!</definedName>
    <definedName name="VB" localSheetId="3">#REF!</definedName>
    <definedName name="VB" localSheetId="2">#REF!</definedName>
    <definedName name="VB" localSheetId="4">#REF!</definedName>
    <definedName name="VB">#REF!</definedName>
    <definedName name="VD" localSheetId="1">#REF!</definedName>
    <definedName name="VD" localSheetId="7">#REF!</definedName>
    <definedName name="VD" localSheetId="6">#REF!</definedName>
    <definedName name="VD" localSheetId="3">#REF!</definedName>
    <definedName name="VD" localSheetId="2">#REF!</definedName>
    <definedName name="VD" localSheetId="4">#REF!</definedName>
    <definedName name="VD">#REF!</definedName>
    <definedName name="vdd" localSheetId="1">#REF!</definedName>
    <definedName name="vdd" localSheetId="7">#REF!</definedName>
    <definedName name="vdd" localSheetId="6">#REF!</definedName>
    <definedName name="vdd" localSheetId="3">#REF!</definedName>
    <definedName name="vdd" localSheetId="2">#REF!</definedName>
    <definedName name="vdd" localSheetId="4">#REF!</definedName>
    <definedName name="vdd">#REF!</definedName>
    <definedName name="Venti" localSheetId="1">#REF!</definedName>
    <definedName name="Venti" localSheetId="7">#REF!</definedName>
    <definedName name="Venti" localSheetId="6">#REF!</definedName>
    <definedName name="Venti" localSheetId="3">#REF!</definedName>
    <definedName name="Venti" localSheetId="2">#REF!</definedName>
    <definedName name="Venti" localSheetId="4">#REF!</definedName>
    <definedName name="Venti">#REF!</definedName>
    <definedName name="venu">150</definedName>
    <definedName name="VERT_CON_DETAIL" localSheetId="1">#REF!</definedName>
    <definedName name="VERT_CON_DETAIL" localSheetId="7">#REF!</definedName>
    <definedName name="VERT_CON_DETAIL" localSheetId="6">#REF!</definedName>
    <definedName name="VERT_CON_DETAIL" localSheetId="3">#REF!</definedName>
    <definedName name="VERT_CON_DETAIL" localSheetId="2">#REF!</definedName>
    <definedName name="VERT_CON_DETAIL" localSheetId="4">#REF!</definedName>
    <definedName name="VERT_CON_DETAIL">#REF!</definedName>
    <definedName name="vev" localSheetId="1">#REF!</definedName>
    <definedName name="vev" localSheetId="7">#REF!</definedName>
    <definedName name="vev" localSheetId="6">#REF!</definedName>
    <definedName name="vev" localSheetId="3">#REF!</definedName>
    <definedName name="vev" localSheetId="2">#REF!</definedName>
    <definedName name="vev" localSheetId="4">#REF!</definedName>
    <definedName name="vev">#REF!</definedName>
    <definedName name="Vf" localSheetId="1">#REF!</definedName>
    <definedName name="Vf" localSheetId="7">#REF!</definedName>
    <definedName name="Vf" localSheetId="6">#REF!</definedName>
    <definedName name="Vf" localSheetId="3">#REF!</definedName>
    <definedName name="Vf" localSheetId="2">#REF!</definedName>
    <definedName name="Vf" localSheetId="4">#REF!</definedName>
    <definedName name="Vf">#REF!</definedName>
    <definedName name="VIBR" localSheetId="1">#REF!</definedName>
    <definedName name="VIBR" localSheetId="7">#REF!</definedName>
    <definedName name="VIBR" localSheetId="6">#REF!</definedName>
    <definedName name="VIBR" localSheetId="3">#REF!</definedName>
    <definedName name="VIBR" localSheetId="2">#REF!</definedName>
    <definedName name="VIBR" localSheetId="4">#REF!</definedName>
    <definedName name="VIBR">#REF!</definedName>
    <definedName name="VIBRA" localSheetId="1">#REF!</definedName>
    <definedName name="VIBRA" localSheetId="7">#REF!</definedName>
    <definedName name="VIBRA" localSheetId="6">#REF!</definedName>
    <definedName name="VIBRA" localSheetId="3">#REF!</definedName>
    <definedName name="VIBRA" localSheetId="2">#REF!</definedName>
    <definedName name="VIBRA" localSheetId="4">#REF!</definedName>
    <definedName name="VIBRA">#REF!</definedName>
    <definedName name="VIBRAB" localSheetId="1">#REF!</definedName>
    <definedName name="VIBRAB" localSheetId="7">#REF!</definedName>
    <definedName name="VIBRAB" localSheetId="6">#REF!</definedName>
    <definedName name="VIBRAB" localSheetId="3">#REF!</definedName>
    <definedName name="VIBRAB" localSheetId="2">#REF!</definedName>
    <definedName name="VIBRAB" localSheetId="4">#REF!</definedName>
    <definedName name="VIBRAB">#REF!</definedName>
    <definedName name="VIBRAS" localSheetId="1">#REF!</definedName>
    <definedName name="VIBRAS" localSheetId="7">#REF!</definedName>
    <definedName name="VIBRAS" localSheetId="6">#REF!</definedName>
    <definedName name="VIBRAS" localSheetId="3">#REF!</definedName>
    <definedName name="VIBRAS" localSheetId="2">#REF!</definedName>
    <definedName name="VIBRAS" localSheetId="4">#REF!</definedName>
    <definedName name="VIBRAS">#REF!</definedName>
    <definedName name="Vr" localSheetId="1">[1]LD!#REF!</definedName>
    <definedName name="Vr" localSheetId="7">[1]LD!#REF!</definedName>
    <definedName name="Vr" localSheetId="6">[1]LD!#REF!</definedName>
    <definedName name="Vr" localSheetId="3">[1]LD!#REF!</definedName>
    <definedName name="Vr" localSheetId="2">[1]LD!#REF!</definedName>
    <definedName name="Vr" localSheetId="4">[1]LD!#REF!</definedName>
    <definedName name="Vr">[1]LD!#REF!</definedName>
    <definedName name="vref" localSheetId="1">#REF!</definedName>
    <definedName name="vref" localSheetId="7">#REF!</definedName>
    <definedName name="vref" localSheetId="6">#REF!</definedName>
    <definedName name="vref" localSheetId="3">#REF!</definedName>
    <definedName name="vref" localSheetId="2">#REF!</definedName>
    <definedName name="vref" localSheetId="4">#REF!</definedName>
    <definedName name="vref">#REF!</definedName>
    <definedName name="Vs" localSheetId="1">[1]LD!#REF!</definedName>
    <definedName name="Vs" localSheetId="7">[1]LD!#REF!</definedName>
    <definedName name="Vs" localSheetId="6">[1]LD!#REF!</definedName>
    <definedName name="Vs" localSheetId="3">[1]LD!#REF!</definedName>
    <definedName name="Vs" localSheetId="2">[1]LD!#REF!</definedName>
    <definedName name="Vs" localSheetId="4">[1]LD!#REF!</definedName>
    <definedName name="Vs">[1]LD!#REF!</definedName>
    <definedName name="Vsigma" localSheetId="1">#REF!</definedName>
    <definedName name="Vsigma" localSheetId="7">#REF!</definedName>
    <definedName name="Vsigma" localSheetId="6">#REF!</definedName>
    <definedName name="Vsigma" localSheetId="3">#REF!</definedName>
    <definedName name="Vsigma" localSheetId="2">#REF!</definedName>
    <definedName name="Vsigma" localSheetId="4">#REF!</definedName>
    <definedName name="Vsigma">#REF!</definedName>
    <definedName name="Vsigma1" localSheetId="1">#REF!</definedName>
    <definedName name="Vsigma1" localSheetId="7">#REF!</definedName>
    <definedName name="Vsigma1" localSheetId="6">#REF!</definedName>
    <definedName name="Vsigma1" localSheetId="3">#REF!</definedName>
    <definedName name="Vsigma1" localSheetId="2">#REF!</definedName>
    <definedName name="Vsigma1" localSheetId="4">#REF!</definedName>
    <definedName name="Vsigma1">#REF!</definedName>
    <definedName name="VUTP" localSheetId="1">#REF!</definedName>
    <definedName name="VUTP" localSheetId="7">#REF!</definedName>
    <definedName name="VUTP" localSheetId="6">#REF!</definedName>
    <definedName name="VUTP" localSheetId="3">#REF!</definedName>
    <definedName name="VUTP" localSheetId="2">#REF!</definedName>
    <definedName name="VUTP" localSheetId="4">#REF!</definedName>
    <definedName name="VUTP">#REF!</definedName>
    <definedName name="Vz" localSheetId="1">#REF!</definedName>
    <definedName name="Vz" localSheetId="7">#REF!</definedName>
    <definedName name="Vz" localSheetId="6">#REF!</definedName>
    <definedName name="Vz" localSheetId="3">#REF!</definedName>
    <definedName name="Vz" localSheetId="2">#REF!</definedName>
    <definedName name="Vz" localSheetId="4">#REF!</definedName>
    <definedName name="Vz">#REF!</definedName>
    <definedName name="W" localSheetId="1">#REF!</definedName>
    <definedName name="W" localSheetId="7">#REF!</definedName>
    <definedName name="W" localSheetId="6">#REF!</definedName>
    <definedName name="W" localSheetId="3">#REF!</definedName>
    <definedName name="W" localSheetId="2">#REF!</definedName>
    <definedName name="W" localSheetId="4">#REF!</definedName>
    <definedName name="W">#REF!</definedName>
    <definedName name="w1_w2" localSheetId="1">#REF!</definedName>
    <definedName name="w1_w2" localSheetId="7">#REF!</definedName>
    <definedName name="w1_w2" localSheetId="6">#REF!</definedName>
    <definedName name="w1_w2" localSheetId="3">#REF!</definedName>
    <definedName name="w1_w2" localSheetId="2">#REF!</definedName>
    <definedName name="w1_w2" localSheetId="4">#REF!</definedName>
    <definedName name="w1_w2">#REF!</definedName>
    <definedName name="WAG">'[3]Cost of O &amp; O'!$F$31</definedName>
    <definedName name="Wall_Orientation" localSheetId="1">#REF!</definedName>
    <definedName name="Wall_Orientation" localSheetId="7">#REF!</definedName>
    <definedName name="Wall_Orientation" localSheetId="6">#REF!</definedName>
    <definedName name="Wall_Orientation" localSheetId="3">#REF!</definedName>
    <definedName name="Wall_Orientation" localSheetId="2">#REF!</definedName>
    <definedName name="Wall_Orientation" localSheetId="4">#REF!</definedName>
    <definedName name="Wall_Orientation">#REF!</definedName>
    <definedName name="Wall_Weights" localSheetId="1">#REF!</definedName>
    <definedName name="Wall_Weights" localSheetId="7">#REF!</definedName>
    <definedName name="Wall_Weights" localSheetId="6">#REF!</definedName>
    <definedName name="Wall_Weights" localSheetId="3">#REF!</definedName>
    <definedName name="Wall_Weights" localSheetId="2">#REF!</definedName>
    <definedName name="Wall_Weights" localSheetId="4">#REF!</definedName>
    <definedName name="Wall_Weights">#REF!</definedName>
    <definedName name="WallFactors" localSheetId="1">#REF!</definedName>
    <definedName name="WallFactors" localSheetId="7">#REF!</definedName>
    <definedName name="WallFactors" localSheetId="6">#REF!</definedName>
    <definedName name="WallFactors" localSheetId="3">#REF!</definedName>
    <definedName name="WallFactors" localSheetId="2">#REF!</definedName>
    <definedName name="WallFactors" localSheetId="4">#REF!</definedName>
    <definedName name="WallFactors">#REF!</definedName>
    <definedName name="wallht" localSheetId="1">#REF!</definedName>
    <definedName name="wallht" localSheetId="7">#REF!</definedName>
    <definedName name="wallht" localSheetId="6">#REF!</definedName>
    <definedName name="wallht" localSheetId="3">#REF!</definedName>
    <definedName name="wallht" localSheetId="2">#REF!</definedName>
    <definedName name="wallht" localSheetId="4">#REF!</definedName>
    <definedName name="wallht">#REF!</definedName>
    <definedName name="wallthk" localSheetId="1">#REF!</definedName>
    <definedName name="wallthk" localSheetId="7">#REF!</definedName>
    <definedName name="wallthk" localSheetId="6">#REF!</definedName>
    <definedName name="wallthk" localSheetId="3">#REF!</definedName>
    <definedName name="wallthk" localSheetId="2">#REF!</definedName>
    <definedName name="wallthk" localSheetId="4">#REF!</definedName>
    <definedName name="wallthk">#REF!</definedName>
    <definedName name="Wallweights" localSheetId="1">#REF!</definedName>
    <definedName name="Wallweights" localSheetId="7">#REF!</definedName>
    <definedName name="Wallweights" localSheetId="6">#REF!</definedName>
    <definedName name="Wallweights" localSheetId="3">#REF!</definedName>
    <definedName name="Wallweights" localSheetId="2">#REF!</definedName>
    <definedName name="Wallweights" localSheetId="4">#REF!</definedName>
    <definedName name="Wallweights">#REF!</definedName>
    <definedName name="WATER" localSheetId="1">#REF!</definedName>
    <definedName name="WATER" localSheetId="7">#REF!</definedName>
    <definedName name="WATER" localSheetId="6">#REF!</definedName>
    <definedName name="WATER" localSheetId="3">#REF!</definedName>
    <definedName name="WATER" localSheetId="2">#REF!</definedName>
    <definedName name="WATER" localSheetId="4">#REF!</definedName>
    <definedName name="WATER">#REF!</definedName>
    <definedName name="water_funds" hidden="1">{"'Sheet1'!$A$4386:$N$4591"}</definedName>
    <definedName name="WBM" localSheetId="1">#REF!</definedName>
    <definedName name="WBM" localSheetId="7">#REF!</definedName>
    <definedName name="WBM" localSheetId="6">#REF!</definedName>
    <definedName name="WBM" localSheetId="3">#REF!</definedName>
    <definedName name="WBM" localSheetId="2">#REF!</definedName>
    <definedName name="WBM" localSheetId="4">#REF!</definedName>
    <definedName name="WBM">#REF!</definedName>
    <definedName name="wc" localSheetId="1">'[59]Pier Design(with offset)'!#REF!</definedName>
    <definedName name="wc" localSheetId="7">'[59]Pier Design(with offset)'!#REF!</definedName>
    <definedName name="wc" localSheetId="6">'[59]Pier Design(with offset)'!#REF!</definedName>
    <definedName name="wc" localSheetId="3">'[59]Pier Design(with offset)'!#REF!</definedName>
    <definedName name="wc" localSheetId="2">'[59]Pier Design(with offset)'!#REF!</definedName>
    <definedName name="wc" localSheetId="4">'[59]Pier Design(with offset)'!#REF!</definedName>
    <definedName name="wc">'[59]Pier Design(with offset)'!#REF!</definedName>
    <definedName name="wct" localSheetId="1">'[61]Pier Design(with offset)'!#REF!</definedName>
    <definedName name="wct" localSheetId="7">'[61]Pier Design(with offset)'!#REF!</definedName>
    <definedName name="wct" localSheetId="6">'[61]Pier Design(with offset)'!#REF!</definedName>
    <definedName name="wct" localSheetId="3">'[61]Pier Design(with offset)'!#REF!</definedName>
    <definedName name="wct" localSheetId="2">'[61]Pier Design(with offset)'!#REF!</definedName>
    <definedName name="wct" localSheetId="4">'[61]Pier Design(with offset)'!#REF!</definedName>
    <definedName name="wct">'[61]Pier Design(with offset)'!#REF!</definedName>
    <definedName name="WELD" localSheetId="1">#REF!</definedName>
    <definedName name="WELD" localSheetId="7">#REF!</definedName>
    <definedName name="WELD" localSheetId="6">#REF!</definedName>
    <definedName name="WELD" localSheetId="3">#REF!</definedName>
    <definedName name="WELD" localSheetId="2">#REF!</definedName>
    <definedName name="WELD" localSheetId="4">#REF!</definedName>
    <definedName name="WELD">#REF!</definedName>
    <definedName name="WELDH" localSheetId="1">#REF!</definedName>
    <definedName name="WELDH" localSheetId="7">#REF!</definedName>
    <definedName name="WELDH" localSheetId="6">#REF!</definedName>
    <definedName name="WELDH" localSheetId="3">#REF!</definedName>
    <definedName name="WELDH" localSheetId="2">#REF!</definedName>
    <definedName name="WELDH" localSheetId="4">#REF!</definedName>
    <definedName name="WELDH">#REF!</definedName>
    <definedName name="Wkerb">[45]basdat!$D$8</definedName>
    <definedName name="WLP" localSheetId="1">#REF!</definedName>
    <definedName name="WLP" localSheetId="7">#REF!</definedName>
    <definedName name="WLP" localSheetId="6">#REF!</definedName>
    <definedName name="WLP" localSheetId="3">#REF!</definedName>
    <definedName name="WLP" localSheetId="2">#REF!</definedName>
    <definedName name="WLP" localSheetId="4">#REF!</definedName>
    <definedName name="WLP">#REF!</definedName>
    <definedName name="WMMP" localSheetId="1">#REF!</definedName>
    <definedName name="WMMP" localSheetId="7">#REF!</definedName>
    <definedName name="WMMP" localSheetId="6">#REF!</definedName>
    <definedName name="WMMP" localSheetId="3">#REF!</definedName>
    <definedName name="WMMP" localSheetId="2">#REF!</definedName>
    <definedName name="WMMP" localSheetId="4">#REF!</definedName>
    <definedName name="WMMP">#REF!</definedName>
    <definedName name="WMP" localSheetId="1">#REF!</definedName>
    <definedName name="WMP" localSheetId="7">#REF!</definedName>
    <definedName name="WMP" localSheetId="6">#REF!</definedName>
    <definedName name="WMP" localSheetId="3">#REF!</definedName>
    <definedName name="WMP" localSheetId="2">#REF!</definedName>
    <definedName name="WMP" localSheetId="4">#REF!</definedName>
    <definedName name="WMP">#REF!</definedName>
    <definedName name="word">[48]Sheet1!$A$50:$C$161</definedName>
    <definedName name="wp" localSheetId="1">#REF!</definedName>
    <definedName name="wp" localSheetId="7">#REF!</definedName>
    <definedName name="wp" localSheetId="6">#REF!</definedName>
    <definedName name="wp" localSheetId="3">#REF!</definedName>
    <definedName name="wp" localSheetId="2">#REF!</definedName>
    <definedName name="wp" localSheetId="4">#REF!</definedName>
    <definedName name="wp">#REF!</definedName>
    <definedName name="WPcomp">'[79]21-Rate Analysis-1'!$E$29</definedName>
    <definedName name="wr" localSheetId="1">'[59]Pier Design(with offset)'!#REF!</definedName>
    <definedName name="wr" localSheetId="7">'[59]Pier Design(with offset)'!#REF!</definedName>
    <definedName name="wr" localSheetId="6">'[59]Pier Design(with offset)'!#REF!</definedName>
    <definedName name="wr" localSheetId="3">'[59]Pier Design(with offset)'!#REF!</definedName>
    <definedName name="wr" localSheetId="2">'[59]Pier Design(with offset)'!#REF!</definedName>
    <definedName name="wr" localSheetId="4">'[59]Pier Design(with offset)'!#REF!</definedName>
    <definedName name="wr">'[59]Pier Design(with offset)'!#REF!</definedName>
    <definedName name="wrn.budget." hidden="1">{"form-D1",#N/A,FALSE,"FORM-D1";"form-D1_amt",#N/A,FALSE,"FORM-D1"}</definedName>
    <definedName name="WT" localSheetId="1">#REF!</definedName>
    <definedName name="WT" localSheetId="7">#REF!</definedName>
    <definedName name="WT" localSheetId="6">#REF!</definedName>
    <definedName name="WT" localSheetId="3">#REF!</definedName>
    <definedName name="WT" localSheetId="2">#REF!</definedName>
    <definedName name="WT" localSheetId="4">#REF!</definedName>
    <definedName name="WT">#REF!</definedName>
    <definedName name="WTANK" localSheetId="1">#REF!</definedName>
    <definedName name="WTANK" localSheetId="7">#REF!</definedName>
    <definedName name="WTANK" localSheetId="6">#REF!</definedName>
    <definedName name="WTANK" localSheetId="3">#REF!</definedName>
    <definedName name="WTANK" localSheetId="2">#REF!</definedName>
    <definedName name="WTANK" localSheetId="4">#REF!</definedName>
    <definedName name="WTANK">#REF!</definedName>
    <definedName name="WTANK1" localSheetId="1">#REF!</definedName>
    <definedName name="WTANK1" localSheetId="7">#REF!</definedName>
    <definedName name="WTANK1" localSheetId="6">#REF!</definedName>
    <definedName name="WTANK1" localSheetId="3">#REF!</definedName>
    <definedName name="WTANK1" localSheetId="2">#REF!</definedName>
    <definedName name="WTANK1" localSheetId="4">#REF!</definedName>
    <definedName name="WTANK1">#REF!</definedName>
    <definedName name="wtr" localSheetId="1">'[61]Pier Design(with offset)'!#REF!</definedName>
    <definedName name="wtr" localSheetId="7">'[61]Pier Design(with offset)'!#REF!</definedName>
    <definedName name="wtr" localSheetId="6">'[61]Pier Design(with offset)'!#REF!</definedName>
    <definedName name="wtr" localSheetId="3">'[61]Pier Design(with offset)'!#REF!</definedName>
    <definedName name="wtr" localSheetId="2">'[61]Pier Design(with offset)'!#REF!</definedName>
    <definedName name="wtr" localSheetId="4">'[61]Pier Design(with offset)'!#REF!</definedName>
    <definedName name="wtr">'[61]Pier Design(with offset)'!#REF!</definedName>
    <definedName name="x" localSheetId="1">#REF!</definedName>
    <definedName name="x" localSheetId="7">#REF!</definedName>
    <definedName name="x" localSheetId="6">#REF!</definedName>
    <definedName name="x" localSheetId="3">#REF!</definedName>
    <definedName name="x" localSheetId="2">#REF!</definedName>
    <definedName name="x" localSheetId="4">#REF!</definedName>
    <definedName name="x">#REF!</definedName>
    <definedName name="xc" localSheetId="1">#REF!</definedName>
    <definedName name="xc" localSheetId="7">#REF!</definedName>
    <definedName name="xc" localSheetId="6">#REF!</definedName>
    <definedName name="xc" localSheetId="3">#REF!</definedName>
    <definedName name="xc" localSheetId="2">#REF!</definedName>
    <definedName name="xc" localSheetId="4">#REF!</definedName>
    <definedName name="xc">#REF!</definedName>
    <definedName name="xval" localSheetId="1">#REF!</definedName>
    <definedName name="xval" localSheetId="7">#REF!</definedName>
    <definedName name="xval" localSheetId="6">#REF!</definedName>
    <definedName name="xval" localSheetId="3">#REF!</definedName>
    <definedName name="xval" localSheetId="2">#REF!</definedName>
    <definedName name="xval" localSheetId="4">#REF!</definedName>
    <definedName name="xval">#REF!</definedName>
    <definedName name="xxx" localSheetId="1">#REF!</definedName>
    <definedName name="xxx" localSheetId="7">#REF!</definedName>
    <definedName name="xxx" localSheetId="6">#REF!</definedName>
    <definedName name="xxx" localSheetId="3">#REF!</definedName>
    <definedName name="xxx" localSheetId="2">#REF!</definedName>
    <definedName name="xxx" localSheetId="4">#REF!</definedName>
    <definedName name="xxx">#REF!</definedName>
    <definedName name="xyz" localSheetId="1">#REF!</definedName>
    <definedName name="xyz" localSheetId="7">#REF!</definedName>
    <definedName name="xyz" localSheetId="6">#REF!</definedName>
    <definedName name="xyz" localSheetId="3">#REF!</definedName>
    <definedName name="xyz" localSheetId="2">#REF!</definedName>
    <definedName name="xyz" localSheetId="4">#REF!</definedName>
    <definedName name="xyz">#REF!</definedName>
    <definedName name="Y" localSheetId="1">#REF!</definedName>
    <definedName name="Y" localSheetId="7">#REF!</definedName>
    <definedName name="Y" localSheetId="6">#REF!</definedName>
    <definedName name="Y" localSheetId="3">#REF!</definedName>
    <definedName name="Y" localSheetId="2">#REF!</definedName>
    <definedName name="Y" localSheetId="4">#REF!</definedName>
    <definedName name="Y">#REF!</definedName>
    <definedName name="ya" localSheetId="1">#REF!</definedName>
    <definedName name="ya" localSheetId="7">#REF!</definedName>
    <definedName name="ya" localSheetId="6">#REF!</definedName>
    <definedName name="ya" localSheetId="3">#REF!</definedName>
    <definedName name="ya" localSheetId="2">#REF!</definedName>
    <definedName name="ya" localSheetId="4">#REF!</definedName>
    <definedName name="ya">#REF!</definedName>
    <definedName name="ys" localSheetId="1">#REF!</definedName>
    <definedName name="ys" localSheetId="7">#REF!</definedName>
    <definedName name="ys" localSheetId="6">#REF!</definedName>
    <definedName name="ys" localSheetId="3">#REF!</definedName>
    <definedName name="ys" localSheetId="2">#REF!</definedName>
    <definedName name="ys" localSheetId="4">#REF!</definedName>
    <definedName name="ys">#REF!</definedName>
    <definedName name="yva" localSheetId="1">#REF!</definedName>
    <definedName name="yva" localSheetId="7">#REF!</definedName>
    <definedName name="yva" localSheetId="6">#REF!</definedName>
    <definedName name="yva" localSheetId="3">#REF!</definedName>
    <definedName name="yva" localSheetId="2">#REF!</definedName>
    <definedName name="yva" localSheetId="4">#REF!</definedName>
    <definedName name="yva">#REF!</definedName>
    <definedName name="yy" localSheetId="1">#REF!</definedName>
    <definedName name="yy" localSheetId="7">#REF!</definedName>
    <definedName name="yy" localSheetId="6">#REF!</definedName>
    <definedName name="yy" localSheetId="3">#REF!</definedName>
    <definedName name="yy" localSheetId="2">#REF!</definedName>
    <definedName name="yy" localSheetId="4">#REF!</definedName>
    <definedName name="yy">#REF!</definedName>
    <definedName name="z" localSheetId="1">'[80]Analy_7-10'!#REF!</definedName>
    <definedName name="z" localSheetId="7">'[80]Analy_7-10'!#REF!</definedName>
    <definedName name="z" localSheetId="6">'[80]Analy_7-10'!#REF!</definedName>
    <definedName name="z" localSheetId="3">'[80]Analy_7-10'!#REF!</definedName>
    <definedName name="z" localSheetId="2">'[80]Analy_7-10'!#REF!</definedName>
    <definedName name="z" localSheetId="4">'[80]Analy_7-10'!#REF!</definedName>
    <definedName name="z">'[80]Analy_7-10'!#REF!</definedName>
    <definedName name="ZM" localSheetId="1">'[49]220 11  BS '!#REF!</definedName>
    <definedName name="ZM" localSheetId="7">'[49]220 11  BS '!#REF!</definedName>
    <definedName name="ZM" localSheetId="6">'[49]220 11  BS '!#REF!</definedName>
    <definedName name="ZM" localSheetId="3">'[49]220 11  BS '!#REF!</definedName>
    <definedName name="ZM" localSheetId="2">'[49]220 11  BS '!#REF!</definedName>
    <definedName name="ZM" localSheetId="4">'[49]220 11  BS '!#REF!</definedName>
    <definedName name="ZM">'[49]220 11  BS '!#REF!</definedName>
    <definedName name="Zsec" localSheetId="1">#REF!</definedName>
    <definedName name="Zsec" localSheetId="7">#REF!</definedName>
    <definedName name="Zsec" localSheetId="6">#REF!</definedName>
    <definedName name="Zsec" localSheetId="3">#REF!</definedName>
    <definedName name="Zsec" localSheetId="2">#REF!</definedName>
    <definedName name="Zsec" localSheetId="4">#REF!</definedName>
    <definedName name="Zsec">#REF!</definedName>
    <definedName name="zzz" localSheetId="1">#REF!</definedName>
    <definedName name="zzz" localSheetId="7">#REF!</definedName>
    <definedName name="zzz" localSheetId="6">#REF!</definedName>
    <definedName name="zzz" localSheetId="3">#REF!</definedName>
    <definedName name="zzz" localSheetId="2">#REF!</definedName>
    <definedName name="zzz" localSheetId="4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K19" i="7"/>
  <c r="E19"/>
  <c r="AJ21" s="1"/>
  <c r="AH19"/>
  <c r="T31"/>
  <c r="I7"/>
  <c r="AH12"/>
  <c r="AH16" s="1"/>
  <c r="K12"/>
  <c r="K16" s="1"/>
  <c r="E12"/>
  <c r="C7" i="17" l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D9" i="16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11" i="15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AL4"/>
  <c r="AL3"/>
  <c r="AQ4" i="14"/>
  <c r="I41" s="1"/>
  <c r="AQ3"/>
  <c r="H41" s="1"/>
  <c r="B6" i="7"/>
  <c r="B7" s="1"/>
  <c r="B9" s="1"/>
  <c r="B12" s="1"/>
  <c r="B14" s="1"/>
  <c r="B21" s="1"/>
  <c r="AI5"/>
  <c r="AK3" i="15" s="1"/>
  <c r="D11" i="14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G7" i="7"/>
  <c r="AA10" l="1"/>
  <c r="W10"/>
  <c r="S10"/>
  <c r="AB10"/>
  <c r="X10"/>
  <c r="T10"/>
  <c r="AC10"/>
  <c r="Y10"/>
  <c r="U10"/>
  <c r="Z10"/>
  <c r="V10"/>
  <c r="R10"/>
  <c r="L4" i="14"/>
  <c r="I10" s="1"/>
  <c r="F10" s="1"/>
  <c r="E8" i="16" s="1"/>
  <c r="G4" i="15"/>
  <c r="AP3" i="14"/>
  <c r="H40" s="1"/>
  <c r="E15" i="7"/>
  <c r="E17"/>
  <c r="E18"/>
  <c r="AK46" i="6"/>
  <c r="AE56"/>
  <c r="W56"/>
  <c r="Q57"/>
  <c r="R57" s="1"/>
  <c r="S57" s="1"/>
  <c r="T57" s="1"/>
  <c r="U57" s="1"/>
  <c r="V57" s="1"/>
  <c r="Z51"/>
  <c r="Y51"/>
  <c r="X51"/>
  <c r="W51"/>
  <c r="V51"/>
  <c r="U51"/>
  <c r="T51"/>
  <c r="S51"/>
  <c r="AA51"/>
  <c r="AB51"/>
  <c r="AI51"/>
  <c r="Q52"/>
  <c r="R52" s="1"/>
  <c r="AJ46"/>
  <c r="AI46"/>
  <c r="AH46"/>
  <c r="AG46"/>
  <c r="AF46"/>
  <c r="AE46"/>
  <c r="AD46"/>
  <c r="AC46"/>
  <c r="AB46"/>
  <c r="AA46"/>
  <c r="Z46"/>
  <c r="Y46"/>
  <c r="X46"/>
  <c r="W46"/>
  <c r="Q47"/>
  <c r="R47" s="1"/>
  <c r="S47" s="1"/>
  <c r="T47" s="1"/>
  <c r="U47" s="1"/>
  <c r="V47" s="1"/>
  <c r="BS230" i="4"/>
  <c r="BS229"/>
  <c r="BS228"/>
  <c r="BS227"/>
  <c r="AQ199"/>
  <c r="AQ173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72"/>
  <c r="BS226"/>
  <c r="BS225"/>
  <c r="AF194"/>
  <c r="T186"/>
  <c r="S183"/>
  <c r="AI181"/>
  <c r="G177"/>
  <c r="AF177" s="1"/>
  <c r="G176"/>
  <c r="G175"/>
  <c r="G174"/>
  <c r="G173"/>
  <c r="AA173" s="1"/>
  <c r="G172"/>
  <c r="F194"/>
  <c r="AB194" s="1"/>
  <c r="F193"/>
  <c r="F220" s="1"/>
  <c r="F192"/>
  <c r="F191"/>
  <c r="F190"/>
  <c r="F189"/>
  <c r="AH189" s="1"/>
  <c r="F188"/>
  <c r="Y188" s="1"/>
  <c r="F187"/>
  <c r="AG187" s="1"/>
  <c r="F186"/>
  <c r="F213" s="1"/>
  <c r="F185"/>
  <c r="AG185" s="1"/>
  <c r="F184"/>
  <c r="F183"/>
  <c r="F210" s="1"/>
  <c r="F182"/>
  <c r="F181"/>
  <c r="F180"/>
  <c r="AG180" s="1"/>
  <c r="F179"/>
  <c r="AE179" s="1"/>
  <c r="F178"/>
  <c r="F205" s="1"/>
  <c r="F177"/>
  <c r="F204" s="1"/>
  <c r="F176"/>
  <c r="F203" s="1"/>
  <c r="F175"/>
  <c r="F202" s="1"/>
  <c r="F174"/>
  <c r="F173"/>
  <c r="F172"/>
  <c r="AF172" s="1"/>
  <c r="BO172" s="1"/>
  <c r="F200"/>
  <c r="AF200" s="1"/>
  <c r="F201"/>
  <c r="AI201" s="1"/>
  <c r="F206"/>
  <c r="F209"/>
  <c r="F212"/>
  <c r="AH212" s="1"/>
  <c r="F214"/>
  <c r="AF214" s="1"/>
  <c r="F216"/>
  <c r="AI216" s="1"/>
  <c r="F217"/>
  <c r="AH217" s="1"/>
  <c r="F219"/>
  <c r="AG219" s="1"/>
  <c r="AI194"/>
  <c r="AI180"/>
  <c r="AG179"/>
  <c r="AI178"/>
  <c r="AF175"/>
  <c r="R219"/>
  <c r="AG217"/>
  <c r="Y217"/>
  <c r="U217"/>
  <c r="I217"/>
  <c r="AG216"/>
  <c r="AC216"/>
  <c r="I216"/>
  <c r="AC214"/>
  <c r="R214"/>
  <c r="AI212"/>
  <c r="AG212"/>
  <c r="K212"/>
  <c r="I212"/>
  <c r="AI209"/>
  <c r="Y209"/>
  <c r="X209"/>
  <c r="W209"/>
  <c r="T209"/>
  <c r="S209"/>
  <c r="Q209"/>
  <c r="O209"/>
  <c r="M209"/>
  <c r="L209"/>
  <c r="I209"/>
  <c r="AC206"/>
  <c r="AH201"/>
  <c r="AG201"/>
  <c r="AE201"/>
  <c r="AC201"/>
  <c r="AA201"/>
  <c r="Z201"/>
  <c r="W201"/>
  <c r="V201"/>
  <c r="U201"/>
  <c r="R201"/>
  <c r="Q201"/>
  <c r="O201"/>
  <c r="K201"/>
  <c r="J201"/>
  <c r="AH200"/>
  <c r="AD200"/>
  <c r="Z200"/>
  <c r="V200"/>
  <c r="R200"/>
  <c r="N200"/>
  <c r="J200"/>
  <c r="AG194"/>
  <c r="AC194"/>
  <c r="Y194"/>
  <c r="X194"/>
  <c r="AD193"/>
  <c r="AB193"/>
  <c r="R193"/>
  <c r="J193"/>
  <c r="X192"/>
  <c r="I192"/>
  <c r="AG190"/>
  <c r="Y190"/>
  <c r="U190"/>
  <c r="M190"/>
  <c r="L190"/>
  <c r="AF189"/>
  <c r="AD189"/>
  <c r="J189"/>
  <c r="I189"/>
  <c r="U188"/>
  <c r="J188"/>
  <c r="AE187"/>
  <c r="AD187"/>
  <c r="V187"/>
  <c r="P187"/>
  <c r="O187"/>
  <c r="J187"/>
  <c r="AH186"/>
  <c r="AB186"/>
  <c r="K185"/>
  <c r="M182"/>
  <c r="AE181"/>
  <c r="AB181"/>
  <c r="W181"/>
  <c r="V181"/>
  <c r="P181"/>
  <c r="O181"/>
  <c r="J181"/>
  <c r="AF180"/>
  <c r="AD179"/>
  <c r="O179"/>
  <c r="J179"/>
  <c r="I179"/>
  <c r="AG178"/>
  <c r="AA178"/>
  <c r="Y178"/>
  <c r="Q178"/>
  <c r="O178"/>
  <c r="R177"/>
  <c r="T176"/>
  <c r="AG175"/>
  <c r="W175"/>
  <c r="K175"/>
  <c r="AE174"/>
  <c r="AC174"/>
  <c r="T174"/>
  <c r="Q174"/>
  <c r="N173"/>
  <c r="B200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173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K32" i="6"/>
  <c r="L32" s="1"/>
  <c r="M32" s="1"/>
  <c r="N32" s="1"/>
  <c r="O62"/>
  <c r="N62"/>
  <c r="M62"/>
  <c r="L62"/>
  <c r="K62"/>
  <c r="E5" i="7" s="1"/>
  <c r="G3" i="15" s="1"/>
  <c r="AL32" i="4"/>
  <c r="AL33" s="1"/>
  <c r="AL34" s="1"/>
  <c r="AL35" s="1"/>
  <c r="AL36" s="1"/>
  <c r="AL37" s="1"/>
  <c r="AL38" s="1"/>
  <c r="AL39" s="1"/>
  <c r="AL40" s="1"/>
  <c r="AL41" s="1"/>
  <c r="AL42" s="1"/>
  <c r="AL43" s="1"/>
  <c r="AL44" s="1"/>
  <c r="AL45" s="1"/>
  <c r="AL46" s="1"/>
  <c r="AL47" s="1"/>
  <c r="AL48" s="1"/>
  <c r="AL49" s="1"/>
  <c r="AL50" s="1"/>
  <c r="AL51" s="1"/>
  <c r="AL52" s="1"/>
  <c r="AL53" s="1"/>
  <c r="AL54" s="1"/>
  <c r="E54"/>
  <c r="F38" s="1"/>
  <c r="H38" s="1"/>
  <c r="G38" s="1"/>
  <c r="N38" s="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AK41" i="6"/>
  <c r="AJ41"/>
  <c r="AI41"/>
  <c r="AH41"/>
  <c r="AG41"/>
  <c r="AF41"/>
  <c r="AE41"/>
  <c r="AD41"/>
  <c r="AC41"/>
  <c r="AB41"/>
  <c r="Y42"/>
  <c r="Z42" s="1"/>
  <c r="AA42" s="1"/>
  <c r="AG22"/>
  <c r="AF22"/>
  <c r="AE22"/>
  <c r="Z22"/>
  <c r="Y22"/>
  <c r="AA22"/>
  <c r="T23"/>
  <c r="U23" s="1"/>
  <c r="V23" s="1"/>
  <c r="W23" s="1"/>
  <c r="X23" s="1"/>
  <c r="Q37"/>
  <c r="R37" s="1"/>
  <c r="T151" i="4"/>
  <c r="S151"/>
  <c r="T147"/>
  <c r="S146"/>
  <c r="S157"/>
  <c r="S161"/>
  <c r="N146"/>
  <c r="O161"/>
  <c r="P161"/>
  <c r="P147"/>
  <c r="Q157"/>
  <c r="Q152"/>
  <c r="R152"/>
  <c r="R156"/>
  <c r="R147"/>
  <c r="T157"/>
  <c r="U147"/>
  <c r="T156"/>
  <c r="U151"/>
  <c r="Z151"/>
  <c r="Z158"/>
  <c r="AJ158" s="1"/>
  <c r="AA161"/>
  <c r="AB148"/>
  <c r="AC161"/>
  <c r="AC148"/>
  <c r="AD160"/>
  <c r="AD167" s="1"/>
  <c r="AE157"/>
  <c r="AF157"/>
  <c r="AF156"/>
  <c r="AF145"/>
  <c r="AG157"/>
  <c r="AG160"/>
  <c r="AG144"/>
  <c r="AJ144" s="1"/>
  <c r="AH154"/>
  <c r="AH167" s="1"/>
  <c r="AL145"/>
  <c r="BC145" s="1"/>
  <c r="AL146"/>
  <c r="AZ146" s="1"/>
  <c r="AL147"/>
  <c r="AL148"/>
  <c r="BJ148" s="1"/>
  <c r="AL149"/>
  <c r="BK149" s="1"/>
  <c r="AL150"/>
  <c r="BD150" s="1"/>
  <c r="AL151"/>
  <c r="AL152"/>
  <c r="BF152" s="1"/>
  <c r="AL153"/>
  <c r="AU153" s="1"/>
  <c r="AL154"/>
  <c r="BK154" s="1"/>
  <c r="AL155"/>
  <c r="AL156"/>
  <c r="AL157"/>
  <c r="BF157" s="1"/>
  <c r="AL158"/>
  <c r="AZ158" s="1"/>
  <c r="AL159"/>
  <c r="AL160"/>
  <c r="AX160" s="1"/>
  <c r="AL161"/>
  <c r="AL162"/>
  <c r="AL163"/>
  <c r="AL164"/>
  <c r="AL165"/>
  <c r="BC165" s="1"/>
  <c r="AL166"/>
  <c r="AL144"/>
  <c r="AI167"/>
  <c r="K167"/>
  <c r="J167"/>
  <c r="I167"/>
  <c r="F167"/>
  <c r="E167"/>
  <c r="BM166"/>
  <c r="AJ165"/>
  <c r="AJ164"/>
  <c r="BL161"/>
  <c r="R161"/>
  <c r="Q161"/>
  <c r="AJ159"/>
  <c r="AG156"/>
  <c r="S156"/>
  <c r="BM153"/>
  <c r="AJ153"/>
  <c r="S152"/>
  <c r="AJ150"/>
  <c r="AJ149"/>
  <c r="X167"/>
  <c r="W167"/>
  <c r="M167"/>
  <c r="L167"/>
  <c r="AJ145"/>
  <c r="B145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AL5"/>
  <c r="BG5" s="1"/>
  <c r="AL6"/>
  <c r="BG6" s="1"/>
  <c r="AL7"/>
  <c r="BL7" s="1"/>
  <c r="AL8"/>
  <c r="BL8" s="1"/>
  <c r="AL9"/>
  <c r="BF9" s="1"/>
  <c r="AL10"/>
  <c r="BG10" s="1"/>
  <c r="AL11"/>
  <c r="BL11" s="1"/>
  <c r="AL12"/>
  <c r="BF12" s="1"/>
  <c r="AL13"/>
  <c r="BC13" s="1"/>
  <c r="AL14"/>
  <c r="BB14" s="1"/>
  <c r="AL15"/>
  <c r="BF15" s="1"/>
  <c r="AL16"/>
  <c r="AL17"/>
  <c r="AL18"/>
  <c r="AW18" s="1"/>
  <c r="AL19"/>
  <c r="BH19" s="1"/>
  <c r="AL20"/>
  <c r="BB20" s="1"/>
  <c r="AL21"/>
  <c r="BL21" s="1"/>
  <c r="AL22"/>
  <c r="AL23"/>
  <c r="BK23" s="1"/>
  <c r="AL24"/>
  <c r="AP24" s="1"/>
  <c r="AL25"/>
  <c r="BG25" s="1"/>
  <c r="AL26"/>
  <c r="BJ26" s="1"/>
  <c r="AL4"/>
  <c r="AU4" s="1"/>
  <c r="AG203" l="1"/>
  <c r="AH203"/>
  <c r="N203"/>
  <c r="AD203"/>
  <c r="R203"/>
  <c r="AC173"/>
  <c r="AG176"/>
  <c r="AG177"/>
  <c r="J180"/>
  <c r="Y180"/>
  <c r="P188"/>
  <c r="Q192"/>
  <c r="M206"/>
  <c r="M214"/>
  <c r="AH214"/>
  <c r="AH219"/>
  <c r="V175"/>
  <c r="AI188"/>
  <c r="AH193"/>
  <c r="AG214"/>
  <c r="AB172"/>
  <c r="AH173"/>
  <c r="P176"/>
  <c r="Q177"/>
  <c r="L180"/>
  <c r="Z180"/>
  <c r="L184"/>
  <c r="I188"/>
  <c r="T188"/>
  <c r="R192"/>
  <c r="AG192"/>
  <c r="BA201"/>
  <c r="BP201"/>
  <c r="P214"/>
  <c r="AF173"/>
  <c r="F199"/>
  <c r="F215"/>
  <c r="F207"/>
  <c r="BO200"/>
  <c r="W172"/>
  <c r="AD180"/>
  <c r="AI183"/>
  <c r="AI186"/>
  <c r="AI193"/>
  <c r="AQ200"/>
  <c r="AQ201" s="1"/>
  <c r="BQ201" s="1"/>
  <c r="BD201"/>
  <c r="S173"/>
  <c r="AC177"/>
  <c r="T180"/>
  <c r="N188"/>
  <c r="L192"/>
  <c r="Y192"/>
  <c r="BE201"/>
  <c r="J214"/>
  <c r="U214"/>
  <c r="V219"/>
  <c r="AE173"/>
  <c r="AI184"/>
  <c r="AB174"/>
  <c r="AF178"/>
  <c r="AG200"/>
  <c r="E21" i="7"/>
  <c r="W57" i="6"/>
  <c r="G5" i="7"/>
  <c r="F6"/>
  <c r="F19" s="1"/>
  <c r="F5"/>
  <c r="G6" s="1"/>
  <c r="I5"/>
  <c r="H6"/>
  <c r="H19" s="1"/>
  <c r="H5"/>
  <c r="I6" s="1"/>
  <c r="L3" i="14"/>
  <c r="H10" s="1"/>
  <c r="E10" s="1"/>
  <c r="E10" i="15" s="1"/>
  <c r="S52" i="6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W47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BQ200" i="4"/>
  <c r="BP200"/>
  <c r="BP179"/>
  <c r="BL177"/>
  <c r="BH194"/>
  <c r="M200"/>
  <c r="AV200" s="1"/>
  <c r="U200"/>
  <c r="BD200" s="1"/>
  <c r="AC200"/>
  <c r="BL200" s="1"/>
  <c r="I201"/>
  <c r="AR201" s="1"/>
  <c r="S201"/>
  <c r="Y201"/>
  <c r="BH201" s="1"/>
  <c r="AD201"/>
  <c r="BM201" s="1"/>
  <c r="Q206"/>
  <c r="AG206"/>
  <c r="K209"/>
  <c r="P209"/>
  <c r="U209"/>
  <c r="AA209"/>
  <c r="J212"/>
  <c r="I214"/>
  <c r="N214"/>
  <c r="T214"/>
  <c r="AD214"/>
  <c r="AE216"/>
  <c r="M217"/>
  <c r="AF216"/>
  <c r="AF201"/>
  <c r="BO201" s="1"/>
  <c r="I200"/>
  <c r="AR200" s="1"/>
  <c r="Q200"/>
  <c r="AZ200" s="1"/>
  <c r="Y200"/>
  <c r="I206"/>
  <c r="M212"/>
  <c r="L214"/>
  <c r="Q214"/>
  <c r="V214"/>
  <c r="AB214"/>
  <c r="K216"/>
  <c r="AA216"/>
  <c r="AI214"/>
  <c r="AF206"/>
  <c r="I194"/>
  <c r="AR194" s="1"/>
  <c r="U194"/>
  <c r="BD194" s="1"/>
  <c r="N193"/>
  <c r="AW193" s="1"/>
  <c r="W193"/>
  <c r="AE193"/>
  <c r="BN193" s="1"/>
  <c r="O193"/>
  <c r="AX193" s="1"/>
  <c r="X193"/>
  <c r="L193"/>
  <c r="AU193" s="1"/>
  <c r="Z193"/>
  <c r="BI193" s="1"/>
  <c r="M192"/>
  <c r="T192"/>
  <c r="AH192"/>
  <c r="N192"/>
  <c r="AW192" s="1"/>
  <c r="V192"/>
  <c r="AI192"/>
  <c r="AH191"/>
  <c r="BQ191" s="1"/>
  <c r="AI190"/>
  <c r="I190"/>
  <c r="AR190" s="1"/>
  <c r="AF190"/>
  <c r="BO190" s="1"/>
  <c r="AB189"/>
  <c r="BK189" s="1"/>
  <c r="AG189"/>
  <c r="AC189"/>
  <c r="AI189"/>
  <c r="L188"/>
  <c r="AU188" s="1"/>
  <c r="Q188"/>
  <c r="AZ188" s="1"/>
  <c r="V188"/>
  <c r="M188"/>
  <c r="AV188" s="1"/>
  <c r="R188"/>
  <c r="BA188" s="1"/>
  <c r="X188"/>
  <c r="BG188" s="1"/>
  <c r="AH188"/>
  <c r="K187"/>
  <c r="AT187" s="1"/>
  <c r="S187"/>
  <c r="BB187" s="1"/>
  <c r="AF187"/>
  <c r="BO187" s="1"/>
  <c r="N187"/>
  <c r="AW187" s="1"/>
  <c r="T187"/>
  <c r="BC187" s="1"/>
  <c r="AA187"/>
  <c r="AI187"/>
  <c r="BR187" s="1"/>
  <c r="AH187"/>
  <c r="M186"/>
  <c r="AV186" s="1"/>
  <c r="N186"/>
  <c r="AC186"/>
  <c r="I186"/>
  <c r="Q186"/>
  <c r="AZ186" s="1"/>
  <c r="X186"/>
  <c r="BG186" s="1"/>
  <c r="AD186"/>
  <c r="BM186" s="1"/>
  <c r="L186"/>
  <c r="R186"/>
  <c r="BA186" s="1"/>
  <c r="Y186"/>
  <c r="BH186" s="1"/>
  <c r="AG186"/>
  <c r="BP186" s="1"/>
  <c r="AI185"/>
  <c r="J185"/>
  <c r="AH185"/>
  <c r="BQ185" s="1"/>
  <c r="I184"/>
  <c r="AR184" s="1"/>
  <c r="W183"/>
  <c r="AA183"/>
  <c r="K183"/>
  <c r="AT183" s="1"/>
  <c r="U182"/>
  <c r="V182"/>
  <c r="BE182" s="1"/>
  <c r="AI182"/>
  <c r="BR182" s="1"/>
  <c r="J182"/>
  <c r="AS182" s="1"/>
  <c r="Q182"/>
  <c r="AZ182" s="1"/>
  <c r="X182"/>
  <c r="BG182" s="1"/>
  <c r="P182"/>
  <c r="AY182" s="1"/>
  <c r="L182"/>
  <c r="R182"/>
  <c r="BA182" s="1"/>
  <c r="Z182"/>
  <c r="BI182" s="1"/>
  <c r="K181"/>
  <c r="AT181" s="1"/>
  <c r="R181"/>
  <c r="BA181" s="1"/>
  <c r="Z181"/>
  <c r="AH181"/>
  <c r="AD181"/>
  <c r="L181"/>
  <c r="T181"/>
  <c r="AA181"/>
  <c r="BJ181" s="1"/>
  <c r="U180"/>
  <c r="AB180"/>
  <c r="AH180"/>
  <c r="I180"/>
  <c r="AR180" s="1"/>
  <c r="V180"/>
  <c r="R179"/>
  <c r="K178"/>
  <c r="AT178" s="1"/>
  <c r="T178"/>
  <c r="AB178"/>
  <c r="BK178" s="1"/>
  <c r="L178"/>
  <c r="U178"/>
  <c r="BD178" s="1"/>
  <c r="J177"/>
  <c r="W177"/>
  <c r="O177"/>
  <c r="AX177" s="1"/>
  <c r="Z177"/>
  <c r="I176"/>
  <c r="AI176"/>
  <c r="BR176" s="1"/>
  <c r="AH176"/>
  <c r="O176"/>
  <c r="AH175"/>
  <c r="I174"/>
  <c r="W174"/>
  <c r="AG174"/>
  <c r="V173"/>
  <c r="AI173"/>
  <c r="M173"/>
  <c r="AV173" s="1"/>
  <c r="N172"/>
  <c r="AD172"/>
  <c r="BM172" s="1"/>
  <c r="O172"/>
  <c r="F221"/>
  <c r="L194"/>
  <c r="T194"/>
  <c r="BC194" s="1"/>
  <c r="AG220"/>
  <c r="AC220"/>
  <c r="Y220"/>
  <c r="Q220"/>
  <c r="M220"/>
  <c r="I220"/>
  <c r="AF220"/>
  <c r="AB220"/>
  <c r="X220"/>
  <c r="P220"/>
  <c r="L220"/>
  <c r="AI220"/>
  <c r="AE220"/>
  <c r="AA220"/>
  <c r="W220"/>
  <c r="O220"/>
  <c r="K220"/>
  <c r="AH220"/>
  <c r="AD220"/>
  <c r="Z220"/>
  <c r="V220"/>
  <c r="R220"/>
  <c r="N220"/>
  <c r="J220"/>
  <c r="K193"/>
  <c r="AT193" s="1"/>
  <c r="P193"/>
  <c r="AY193" s="1"/>
  <c r="V193"/>
  <c r="BE193" s="1"/>
  <c r="AA193"/>
  <c r="BJ193" s="1"/>
  <c r="AF193"/>
  <c r="BO193" s="1"/>
  <c r="AG193"/>
  <c r="J219"/>
  <c r="Z219"/>
  <c r="J192"/>
  <c r="AS192" s="1"/>
  <c r="P192"/>
  <c r="AY192" s="1"/>
  <c r="U192"/>
  <c r="Z192"/>
  <c r="AF192"/>
  <c r="BO192" s="1"/>
  <c r="N219"/>
  <c r="K191"/>
  <c r="S191"/>
  <c r="BB191" s="1"/>
  <c r="AI191"/>
  <c r="BR191" s="1"/>
  <c r="N191"/>
  <c r="V191"/>
  <c r="BE191" s="1"/>
  <c r="AD191"/>
  <c r="AG191"/>
  <c r="BP191" s="1"/>
  <c r="F218"/>
  <c r="O191"/>
  <c r="AX191" s="1"/>
  <c r="W191"/>
  <c r="AE191"/>
  <c r="BN191" s="1"/>
  <c r="J191"/>
  <c r="AS191" s="1"/>
  <c r="R191"/>
  <c r="BA191" s="1"/>
  <c r="K217"/>
  <c r="W217"/>
  <c r="AI217"/>
  <c r="X190"/>
  <c r="BG190" s="1"/>
  <c r="L217"/>
  <c r="X217"/>
  <c r="AF217"/>
  <c r="J217"/>
  <c r="V217"/>
  <c r="K189"/>
  <c r="AT189" s="1"/>
  <c r="AA189"/>
  <c r="BJ189" s="1"/>
  <c r="AE189"/>
  <c r="J216"/>
  <c r="AD216"/>
  <c r="AH216"/>
  <c r="AB216"/>
  <c r="L187"/>
  <c r="AU187" s="1"/>
  <c r="R187"/>
  <c r="BA187" s="1"/>
  <c r="W187"/>
  <c r="BF187" s="1"/>
  <c r="AB187"/>
  <c r="BK187" s="1"/>
  <c r="K214"/>
  <c r="O214"/>
  <c r="S214"/>
  <c r="W214"/>
  <c r="AA214"/>
  <c r="AE214"/>
  <c r="AF213"/>
  <c r="AB213"/>
  <c r="X213"/>
  <c r="T213"/>
  <c r="P213"/>
  <c r="L213"/>
  <c r="AE213"/>
  <c r="K213"/>
  <c r="AI213"/>
  <c r="S213"/>
  <c r="AH213"/>
  <c r="AD213"/>
  <c r="Z213"/>
  <c r="R213"/>
  <c r="N213"/>
  <c r="J213"/>
  <c r="AG213"/>
  <c r="AC213"/>
  <c r="Y213"/>
  <c r="Q213"/>
  <c r="M213"/>
  <c r="I213"/>
  <c r="AA213"/>
  <c r="O213"/>
  <c r="J186"/>
  <c r="AS186" s="1"/>
  <c r="P186"/>
  <c r="AY186" s="1"/>
  <c r="Z186"/>
  <c r="BI186" s="1"/>
  <c r="AF186"/>
  <c r="BO186" s="1"/>
  <c r="L185"/>
  <c r="L212"/>
  <c r="F211"/>
  <c r="AC210"/>
  <c r="Y210"/>
  <c r="U210"/>
  <c r="Q210"/>
  <c r="M210"/>
  <c r="I210"/>
  <c r="AB210"/>
  <c r="X210"/>
  <c r="T210"/>
  <c r="P210"/>
  <c r="L210"/>
  <c r="AF210"/>
  <c r="AI210"/>
  <c r="AE210"/>
  <c r="AA210"/>
  <c r="W210"/>
  <c r="S210"/>
  <c r="O210"/>
  <c r="K210"/>
  <c r="AD210"/>
  <c r="Z210"/>
  <c r="V210"/>
  <c r="R210"/>
  <c r="N210"/>
  <c r="J210"/>
  <c r="O183"/>
  <c r="AX183" s="1"/>
  <c r="AE183"/>
  <c r="I182"/>
  <c r="AR182" s="1"/>
  <c r="N182"/>
  <c r="AW182" s="1"/>
  <c r="T182"/>
  <c r="BC182" s="1"/>
  <c r="Y182"/>
  <c r="BH182" s="1"/>
  <c r="J209"/>
  <c r="N209"/>
  <c r="R209"/>
  <c r="V209"/>
  <c r="Z209"/>
  <c r="AG181"/>
  <c r="F208"/>
  <c r="N181"/>
  <c r="AW181" s="1"/>
  <c r="S181"/>
  <c r="BB181" s="1"/>
  <c r="X181"/>
  <c r="AH207"/>
  <c r="X180"/>
  <c r="BG180" s="1"/>
  <c r="AC180"/>
  <c r="V207"/>
  <c r="AD207"/>
  <c r="J206"/>
  <c r="N206"/>
  <c r="R206"/>
  <c r="AD206"/>
  <c r="AH206"/>
  <c r="K206"/>
  <c r="O206"/>
  <c r="AE206"/>
  <c r="AI206"/>
  <c r="L206"/>
  <c r="P206"/>
  <c r="AI205"/>
  <c r="AE205"/>
  <c r="AA205"/>
  <c r="W205"/>
  <c r="S205"/>
  <c r="O205"/>
  <c r="K205"/>
  <c r="AH205"/>
  <c r="AD205"/>
  <c r="Z205"/>
  <c r="V205"/>
  <c r="R205"/>
  <c r="N205"/>
  <c r="J205"/>
  <c r="AG205"/>
  <c r="AC205"/>
  <c r="Y205"/>
  <c r="U205"/>
  <c r="Q205"/>
  <c r="M205"/>
  <c r="I205"/>
  <c r="AF205"/>
  <c r="AB205"/>
  <c r="X205"/>
  <c r="T205"/>
  <c r="P205"/>
  <c r="L205"/>
  <c r="I178"/>
  <c r="AR178" s="1"/>
  <c r="P178"/>
  <c r="AY178" s="1"/>
  <c r="W178"/>
  <c r="BF178" s="1"/>
  <c r="AE178"/>
  <c r="BN178" s="1"/>
  <c r="AF204"/>
  <c r="AB204"/>
  <c r="X204"/>
  <c r="T204"/>
  <c r="P204"/>
  <c r="L204"/>
  <c r="AC204"/>
  <c r="Y204"/>
  <c r="Q204"/>
  <c r="M204"/>
  <c r="AI204"/>
  <c r="AE204"/>
  <c r="AA204"/>
  <c r="W204"/>
  <c r="S204"/>
  <c r="O204"/>
  <c r="K204"/>
  <c r="AH204"/>
  <c r="AD204"/>
  <c r="Z204"/>
  <c r="V204"/>
  <c r="R204"/>
  <c r="N204"/>
  <c r="J204"/>
  <c r="AG204"/>
  <c r="U204"/>
  <c r="I204"/>
  <c r="K177"/>
  <c r="V177"/>
  <c r="BE177" s="1"/>
  <c r="AE177"/>
  <c r="BN177" s="1"/>
  <c r="AI177"/>
  <c r="BR177" s="1"/>
  <c r="AH177"/>
  <c r="L176"/>
  <c r="U176"/>
  <c r="BD176" s="1"/>
  <c r="AE176"/>
  <c r="BN176" s="1"/>
  <c r="J203"/>
  <c r="AI202"/>
  <c r="AE202"/>
  <c r="AA202"/>
  <c r="W202"/>
  <c r="K202"/>
  <c r="AH202"/>
  <c r="V202"/>
  <c r="J202"/>
  <c r="AD202"/>
  <c r="AG202"/>
  <c r="AC202"/>
  <c r="Y202"/>
  <c r="M202"/>
  <c r="I202"/>
  <c r="AF202"/>
  <c r="AB202"/>
  <c r="X202"/>
  <c r="L202"/>
  <c r="Z202"/>
  <c r="M175"/>
  <c r="AV175" s="1"/>
  <c r="AC175"/>
  <c r="AA175"/>
  <c r="BJ175" s="1"/>
  <c r="O174"/>
  <c r="X174"/>
  <c r="BG174" s="1"/>
  <c r="AI174"/>
  <c r="BR174" s="1"/>
  <c r="P201"/>
  <c r="T201"/>
  <c r="X201"/>
  <c r="AB201"/>
  <c r="BK201" s="1"/>
  <c r="K200"/>
  <c r="AT200" s="1"/>
  <c r="O200"/>
  <c r="AX200" s="1"/>
  <c r="S200"/>
  <c r="W200"/>
  <c r="BF200" s="1"/>
  <c r="AA200"/>
  <c r="BJ200" s="1"/>
  <c r="AE200"/>
  <c r="BN200" s="1"/>
  <c r="AI200"/>
  <c r="L200"/>
  <c r="AU200" s="1"/>
  <c r="P200"/>
  <c r="T200"/>
  <c r="X200"/>
  <c r="AB200"/>
  <c r="BK200" s="1"/>
  <c r="T172"/>
  <c r="AI172"/>
  <c r="K199"/>
  <c r="AT199" s="1"/>
  <c r="P199"/>
  <c r="AY199" s="1"/>
  <c r="V199"/>
  <c r="BE199" s="1"/>
  <c r="AA199"/>
  <c r="BJ199" s="1"/>
  <c r="AF199"/>
  <c r="BO199" s="1"/>
  <c r="K203"/>
  <c r="O203"/>
  <c r="S203"/>
  <c r="AE203"/>
  <c r="AI203"/>
  <c r="K207"/>
  <c r="W207"/>
  <c r="AA207"/>
  <c r="AE207"/>
  <c r="AI207"/>
  <c r="K211"/>
  <c r="AI211"/>
  <c r="W215"/>
  <c r="K219"/>
  <c r="O219"/>
  <c r="S219"/>
  <c r="W219"/>
  <c r="AA219"/>
  <c r="AE219"/>
  <c r="AI219"/>
  <c r="U221"/>
  <c r="L203"/>
  <c r="P203"/>
  <c r="T203"/>
  <c r="AF203"/>
  <c r="L207"/>
  <c r="T207"/>
  <c r="X207"/>
  <c r="AB207"/>
  <c r="AF207"/>
  <c r="L211"/>
  <c r="T215"/>
  <c r="L219"/>
  <c r="P219"/>
  <c r="T219"/>
  <c r="X219"/>
  <c r="AF219"/>
  <c r="BB200"/>
  <c r="I203"/>
  <c r="M203"/>
  <c r="Q203"/>
  <c r="U203"/>
  <c r="I207"/>
  <c r="U207"/>
  <c r="Y207"/>
  <c r="AC207"/>
  <c r="I211"/>
  <c r="U215"/>
  <c r="I219"/>
  <c r="M219"/>
  <c r="Q219"/>
  <c r="U219"/>
  <c r="Y219"/>
  <c r="AE221"/>
  <c r="I199"/>
  <c r="AR199" s="1"/>
  <c r="M199"/>
  <c r="Q199"/>
  <c r="U199"/>
  <c r="BD199" s="1"/>
  <c r="Y199"/>
  <c r="BH199" s="1"/>
  <c r="AC199"/>
  <c r="BL199" s="1"/>
  <c r="J194"/>
  <c r="V194"/>
  <c r="BE194" s="1"/>
  <c r="Z194"/>
  <c r="BI194" s="1"/>
  <c r="AD194"/>
  <c r="BM194" s="1"/>
  <c r="AH194"/>
  <c r="BQ194" s="1"/>
  <c r="K194"/>
  <c r="AT194" s="1"/>
  <c r="S194"/>
  <c r="BB194" s="1"/>
  <c r="W194"/>
  <c r="BF194" s="1"/>
  <c r="AA194"/>
  <c r="BJ194" s="1"/>
  <c r="AE194"/>
  <c r="BN194" s="1"/>
  <c r="I193"/>
  <c r="AR193" s="1"/>
  <c r="M193"/>
  <c r="Q193"/>
  <c r="AZ193" s="1"/>
  <c r="Y193"/>
  <c r="BH193" s="1"/>
  <c r="AC193"/>
  <c r="BL193" s="1"/>
  <c r="K192"/>
  <c r="AT192" s="1"/>
  <c r="O192"/>
  <c r="AX192" s="1"/>
  <c r="S192"/>
  <c r="W192"/>
  <c r="BF192" s="1"/>
  <c r="AA192"/>
  <c r="BJ192" s="1"/>
  <c r="AE192"/>
  <c r="L191"/>
  <c r="AU191" s="1"/>
  <c r="P191"/>
  <c r="AY191" s="1"/>
  <c r="T191"/>
  <c r="BC191" s="1"/>
  <c r="X191"/>
  <c r="BG191" s="1"/>
  <c r="AF191"/>
  <c r="BO191" s="1"/>
  <c r="I191"/>
  <c r="AR191" s="1"/>
  <c r="M191"/>
  <c r="AV191" s="1"/>
  <c r="Q191"/>
  <c r="AZ191" s="1"/>
  <c r="U191"/>
  <c r="Y191"/>
  <c r="BH191" s="1"/>
  <c r="AC191"/>
  <c r="BL191" s="1"/>
  <c r="J190"/>
  <c r="AS190" s="1"/>
  <c r="V190"/>
  <c r="BE190" s="1"/>
  <c r="AH190"/>
  <c r="BQ190" s="1"/>
  <c r="K190"/>
  <c r="W190"/>
  <c r="BF190" s="1"/>
  <c r="K188"/>
  <c r="AT188" s="1"/>
  <c r="O188"/>
  <c r="AX188" s="1"/>
  <c r="S188"/>
  <c r="BB188" s="1"/>
  <c r="W188"/>
  <c r="BF188" s="1"/>
  <c r="I187"/>
  <c r="M187"/>
  <c r="Q187"/>
  <c r="AZ187" s="1"/>
  <c r="U187"/>
  <c r="BD187" s="1"/>
  <c r="AC187"/>
  <c r="K186"/>
  <c r="AT186" s="1"/>
  <c r="O186"/>
  <c r="AX186" s="1"/>
  <c r="S186"/>
  <c r="BB186" s="1"/>
  <c r="AA186"/>
  <c r="BJ186" s="1"/>
  <c r="AE186"/>
  <c r="BN186" s="1"/>
  <c r="I185"/>
  <c r="AR185" s="1"/>
  <c r="M185"/>
  <c r="AV185" s="1"/>
  <c r="J184"/>
  <c r="AS184" s="1"/>
  <c r="AH184"/>
  <c r="BQ184" s="1"/>
  <c r="K184"/>
  <c r="AT184" s="1"/>
  <c r="L183"/>
  <c r="P183"/>
  <c r="AY183" s="1"/>
  <c r="T183"/>
  <c r="BC183" s="1"/>
  <c r="X183"/>
  <c r="AB183"/>
  <c r="BK183" s="1"/>
  <c r="I183"/>
  <c r="AR183" s="1"/>
  <c r="M183"/>
  <c r="Q183"/>
  <c r="AZ183" s="1"/>
  <c r="U183"/>
  <c r="BD183" s="1"/>
  <c r="Y183"/>
  <c r="BH183" s="1"/>
  <c r="AC183"/>
  <c r="BL183" s="1"/>
  <c r="AF183"/>
  <c r="BO183" s="1"/>
  <c r="J183"/>
  <c r="AS183" s="1"/>
  <c r="N183"/>
  <c r="AW183" s="1"/>
  <c r="R183"/>
  <c r="BA183" s="1"/>
  <c r="V183"/>
  <c r="BE183" s="1"/>
  <c r="Z183"/>
  <c r="BI183" s="1"/>
  <c r="AD183"/>
  <c r="BM183" s="1"/>
  <c r="K182"/>
  <c r="AT182" s="1"/>
  <c r="O182"/>
  <c r="AX182" s="1"/>
  <c r="S182"/>
  <c r="BB182" s="1"/>
  <c r="W182"/>
  <c r="BF182" s="1"/>
  <c r="AA182"/>
  <c r="BJ182" s="1"/>
  <c r="AF181"/>
  <c r="BO181" s="1"/>
  <c r="I181"/>
  <c r="AR181" s="1"/>
  <c r="M181"/>
  <c r="AV181" s="1"/>
  <c r="Q181"/>
  <c r="AZ181" s="1"/>
  <c r="U181"/>
  <c r="BD181" s="1"/>
  <c r="Y181"/>
  <c r="BH181" s="1"/>
  <c r="AC181"/>
  <c r="BL181" s="1"/>
  <c r="K180"/>
  <c r="AT180" s="1"/>
  <c r="W180"/>
  <c r="AA180"/>
  <c r="AE180"/>
  <c r="BN180" s="1"/>
  <c r="M179"/>
  <c r="AH179"/>
  <c r="BQ179" s="1"/>
  <c r="AF179"/>
  <c r="N179"/>
  <c r="AC179"/>
  <c r="BL179" s="1"/>
  <c r="AI179"/>
  <c r="AH178"/>
  <c r="BQ178" s="1"/>
  <c r="M178"/>
  <c r="AV178" s="1"/>
  <c r="S178"/>
  <c r="BB178" s="1"/>
  <c r="X178"/>
  <c r="BG178" s="1"/>
  <c r="AC178"/>
  <c r="BL178" s="1"/>
  <c r="M177"/>
  <c r="AV177" s="1"/>
  <c r="U177"/>
  <c r="AA177"/>
  <c r="BJ177" s="1"/>
  <c r="K176"/>
  <c r="Q176"/>
  <c r="AZ176" s="1"/>
  <c r="AF176"/>
  <c r="BO176" s="1"/>
  <c r="AH174"/>
  <c r="BQ174" s="1"/>
  <c r="S174"/>
  <c r="Y174"/>
  <c r="BH174" s="1"/>
  <c r="I173"/>
  <c r="Q173"/>
  <c r="AZ173" s="1"/>
  <c r="W173"/>
  <c r="BF173" s="1"/>
  <c r="AD173"/>
  <c r="BM173" s="1"/>
  <c r="K173"/>
  <c r="AT173" s="1"/>
  <c r="R173"/>
  <c r="BA173" s="1"/>
  <c r="Y173"/>
  <c r="AG173"/>
  <c r="BP173" s="1"/>
  <c r="J172"/>
  <c r="R172"/>
  <c r="BA172" s="1"/>
  <c r="X172"/>
  <c r="AE172"/>
  <c r="BN172" s="1"/>
  <c r="L172"/>
  <c r="AU172" s="1"/>
  <c r="S172"/>
  <c r="BB172" s="1"/>
  <c r="Z172"/>
  <c r="BI172" s="1"/>
  <c r="AH172"/>
  <c r="BQ172" s="1"/>
  <c r="K172"/>
  <c r="AT172" s="1"/>
  <c r="P172"/>
  <c r="AY172" s="1"/>
  <c r="V172"/>
  <c r="BE172" s="1"/>
  <c r="AA172"/>
  <c r="J173"/>
  <c r="AS173" s="1"/>
  <c r="O173"/>
  <c r="AX173" s="1"/>
  <c r="U173"/>
  <c r="BD173" s="1"/>
  <c r="Z173"/>
  <c r="BI173" s="1"/>
  <c r="K174"/>
  <c r="AT174" s="1"/>
  <c r="P174"/>
  <c r="AY174" s="1"/>
  <c r="U174"/>
  <c r="BD174" s="1"/>
  <c r="AA174"/>
  <c r="BJ174" s="1"/>
  <c r="AF174"/>
  <c r="BO174" s="1"/>
  <c r="I175"/>
  <c r="AR175" s="1"/>
  <c r="Y175"/>
  <c r="BH175" s="1"/>
  <c r="AD175"/>
  <c r="BM175" s="1"/>
  <c r="AI175"/>
  <c r="BR175" s="1"/>
  <c r="J175"/>
  <c r="AS175" s="1"/>
  <c r="Z175"/>
  <c r="BI175" s="1"/>
  <c r="AE175"/>
  <c r="BN175" s="1"/>
  <c r="M176"/>
  <c r="AV176" s="1"/>
  <c r="S176"/>
  <c r="I177"/>
  <c r="AR177" s="1"/>
  <c r="N177"/>
  <c r="AW177" s="1"/>
  <c r="S177"/>
  <c r="BB177" s="1"/>
  <c r="Y177"/>
  <c r="BH177" s="1"/>
  <c r="AD177"/>
  <c r="BM177" s="1"/>
  <c r="K179"/>
  <c r="Q179"/>
  <c r="AZ179" s="1"/>
  <c r="L179"/>
  <c r="P179"/>
  <c r="J178"/>
  <c r="AS178" s="1"/>
  <c r="N178"/>
  <c r="AW178" s="1"/>
  <c r="R178"/>
  <c r="BA178" s="1"/>
  <c r="V178"/>
  <c r="BE178" s="1"/>
  <c r="Z178"/>
  <c r="AD178"/>
  <c r="BM178" s="1"/>
  <c r="L177"/>
  <c r="AU177" s="1"/>
  <c r="P177"/>
  <c r="AY177" s="1"/>
  <c r="T177"/>
  <c r="X177"/>
  <c r="BG177" s="1"/>
  <c r="AB177"/>
  <c r="BK177" s="1"/>
  <c r="J176"/>
  <c r="AS176" s="1"/>
  <c r="N176"/>
  <c r="R176"/>
  <c r="AD176"/>
  <c r="L175"/>
  <c r="AU175" s="1"/>
  <c r="X175"/>
  <c r="BG175" s="1"/>
  <c r="AB175"/>
  <c r="BK175" s="1"/>
  <c r="J174"/>
  <c r="AS174" s="1"/>
  <c r="R174"/>
  <c r="V174"/>
  <c r="BE174" s="1"/>
  <c r="Z174"/>
  <c r="BI174" s="1"/>
  <c r="AD174"/>
  <c r="BM174" s="1"/>
  <c r="L173"/>
  <c r="P173"/>
  <c r="AY173" s="1"/>
  <c r="T173"/>
  <c r="BC173" s="1"/>
  <c r="X173"/>
  <c r="BG173" s="1"/>
  <c r="AB173"/>
  <c r="BK173" s="1"/>
  <c r="I172"/>
  <c r="AR172" s="1"/>
  <c r="M172"/>
  <c r="AV172" s="1"/>
  <c r="Q172"/>
  <c r="U172"/>
  <c r="BD172" s="1"/>
  <c r="Y172"/>
  <c r="BH172" s="1"/>
  <c r="AC172"/>
  <c r="BA200"/>
  <c r="BH200"/>
  <c r="BR200"/>
  <c r="AZ201"/>
  <c r="AW200"/>
  <c r="BE200"/>
  <c r="BM200"/>
  <c r="AT201"/>
  <c r="AX201"/>
  <c r="BB201"/>
  <c r="BF201"/>
  <c r="BN201"/>
  <c r="BR201"/>
  <c r="AS200"/>
  <c r="BI200"/>
  <c r="BJ173"/>
  <c r="BN189"/>
  <c r="AZ199"/>
  <c r="AY200"/>
  <c r="BC200"/>
  <c r="BG200"/>
  <c r="AY201"/>
  <c r="BC201"/>
  <c r="BG201"/>
  <c r="BF191"/>
  <c r="AM4"/>
  <c r="AV147"/>
  <c r="BJ4"/>
  <c r="AY181"/>
  <c r="AY4"/>
  <c r="BE181"/>
  <c r="BB4"/>
  <c r="BK165"/>
  <c r="AW172"/>
  <c r="BJ172"/>
  <c r="AP152"/>
  <c r="AX172"/>
  <c r="AW176"/>
  <c r="AW191"/>
  <c r="AS193"/>
  <c r="BQ193"/>
  <c r="BF193"/>
  <c r="BP193"/>
  <c r="BC152"/>
  <c r="AS172"/>
  <c r="BA176"/>
  <c r="AS185"/>
  <c r="BQ186"/>
  <c r="AZ144"/>
  <c r="BM144"/>
  <c r="BJ163"/>
  <c r="BF163"/>
  <c r="AP163"/>
  <c r="BE159"/>
  <c r="AP159"/>
  <c r="BH151"/>
  <c r="BL151"/>
  <c r="BL147"/>
  <c r="AN147"/>
  <c r="BH147"/>
  <c r="AR147"/>
  <c r="AQ163"/>
  <c r="AI38"/>
  <c r="BM38" s="1"/>
  <c r="AE38"/>
  <c r="BI38" s="1"/>
  <c r="O38"/>
  <c r="AS38" s="1"/>
  <c r="K38"/>
  <c r="AO38" s="1"/>
  <c r="AF38"/>
  <c r="BJ38" s="1"/>
  <c r="P38"/>
  <c r="AT38" s="1"/>
  <c r="J38"/>
  <c r="AH38"/>
  <c r="BL38" s="1"/>
  <c r="AC38"/>
  <c r="BG38" s="1"/>
  <c r="R38"/>
  <c r="AV38" s="1"/>
  <c r="M38"/>
  <c r="AQ38" s="1"/>
  <c r="AG38"/>
  <c r="BK38" s="1"/>
  <c r="Q38"/>
  <c r="AU38" s="1"/>
  <c r="L38"/>
  <c r="AP38" s="1"/>
  <c r="BE161"/>
  <c r="BM161"/>
  <c r="AN161"/>
  <c r="AY157"/>
  <c r="AN157"/>
  <c r="BI153"/>
  <c r="BC153"/>
  <c r="AS153"/>
  <c r="BE153"/>
  <c r="BG145"/>
  <c r="BM145"/>
  <c r="AS145"/>
  <c r="BA145"/>
  <c r="BK145"/>
  <c r="G39"/>
  <c r="G40"/>
  <c r="AO145"/>
  <c r="AM153"/>
  <c r="BJ159"/>
  <c r="BD161"/>
  <c r="I38"/>
  <c r="AD38"/>
  <c r="BH38" s="1"/>
  <c r="BJ155"/>
  <c r="AO155"/>
  <c r="BO180"/>
  <c r="BR180"/>
  <c r="BM180"/>
  <c r="BH180"/>
  <c r="AS180"/>
  <c r="BQ180"/>
  <c r="BL180"/>
  <c r="BF180"/>
  <c r="BJ180"/>
  <c r="BI180"/>
  <c r="BP180"/>
  <c r="BE180"/>
  <c r="BM4"/>
  <c r="BC4"/>
  <c r="AT4"/>
  <c r="AQ4"/>
  <c r="BG4"/>
  <c r="BG148"/>
  <c r="AU148"/>
  <c r="AW161"/>
  <c r="BD180"/>
  <c r="BO175"/>
  <c r="BQ175"/>
  <c r="BL175"/>
  <c r="BF175"/>
  <c r="BP175"/>
  <c r="BE175"/>
  <c r="AT175"/>
  <c r="BO179"/>
  <c r="AX179"/>
  <c r="AU179"/>
  <c r="AR179"/>
  <c r="BN179"/>
  <c r="Z167"/>
  <c r="BO177"/>
  <c r="AT177"/>
  <c r="BP177"/>
  <c r="AZ177"/>
  <c r="BD177"/>
  <c r="BF177"/>
  <c r="BD188"/>
  <c r="AS188"/>
  <c r="BH188"/>
  <c r="AW188"/>
  <c r="AR188"/>
  <c r="BQ188"/>
  <c r="BE188"/>
  <c r="BR188"/>
  <c r="BP189"/>
  <c r="BO189"/>
  <c r="AR189"/>
  <c r="BR192"/>
  <c r="BN173"/>
  <c r="BO173"/>
  <c r="BE173"/>
  <c r="BQ173"/>
  <c r="BN183"/>
  <c r="BF183"/>
  <c r="BJ183"/>
  <c r="AU183"/>
  <c r="AS187"/>
  <c r="AV190"/>
  <c r="BR190"/>
  <c r="BQ176"/>
  <c r="AU176"/>
  <c r="BM176"/>
  <c r="BC176"/>
  <c r="BG181"/>
  <c r="BR181"/>
  <c r="AU182"/>
  <c r="AT191"/>
  <c r="BD191"/>
  <c r="BM191"/>
  <c r="BF172"/>
  <c r="BL172"/>
  <c r="BR172"/>
  <c r="AT185"/>
  <c r="AU186"/>
  <c r="BC186"/>
  <c r="BK186"/>
  <c r="AV193"/>
  <c r="BA193"/>
  <c r="BM193"/>
  <c r="BR193"/>
  <c r="BC174"/>
  <c r="AU178"/>
  <c r="BC178"/>
  <c r="AU184"/>
  <c r="BL173"/>
  <c r="BH173"/>
  <c r="AR173"/>
  <c r="AW173"/>
  <c r="BB173"/>
  <c r="BR173"/>
  <c r="AZ174"/>
  <c r="BK174"/>
  <c r="AX176"/>
  <c r="AT176"/>
  <c r="BP176"/>
  <c r="AR176"/>
  <c r="AY176"/>
  <c r="BP181"/>
  <c r="BN181"/>
  <c r="BI181"/>
  <c r="BC181"/>
  <c r="AX181"/>
  <c r="AS181"/>
  <c r="BQ181"/>
  <c r="BK181"/>
  <c r="BF181"/>
  <c r="AU181"/>
  <c r="BM181"/>
  <c r="BR184"/>
  <c r="BP174"/>
  <c r="BN174"/>
  <c r="BF174"/>
  <c r="BB174"/>
  <c r="AX174"/>
  <c r="BA174"/>
  <c r="BL174"/>
  <c r="BP178"/>
  <c r="BH178"/>
  <c r="AZ178"/>
  <c r="BR178"/>
  <c r="BJ178"/>
  <c r="AX178"/>
  <c r="BO178"/>
  <c r="AR174"/>
  <c r="BI178"/>
  <c r="BN187"/>
  <c r="BJ187"/>
  <c r="AX187"/>
  <c r="BP187"/>
  <c r="BE187"/>
  <c r="BL187"/>
  <c r="AU194"/>
  <c r="BG194"/>
  <c r="BP194"/>
  <c r="BC172"/>
  <c r="BG172"/>
  <c r="BK172"/>
  <c r="AS177"/>
  <c r="BA177"/>
  <c r="BI177"/>
  <c r="BQ177"/>
  <c r="AY179"/>
  <c r="BD182"/>
  <c r="BB183"/>
  <c r="BG183"/>
  <c r="BR183"/>
  <c r="AR187"/>
  <c r="AY187"/>
  <c r="BM187"/>
  <c r="BH190"/>
  <c r="BG192"/>
  <c r="BR194"/>
  <c r="BL194"/>
  <c r="BK194"/>
  <c r="BM179"/>
  <c r="BA179"/>
  <c r="AW179"/>
  <c r="AS179"/>
  <c r="AV179"/>
  <c r="BR179"/>
  <c r="AV182"/>
  <c r="AV187"/>
  <c r="BQ187"/>
  <c r="BP190"/>
  <c r="AU190"/>
  <c r="BD190"/>
  <c r="BP192"/>
  <c r="BH192"/>
  <c r="BD192"/>
  <c r="AZ192"/>
  <c r="AV192"/>
  <c r="AR192"/>
  <c r="BQ192"/>
  <c r="BI192"/>
  <c r="BE192"/>
  <c r="BA192"/>
  <c r="BC192"/>
  <c r="AU192"/>
  <c r="BO194"/>
  <c r="AU180"/>
  <c r="BC180"/>
  <c r="BK180"/>
  <c r="BR185"/>
  <c r="AU185"/>
  <c r="BP185"/>
  <c r="BL186"/>
  <c r="AR186"/>
  <c r="AW186"/>
  <c r="BR186"/>
  <c r="BQ189"/>
  <c r="BM189"/>
  <c r="AS189"/>
  <c r="BL189"/>
  <c r="BR189"/>
  <c r="AY188"/>
  <c r="BC188"/>
  <c r="BG193"/>
  <c r="BK193"/>
  <c r="K63" i="6"/>
  <c r="L63"/>
  <c r="O32"/>
  <c r="O63" s="1"/>
  <c r="N63"/>
  <c r="M63"/>
  <c r="AM38" i="4"/>
  <c r="BE166"/>
  <c r="AS166"/>
  <c r="BH162"/>
  <c r="AV162"/>
  <c r="BK162"/>
  <c r="BK158"/>
  <c r="AR158"/>
  <c r="BK150"/>
  <c r="AY150"/>
  <c r="BL146"/>
  <c r="BK146"/>
  <c r="AM146"/>
  <c r="BE146"/>
  <c r="BI150"/>
  <c r="BH158"/>
  <c r="BD162"/>
  <c r="F45"/>
  <c r="H45" s="1"/>
  <c r="F37"/>
  <c r="H37" s="1"/>
  <c r="G37" s="1"/>
  <c r="F52"/>
  <c r="H52" s="1"/>
  <c r="F41"/>
  <c r="H41" s="1"/>
  <c r="G41" s="1"/>
  <c r="F32"/>
  <c r="H32" s="1"/>
  <c r="G32" s="1"/>
  <c r="F42"/>
  <c r="H42" s="1"/>
  <c r="AN150"/>
  <c r="AO166"/>
  <c r="BA164"/>
  <c r="AR164"/>
  <c r="AZ156"/>
  <c r="BE156"/>
  <c r="F31"/>
  <c r="F48"/>
  <c r="H48" s="1"/>
  <c r="AU146"/>
  <c r="BE148"/>
  <c r="AS150"/>
  <c r="BJ158"/>
  <c r="BH164"/>
  <c r="BA166"/>
  <c r="BH144"/>
  <c r="AV144"/>
  <c r="AY163"/>
  <c r="AT163"/>
  <c r="AX159"/>
  <c r="BM159"/>
  <c r="AO159"/>
  <c r="AZ155"/>
  <c r="AT155"/>
  <c r="AZ147"/>
  <c r="BD147"/>
  <c r="F33"/>
  <c r="H33" s="1"/>
  <c r="AP4"/>
  <c r="AX4"/>
  <c r="BF4"/>
  <c r="BJ157"/>
  <c r="BC160"/>
  <c r="AY160"/>
  <c r="AM160"/>
  <c r="AJ151"/>
  <c r="AN4"/>
  <c r="AR4"/>
  <c r="AV4"/>
  <c r="AZ4"/>
  <c r="BD4"/>
  <c r="BH4"/>
  <c r="BL4"/>
  <c r="BJ145"/>
  <c r="AU145"/>
  <c r="BE145"/>
  <c r="AM148"/>
  <c r="AW148"/>
  <c r="BI148"/>
  <c r="AR152"/>
  <c r="BH152"/>
  <c r="AN153"/>
  <c r="AY153"/>
  <c r="BH153"/>
  <c r="AZ157"/>
  <c r="AX157"/>
  <c r="BG160"/>
  <c r="AZ161"/>
  <c r="AV161"/>
  <c r="AW164"/>
  <c r="BI164"/>
  <c r="AM165"/>
  <c r="AU157"/>
  <c r="AS161"/>
  <c r="AO4"/>
  <c r="AS4"/>
  <c r="AW4"/>
  <c r="BA4"/>
  <c r="BE4"/>
  <c r="BI4"/>
  <c r="BL144"/>
  <c r="AM145"/>
  <c r="AW145"/>
  <c r="BI145"/>
  <c r="BM147"/>
  <c r="AO148"/>
  <c r="BA148"/>
  <c r="BK148"/>
  <c r="AX152"/>
  <c r="BK152"/>
  <c r="AR153"/>
  <c r="AZ153"/>
  <c r="BE155"/>
  <c r="AO156"/>
  <c r="BD157"/>
  <c r="AT159"/>
  <c r="AP160"/>
  <c r="AR161"/>
  <c r="BA161"/>
  <c r="BB163"/>
  <c r="BK164"/>
  <c r="AZ164"/>
  <c r="BM164"/>
  <c r="AS148"/>
  <c r="BC148"/>
  <c r="BM148"/>
  <c r="AM152"/>
  <c r="AZ152"/>
  <c r="AT156"/>
  <c r="AU160"/>
  <c r="AO164"/>
  <c r="AX165"/>
  <c r="BJ165"/>
  <c r="BH161"/>
  <c r="BI161"/>
  <c r="BK161"/>
  <c r="BC157"/>
  <c r="AM157"/>
  <c r="AT157"/>
  <c r="BL153"/>
  <c r="BK153"/>
  <c r="BD153"/>
  <c r="AW153"/>
  <c r="AO153"/>
  <c r="BJ156"/>
  <c r="BL164"/>
  <c r="BE164"/>
  <c r="AS164"/>
  <c r="BK160"/>
  <c r="AN38"/>
  <c r="AR38"/>
  <c r="BJ23"/>
  <c r="AP7"/>
  <c r="BD15"/>
  <c r="AS11"/>
  <c r="AX19"/>
  <c r="BF7"/>
  <c r="BK11"/>
  <c r="BG19"/>
  <c r="BK7"/>
  <c r="AU15"/>
  <c r="AZ23"/>
  <c r="BB26"/>
  <c r="BA6"/>
  <c r="BM6"/>
  <c r="AO10"/>
  <c r="BH10"/>
  <c r="BC6"/>
  <c r="AU10"/>
  <c r="AN14"/>
  <c r="BH6"/>
  <c r="AY8"/>
  <c r="AY10"/>
  <c r="AR14"/>
  <c r="AW6"/>
  <c r="BL6"/>
  <c r="BA7"/>
  <c r="AN10"/>
  <c r="AZ10"/>
  <c r="AX14"/>
  <c r="BE18"/>
  <c r="AP23"/>
  <c r="AM13"/>
  <c r="AQ5"/>
  <c r="AX5"/>
  <c r="BM5"/>
  <c r="AX9"/>
  <c r="BK9"/>
  <c r="AM25"/>
  <c r="AM19"/>
  <c r="AM9"/>
  <c r="AU5"/>
  <c r="BB5"/>
  <c r="BI5"/>
  <c r="BC7"/>
  <c r="BI7"/>
  <c r="AN8"/>
  <c r="BI8"/>
  <c r="AT9"/>
  <c r="BA9"/>
  <c r="BI9"/>
  <c r="AP11"/>
  <c r="AU11"/>
  <c r="BG11"/>
  <c r="AR13"/>
  <c r="BG13"/>
  <c r="AP15"/>
  <c r="AY15"/>
  <c r="BJ15"/>
  <c r="AR19"/>
  <c r="BL19"/>
  <c r="AU23"/>
  <c r="AZ25"/>
  <c r="AM23"/>
  <c r="AM15"/>
  <c r="AM7"/>
  <c r="AP5"/>
  <c r="AW5"/>
  <c r="BC5"/>
  <c r="BK5"/>
  <c r="AV6"/>
  <c r="AO7"/>
  <c r="BE7"/>
  <c r="BJ7"/>
  <c r="AS8"/>
  <c r="AO9"/>
  <c r="AU9"/>
  <c r="BC9"/>
  <c r="BJ9"/>
  <c r="AS10"/>
  <c r="AQ11"/>
  <c r="BH11"/>
  <c r="AV13"/>
  <c r="BH13"/>
  <c r="AR15"/>
  <c r="BC15"/>
  <c r="AU19"/>
  <c r="BF19"/>
  <c r="AN23"/>
  <c r="AX23"/>
  <c r="BH23"/>
  <c r="AM21"/>
  <c r="AM5"/>
  <c r="BF5"/>
  <c r="AP9"/>
  <c r="BE9"/>
  <c r="AX13"/>
  <c r="AM20"/>
  <c r="AM11"/>
  <c r="AS5"/>
  <c r="BA5"/>
  <c r="AQ7"/>
  <c r="BB7"/>
  <c r="BG7"/>
  <c r="BM7"/>
  <c r="AS9"/>
  <c r="AY9"/>
  <c r="AO11"/>
  <c r="AT11"/>
  <c r="AN15"/>
  <c r="AX15"/>
  <c r="AQ19"/>
  <c r="AZ19"/>
  <c r="AT23"/>
  <c r="BC23"/>
  <c r="AP12"/>
  <c r="BA12"/>
  <c r="BL12"/>
  <c r="AN20"/>
  <c r="BE24"/>
  <c r="BK26"/>
  <c r="BG26"/>
  <c r="BC26"/>
  <c r="AY26"/>
  <c r="BI26"/>
  <c r="BD26"/>
  <c r="AX26"/>
  <c r="AN26"/>
  <c r="BH26"/>
  <c r="BA26"/>
  <c r="BM26"/>
  <c r="BF26"/>
  <c r="AZ26"/>
  <c r="AM26"/>
  <c r="BL26"/>
  <c r="BE26"/>
  <c r="AW26"/>
  <c r="AP26"/>
  <c r="BK22"/>
  <c r="BC22"/>
  <c r="AY22"/>
  <c r="AQ22"/>
  <c r="BL22"/>
  <c r="BA22"/>
  <c r="AP22"/>
  <c r="BM22"/>
  <c r="BJ22"/>
  <c r="AO22"/>
  <c r="AM22"/>
  <c r="BB22"/>
  <c r="AN22"/>
  <c r="BK18"/>
  <c r="BG18"/>
  <c r="BC18"/>
  <c r="AU18"/>
  <c r="AQ18"/>
  <c r="BI18"/>
  <c r="BD18"/>
  <c r="AX18"/>
  <c r="AS18"/>
  <c r="AN18"/>
  <c r="BJ18"/>
  <c r="BB18"/>
  <c r="AV18"/>
  <c r="AO18"/>
  <c r="BH18"/>
  <c r="AT18"/>
  <c r="AM18"/>
  <c r="BM18"/>
  <c r="BF18"/>
  <c r="AR18"/>
  <c r="BC14"/>
  <c r="AY14"/>
  <c r="AU14"/>
  <c r="AQ14"/>
  <c r="BM14"/>
  <c r="BA14"/>
  <c r="AV14"/>
  <c r="AP14"/>
  <c r="AM14"/>
  <c r="BE14"/>
  <c r="AZ14"/>
  <c r="AT14"/>
  <c r="AO14"/>
  <c r="BJ10"/>
  <c r="BF10"/>
  <c r="BB10"/>
  <c r="AX10"/>
  <c r="AT10"/>
  <c r="AP10"/>
  <c r="AM10"/>
  <c r="BM10"/>
  <c r="BI10"/>
  <c r="BE10"/>
  <c r="BA10"/>
  <c r="BJ6"/>
  <c r="BF6"/>
  <c r="BB6"/>
  <c r="AX6"/>
  <c r="AT6"/>
  <c r="AM6"/>
  <c r="AM24"/>
  <c r="AM8"/>
  <c r="AN6"/>
  <c r="AS6"/>
  <c r="AY6"/>
  <c r="BD6"/>
  <c r="BI6"/>
  <c r="AO8"/>
  <c r="AU8"/>
  <c r="BK8"/>
  <c r="AQ10"/>
  <c r="AV10"/>
  <c r="BC10"/>
  <c r="BK10"/>
  <c r="BB12"/>
  <c r="BM12"/>
  <c r="AS14"/>
  <c r="BD14"/>
  <c r="BL18"/>
  <c r="AV20"/>
  <c r="AZ22"/>
  <c r="BL24"/>
  <c r="AO26"/>
  <c r="BM25"/>
  <c r="BI25"/>
  <c r="BE25"/>
  <c r="BA25"/>
  <c r="AS25"/>
  <c r="AO25"/>
  <c r="BH25"/>
  <c r="BC25"/>
  <c r="AR25"/>
  <c r="BL25"/>
  <c r="BF25"/>
  <c r="AQ25"/>
  <c r="BK25"/>
  <c r="BD25"/>
  <c r="AV25"/>
  <c r="AP25"/>
  <c r="BJ25"/>
  <c r="BB25"/>
  <c r="AU25"/>
  <c r="AN25"/>
  <c r="BM21"/>
  <c r="BI21"/>
  <c r="BE21"/>
  <c r="AO21"/>
  <c r="BK21"/>
  <c r="BF21"/>
  <c r="BJ21"/>
  <c r="AN21"/>
  <c r="BH21"/>
  <c r="BG21"/>
  <c r="BM17"/>
  <c r="AO17"/>
  <c r="BL17"/>
  <c r="AQ17"/>
  <c r="BK17"/>
  <c r="AP17"/>
  <c r="BM13"/>
  <c r="BI13"/>
  <c r="BE13"/>
  <c r="BA13"/>
  <c r="AW13"/>
  <c r="AS13"/>
  <c r="AO13"/>
  <c r="BK13"/>
  <c r="BF13"/>
  <c r="AZ13"/>
  <c r="AU13"/>
  <c r="AP13"/>
  <c r="BJ13"/>
  <c r="BD13"/>
  <c r="AY13"/>
  <c r="AT13"/>
  <c r="AN13"/>
  <c r="BL9"/>
  <c r="BH9"/>
  <c r="BD9"/>
  <c r="AZ9"/>
  <c r="AV9"/>
  <c r="AR9"/>
  <c r="AN9"/>
  <c r="BL5"/>
  <c r="BH5"/>
  <c r="BD5"/>
  <c r="AZ5"/>
  <c r="AV5"/>
  <c r="AR5"/>
  <c r="AN5"/>
  <c r="AM17"/>
  <c r="AM12"/>
  <c r="AO5"/>
  <c r="AT5"/>
  <c r="AY5"/>
  <c r="BE5"/>
  <c r="BJ5"/>
  <c r="AO6"/>
  <c r="AU6"/>
  <c r="AZ6"/>
  <c r="BE6"/>
  <c r="BK6"/>
  <c r="AQ8"/>
  <c r="AV8"/>
  <c r="AQ9"/>
  <c r="AW9"/>
  <c r="BB9"/>
  <c r="BG9"/>
  <c r="BM9"/>
  <c r="AR10"/>
  <c r="AW10"/>
  <c r="BD10"/>
  <c r="BL10"/>
  <c r="AQ13"/>
  <c r="BB13"/>
  <c r="BL13"/>
  <c r="AW14"/>
  <c r="AN17"/>
  <c r="AP18"/>
  <c r="AT25"/>
  <c r="BK24"/>
  <c r="BC24"/>
  <c r="AY24"/>
  <c r="AU24"/>
  <c r="AQ24"/>
  <c r="BM24"/>
  <c r="BB24"/>
  <c r="AW24"/>
  <c r="AR24"/>
  <c r="BJ24"/>
  <c r="BD24"/>
  <c r="AV24"/>
  <c r="AO24"/>
  <c r="BI24"/>
  <c r="BA24"/>
  <c r="AT24"/>
  <c r="AN24"/>
  <c r="AZ24"/>
  <c r="AS24"/>
  <c r="BC20"/>
  <c r="AY20"/>
  <c r="AU20"/>
  <c r="AQ20"/>
  <c r="AZ20"/>
  <c r="AT20"/>
  <c r="AO20"/>
  <c r="BA20"/>
  <c r="AS20"/>
  <c r="BM20"/>
  <c r="AX20"/>
  <c r="AR20"/>
  <c r="BL20"/>
  <c r="AW20"/>
  <c r="AP20"/>
  <c r="BM16"/>
  <c r="BL16"/>
  <c r="AP16"/>
  <c r="AO16"/>
  <c r="AN16"/>
  <c r="BK12"/>
  <c r="BG12"/>
  <c r="BC12"/>
  <c r="AY12"/>
  <c r="BJ12"/>
  <c r="BE12"/>
  <c r="AZ12"/>
  <c r="AO12"/>
  <c r="BI12"/>
  <c r="BD12"/>
  <c r="AX12"/>
  <c r="AN12"/>
  <c r="BJ8"/>
  <c r="AX8"/>
  <c r="AT8"/>
  <c r="AP8"/>
  <c r="AM16"/>
  <c r="AR8"/>
  <c r="AW8"/>
  <c r="BH8"/>
  <c r="BM8"/>
  <c r="BH12"/>
  <c r="AX24"/>
  <c r="BM23"/>
  <c r="BI23"/>
  <c r="BA23"/>
  <c r="AW23"/>
  <c r="AS23"/>
  <c r="AO23"/>
  <c r="BL23"/>
  <c r="BG23"/>
  <c r="BB23"/>
  <c r="AV23"/>
  <c r="AQ23"/>
  <c r="BM19"/>
  <c r="BI19"/>
  <c r="BE19"/>
  <c r="BA19"/>
  <c r="AW19"/>
  <c r="AS19"/>
  <c r="AO19"/>
  <c r="BJ19"/>
  <c r="AY19"/>
  <c r="AT19"/>
  <c r="AN19"/>
  <c r="BM15"/>
  <c r="BI15"/>
  <c r="BE15"/>
  <c r="BA15"/>
  <c r="AW15"/>
  <c r="AS15"/>
  <c r="AO15"/>
  <c r="BG15"/>
  <c r="BB15"/>
  <c r="AV15"/>
  <c r="AQ15"/>
  <c r="BM11"/>
  <c r="BI11"/>
  <c r="AN7"/>
  <c r="AZ7"/>
  <c r="BD7"/>
  <c r="BH7"/>
  <c r="AN11"/>
  <c r="AR11"/>
  <c r="AV11"/>
  <c r="BJ11"/>
  <c r="AT15"/>
  <c r="AZ15"/>
  <c r="BH15"/>
  <c r="AP19"/>
  <c r="AV19"/>
  <c r="BK19"/>
  <c r="AR23"/>
  <c r="AY23"/>
  <c r="AB42" i="6"/>
  <c r="AC42" s="1"/>
  <c r="AD42" s="1"/>
  <c r="AE42" s="1"/>
  <c r="AF42" s="1"/>
  <c r="AG42" s="1"/>
  <c r="AH42" s="1"/>
  <c r="AI42" s="1"/>
  <c r="AJ42" s="1"/>
  <c r="AK42" s="1"/>
  <c r="AL42" s="1"/>
  <c r="AM42" s="1"/>
  <c r="AN42" s="1"/>
  <c r="Y23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S167" i="4"/>
  <c r="N167"/>
  <c r="AJ147"/>
  <c r="O167"/>
  <c r="U167"/>
  <c r="AJ156"/>
  <c r="R167"/>
  <c r="Q167"/>
  <c r="AJ148"/>
  <c r="Y167"/>
  <c r="AA167"/>
  <c r="AB167"/>
  <c r="AJ157"/>
  <c r="AF167"/>
  <c r="AJ154"/>
  <c r="AV146"/>
  <c r="BA146"/>
  <c r="BG146"/>
  <c r="AO146"/>
  <c r="AW146"/>
  <c r="BC146"/>
  <c r="BH146"/>
  <c r="BM146"/>
  <c r="BJ150"/>
  <c r="AQ150"/>
  <c r="AV150"/>
  <c r="BA150"/>
  <c r="BG150"/>
  <c r="BL150"/>
  <c r="AN158"/>
  <c r="AV158"/>
  <c r="BD158"/>
  <c r="BL158"/>
  <c r="AO162"/>
  <c r="AZ162"/>
  <c r="BL162"/>
  <c r="AT165"/>
  <c r="AW166"/>
  <c r="BF166"/>
  <c r="AQ145"/>
  <c r="AY145"/>
  <c r="BJ146"/>
  <c r="AS146"/>
  <c r="AY146"/>
  <c r="BD146"/>
  <c r="BI146"/>
  <c r="AQ148"/>
  <c r="AY148"/>
  <c r="AM150"/>
  <c r="AR150"/>
  <c r="AW150"/>
  <c r="BC150"/>
  <c r="BH150"/>
  <c r="BM150"/>
  <c r="BJ152"/>
  <c r="AU152"/>
  <c r="BJ153"/>
  <c r="AQ153"/>
  <c r="AV153"/>
  <c r="BA153"/>
  <c r="BG153"/>
  <c r="AP157"/>
  <c r="AQ158"/>
  <c r="AY158"/>
  <c r="BG158"/>
  <c r="BF160"/>
  <c r="AQ160"/>
  <c r="AO161"/>
  <c r="BE162"/>
  <c r="BI162"/>
  <c r="AS162"/>
  <c r="BA162"/>
  <c r="BM162"/>
  <c r="AN164"/>
  <c r="AV164"/>
  <c r="BD164"/>
  <c r="AX166"/>
  <c r="BI166"/>
  <c r="AN146"/>
  <c r="AO150"/>
  <c r="AU150"/>
  <c r="AZ150"/>
  <c r="BE150"/>
  <c r="AM158"/>
  <c r="AU158"/>
  <c r="BC158"/>
  <c r="AN162"/>
  <c r="AW162"/>
  <c r="AP166"/>
  <c r="AN144"/>
  <c r="BD144"/>
  <c r="AR144"/>
  <c r="AP144"/>
  <c r="AT144"/>
  <c r="AX144"/>
  <c r="BB144"/>
  <c r="BF144"/>
  <c r="BJ144"/>
  <c r="AJ146"/>
  <c r="AP147"/>
  <c r="AT147"/>
  <c r="AX147"/>
  <c r="BB147"/>
  <c r="BF147"/>
  <c r="BJ147"/>
  <c r="AN149"/>
  <c r="AR149"/>
  <c r="AV149"/>
  <c r="AZ149"/>
  <c r="BD149"/>
  <c r="BH149"/>
  <c r="BL149"/>
  <c r="AO151"/>
  <c r="AT151"/>
  <c r="AZ151"/>
  <c r="BE151"/>
  <c r="BJ151"/>
  <c r="AJ152"/>
  <c r="AO154"/>
  <c r="AT154"/>
  <c r="AY154"/>
  <c r="BE154"/>
  <c r="BJ154"/>
  <c r="BK155"/>
  <c r="BG155"/>
  <c r="BC155"/>
  <c r="AY155"/>
  <c r="AU155"/>
  <c r="AQ155"/>
  <c r="AM155"/>
  <c r="AR155"/>
  <c r="AW155"/>
  <c r="BB155"/>
  <c r="BH155"/>
  <c r="BM155"/>
  <c r="BK156"/>
  <c r="BG156"/>
  <c r="BC156"/>
  <c r="AY156"/>
  <c r="AU156"/>
  <c r="AQ156"/>
  <c r="AM156"/>
  <c r="AR156"/>
  <c r="AW156"/>
  <c r="BB156"/>
  <c r="BH156"/>
  <c r="BM156"/>
  <c r="AM144"/>
  <c r="AQ144"/>
  <c r="AU144"/>
  <c r="AY144"/>
  <c r="BC144"/>
  <c r="BG144"/>
  <c r="BK144"/>
  <c r="AN145"/>
  <c r="AR145"/>
  <c r="AV145"/>
  <c r="AZ145"/>
  <c r="BD145"/>
  <c r="BH145"/>
  <c r="BL145"/>
  <c r="AP146"/>
  <c r="AT146"/>
  <c r="AX146"/>
  <c r="BB146"/>
  <c r="BF146"/>
  <c r="P167"/>
  <c r="T167"/>
  <c r="AM147"/>
  <c r="AQ147"/>
  <c r="AU147"/>
  <c r="AY147"/>
  <c r="BC147"/>
  <c r="BG147"/>
  <c r="BK147"/>
  <c r="AC167"/>
  <c r="AN148"/>
  <c r="AR148"/>
  <c r="AV148"/>
  <c r="AZ148"/>
  <c r="BD148"/>
  <c r="BH148"/>
  <c r="BL148"/>
  <c r="AO149"/>
  <c r="AS149"/>
  <c r="AW149"/>
  <c r="BA149"/>
  <c r="BE149"/>
  <c r="BI149"/>
  <c r="BM149"/>
  <c r="AP150"/>
  <c r="AT150"/>
  <c r="AX150"/>
  <c r="BB150"/>
  <c r="BF150"/>
  <c r="AP151"/>
  <c r="AV151"/>
  <c r="BA151"/>
  <c r="BF151"/>
  <c r="AN152"/>
  <c r="AT152"/>
  <c r="AY152"/>
  <c r="BD152"/>
  <c r="AE167"/>
  <c r="AP154"/>
  <c r="AU154"/>
  <c r="BA154"/>
  <c r="BF154"/>
  <c r="AN155"/>
  <c r="AS155"/>
  <c r="AX155"/>
  <c r="BD155"/>
  <c r="BI155"/>
  <c r="AN156"/>
  <c r="AS156"/>
  <c r="AX156"/>
  <c r="BD156"/>
  <c r="BI156"/>
  <c r="BL157"/>
  <c r="BH157"/>
  <c r="BK157"/>
  <c r="BG157"/>
  <c r="BM157"/>
  <c r="BE157"/>
  <c r="BA157"/>
  <c r="AW157"/>
  <c r="AS157"/>
  <c r="AO157"/>
  <c r="AQ157"/>
  <c r="AV157"/>
  <c r="BB157"/>
  <c r="BI157"/>
  <c r="BL159"/>
  <c r="BH159"/>
  <c r="BD159"/>
  <c r="AZ159"/>
  <c r="AV159"/>
  <c r="AR159"/>
  <c r="AN159"/>
  <c r="BK159"/>
  <c r="BG159"/>
  <c r="BC159"/>
  <c r="AY159"/>
  <c r="AU159"/>
  <c r="AQ159"/>
  <c r="AM159"/>
  <c r="BI159"/>
  <c r="BA159"/>
  <c r="AS159"/>
  <c r="AW159"/>
  <c r="BF159"/>
  <c r="AJ161"/>
  <c r="BM163"/>
  <c r="BI163"/>
  <c r="BE163"/>
  <c r="BA163"/>
  <c r="AW163"/>
  <c r="AS163"/>
  <c r="AO163"/>
  <c r="BL163"/>
  <c r="BH163"/>
  <c r="BD163"/>
  <c r="AZ163"/>
  <c r="AV163"/>
  <c r="AR163"/>
  <c r="AN163"/>
  <c r="BK163"/>
  <c r="BC163"/>
  <c r="AU163"/>
  <c r="AM163"/>
  <c r="AX163"/>
  <c r="BG163"/>
  <c r="AP165"/>
  <c r="BB165"/>
  <c r="AJ166"/>
  <c r="AT149"/>
  <c r="BB149"/>
  <c r="BF149"/>
  <c r="BK151"/>
  <c r="BG151"/>
  <c r="BC151"/>
  <c r="AY151"/>
  <c r="AU151"/>
  <c r="AQ151"/>
  <c r="AM151"/>
  <c r="AR151"/>
  <c r="AW151"/>
  <c r="BB151"/>
  <c r="BM151"/>
  <c r="BL154"/>
  <c r="BH154"/>
  <c r="BD154"/>
  <c r="AZ154"/>
  <c r="AV154"/>
  <c r="AR154"/>
  <c r="AN154"/>
  <c r="AQ154"/>
  <c r="AW154"/>
  <c r="BB154"/>
  <c r="BG154"/>
  <c r="BM154"/>
  <c r="AR157"/>
  <c r="V167"/>
  <c r="AG167"/>
  <c r="AQ146"/>
  <c r="AP149"/>
  <c r="AX149"/>
  <c r="BJ149"/>
  <c r="AO144"/>
  <c r="AS144"/>
  <c r="AW144"/>
  <c r="BA144"/>
  <c r="BE144"/>
  <c r="BI144"/>
  <c r="AP145"/>
  <c r="AT145"/>
  <c r="AX145"/>
  <c r="BB145"/>
  <c r="BF145"/>
  <c r="AR146"/>
  <c r="AO147"/>
  <c r="AS147"/>
  <c r="AW147"/>
  <c r="BA147"/>
  <c r="BE147"/>
  <c r="BI147"/>
  <c r="AP148"/>
  <c r="AT148"/>
  <c r="AX148"/>
  <c r="BB148"/>
  <c r="BF148"/>
  <c r="AM149"/>
  <c r="AQ149"/>
  <c r="AU149"/>
  <c r="AY149"/>
  <c r="BC149"/>
  <c r="BG149"/>
  <c r="AN151"/>
  <c r="AS151"/>
  <c r="AX151"/>
  <c r="BD151"/>
  <c r="BI151"/>
  <c r="BM152"/>
  <c r="BI152"/>
  <c r="BE152"/>
  <c r="BA152"/>
  <c r="AW152"/>
  <c r="AS152"/>
  <c r="AO152"/>
  <c r="AQ152"/>
  <c r="AV152"/>
  <c r="BB152"/>
  <c r="BG152"/>
  <c r="BL152"/>
  <c r="AM154"/>
  <c r="AS154"/>
  <c r="AX154"/>
  <c r="BC154"/>
  <c r="BI154"/>
  <c r="AJ155"/>
  <c r="AP155"/>
  <c r="AV155"/>
  <c r="BA155"/>
  <c r="BF155"/>
  <c r="BL155"/>
  <c r="AP156"/>
  <c r="AV156"/>
  <c r="BA156"/>
  <c r="BF156"/>
  <c r="BL156"/>
  <c r="BB159"/>
  <c r="AR162"/>
  <c r="AJ162"/>
  <c r="BM165"/>
  <c r="BI165"/>
  <c r="BE165"/>
  <c r="BA165"/>
  <c r="AW165"/>
  <c r="AS165"/>
  <c r="AO165"/>
  <c r="BL165"/>
  <c r="BH165"/>
  <c r="BD165"/>
  <c r="AZ165"/>
  <c r="AV165"/>
  <c r="AR165"/>
  <c r="AN165"/>
  <c r="BG165"/>
  <c r="AY165"/>
  <c r="AQ165"/>
  <c r="AU165"/>
  <c r="BF165"/>
  <c r="AP153"/>
  <c r="AT153"/>
  <c r="AX153"/>
  <c r="BB153"/>
  <c r="BF153"/>
  <c r="AJ160"/>
  <c r="BM160"/>
  <c r="BI160"/>
  <c r="BE160"/>
  <c r="BA160"/>
  <c r="AW160"/>
  <c r="AS160"/>
  <c r="AO160"/>
  <c r="BL160"/>
  <c r="BH160"/>
  <c r="BD160"/>
  <c r="AZ160"/>
  <c r="AV160"/>
  <c r="AR160"/>
  <c r="AN160"/>
  <c r="AT160"/>
  <c r="BB160"/>
  <c r="BJ160"/>
  <c r="AJ163"/>
  <c r="BL166"/>
  <c r="BH166"/>
  <c r="BD166"/>
  <c r="AZ166"/>
  <c r="AV166"/>
  <c r="AR166"/>
  <c r="AN166"/>
  <c r="BK166"/>
  <c r="BG166"/>
  <c r="BC166"/>
  <c r="AY166"/>
  <c r="AU166"/>
  <c r="AQ166"/>
  <c r="AM166"/>
  <c r="AT166"/>
  <c r="BB166"/>
  <c r="BJ166"/>
  <c r="AO158"/>
  <c r="AS158"/>
  <c r="AW158"/>
  <c r="BA158"/>
  <c r="BE158"/>
  <c r="BI158"/>
  <c r="BM158"/>
  <c r="AP161"/>
  <c r="AT161"/>
  <c r="AX161"/>
  <c r="BB161"/>
  <c r="BF161"/>
  <c r="BJ161"/>
  <c r="AP162"/>
  <c r="AT162"/>
  <c r="AX162"/>
  <c r="BB162"/>
  <c r="BF162"/>
  <c r="BJ162"/>
  <c r="AP164"/>
  <c r="AT164"/>
  <c r="AX164"/>
  <c r="BB164"/>
  <c r="BF164"/>
  <c r="BJ164"/>
  <c r="AP158"/>
  <c r="AT158"/>
  <c r="AX158"/>
  <c r="BB158"/>
  <c r="BF158"/>
  <c r="AM161"/>
  <c r="AQ161"/>
  <c r="AU161"/>
  <c r="AY161"/>
  <c r="BC161"/>
  <c r="BG161"/>
  <c r="AM162"/>
  <c r="AQ162"/>
  <c r="AU162"/>
  <c r="AY162"/>
  <c r="BC162"/>
  <c r="BG162"/>
  <c r="AM164"/>
  <c r="AQ164"/>
  <c r="AU164"/>
  <c r="AY164"/>
  <c r="BC164"/>
  <c r="BG164"/>
  <c r="AK17" i="6"/>
  <c r="AM13" i="5"/>
  <c r="AM7"/>
  <c r="AM5"/>
  <c r="AM4"/>
  <c r="AK13"/>
  <c r="AK12"/>
  <c r="AK11"/>
  <c r="AK7"/>
  <c r="AK6"/>
  <c r="AK5"/>
  <c r="AK4"/>
  <c r="AI13"/>
  <c r="AI11"/>
  <c r="AI7"/>
  <c r="AI6"/>
  <c r="AI5"/>
  <c r="AI4"/>
  <c r="AG13"/>
  <c r="AG8"/>
  <c r="AG7"/>
  <c r="AG6"/>
  <c r="AG5"/>
  <c r="AG4"/>
  <c r="AE13"/>
  <c r="AE9"/>
  <c r="AE8"/>
  <c r="AE7"/>
  <c r="AE6"/>
  <c r="AE5"/>
  <c r="AE4"/>
  <c r="AC13"/>
  <c r="AC9"/>
  <c r="AC8"/>
  <c r="AC7"/>
  <c r="AC6"/>
  <c r="AC5"/>
  <c r="AC4"/>
  <c r="AA13"/>
  <c r="AA9"/>
  <c r="AA8"/>
  <c r="AA7"/>
  <c r="AA6"/>
  <c r="AA5"/>
  <c r="AA4"/>
  <c r="Y13"/>
  <c r="Y9"/>
  <c r="Y8"/>
  <c r="Y7"/>
  <c r="Y6"/>
  <c r="Y5"/>
  <c r="Y4"/>
  <c r="W13"/>
  <c r="W11"/>
  <c r="W9"/>
  <c r="W7"/>
  <c r="W6"/>
  <c r="W5"/>
  <c r="W4"/>
  <c r="U13"/>
  <c r="U11"/>
  <c r="U9"/>
  <c r="U7"/>
  <c r="U5"/>
  <c r="U4"/>
  <c r="S13"/>
  <c r="S11"/>
  <c r="S9"/>
  <c r="S7"/>
  <c r="S5"/>
  <c r="S4"/>
  <c r="Q13"/>
  <c r="Q11"/>
  <c r="Q10"/>
  <c r="Q9"/>
  <c r="Q7"/>
  <c r="Q5"/>
  <c r="Q4"/>
  <c r="O13"/>
  <c r="O11"/>
  <c r="O9"/>
  <c r="O7"/>
  <c r="O6"/>
  <c r="O5"/>
  <c r="O4"/>
  <c r="M13"/>
  <c r="M11"/>
  <c r="M9"/>
  <c r="M7"/>
  <c r="M6"/>
  <c r="M5"/>
  <c r="M4"/>
  <c r="K13"/>
  <c r="K11"/>
  <c r="K9"/>
  <c r="K7"/>
  <c r="K6"/>
  <c r="K5"/>
  <c r="K4"/>
  <c r="I13"/>
  <c r="I11"/>
  <c r="I10"/>
  <c r="I9"/>
  <c r="I8"/>
  <c r="I7"/>
  <c r="I5"/>
  <c r="I4"/>
  <c r="V215" i="4" l="1"/>
  <c r="J215"/>
  <c r="N215"/>
  <c r="R215"/>
  <c r="K215"/>
  <c r="X215"/>
  <c r="I215"/>
  <c r="Y215"/>
  <c r="AH215"/>
  <c r="O215"/>
  <c r="L215"/>
  <c r="M215"/>
  <c r="S215"/>
  <c r="AI215"/>
  <c r="P215"/>
  <c r="Q215"/>
  <c r="AJ205"/>
  <c r="AH199"/>
  <c r="BQ199" s="1"/>
  <c r="Z199"/>
  <c r="BI199" s="1"/>
  <c r="S199"/>
  <c r="BB199" s="1"/>
  <c r="L199"/>
  <c r="AU199" s="1"/>
  <c r="AD199"/>
  <c r="BM199" s="1"/>
  <c r="W199"/>
  <c r="BF199" s="1"/>
  <c r="O199"/>
  <c r="AX199" s="1"/>
  <c r="AE199"/>
  <c r="BN199" s="1"/>
  <c r="R199"/>
  <c r="BA199" s="1"/>
  <c r="AI199"/>
  <c r="BR199" s="1"/>
  <c r="AB199"/>
  <c r="BK199" s="1"/>
  <c r="T199"/>
  <c r="BC199" s="1"/>
  <c r="N199"/>
  <c r="AW199" s="1"/>
  <c r="X199"/>
  <c r="BG199" s="1"/>
  <c r="J199"/>
  <c r="AS199" s="1"/>
  <c r="G12" i="7"/>
  <c r="G18" s="1"/>
  <c r="G19"/>
  <c r="I12"/>
  <c r="P4" i="14" s="1"/>
  <c r="I14" s="1"/>
  <c r="I19" i="7"/>
  <c r="BL201" i="4"/>
  <c r="AQ202"/>
  <c r="AR202" s="1"/>
  <c r="AG207"/>
  <c r="J207"/>
  <c r="Z207"/>
  <c r="BI201"/>
  <c r="BJ201"/>
  <c r="AS201"/>
  <c r="H12" i="7"/>
  <c r="H18" s="1"/>
  <c r="F12"/>
  <c r="F15" s="1"/>
  <c r="G5" i="15"/>
  <c r="L5" i="14"/>
  <c r="J10" s="1"/>
  <c r="G10" s="1"/>
  <c r="D6" i="17" s="1"/>
  <c r="N4" i="14"/>
  <c r="I12" s="1"/>
  <c r="I18" i="7"/>
  <c r="K4" i="15"/>
  <c r="K3"/>
  <c r="P3" i="14"/>
  <c r="H14" s="1"/>
  <c r="I3" i="15"/>
  <c r="N3" i="14"/>
  <c r="H12" s="1"/>
  <c r="O3"/>
  <c r="H13" s="1"/>
  <c r="J3" i="15"/>
  <c r="M3" i="14"/>
  <c r="H11" s="1"/>
  <c r="E11" s="1"/>
  <c r="H3" i="15"/>
  <c r="P32" i="6"/>
  <c r="AJ200" i="4"/>
  <c r="AI221"/>
  <c r="AH221"/>
  <c r="Z221"/>
  <c r="J221"/>
  <c r="AD221"/>
  <c r="V221"/>
  <c r="AB221"/>
  <c r="T221"/>
  <c r="L221"/>
  <c r="AF221"/>
  <c r="X221"/>
  <c r="AA221"/>
  <c r="K221"/>
  <c r="AG221"/>
  <c r="AS194"/>
  <c r="W221"/>
  <c r="AC221"/>
  <c r="S221"/>
  <c r="Y221"/>
  <c r="I221"/>
  <c r="AI218"/>
  <c r="AE218"/>
  <c r="W218"/>
  <c r="S218"/>
  <c r="O218"/>
  <c r="K218"/>
  <c r="AH218"/>
  <c r="AD218"/>
  <c r="V218"/>
  <c r="R218"/>
  <c r="N218"/>
  <c r="J218"/>
  <c r="AG218"/>
  <c r="AC218"/>
  <c r="Y218"/>
  <c r="U218"/>
  <c r="Q218"/>
  <c r="M218"/>
  <c r="I218"/>
  <c r="AF218"/>
  <c r="X218"/>
  <c r="T218"/>
  <c r="P218"/>
  <c r="L218"/>
  <c r="J211"/>
  <c r="AH211"/>
  <c r="AJ181"/>
  <c r="AF208"/>
  <c r="AB208"/>
  <c r="X208"/>
  <c r="T208"/>
  <c r="P208"/>
  <c r="L208"/>
  <c r="AI208"/>
  <c r="AE208"/>
  <c r="AA208"/>
  <c r="W208"/>
  <c r="S208"/>
  <c r="O208"/>
  <c r="K208"/>
  <c r="AH208"/>
  <c r="AD208"/>
  <c r="Z208"/>
  <c r="V208"/>
  <c r="R208"/>
  <c r="N208"/>
  <c r="J208"/>
  <c r="AG208"/>
  <c r="AC208"/>
  <c r="Y208"/>
  <c r="U208"/>
  <c r="Q208"/>
  <c r="M208"/>
  <c r="I208"/>
  <c r="AJ204"/>
  <c r="AI195"/>
  <c r="AV199"/>
  <c r="BB192"/>
  <c r="BN192"/>
  <c r="AT190"/>
  <c r="K195"/>
  <c r="AV183"/>
  <c r="BB176"/>
  <c r="AJ173"/>
  <c r="J195"/>
  <c r="I195"/>
  <c r="AJ177"/>
  <c r="AT179"/>
  <c r="AJ178"/>
  <c r="BC177"/>
  <c r="AU173"/>
  <c r="AZ172"/>
  <c r="BS200"/>
  <c r="Y41"/>
  <c r="BC41" s="1"/>
  <c r="AA41"/>
  <c r="BE41" s="1"/>
  <c r="V41"/>
  <c r="R41"/>
  <c r="N41"/>
  <c r="AR41" s="1"/>
  <c r="J41"/>
  <c r="AN41" s="1"/>
  <c r="Z41"/>
  <c r="BD41" s="1"/>
  <c r="T41"/>
  <c r="AX41" s="1"/>
  <c r="O41"/>
  <c r="AS41" s="1"/>
  <c r="I41"/>
  <c r="W41"/>
  <c r="Q41"/>
  <c r="AU41" s="1"/>
  <c r="L41"/>
  <c r="AI41"/>
  <c r="BM41" s="1"/>
  <c r="U41"/>
  <c r="P41"/>
  <c r="K41"/>
  <c r="AO41" s="1"/>
  <c r="M41"/>
  <c r="AQ41" s="1"/>
  <c r="X41"/>
  <c r="S41"/>
  <c r="AW41" s="1"/>
  <c r="G53"/>
  <c r="G52"/>
  <c r="BR195"/>
  <c r="AG32"/>
  <c r="BK32" s="1"/>
  <c r="AC32"/>
  <c r="BG32" s="1"/>
  <c r="Y32"/>
  <c r="BC32" s="1"/>
  <c r="U32"/>
  <c r="Q32"/>
  <c r="AU32" s="1"/>
  <c r="M32"/>
  <c r="AQ32" s="1"/>
  <c r="I32"/>
  <c r="AH32"/>
  <c r="AB32"/>
  <c r="BF32" s="1"/>
  <c r="W32"/>
  <c r="BA32" s="1"/>
  <c r="R32"/>
  <c r="AV32" s="1"/>
  <c r="L32"/>
  <c r="AP32" s="1"/>
  <c r="AE32"/>
  <c r="BI32" s="1"/>
  <c r="Z32"/>
  <c r="BD32" s="1"/>
  <c r="T32"/>
  <c r="AX32" s="1"/>
  <c r="O32"/>
  <c r="AS32" s="1"/>
  <c r="J32"/>
  <c r="AN32" s="1"/>
  <c r="AF32"/>
  <c r="BJ32" s="1"/>
  <c r="V32"/>
  <c r="AZ32" s="1"/>
  <c r="K32"/>
  <c r="AO32" s="1"/>
  <c r="AD32"/>
  <c r="BH32" s="1"/>
  <c r="S32"/>
  <c r="AA32"/>
  <c r="BE32" s="1"/>
  <c r="P32"/>
  <c r="AT32" s="1"/>
  <c r="AI32"/>
  <c r="BM32" s="1"/>
  <c r="X32"/>
  <c r="BB32" s="1"/>
  <c r="N32"/>
  <c r="AR32" s="1"/>
  <c r="G47"/>
  <c r="G46"/>
  <c r="G45"/>
  <c r="AG40"/>
  <c r="AC40"/>
  <c r="Y40"/>
  <c r="U40"/>
  <c r="Q40"/>
  <c r="M40"/>
  <c r="I40"/>
  <c r="AE40"/>
  <c r="Z40"/>
  <c r="T40"/>
  <c r="O40"/>
  <c r="J40"/>
  <c r="AH40"/>
  <c r="AB40"/>
  <c r="W40"/>
  <c r="R40"/>
  <c r="L40"/>
  <c r="AF40"/>
  <c r="AA40"/>
  <c r="V40"/>
  <c r="P40"/>
  <c r="K40"/>
  <c r="S40"/>
  <c r="AI40"/>
  <c r="N40"/>
  <c r="AD40"/>
  <c r="X40"/>
  <c r="G36"/>
  <c r="G34"/>
  <c r="G33"/>
  <c r="G35"/>
  <c r="AS195"/>
  <c r="AF39"/>
  <c r="BJ39" s="1"/>
  <c r="AB39"/>
  <c r="BF39" s="1"/>
  <c r="X39"/>
  <c r="BB39" s="1"/>
  <c r="T39"/>
  <c r="AX39" s="1"/>
  <c r="L39"/>
  <c r="AP39" s="1"/>
  <c r="AE39"/>
  <c r="BI39" s="1"/>
  <c r="Z39"/>
  <c r="BD39" s="1"/>
  <c r="U39"/>
  <c r="AY39" s="1"/>
  <c r="J39"/>
  <c r="AN39" s="1"/>
  <c r="AH39"/>
  <c r="BL39" s="1"/>
  <c r="AC39"/>
  <c r="BG39" s="1"/>
  <c r="W39"/>
  <c r="BA39" s="1"/>
  <c r="AG39"/>
  <c r="BK39" s="1"/>
  <c r="AA39"/>
  <c r="BE39" s="1"/>
  <c r="V39"/>
  <c r="AZ39" s="1"/>
  <c r="K39"/>
  <c r="AO39" s="1"/>
  <c r="AD39"/>
  <c r="BH39" s="1"/>
  <c r="Y39"/>
  <c r="BC39" s="1"/>
  <c r="AI39"/>
  <c r="BM39" s="1"/>
  <c r="I39"/>
  <c r="AM39" s="1"/>
  <c r="G50"/>
  <c r="G48"/>
  <c r="G51"/>
  <c r="G49"/>
  <c r="G42"/>
  <c r="G43"/>
  <c r="AH37"/>
  <c r="BL37" s="1"/>
  <c r="AD37"/>
  <c r="Z37"/>
  <c r="BD37" s="1"/>
  <c r="V37"/>
  <c r="AZ37" s="1"/>
  <c r="R37"/>
  <c r="AV37" s="1"/>
  <c r="N37"/>
  <c r="AR37" s="1"/>
  <c r="J37"/>
  <c r="AN37" s="1"/>
  <c r="AF37"/>
  <c r="BJ37" s="1"/>
  <c r="AA37"/>
  <c r="BE37" s="1"/>
  <c r="U37"/>
  <c r="AY37" s="1"/>
  <c r="P37"/>
  <c r="AT37" s="1"/>
  <c r="K37"/>
  <c r="AO37" s="1"/>
  <c r="AI37"/>
  <c r="BM37" s="1"/>
  <c r="AC37"/>
  <c r="X37"/>
  <c r="BB37" s="1"/>
  <c r="S37"/>
  <c r="AW37" s="1"/>
  <c r="M37"/>
  <c r="AQ37" s="1"/>
  <c r="AG37"/>
  <c r="BK37" s="1"/>
  <c r="AB37"/>
  <c r="BF37" s="1"/>
  <c r="W37"/>
  <c r="BA37" s="1"/>
  <c r="Q37"/>
  <c r="AU37" s="1"/>
  <c r="O37"/>
  <c r="AS37" s="1"/>
  <c r="AE37"/>
  <c r="BI37" s="1"/>
  <c r="L37"/>
  <c r="AP37" s="1"/>
  <c r="Y37"/>
  <c r="BC37" s="1"/>
  <c r="I37"/>
  <c r="T37"/>
  <c r="AX37" s="1"/>
  <c r="BS178"/>
  <c r="AR195"/>
  <c r="BS181"/>
  <c r="H31"/>
  <c r="G31" s="1"/>
  <c r="F54"/>
  <c r="BH37"/>
  <c r="BG37"/>
  <c r="BL32"/>
  <c r="AY32"/>
  <c r="AW32"/>
  <c r="AY41"/>
  <c r="AZ41"/>
  <c r="AT41"/>
  <c r="BB41"/>
  <c r="AV41"/>
  <c r="BA41"/>
  <c r="AP41"/>
  <c r="BN153"/>
  <c r="BN5"/>
  <c r="BN13"/>
  <c r="BN9"/>
  <c r="BN166"/>
  <c r="AZ167"/>
  <c r="AA36" i="6" s="1"/>
  <c r="AJ167" i="4"/>
  <c r="BN158"/>
  <c r="BN150"/>
  <c r="BN145"/>
  <c r="BM167"/>
  <c r="BN146"/>
  <c r="BN160"/>
  <c r="BN157"/>
  <c r="BD167"/>
  <c r="AE36" i="6" s="1"/>
  <c r="AN167" i="4"/>
  <c r="BL167"/>
  <c r="AM36" i="6" s="1"/>
  <c r="AV167" i="4"/>
  <c r="W36" i="6" s="1"/>
  <c r="BN152" i="4"/>
  <c r="BH167"/>
  <c r="AI36" i="6" s="1"/>
  <c r="AR167" i="4"/>
  <c r="S36" i="6" s="1"/>
  <c r="BN162" i="4"/>
  <c r="AS167"/>
  <c r="T36" i="6" s="1"/>
  <c r="BN147" i="4"/>
  <c r="AQ167"/>
  <c r="BE167"/>
  <c r="AF36" i="6" s="1"/>
  <c r="BN151" i="4"/>
  <c r="AM167"/>
  <c r="BN144"/>
  <c r="BJ167"/>
  <c r="AK36" i="6" s="1"/>
  <c r="AT167" i="4"/>
  <c r="U36" i="6" s="1"/>
  <c r="BN164" i="4"/>
  <c r="BN161"/>
  <c r="BN149"/>
  <c r="BA167"/>
  <c r="AB36" i="6" s="1"/>
  <c r="AY167" i="4"/>
  <c r="Z36" i="6" s="1"/>
  <c r="BF167" i="4"/>
  <c r="AG36" i="6" s="1"/>
  <c r="AP167" i="4"/>
  <c r="BI167"/>
  <c r="AJ36" i="6" s="1"/>
  <c r="BG167" i="4"/>
  <c r="AH36" i="6" s="1"/>
  <c r="BN156" i="4"/>
  <c r="BN155"/>
  <c r="AX167"/>
  <c r="Y36" i="6" s="1"/>
  <c r="BN148" i="4"/>
  <c r="AO167"/>
  <c r="BC167"/>
  <c r="AD36" i="6" s="1"/>
  <c r="BN165" i="4"/>
  <c r="BN154"/>
  <c r="AW167"/>
  <c r="X36" i="6" s="1"/>
  <c r="BN163" i="4"/>
  <c r="BN159"/>
  <c r="BK167"/>
  <c r="AL36" i="6" s="1"/>
  <c r="AU167" i="4"/>
  <c r="V36" i="6" s="1"/>
  <c r="BB167" i="4"/>
  <c r="AC36" i="6" s="1"/>
  <c r="AN27" i="4"/>
  <c r="AM27"/>
  <c r="BM27"/>
  <c r="AN28" i="6" s="1"/>
  <c r="AN31" s="1"/>
  <c r="AN62" s="1"/>
  <c r="AH5" i="7" s="1"/>
  <c r="BN10" i="4"/>
  <c r="AO27"/>
  <c r="I4" i="15" l="1"/>
  <c r="G15" i="7"/>
  <c r="I17"/>
  <c r="G17"/>
  <c r="H15"/>
  <c r="H21" s="1"/>
  <c r="J5" i="15" s="1"/>
  <c r="I16" i="7"/>
  <c r="BM202" i="4"/>
  <c r="BQ202"/>
  <c r="BH202"/>
  <c r="AQ203"/>
  <c r="BI202"/>
  <c r="BR202"/>
  <c r="BL202"/>
  <c r="BP202"/>
  <c r="BE202"/>
  <c r="AV202"/>
  <c r="BG202"/>
  <c r="BO202"/>
  <c r="BK202"/>
  <c r="BJ202"/>
  <c r="AU202"/>
  <c r="BN202"/>
  <c r="AT202"/>
  <c r="BF202"/>
  <c r="AS202"/>
  <c r="J4" i="15"/>
  <c r="H4"/>
  <c r="H17" i="7"/>
  <c r="M4" i="14"/>
  <c r="I11" s="1"/>
  <c r="F11" s="1"/>
  <c r="E9" i="16" s="1"/>
  <c r="F18" i="7"/>
  <c r="O4" i="14"/>
  <c r="I13" s="1"/>
  <c r="F17" i="7"/>
  <c r="E11" i="15"/>
  <c r="E12" i="14"/>
  <c r="E12" i="15" s="1"/>
  <c r="AO3" i="14"/>
  <c r="H39" s="1"/>
  <c r="AJ3" i="15"/>
  <c r="I222" i="4"/>
  <c r="AI222"/>
  <c r="K222"/>
  <c r="AT195"/>
  <c r="AJ208"/>
  <c r="J222"/>
  <c r="BS177"/>
  <c r="BS173"/>
  <c r="S37" i="6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F51" i="4"/>
  <c r="X51"/>
  <c r="T51"/>
  <c r="P51"/>
  <c r="L51"/>
  <c r="AH51"/>
  <c r="W51"/>
  <c r="R51"/>
  <c r="M51"/>
  <c r="AE51"/>
  <c r="Y51"/>
  <c r="Q51"/>
  <c r="J51"/>
  <c r="U51"/>
  <c r="K51"/>
  <c r="AG51"/>
  <c r="S51"/>
  <c r="Z51"/>
  <c r="N51"/>
  <c r="AI51"/>
  <c r="V51"/>
  <c r="I51"/>
  <c r="AA51"/>
  <c r="O51"/>
  <c r="AH33"/>
  <c r="BL33" s="1"/>
  <c r="AD33"/>
  <c r="BH33" s="1"/>
  <c r="Z33"/>
  <c r="BD33" s="1"/>
  <c r="V33"/>
  <c r="AZ33" s="1"/>
  <c r="R33"/>
  <c r="AV33" s="1"/>
  <c r="J33"/>
  <c r="AN33" s="1"/>
  <c r="AG33"/>
  <c r="BK33" s="1"/>
  <c r="AB33"/>
  <c r="BF33" s="1"/>
  <c r="W33"/>
  <c r="BA33" s="1"/>
  <c r="Q33"/>
  <c r="AU33" s="1"/>
  <c r="AE33"/>
  <c r="BI33" s="1"/>
  <c r="Y33"/>
  <c r="BC33" s="1"/>
  <c r="T33"/>
  <c r="AX33" s="1"/>
  <c r="O33"/>
  <c r="AS33" s="1"/>
  <c r="I33"/>
  <c r="AM33" s="1"/>
  <c r="AA33"/>
  <c r="BE33" s="1"/>
  <c r="P33"/>
  <c r="AT33" s="1"/>
  <c r="AI33"/>
  <c r="BM33" s="1"/>
  <c r="X33"/>
  <c r="BB33" s="1"/>
  <c r="AF33"/>
  <c r="BJ33" s="1"/>
  <c r="U33"/>
  <c r="AY33" s="1"/>
  <c r="K33"/>
  <c r="AO33" s="1"/>
  <c r="AC33"/>
  <c r="BG33" s="1"/>
  <c r="S33"/>
  <c r="AW33" s="1"/>
  <c r="AF31"/>
  <c r="BJ31" s="1"/>
  <c r="AB31"/>
  <c r="BF31" s="1"/>
  <c r="X31"/>
  <c r="BB31" s="1"/>
  <c r="T31"/>
  <c r="AX31" s="1"/>
  <c r="P31"/>
  <c r="AT31" s="1"/>
  <c r="L31"/>
  <c r="AP31" s="1"/>
  <c r="AH31"/>
  <c r="BL31" s="1"/>
  <c r="AC31"/>
  <c r="BG31" s="1"/>
  <c r="W31"/>
  <c r="BA31" s="1"/>
  <c r="R31"/>
  <c r="AV31" s="1"/>
  <c r="M31"/>
  <c r="AQ31" s="1"/>
  <c r="AE31"/>
  <c r="BI31" s="1"/>
  <c r="Z31"/>
  <c r="BD31" s="1"/>
  <c r="U31"/>
  <c r="AY31" s="1"/>
  <c r="O31"/>
  <c r="AS31" s="1"/>
  <c r="J31"/>
  <c r="AN31" s="1"/>
  <c r="AD31"/>
  <c r="BH31" s="1"/>
  <c r="AA31"/>
  <c r="BE31" s="1"/>
  <c r="Q31"/>
  <c r="AU31" s="1"/>
  <c r="AI31"/>
  <c r="BM31" s="1"/>
  <c r="Y31"/>
  <c r="BC31" s="1"/>
  <c r="N31"/>
  <c r="AR31" s="1"/>
  <c r="V31"/>
  <c r="AZ31" s="1"/>
  <c r="K31"/>
  <c r="AO31" s="1"/>
  <c r="S31"/>
  <c r="AW31" s="1"/>
  <c r="I31"/>
  <c r="AI44"/>
  <c r="K44"/>
  <c r="AG44"/>
  <c r="L44"/>
  <c r="AI43"/>
  <c r="BM43" s="1"/>
  <c r="K43"/>
  <c r="AO43" s="1"/>
  <c r="AH44"/>
  <c r="J43"/>
  <c r="AN43" s="1"/>
  <c r="M44"/>
  <c r="I44"/>
  <c r="L43"/>
  <c r="I43"/>
  <c r="J44"/>
  <c r="AH43"/>
  <c r="BL43" s="1"/>
  <c r="AF48"/>
  <c r="BJ48" s="1"/>
  <c r="AB48"/>
  <c r="BF48" s="1"/>
  <c r="AH48"/>
  <c r="BL48" s="1"/>
  <c r="AC48"/>
  <c r="BG48" s="1"/>
  <c r="AG48"/>
  <c r="BK48" s="1"/>
  <c r="K48"/>
  <c r="AO48" s="1"/>
  <c r="AE48"/>
  <c r="BI48" s="1"/>
  <c r="AA48"/>
  <c r="BE48" s="1"/>
  <c r="I48"/>
  <c r="AI48"/>
  <c r="BM48" s="1"/>
  <c r="AD48"/>
  <c r="BH48" s="1"/>
  <c r="J48"/>
  <c r="AN48" s="1"/>
  <c r="AI34"/>
  <c r="BM34" s="1"/>
  <c r="AE34"/>
  <c r="BI34" s="1"/>
  <c r="AA34"/>
  <c r="BE34" s="1"/>
  <c r="W34"/>
  <c r="BA34" s="1"/>
  <c r="K34"/>
  <c r="AO34" s="1"/>
  <c r="AG34"/>
  <c r="BK34" s="1"/>
  <c r="AB34"/>
  <c r="BF34" s="1"/>
  <c r="V34"/>
  <c r="AZ34" s="1"/>
  <c r="L34"/>
  <c r="AD34"/>
  <c r="BH34" s="1"/>
  <c r="Y34"/>
  <c r="BC34" s="1"/>
  <c r="I34"/>
  <c r="X34"/>
  <c r="AF34"/>
  <c r="BJ34" s="1"/>
  <c r="J34"/>
  <c r="AN34" s="1"/>
  <c r="AC34"/>
  <c r="BG34" s="1"/>
  <c r="Z34"/>
  <c r="BD34" s="1"/>
  <c r="AH34"/>
  <c r="BL34" s="1"/>
  <c r="M34"/>
  <c r="AQ34" s="1"/>
  <c r="AF45"/>
  <c r="BJ45" s="1"/>
  <c r="AB45"/>
  <c r="BF45" s="1"/>
  <c r="X45"/>
  <c r="BB45" s="1"/>
  <c r="T45"/>
  <c r="AX45" s="1"/>
  <c r="P45"/>
  <c r="AT45" s="1"/>
  <c r="L45"/>
  <c r="AP45" s="1"/>
  <c r="AE45"/>
  <c r="BI45" s="1"/>
  <c r="Z45"/>
  <c r="BD45" s="1"/>
  <c r="O45"/>
  <c r="AS45" s="1"/>
  <c r="J45"/>
  <c r="AN45" s="1"/>
  <c r="AD45"/>
  <c r="BH45" s="1"/>
  <c r="Q45"/>
  <c r="AU45" s="1"/>
  <c r="I45"/>
  <c r="AM45" s="1"/>
  <c r="AH45"/>
  <c r="BL45" s="1"/>
  <c r="AA45"/>
  <c r="BE45" s="1"/>
  <c r="S45"/>
  <c r="AW45" s="1"/>
  <c r="M45"/>
  <c r="AQ45" s="1"/>
  <c r="AG45"/>
  <c r="BK45" s="1"/>
  <c r="Y45"/>
  <c r="BC45" s="1"/>
  <c r="R45"/>
  <c r="AV45" s="1"/>
  <c r="K45"/>
  <c r="AO45" s="1"/>
  <c r="N45"/>
  <c r="AR45" s="1"/>
  <c r="AI45"/>
  <c r="BM45" s="1"/>
  <c r="AC45"/>
  <c r="BG45" s="1"/>
  <c r="AG52"/>
  <c r="BK52" s="1"/>
  <c r="AC52"/>
  <c r="BG52" s="1"/>
  <c r="Y52"/>
  <c r="BC52" s="1"/>
  <c r="Q52"/>
  <c r="AU52" s="1"/>
  <c r="M52"/>
  <c r="AQ52" s="1"/>
  <c r="I52"/>
  <c r="AM52" s="1"/>
  <c r="AH52"/>
  <c r="BL52" s="1"/>
  <c r="AB52"/>
  <c r="BF52" s="1"/>
  <c r="W52"/>
  <c r="BA52" s="1"/>
  <c r="R52"/>
  <c r="AV52" s="1"/>
  <c r="L52"/>
  <c r="AP52" s="1"/>
  <c r="AF52"/>
  <c r="BJ52" s="1"/>
  <c r="Z52"/>
  <c r="BD52" s="1"/>
  <c r="K52"/>
  <c r="AO52" s="1"/>
  <c r="AE52"/>
  <c r="BI52" s="1"/>
  <c r="V52"/>
  <c r="AZ52" s="1"/>
  <c r="N52"/>
  <c r="AR52" s="1"/>
  <c r="AD52"/>
  <c r="BH52" s="1"/>
  <c r="P52"/>
  <c r="AT52" s="1"/>
  <c r="X52"/>
  <c r="BB52" s="1"/>
  <c r="J52"/>
  <c r="AN52" s="1"/>
  <c r="AI52"/>
  <c r="BM52" s="1"/>
  <c r="AA52"/>
  <c r="BE52" s="1"/>
  <c r="O52"/>
  <c r="AS52" s="1"/>
  <c r="AD42"/>
  <c r="BH42" s="1"/>
  <c r="Z42"/>
  <c r="BD42" s="1"/>
  <c r="V42"/>
  <c r="AZ42" s="1"/>
  <c r="R42"/>
  <c r="AV42" s="1"/>
  <c r="N42"/>
  <c r="AR42" s="1"/>
  <c r="J42"/>
  <c r="AN42" s="1"/>
  <c r="AF42"/>
  <c r="BJ42" s="1"/>
  <c r="AA42"/>
  <c r="BE42" s="1"/>
  <c r="U42"/>
  <c r="AY42" s="1"/>
  <c r="P42"/>
  <c r="AT42" s="1"/>
  <c r="K42"/>
  <c r="AO42" s="1"/>
  <c r="AI42"/>
  <c r="BM42" s="1"/>
  <c r="AB42"/>
  <c r="BF42" s="1"/>
  <c r="T42"/>
  <c r="AX42" s="1"/>
  <c r="M42"/>
  <c r="AQ42" s="1"/>
  <c r="AE42"/>
  <c r="BI42" s="1"/>
  <c r="X42"/>
  <c r="BB42" s="1"/>
  <c r="Q42"/>
  <c r="AU42" s="1"/>
  <c r="I42"/>
  <c r="AM42" s="1"/>
  <c r="AC42"/>
  <c r="BG42" s="1"/>
  <c r="W42"/>
  <c r="BA42" s="1"/>
  <c r="O42"/>
  <c r="AS42" s="1"/>
  <c r="L42"/>
  <c r="AP42" s="1"/>
  <c r="Y42"/>
  <c r="BC42" s="1"/>
  <c r="S42"/>
  <c r="AW42" s="1"/>
  <c r="AI50"/>
  <c r="AE50"/>
  <c r="W50"/>
  <c r="S50"/>
  <c r="O50"/>
  <c r="K50"/>
  <c r="AH50"/>
  <c r="AC50"/>
  <c r="X50"/>
  <c r="R50"/>
  <c r="M50"/>
  <c r="AD50"/>
  <c r="V50"/>
  <c r="P50"/>
  <c r="I50"/>
  <c r="T50"/>
  <c r="J50"/>
  <c r="AG50"/>
  <c r="U50"/>
  <c r="N50"/>
  <c r="Y50"/>
  <c r="L50"/>
  <c r="AF50"/>
  <c r="Q50"/>
  <c r="AG36"/>
  <c r="AC36"/>
  <c r="Y36"/>
  <c r="U36"/>
  <c r="Q36"/>
  <c r="M36"/>
  <c r="I36"/>
  <c r="AF36"/>
  <c r="AA36"/>
  <c r="V36"/>
  <c r="P36"/>
  <c r="K36"/>
  <c r="AI36"/>
  <c r="AD36"/>
  <c r="X36"/>
  <c r="S36"/>
  <c r="N36"/>
  <c r="AE36"/>
  <c r="T36"/>
  <c r="J36"/>
  <c r="AB36"/>
  <c r="R36"/>
  <c r="Z36"/>
  <c r="O36"/>
  <c r="AH36"/>
  <c r="W36"/>
  <c r="L36"/>
  <c r="AH46"/>
  <c r="BL46" s="1"/>
  <c r="AD46"/>
  <c r="BH46" s="1"/>
  <c r="V46"/>
  <c r="AZ46" s="1"/>
  <c r="R46"/>
  <c r="AV46" s="1"/>
  <c r="N46"/>
  <c r="AR46" s="1"/>
  <c r="AI46"/>
  <c r="AC46"/>
  <c r="BG46" s="1"/>
  <c r="S46"/>
  <c r="AW46" s="1"/>
  <c r="M46"/>
  <c r="I46"/>
  <c r="AE46"/>
  <c r="BI46" s="1"/>
  <c r="W46"/>
  <c r="BA46" s="1"/>
  <c r="P46"/>
  <c r="AT46" s="1"/>
  <c r="J46"/>
  <c r="AB46"/>
  <c r="BF46" s="1"/>
  <c r="T46"/>
  <c r="AX46" s="1"/>
  <c r="K46"/>
  <c r="AO46" s="1"/>
  <c r="AG46"/>
  <c r="O46"/>
  <c r="AS46" s="1"/>
  <c r="AF46"/>
  <c r="BJ46" s="1"/>
  <c r="U46"/>
  <c r="AY46" s="1"/>
  <c r="L46"/>
  <c r="Q46"/>
  <c r="AU46" s="1"/>
  <c r="AA46"/>
  <c r="BE46" s="1"/>
  <c r="AH53"/>
  <c r="BL53" s="1"/>
  <c r="AD53"/>
  <c r="Z53"/>
  <c r="BD53" s="1"/>
  <c r="V53"/>
  <c r="AZ53" s="1"/>
  <c r="J53"/>
  <c r="AN53" s="1"/>
  <c r="AG53"/>
  <c r="BK53" s="1"/>
  <c r="AB53"/>
  <c r="BF53" s="1"/>
  <c r="W53"/>
  <c r="BA53" s="1"/>
  <c r="L53"/>
  <c r="AP53" s="1"/>
  <c r="AI53"/>
  <c r="AA53"/>
  <c r="BE53" s="1"/>
  <c r="T53"/>
  <c r="AX53" s="1"/>
  <c r="AF53"/>
  <c r="BJ53" s="1"/>
  <c r="X53"/>
  <c r="AC53"/>
  <c r="BG53" s="1"/>
  <c r="U53"/>
  <c r="AY53" s="1"/>
  <c r="I53"/>
  <c r="AE53"/>
  <c r="S53"/>
  <c r="AW53" s="1"/>
  <c r="K53"/>
  <c r="AO53" s="1"/>
  <c r="Y53"/>
  <c r="BC53" s="1"/>
  <c r="AH49"/>
  <c r="AI49"/>
  <c r="BM49" s="1"/>
  <c r="Y49"/>
  <c r="BC49" s="1"/>
  <c r="U49"/>
  <c r="AY49" s="1"/>
  <c r="M49"/>
  <c r="AQ49" s="1"/>
  <c r="I49"/>
  <c r="W49"/>
  <c r="BA49" s="1"/>
  <c r="L49"/>
  <c r="AP49" s="1"/>
  <c r="AG49"/>
  <c r="X49"/>
  <c r="BB49" s="1"/>
  <c r="J49"/>
  <c r="AN49" s="1"/>
  <c r="K49"/>
  <c r="AO49" s="1"/>
  <c r="AF49"/>
  <c r="V49"/>
  <c r="AZ49" s="1"/>
  <c r="AF35"/>
  <c r="T35"/>
  <c r="P35"/>
  <c r="L35"/>
  <c r="AG35"/>
  <c r="Q35"/>
  <c r="K35"/>
  <c r="AI35"/>
  <c r="AD35"/>
  <c r="S35"/>
  <c r="N35"/>
  <c r="I35"/>
  <c r="O35"/>
  <c r="AH35"/>
  <c r="M35"/>
  <c r="AE35"/>
  <c r="U35"/>
  <c r="J35"/>
  <c r="R35"/>
  <c r="AI47"/>
  <c r="W47"/>
  <c r="S47"/>
  <c r="O47"/>
  <c r="K47"/>
  <c r="AH47"/>
  <c r="X47"/>
  <c r="R47"/>
  <c r="M47"/>
  <c r="Y47"/>
  <c r="Q47"/>
  <c r="J47"/>
  <c r="U47"/>
  <c r="L47"/>
  <c r="P47"/>
  <c r="V47"/>
  <c r="N47"/>
  <c r="T47"/>
  <c r="I47"/>
  <c r="AM48"/>
  <c r="AM32"/>
  <c r="BN32" s="1"/>
  <c r="AJ32"/>
  <c r="AP43"/>
  <c r="AP34"/>
  <c r="BB34"/>
  <c r="BK46"/>
  <c r="AN46"/>
  <c r="AP46"/>
  <c r="BM46"/>
  <c r="AM46"/>
  <c r="BJ40"/>
  <c r="BM40"/>
  <c r="AQ40"/>
  <c r="BL40"/>
  <c r="BB40"/>
  <c r="BG40"/>
  <c r="AX40"/>
  <c r="AT40"/>
  <c r="BA40"/>
  <c r="AP40"/>
  <c r="BC40"/>
  <c r="AY40"/>
  <c r="AO40"/>
  <c r="BE40"/>
  <c r="AU40"/>
  <c r="AZ40"/>
  <c r="BH40"/>
  <c r="BD40"/>
  <c r="AS40"/>
  <c r="BI40"/>
  <c r="BF40"/>
  <c r="AV40"/>
  <c r="AR40"/>
  <c r="AN40"/>
  <c r="AW40"/>
  <c r="BK40"/>
  <c r="AM37"/>
  <c r="BN37" s="1"/>
  <c r="AJ37"/>
  <c r="BK49"/>
  <c r="BL49"/>
  <c r="BJ49"/>
  <c r="AM41"/>
  <c r="BH53"/>
  <c r="BI53"/>
  <c r="BM53"/>
  <c r="BB53"/>
  <c r="BN167"/>
  <c r="G21" i="7" l="1"/>
  <c r="N5" i="14" s="1"/>
  <c r="J12" s="1"/>
  <c r="F21" i="7"/>
  <c r="H5" i="15" s="1"/>
  <c r="I21" i="7"/>
  <c r="P5" i="14" s="1"/>
  <c r="J14" s="1"/>
  <c r="AQ204" i="4"/>
  <c r="AZ203"/>
  <c r="BM203"/>
  <c r="BR203"/>
  <c r="AY203"/>
  <c r="BO203"/>
  <c r="BA203"/>
  <c r="AW203"/>
  <c r="BP203"/>
  <c r="BQ203"/>
  <c r="AV203"/>
  <c r="BN203"/>
  <c r="BB203"/>
  <c r="AU203"/>
  <c r="BD203"/>
  <c r="AX203"/>
  <c r="BC203"/>
  <c r="AT203"/>
  <c r="AR203"/>
  <c r="AS203"/>
  <c r="F12" i="14"/>
  <c r="E10" i="16" s="1"/>
  <c r="O5" i="14"/>
  <c r="J13" s="1"/>
  <c r="M5"/>
  <c r="J11" s="1"/>
  <c r="G11" s="1"/>
  <c r="D7" i="17" s="1"/>
  <c r="K5" i="15"/>
  <c r="E13" i="14"/>
  <c r="E14" s="1"/>
  <c r="AM31" i="4"/>
  <c r="AM40"/>
  <c r="BN40" s="1"/>
  <c r="AJ40"/>
  <c r="AQ46"/>
  <c r="AN47"/>
  <c r="AS47"/>
  <c r="AX47"/>
  <c r="AZ47"/>
  <c r="AR47"/>
  <c r="BM47"/>
  <c r="AM47"/>
  <c r="BC47"/>
  <c r="AP47"/>
  <c r="BL47"/>
  <c r="AW47"/>
  <c r="AQ47"/>
  <c r="AO47"/>
  <c r="AV47"/>
  <c r="BB47"/>
  <c r="BA47"/>
  <c r="AT47"/>
  <c r="AY47"/>
  <c r="AM34"/>
  <c r="AM53"/>
  <c r="BJ35"/>
  <c r="BK35"/>
  <c r="AU35"/>
  <c r="AQ35"/>
  <c r="AY35"/>
  <c r="AR35"/>
  <c r="BH35"/>
  <c r="BI35"/>
  <c r="AP35"/>
  <c r="AV35"/>
  <c r="BL35"/>
  <c r="AS35"/>
  <c r="BM35"/>
  <c r="AO35"/>
  <c r="AT35"/>
  <c r="AW35"/>
  <c r="AX35"/>
  <c r="AN35"/>
  <c r="BM44"/>
  <c r="AP44"/>
  <c r="BL44"/>
  <c r="AO44"/>
  <c r="AQ44"/>
  <c r="AN44"/>
  <c r="BK44"/>
  <c r="BM50"/>
  <c r="BJ50"/>
  <c r="AS50"/>
  <c r="BA50"/>
  <c r="AO50"/>
  <c r="AW50"/>
  <c r="BB50"/>
  <c r="AY50"/>
  <c r="AN50"/>
  <c r="AP50"/>
  <c r="BC50"/>
  <c r="AR50"/>
  <c r="BH50"/>
  <c r="AX50"/>
  <c r="AQ50"/>
  <c r="BG50"/>
  <c r="AV50"/>
  <c r="BL50"/>
  <c r="BK50"/>
  <c r="AZ50"/>
  <c r="BI50"/>
  <c r="AT50"/>
  <c r="AU50"/>
  <c r="AM49"/>
  <c r="AM43"/>
  <c r="I5" i="15" l="1"/>
  <c r="F13" i="14"/>
  <c r="E11" i="16" s="1"/>
  <c r="AQ205" i="4"/>
  <c r="BQ204"/>
  <c r="AT204"/>
  <c r="BI204"/>
  <c r="BD204"/>
  <c r="AX204"/>
  <c r="BF204"/>
  <c r="BO204"/>
  <c r="BN204"/>
  <c r="AS204"/>
  <c r="BH204"/>
  <c r="AY204"/>
  <c r="BA204"/>
  <c r="AR204"/>
  <c r="BR204"/>
  <c r="AV204"/>
  <c r="AZ204"/>
  <c r="AW204"/>
  <c r="BG204"/>
  <c r="AU204"/>
  <c r="BP204"/>
  <c r="BL204"/>
  <c r="BM204"/>
  <c r="BK204"/>
  <c r="BE204"/>
  <c r="BC204"/>
  <c r="BB204"/>
  <c r="BJ204"/>
  <c r="E13" i="15"/>
  <c r="G12" i="14"/>
  <c r="G13" s="1"/>
  <c r="E14" i="15"/>
  <c r="AM50" i="4"/>
  <c r="AP51"/>
  <c r="AT51"/>
  <c r="AX51"/>
  <c r="BB51"/>
  <c r="AZ51"/>
  <c r="BD51"/>
  <c r="BM51"/>
  <c r="AR51"/>
  <c r="BA51"/>
  <c r="AV51"/>
  <c r="AS51"/>
  <c r="AU51"/>
  <c r="BK51"/>
  <c r="BC51"/>
  <c r="AQ51"/>
  <c r="AO51"/>
  <c r="BE51"/>
  <c r="BI51"/>
  <c r="AN51"/>
  <c r="AW51"/>
  <c r="BJ51"/>
  <c r="AY51"/>
  <c r="BL51"/>
  <c r="J54"/>
  <c r="BG36"/>
  <c r="AQ36"/>
  <c r="AR36"/>
  <c r="AT36"/>
  <c r="AW36"/>
  <c r="AZ36"/>
  <c r="BF36"/>
  <c r="AS36"/>
  <c r="AY36"/>
  <c r="BD36"/>
  <c r="AO36"/>
  <c r="AN36"/>
  <c r="BB36"/>
  <c r="BE36"/>
  <c r="BK36"/>
  <c r="AU36"/>
  <c r="BH36"/>
  <c r="AX36"/>
  <c r="AV36"/>
  <c r="BA36"/>
  <c r="BL36"/>
  <c r="BC36"/>
  <c r="AP36"/>
  <c r="AM44"/>
  <c r="AM35"/>
  <c r="AU47"/>
  <c r="F14" i="14" l="1"/>
  <c r="E12" i="16" s="1"/>
  <c r="BS204" i="4"/>
  <c r="AQ206"/>
  <c r="AS205"/>
  <c r="BJ205"/>
  <c r="BB205"/>
  <c r="AR205"/>
  <c r="BC205"/>
  <c r="BD205"/>
  <c r="BH205"/>
  <c r="BQ205"/>
  <c r="BK205"/>
  <c r="AT205"/>
  <c r="BI205"/>
  <c r="AW205"/>
  <c r="BG205"/>
  <c r="BF205"/>
  <c r="AZ205"/>
  <c r="AY205"/>
  <c r="AX205"/>
  <c r="BM205"/>
  <c r="AV205"/>
  <c r="BP205"/>
  <c r="BO205"/>
  <c r="BN205"/>
  <c r="BR205"/>
  <c r="BL205"/>
  <c r="AU205"/>
  <c r="BE205"/>
  <c r="BA205"/>
  <c r="D8" i="17"/>
  <c r="G14" i="14"/>
  <c r="D9" i="17"/>
  <c r="AO54" i="4"/>
  <c r="K54"/>
  <c r="BI36"/>
  <c r="AN54"/>
  <c r="BJ36"/>
  <c r="AM36"/>
  <c r="AJ36"/>
  <c r="I54"/>
  <c r="BM36"/>
  <c r="BM54" s="1"/>
  <c r="AI54"/>
  <c r="AM51"/>
  <c r="BS205" l="1"/>
  <c r="AQ207"/>
  <c r="AW206"/>
  <c r="BO206"/>
  <c r="BA206"/>
  <c r="BM206"/>
  <c r="AY206"/>
  <c r="BR206"/>
  <c r="AZ206"/>
  <c r="BQ206"/>
  <c r="BL206"/>
  <c r="AV206"/>
  <c r="AT206"/>
  <c r="BP206"/>
  <c r="AR206"/>
  <c r="BN206"/>
  <c r="AX206"/>
  <c r="AS206"/>
  <c r="AU206"/>
  <c r="D10" i="17"/>
  <c r="AM54" i="4"/>
  <c r="BN36"/>
  <c r="AQ208" l="1"/>
  <c r="BE207"/>
  <c r="BP207"/>
  <c r="BL207"/>
  <c r="BJ207"/>
  <c r="AT207"/>
  <c r="BI207"/>
  <c r="BG207"/>
  <c r="AS207"/>
  <c r="BF207"/>
  <c r="BN207"/>
  <c r="BD207"/>
  <c r="BM207"/>
  <c r="BH207"/>
  <c r="BC207"/>
  <c r="BK207"/>
  <c r="AR207"/>
  <c r="BQ207"/>
  <c r="BO207"/>
  <c r="AU207"/>
  <c r="BR207"/>
  <c r="AQ209" l="1"/>
  <c r="BL208"/>
  <c r="AU208"/>
  <c r="BP208"/>
  <c r="AY208"/>
  <c r="AX208"/>
  <c r="AW208"/>
  <c r="BG208"/>
  <c r="BA208"/>
  <c r="BK208"/>
  <c r="BE208"/>
  <c r="BO208"/>
  <c r="BN208"/>
  <c r="BM208"/>
  <c r="AR208"/>
  <c r="BQ208"/>
  <c r="AT208"/>
  <c r="BD208"/>
  <c r="BC208"/>
  <c r="BB208"/>
  <c r="BI208"/>
  <c r="AV208"/>
  <c r="BF208"/>
  <c r="AZ208"/>
  <c r="BJ208"/>
  <c r="AS208"/>
  <c r="BH208"/>
  <c r="BR208"/>
  <c r="BS208" l="1"/>
  <c r="AR209"/>
  <c r="AV209"/>
  <c r="AQ210"/>
  <c r="BR209"/>
  <c r="BF209"/>
  <c r="AU209"/>
  <c r="BH209"/>
  <c r="BC209"/>
  <c r="AZ209"/>
  <c r="BG209"/>
  <c r="AX209"/>
  <c r="BB209"/>
  <c r="AT209"/>
  <c r="AW209"/>
  <c r="BI209"/>
  <c r="BE209"/>
  <c r="BD209"/>
  <c r="AY209"/>
  <c r="AS209"/>
  <c r="BJ209"/>
  <c r="BA209"/>
  <c r="AW210" l="1"/>
  <c r="AZ210"/>
  <c r="BF210"/>
  <c r="AY210"/>
  <c r="BG210"/>
  <c r="BO210"/>
  <c r="BH210"/>
  <c r="BI210"/>
  <c r="BM210"/>
  <c r="AR210"/>
  <c r="AV210"/>
  <c r="AU210"/>
  <c r="AX210"/>
  <c r="BC210"/>
  <c r="AQ211"/>
  <c r="BB210"/>
  <c r="BE210"/>
  <c r="BK210"/>
  <c r="BN210"/>
  <c r="BR210"/>
  <c r="AT210"/>
  <c r="BD210"/>
  <c r="AS210"/>
  <c r="BL210"/>
  <c r="BA210"/>
  <c r="BJ210"/>
  <c r="AR211" l="1"/>
  <c r="AU211"/>
  <c r="BR211"/>
  <c r="AQ212"/>
  <c r="AS211"/>
  <c r="AT211"/>
  <c r="BQ211"/>
  <c r="AQ213" l="1"/>
  <c r="BP212"/>
  <c r="AV212"/>
  <c r="AS212"/>
  <c r="AU212"/>
  <c r="AR212"/>
  <c r="AT212"/>
  <c r="BR212"/>
  <c r="BQ212"/>
  <c r="BO213" l="1"/>
  <c r="AZ213"/>
  <c r="BL213"/>
  <c r="AQ214"/>
  <c r="AU213"/>
  <c r="BB213"/>
  <c r="AT213"/>
  <c r="AW213"/>
  <c r="BN213"/>
  <c r="BM213"/>
  <c r="BJ213"/>
  <c r="BH213"/>
  <c r="BP213"/>
  <c r="BQ213"/>
  <c r="AX213"/>
  <c r="AS213"/>
  <c r="AY213"/>
  <c r="BG213"/>
  <c r="BA213"/>
  <c r="BC213"/>
  <c r="AR213"/>
  <c r="BK213"/>
  <c r="BI213"/>
  <c r="AV213"/>
  <c r="BR213"/>
  <c r="AQ215" l="1"/>
  <c r="AS214"/>
  <c r="BO214"/>
  <c r="AW214"/>
  <c r="BL214"/>
  <c r="BR214"/>
  <c r="BJ214"/>
  <c r="AV214"/>
  <c r="BE214"/>
  <c r="BD214"/>
  <c r="AY214"/>
  <c r="AR214"/>
  <c r="BP214"/>
  <c r="BA214"/>
  <c r="AT214"/>
  <c r="AU214"/>
  <c r="BM214"/>
  <c r="BF214"/>
  <c r="AX214"/>
  <c r="BC214"/>
  <c r="AZ214"/>
  <c r="BQ214"/>
  <c r="BN214"/>
  <c r="BB214"/>
  <c r="BK214"/>
  <c r="K35" i="6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G34"/>
  <c r="AB11" i="4"/>
  <c r="AA11"/>
  <c r="AB23"/>
  <c r="AA23"/>
  <c r="AE95"/>
  <c r="AB95"/>
  <c r="AB92"/>
  <c r="Y92"/>
  <c r="AL54" i="6"/>
  <c r="AL56" s="1"/>
  <c r="AK54"/>
  <c r="AK56" s="1"/>
  <c r="AJ54"/>
  <c r="AJ56" s="1"/>
  <c r="AI54"/>
  <c r="AI56" s="1"/>
  <c r="AH54"/>
  <c r="AH56" s="1"/>
  <c r="AG54"/>
  <c r="AG56" s="1"/>
  <c r="AF54"/>
  <c r="AF56" s="1"/>
  <c r="X54"/>
  <c r="X56" s="1"/>
  <c r="X57" s="1"/>
  <c r="Y54"/>
  <c r="Y56" s="1"/>
  <c r="Z54"/>
  <c r="Z56" s="1"/>
  <c r="AJ39"/>
  <c r="AI39"/>
  <c r="AH39"/>
  <c r="AD95" i="4"/>
  <c r="AD103"/>
  <c r="AE96"/>
  <c r="AC95"/>
  <c r="AA95"/>
  <c r="V89"/>
  <c r="T89"/>
  <c r="S89"/>
  <c r="R88"/>
  <c r="Q88"/>
  <c r="P88"/>
  <c r="O88"/>
  <c r="T97"/>
  <c r="R97"/>
  <c r="S97"/>
  <c r="S93"/>
  <c r="AC103"/>
  <c r="AB103"/>
  <c r="AA92"/>
  <c r="Z92"/>
  <c r="Y97"/>
  <c r="X100"/>
  <c r="U103"/>
  <c r="T102"/>
  <c r="R102"/>
  <c r="S102"/>
  <c r="S92"/>
  <c r="R92"/>
  <c r="AJ135"/>
  <c r="J135"/>
  <c r="I135"/>
  <c r="F135"/>
  <c r="E134"/>
  <c r="E133"/>
  <c r="E132"/>
  <c r="AD132" s="1"/>
  <c r="E131"/>
  <c r="M131" s="1"/>
  <c r="E130"/>
  <c r="E129"/>
  <c r="AD129" s="1"/>
  <c r="E128"/>
  <c r="AF128" s="1"/>
  <c r="E127"/>
  <c r="Z127" s="1"/>
  <c r="E126"/>
  <c r="E125"/>
  <c r="AG125" s="1"/>
  <c r="E124"/>
  <c r="V124" s="1"/>
  <c r="E123"/>
  <c r="AC123" s="1"/>
  <c r="E122"/>
  <c r="E121"/>
  <c r="S121" s="1"/>
  <c r="E120"/>
  <c r="E119"/>
  <c r="E118"/>
  <c r="E117"/>
  <c r="AD117" s="1"/>
  <c r="E116"/>
  <c r="U116" s="1"/>
  <c r="E115"/>
  <c r="N115" s="1"/>
  <c r="E114"/>
  <c r="E113"/>
  <c r="AF113" s="1"/>
  <c r="B113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E112"/>
  <c r="AF112" s="1"/>
  <c r="AJ108"/>
  <c r="J108"/>
  <c r="I108"/>
  <c r="F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B86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E85"/>
  <c r="E80"/>
  <c r="AG80" s="1"/>
  <c r="E79"/>
  <c r="AI79" s="1"/>
  <c r="E78"/>
  <c r="AI78" s="1"/>
  <c r="E77"/>
  <c r="Y77" s="1"/>
  <c r="E76"/>
  <c r="AG76" s="1"/>
  <c r="E75"/>
  <c r="AG75" s="1"/>
  <c r="E74"/>
  <c r="AI74" s="1"/>
  <c r="E73"/>
  <c r="AB73" s="1"/>
  <c r="E72"/>
  <c r="AG72" s="1"/>
  <c r="E71"/>
  <c r="AI71" s="1"/>
  <c r="E70"/>
  <c r="AI70" s="1"/>
  <c r="E69"/>
  <c r="Y69" s="1"/>
  <c r="E68"/>
  <c r="X68" s="1"/>
  <c r="E67"/>
  <c r="AG67" s="1"/>
  <c r="E66"/>
  <c r="AI66" s="1"/>
  <c r="E65"/>
  <c r="M65" s="1"/>
  <c r="E64"/>
  <c r="AG64" s="1"/>
  <c r="E63"/>
  <c r="AI63" s="1"/>
  <c r="E62"/>
  <c r="AI62" s="1"/>
  <c r="E61"/>
  <c r="AE61" s="1"/>
  <c r="E60"/>
  <c r="AG60" s="1"/>
  <c r="E59"/>
  <c r="AG59" s="1"/>
  <c r="E58"/>
  <c r="AI58" s="1"/>
  <c r="K81"/>
  <c r="J81"/>
  <c r="I81"/>
  <c r="F81"/>
  <c r="B59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K60" i="6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K55"/>
  <c r="L55" s="1"/>
  <c r="M55" s="1"/>
  <c r="N55" s="1"/>
  <c r="O55" s="1"/>
  <c r="P55" s="1"/>
  <c r="Q55" s="1"/>
  <c r="R55" s="1"/>
  <c r="S55" s="1"/>
  <c r="T55" s="1"/>
  <c r="U55" s="1"/>
  <c r="V55" s="1"/>
  <c r="W55" s="1"/>
  <c r="K50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K45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K40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K27"/>
  <c r="L27" s="1"/>
  <c r="M27" s="1"/>
  <c r="N27" s="1"/>
  <c r="O27" s="1"/>
  <c r="P27" s="1"/>
  <c r="K2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K16"/>
  <c r="L16" s="1"/>
  <c r="M16" s="1"/>
  <c r="N16" s="1"/>
  <c r="O16" s="1"/>
  <c r="K11"/>
  <c r="L11" s="1"/>
  <c r="M11" s="1"/>
  <c r="N11" s="1"/>
  <c r="O11" s="1"/>
  <c r="D39"/>
  <c r="AA50" i="4" l="1"/>
  <c r="AA191"/>
  <c r="BJ191" s="1"/>
  <c r="AA218"/>
  <c r="AB191"/>
  <c r="BK191" s="1"/>
  <c r="AB218"/>
  <c r="AA179"/>
  <c r="BJ179" s="1"/>
  <c r="AA206"/>
  <c r="BJ206" s="1"/>
  <c r="AB38"/>
  <c r="AB206"/>
  <c r="BK206" s="1"/>
  <c r="AB179"/>
  <c r="BK179" s="1"/>
  <c r="AW215"/>
  <c r="AV215"/>
  <c r="BR215"/>
  <c r="AS215"/>
  <c r="BA215"/>
  <c r="AR215"/>
  <c r="AU215"/>
  <c r="AY215"/>
  <c r="BC215"/>
  <c r="BF215"/>
  <c r="BQ215"/>
  <c r="BE215"/>
  <c r="BD215"/>
  <c r="BB215"/>
  <c r="BH215"/>
  <c r="BG215"/>
  <c r="AQ216"/>
  <c r="AX215"/>
  <c r="AT215"/>
  <c r="AZ215"/>
  <c r="AH40" i="6"/>
  <c r="AI40" s="1"/>
  <c r="AJ40" s="1"/>
  <c r="AK40" s="1"/>
  <c r="AL40" s="1"/>
  <c r="AM40" s="1"/>
  <c r="AN40" s="1"/>
  <c r="Y57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X55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Y119" i="4"/>
  <c r="AE122"/>
  <c r="AA38"/>
  <c r="BE38" s="1"/>
  <c r="AB50"/>
  <c r="BF50" s="1"/>
  <c r="L58"/>
  <c r="K85" s="1"/>
  <c r="L74"/>
  <c r="K101" s="1"/>
  <c r="K128" s="1"/>
  <c r="L66"/>
  <c r="K93" s="1"/>
  <c r="K120" s="1"/>
  <c r="M73"/>
  <c r="N68"/>
  <c r="O59"/>
  <c r="P62"/>
  <c r="P74"/>
  <c r="R58"/>
  <c r="R68"/>
  <c r="S63"/>
  <c r="T64"/>
  <c r="T74"/>
  <c r="V58"/>
  <c r="V68"/>
  <c r="V80"/>
  <c r="X60"/>
  <c r="X72"/>
  <c r="X80"/>
  <c r="Z58"/>
  <c r="Z68"/>
  <c r="AA63"/>
  <c r="AA78"/>
  <c r="AB80"/>
  <c r="AD58"/>
  <c r="AD66"/>
  <c r="AE69"/>
  <c r="AF62"/>
  <c r="AF76"/>
  <c r="AF103" s="1"/>
  <c r="AF130" s="1"/>
  <c r="AG71"/>
  <c r="AH62"/>
  <c r="AH89" s="1"/>
  <c r="AH116" s="1"/>
  <c r="AH72"/>
  <c r="AG99" s="1"/>
  <c r="AG126" s="1"/>
  <c r="AH80"/>
  <c r="AG107" s="1"/>
  <c r="AG134" s="1"/>
  <c r="AG112"/>
  <c r="AG113"/>
  <c r="AA119"/>
  <c r="AH123"/>
  <c r="M129"/>
  <c r="L80"/>
  <c r="K107" s="1"/>
  <c r="K134" s="1"/>
  <c r="L72"/>
  <c r="K99" s="1"/>
  <c r="K126" s="1"/>
  <c r="L64"/>
  <c r="K91" s="1"/>
  <c r="K118" s="1"/>
  <c r="N58"/>
  <c r="N72"/>
  <c r="O67"/>
  <c r="P64"/>
  <c r="P78"/>
  <c r="R60"/>
  <c r="R72"/>
  <c r="T58"/>
  <c r="T66"/>
  <c r="T78"/>
  <c r="V60"/>
  <c r="V74"/>
  <c r="W59"/>
  <c r="X64"/>
  <c r="X74"/>
  <c r="Y61"/>
  <c r="Z60"/>
  <c r="Z72"/>
  <c r="AA66"/>
  <c r="AA80"/>
  <c r="AC59"/>
  <c r="AD60"/>
  <c r="AD72"/>
  <c r="AE77"/>
  <c r="AF64"/>
  <c r="AF91" s="1"/>
  <c r="AF118" s="1"/>
  <c r="AF78"/>
  <c r="AG79"/>
  <c r="AH64"/>
  <c r="AG91" s="1"/>
  <c r="AG118" s="1"/>
  <c r="AH74"/>
  <c r="M113"/>
  <c r="M115"/>
  <c r="AH124"/>
  <c r="V129"/>
  <c r="M119"/>
  <c r="X127"/>
  <c r="BF11"/>
  <c r="BF38"/>
  <c r="L78"/>
  <c r="K105" s="1"/>
  <c r="K132" s="1"/>
  <c r="L70"/>
  <c r="K97" s="1"/>
  <c r="K124" s="1"/>
  <c r="L62"/>
  <c r="K89" s="1"/>
  <c r="K116" s="1"/>
  <c r="N62"/>
  <c r="N74"/>
  <c r="P58"/>
  <c r="P68"/>
  <c r="Q69"/>
  <c r="R62"/>
  <c r="R74"/>
  <c r="T60"/>
  <c r="T68"/>
  <c r="T80"/>
  <c r="V64"/>
  <c r="V76"/>
  <c r="W67"/>
  <c r="X66"/>
  <c r="X76"/>
  <c r="Z64"/>
  <c r="Z78"/>
  <c r="AA68"/>
  <c r="AB65"/>
  <c r="AC67"/>
  <c r="AD62"/>
  <c r="AD80"/>
  <c r="AF58"/>
  <c r="AF66"/>
  <c r="AF80"/>
  <c r="AH58"/>
  <c r="AH85" s="1"/>
  <c r="AH112" s="1"/>
  <c r="AH66"/>
  <c r="AH93" s="1"/>
  <c r="AH120" s="1"/>
  <c r="AH76"/>
  <c r="AG103" s="1"/>
  <c r="AG130" s="1"/>
  <c r="AC113"/>
  <c r="P115"/>
  <c r="S119"/>
  <c r="M123"/>
  <c r="Z129"/>
  <c r="R119"/>
  <c r="R129"/>
  <c r="BE23"/>
  <c r="BE50"/>
  <c r="AF107"/>
  <c r="AF134" s="1"/>
  <c r="L76"/>
  <c r="K103" s="1"/>
  <c r="K130" s="1"/>
  <c r="L68"/>
  <c r="K95" s="1"/>
  <c r="K122" s="1"/>
  <c r="N64"/>
  <c r="N78"/>
  <c r="P60"/>
  <c r="P72"/>
  <c r="Q77"/>
  <c r="R64"/>
  <c r="R78"/>
  <c r="T62"/>
  <c r="T72"/>
  <c r="U73"/>
  <c r="V66"/>
  <c r="V78"/>
  <c r="X58"/>
  <c r="X78"/>
  <c r="Z66"/>
  <c r="Z80"/>
  <c r="AA72"/>
  <c r="AC75"/>
  <c r="AD64"/>
  <c r="AF60"/>
  <c r="AF87" s="1"/>
  <c r="AF114" s="1"/>
  <c r="AF72"/>
  <c r="AF99" s="1"/>
  <c r="AF126" s="1"/>
  <c r="AG63"/>
  <c r="AH60"/>
  <c r="AG87" s="1"/>
  <c r="AH70"/>
  <c r="AH78"/>
  <c r="AH105" s="1"/>
  <c r="AH132" s="1"/>
  <c r="AE112"/>
  <c r="AE113"/>
  <c r="T115"/>
  <c r="Q115"/>
  <c r="AH61"/>
  <c r="AD61"/>
  <c r="X61"/>
  <c r="AI61"/>
  <c r="AF61"/>
  <c r="AE88" s="1"/>
  <c r="AE115" s="1"/>
  <c r="Z61"/>
  <c r="V61"/>
  <c r="L61"/>
  <c r="K88" s="1"/>
  <c r="K115" s="1"/>
  <c r="AH65"/>
  <c r="AD65"/>
  <c r="P65"/>
  <c r="AI65"/>
  <c r="AI92" s="1"/>
  <c r="AI119" s="1"/>
  <c r="AF65"/>
  <c r="R65"/>
  <c r="N65"/>
  <c r="L65"/>
  <c r="K92" s="1"/>
  <c r="K119" s="1"/>
  <c r="AD69"/>
  <c r="AA69"/>
  <c r="X69"/>
  <c r="T69"/>
  <c r="P69"/>
  <c r="AI69"/>
  <c r="AF69"/>
  <c r="Z69"/>
  <c r="Y96" s="1"/>
  <c r="Y123" s="1"/>
  <c r="V69"/>
  <c r="R69"/>
  <c r="N69"/>
  <c r="L69"/>
  <c r="K96" s="1"/>
  <c r="K123" s="1"/>
  <c r="AH73"/>
  <c r="AD73"/>
  <c r="AA73"/>
  <c r="AA100" s="1"/>
  <c r="AA127" s="1"/>
  <c r="T73"/>
  <c r="P73"/>
  <c r="AI73"/>
  <c r="AI100" s="1"/>
  <c r="AI127" s="1"/>
  <c r="AF73"/>
  <c r="V73"/>
  <c r="R73"/>
  <c r="N73"/>
  <c r="M100" s="1"/>
  <c r="M127" s="1"/>
  <c r="L73"/>
  <c r="K100" s="1"/>
  <c r="K127" s="1"/>
  <c r="AH77"/>
  <c r="AD77"/>
  <c r="AA77"/>
  <c r="X77"/>
  <c r="T77"/>
  <c r="P77"/>
  <c r="AI77"/>
  <c r="AI104" s="1"/>
  <c r="AI131" s="1"/>
  <c r="AF77"/>
  <c r="V77"/>
  <c r="R77"/>
  <c r="N77"/>
  <c r="L77"/>
  <c r="K104" s="1"/>
  <c r="K131" s="1"/>
  <c r="M59"/>
  <c r="M67"/>
  <c r="O69"/>
  <c r="O77"/>
  <c r="Q63"/>
  <c r="Q79"/>
  <c r="S73"/>
  <c r="U59"/>
  <c r="U67"/>
  <c r="W61"/>
  <c r="W69"/>
  <c r="W77"/>
  <c r="Y63"/>
  <c r="Y79"/>
  <c r="AB59"/>
  <c r="AB67"/>
  <c r="AB94" s="1"/>
  <c r="AB121" s="1"/>
  <c r="AB75"/>
  <c r="AC61"/>
  <c r="AC69"/>
  <c r="AC77"/>
  <c r="AE63"/>
  <c r="AE79"/>
  <c r="AG65"/>
  <c r="AG73"/>
  <c r="AI59"/>
  <c r="AI75"/>
  <c r="AI102" s="1"/>
  <c r="AI129" s="1"/>
  <c r="AI89"/>
  <c r="AB86"/>
  <c r="AB113" s="1"/>
  <c r="M61"/>
  <c r="M69"/>
  <c r="M77"/>
  <c r="O63"/>
  <c r="O79"/>
  <c r="Q65"/>
  <c r="Q73"/>
  <c r="S59"/>
  <c r="S67"/>
  <c r="U69"/>
  <c r="U77"/>
  <c r="W63"/>
  <c r="W79"/>
  <c r="AA59"/>
  <c r="AB61"/>
  <c r="AB69"/>
  <c r="AC63"/>
  <c r="AC79"/>
  <c r="AE65"/>
  <c r="AD92" s="1"/>
  <c r="AD119" s="1"/>
  <c r="AE73"/>
  <c r="AC118"/>
  <c r="AD118"/>
  <c r="AD122"/>
  <c r="AI122"/>
  <c r="AC122"/>
  <c r="AG122"/>
  <c r="AA122"/>
  <c r="AH122"/>
  <c r="AF122"/>
  <c r="M126"/>
  <c r="AE130"/>
  <c r="T130"/>
  <c r="Z130"/>
  <c r="M130"/>
  <c r="AA130"/>
  <c r="AC130"/>
  <c r="AB130"/>
  <c r="Y130"/>
  <c r="U130"/>
  <c r="M134"/>
  <c r="R134"/>
  <c r="AF59"/>
  <c r="Z59"/>
  <c r="V59"/>
  <c r="R59"/>
  <c r="N59"/>
  <c r="AH59"/>
  <c r="AD59"/>
  <c r="X59"/>
  <c r="T59"/>
  <c r="P59"/>
  <c r="L59"/>
  <c r="K86" s="1"/>
  <c r="AF63"/>
  <c r="Z63"/>
  <c r="V63"/>
  <c r="R63"/>
  <c r="N63"/>
  <c r="L63"/>
  <c r="K90" s="1"/>
  <c r="K117" s="1"/>
  <c r="AH63"/>
  <c r="AD63"/>
  <c r="X63"/>
  <c r="T63"/>
  <c r="S90" s="1"/>
  <c r="S117" s="1"/>
  <c r="P63"/>
  <c r="AF67"/>
  <c r="Z67"/>
  <c r="V67"/>
  <c r="R67"/>
  <c r="N67"/>
  <c r="L67"/>
  <c r="AH67"/>
  <c r="AG94" s="1"/>
  <c r="AG121" s="1"/>
  <c r="AD67"/>
  <c r="AA67"/>
  <c r="X67"/>
  <c r="W94" s="1"/>
  <c r="W121" s="1"/>
  <c r="T67"/>
  <c r="P67"/>
  <c r="L71"/>
  <c r="K98" s="1"/>
  <c r="K125" s="1"/>
  <c r="AH71"/>
  <c r="AF75"/>
  <c r="AF102" s="1"/>
  <c r="AF129" s="1"/>
  <c r="AH75"/>
  <c r="AG102" s="1"/>
  <c r="AG129" s="1"/>
  <c r="AD75"/>
  <c r="AA75"/>
  <c r="AF79"/>
  <c r="AB79"/>
  <c r="Z79"/>
  <c r="V79"/>
  <c r="R79"/>
  <c r="N79"/>
  <c r="L79"/>
  <c r="K106" s="1"/>
  <c r="K133" s="1"/>
  <c r="AH79"/>
  <c r="AD79"/>
  <c r="AA79"/>
  <c r="X79"/>
  <c r="P79"/>
  <c r="M63"/>
  <c r="M71"/>
  <c r="M79"/>
  <c r="O65"/>
  <c r="O73"/>
  <c r="Q59"/>
  <c r="Q67"/>
  <c r="S69"/>
  <c r="S77"/>
  <c r="U63"/>
  <c r="W73"/>
  <c r="Y59"/>
  <c r="Y67"/>
  <c r="AA61"/>
  <c r="AB63"/>
  <c r="AA90" s="1"/>
  <c r="AA117" s="1"/>
  <c r="AC65"/>
  <c r="AC73"/>
  <c r="AB100" s="1"/>
  <c r="AB127" s="1"/>
  <c r="AE59"/>
  <c r="AE67"/>
  <c r="AE75"/>
  <c r="AG61"/>
  <c r="AF88" s="1"/>
  <c r="AG77"/>
  <c r="AI67"/>
  <c r="M64"/>
  <c r="M68"/>
  <c r="M72"/>
  <c r="M76"/>
  <c r="O58"/>
  <c r="O62"/>
  <c r="O89" s="1"/>
  <c r="O116" s="1"/>
  <c r="O74"/>
  <c r="O78"/>
  <c r="Q60"/>
  <c r="Q64"/>
  <c r="Q68"/>
  <c r="Q72"/>
  <c r="S58"/>
  <c r="S62"/>
  <c r="R89" s="1"/>
  <c r="R116" s="1"/>
  <c r="S74"/>
  <c r="S78"/>
  <c r="U60"/>
  <c r="U64"/>
  <c r="U68"/>
  <c r="U76"/>
  <c r="U80"/>
  <c r="W58"/>
  <c r="W66"/>
  <c r="W74"/>
  <c r="W78"/>
  <c r="Y60"/>
  <c r="Y64"/>
  <c r="Y68"/>
  <c r="Y72"/>
  <c r="Y76"/>
  <c r="Y80"/>
  <c r="AA58"/>
  <c r="AB60"/>
  <c r="AB64"/>
  <c r="AB72"/>
  <c r="AA99" s="1"/>
  <c r="AA126" s="1"/>
  <c r="AC58"/>
  <c r="AC66"/>
  <c r="AE60"/>
  <c r="AD87" s="1"/>
  <c r="AD114" s="1"/>
  <c r="AE64"/>
  <c r="AE91" s="1"/>
  <c r="AE118" s="1"/>
  <c r="AE72"/>
  <c r="AE80"/>
  <c r="AG62"/>
  <c r="AG66"/>
  <c r="AG78"/>
  <c r="AF105" s="1"/>
  <c r="AF132" s="1"/>
  <c r="AI60"/>
  <c r="AI87" s="1"/>
  <c r="AI114" s="1"/>
  <c r="AI64"/>
  <c r="AI68"/>
  <c r="AI72"/>
  <c r="AI76"/>
  <c r="AI80"/>
  <c r="AI106"/>
  <c r="AI133" s="1"/>
  <c r="AI103"/>
  <c r="AI130" s="1"/>
  <c r="AI85"/>
  <c r="AI112" s="1"/>
  <c r="M58"/>
  <c r="M62"/>
  <c r="M74"/>
  <c r="M78"/>
  <c r="O60"/>
  <c r="O64"/>
  <c r="O68"/>
  <c r="N95" s="1"/>
  <c r="N122" s="1"/>
  <c r="O72"/>
  <c r="Q58"/>
  <c r="Q62"/>
  <c r="Q74"/>
  <c r="Q78"/>
  <c r="P105" s="1"/>
  <c r="P132" s="1"/>
  <c r="S60"/>
  <c r="S64"/>
  <c r="S68"/>
  <c r="S72"/>
  <c r="S80"/>
  <c r="S107" s="1"/>
  <c r="S134" s="1"/>
  <c r="U58"/>
  <c r="U62"/>
  <c r="U66"/>
  <c r="T93" s="1"/>
  <c r="T120" s="1"/>
  <c r="U74"/>
  <c r="U78"/>
  <c r="W60"/>
  <c r="V87" s="1"/>
  <c r="V114" s="1"/>
  <c r="W64"/>
  <c r="W68"/>
  <c r="W76"/>
  <c r="W80"/>
  <c r="V107" s="1"/>
  <c r="V134" s="1"/>
  <c r="Y58"/>
  <c r="X85" s="1"/>
  <c r="X112" s="1"/>
  <c r="Y66"/>
  <c r="X93" s="1"/>
  <c r="X120" s="1"/>
  <c r="Y74"/>
  <c r="Y78"/>
  <c r="AA60"/>
  <c r="Z87" s="1"/>
  <c r="Z114" s="1"/>
  <c r="AA64"/>
  <c r="AB58"/>
  <c r="AB66"/>
  <c r="AA93" s="1"/>
  <c r="AA120" s="1"/>
  <c r="AC60"/>
  <c r="AC64"/>
  <c r="AC72"/>
  <c r="AC80"/>
  <c r="AB107" s="1"/>
  <c r="AB134" s="1"/>
  <c r="AE58"/>
  <c r="AE62"/>
  <c r="AE66"/>
  <c r="AE78"/>
  <c r="X116"/>
  <c r="N116"/>
  <c r="AI116"/>
  <c r="AA116"/>
  <c r="W116"/>
  <c r="AC116"/>
  <c r="Y116"/>
  <c r="T116"/>
  <c r="R120"/>
  <c r="AG124"/>
  <c r="Y124"/>
  <c r="AI124"/>
  <c r="AE124"/>
  <c r="S124"/>
  <c r="R124"/>
  <c r="AF124"/>
  <c r="AI128"/>
  <c r="AE128"/>
  <c r="AG128"/>
  <c r="AD128"/>
  <c r="N128"/>
  <c r="AH128"/>
  <c r="AC132"/>
  <c r="AE132"/>
  <c r="Z116"/>
  <c r="S120"/>
  <c r="AI105"/>
  <c r="AI132" s="1"/>
  <c r="S116"/>
  <c r="AB116"/>
  <c r="M120"/>
  <c r="K121"/>
  <c r="L121"/>
  <c r="AF125"/>
  <c r="S125"/>
  <c r="AE125"/>
  <c r="AH125"/>
  <c r="AC129"/>
  <c r="AA129"/>
  <c r="S129"/>
  <c r="AD112"/>
  <c r="R113"/>
  <c r="AD113"/>
  <c r="O115"/>
  <c r="U115"/>
  <c r="M121"/>
  <c r="AI125"/>
  <c r="W127"/>
  <c r="T129"/>
  <c r="R115"/>
  <c r="V116"/>
  <c r="AD123"/>
  <c r="AG123"/>
  <c r="AI123"/>
  <c r="AE123"/>
  <c r="Y127"/>
  <c r="AB112"/>
  <c r="S115"/>
  <c r="AC117"/>
  <c r="Z119"/>
  <c r="AF123"/>
  <c r="M133"/>
  <c r="AB119"/>
  <c r="AB77"/>
  <c r="BF23"/>
  <c r="AD130"/>
  <c r="T124"/>
  <c r="AB122"/>
  <c r="AA65"/>
  <c r="BE11"/>
  <c r="BB114"/>
  <c r="BB129"/>
  <c r="BB118"/>
  <c r="AI90"/>
  <c r="AI117" s="1"/>
  <c r="BB92"/>
  <c r="BB87"/>
  <c r="AI88"/>
  <c r="AI115" s="1"/>
  <c r="AI93"/>
  <c r="AI120" s="1"/>
  <c r="BB96"/>
  <c r="AI94"/>
  <c r="AI121" s="1"/>
  <c r="BR216" l="1"/>
  <c r="BJ216"/>
  <c r="BK216"/>
  <c r="AS216"/>
  <c r="BN216"/>
  <c r="AQ217"/>
  <c r="BQ216"/>
  <c r="AT216"/>
  <c r="BP216"/>
  <c r="AR216"/>
  <c r="BO216"/>
  <c r="BL216"/>
  <c r="BM216"/>
  <c r="AA107"/>
  <c r="AA134" s="1"/>
  <c r="AA85"/>
  <c r="AA112" s="1"/>
  <c r="AF89"/>
  <c r="AF116" s="1"/>
  <c r="AH107"/>
  <c r="AH134" s="1"/>
  <c r="AH91"/>
  <c r="AH118" s="1"/>
  <c r="X103"/>
  <c r="X130" s="1"/>
  <c r="L95"/>
  <c r="L122" s="1"/>
  <c r="AD107"/>
  <c r="AD134" s="1"/>
  <c r="T107"/>
  <c r="T134" s="1"/>
  <c r="R96"/>
  <c r="R123" s="1"/>
  <c r="X88"/>
  <c r="X115" s="1"/>
  <c r="V105"/>
  <c r="V132" s="1"/>
  <c r="Z93"/>
  <c r="Z120" s="1"/>
  <c r="P99"/>
  <c r="P126" s="1"/>
  <c r="U86"/>
  <c r="U113" s="1"/>
  <c r="P92"/>
  <c r="P119" s="1"/>
  <c r="AB87"/>
  <c r="AB114" s="1"/>
  <c r="V91"/>
  <c r="V118" s="1"/>
  <c r="AI107"/>
  <c r="AI134" s="1"/>
  <c r="AF93"/>
  <c r="AF120" s="1"/>
  <c r="V93"/>
  <c r="V120" s="1"/>
  <c r="R101"/>
  <c r="R128" s="1"/>
  <c r="O101"/>
  <c r="O128" s="1"/>
  <c r="L99"/>
  <c r="L126" s="1"/>
  <c r="AF104"/>
  <c r="AF131" s="1"/>
  <c r="Z88"/>
  <c r="Z115" s="1"/>
  <c r="O94"/>
  <c r="O121" s="1"/>
  <c r="O90"/>
  <c r="O117" s="1"/>
  <c r="U100"/>
  <c r="U127" s="1"/>
  <c r="Z99"/>
  <c r="Z126" s="1"/>
  <c r="Z105"/>
  <c r="Z132" s="1"/>
  <c r="R104"/>
  <c r="R131" s="1"/>
  <c r="Q106"/>
  <c r="Q133" s="1"/>
  <c r="T100"/>
  <c r="T127" s="1"/>
  <c r="X101"/>
  <c r="X128" s="1"/>
  <c r="AH87"/>
  <c r="AH114" s="1"/>
  <c r="U87"/>
  <c r="U114" s="1"/>
  <c r="P87"/>
  <c r="P114" s="1"/>
  <c r="O85"/>
  <c r="O112" s="1"/>
  <c r="AG106"/>
  <c r="AG133" s="1"/>
  <c r="P100"/>
  <c r="P127" s="1"/>
  <c r="AE104"/>
  <c r="AE131" s="1"/>
  <c r="O87"/>
  <c r="O114" s="1"/>
  <c r="Z85"/>
  <c r="Z112" s="1"/>
  <c r="R105"/>
  <c r="R132" s="1"/>
  <c r="L103"/>
  <c r="L130" s="1"/>
  <c r="W106"/>
  <c r="W133" s="1"/>
  <c r="Y106"/>
  <c r="Y133" s="1"/>
  <c r="N94"/>
  <c r="N121" s="1"/>
  <c r="V96"/>
  <c r="V123" s="1"/>
  <c r="AH100"/>
  <c r="AH127" s="1"/>
  <c r="M95"/>
  <c r="M122" s="1"/>
  <c r="R95"/>
  <c r="R122" s="1"/>
  <c r="V103"/>
  <c r="V130" s="1"/>
  <c r="R91"/>
  <c r="R118" s="1"/>
  <c r="N91"/>
  <c r="N118" s="1"/>
  <c r="AH103"/>
  <c r="AH130" s="1"/>
  <c r="AC93"/>
  <c r="AC120" s="1"/>
  <c r="X99"/>
  <c r="X126" s="1"/>
  <c r="Z91"/>
  <c r="Z118" s="1"/>
  <c r="T101"/>
  <c r="T128" s="1"/>
  <c r="S87"/>
  <c r="S114" s="1"/>
  <c r="AC85"/>
  <c r="AC112" s="1"/>
  <c r="V101"/>
  <c r="V128" s="1"/>
  <c r="N105"/>
  <c r="N132" s="1"/>
  <c r="AD94"/>
  <c r="AD121" s="1"/>
  <c r="N100"/>
  <c r="N127" s="1"/>
  <c r="AC106"/>
  <c r="AC133" s="1"/>
  <c r="AE106"/>
  <c r="AE133" s="1"/>
  <c r="N86"/>
  <c r="N113" s="1"/>
  <c r="L100"/>
  <c r="L127" s="1"/>
  <c r="AA96"/>
  <c r="AA123" s="1"/>
  <c r="AB102"/>
  <c r="AB129" s="1"/>
  <c r="V88"/>
  <c r="V115" s="1"/>
  <c r="Q104"/>
  <c r="Q131" s="1"/>
  <c r="Z95"/>
  <c r="Z122" s="1"/>
  <c r="L101"/>
  <c r="L128" s="1"/>
  <c r="T96"/>
  <c r="T123" s="1"/>
  <c r="L96"/>
  <c r="L123" s="1"/>
  <c r="AC94"/>
  <c r="AC121" s="1"/>
  <c r="AG90"/>
  <c r="AG117" s="1"/>
  <c r="L88"/>
  <c r="L115" s="1"/>
  <c r="Q96"/>
  <c r="Q123" s="1"/>
  <c r="Z96"/>
  <c r="Z123" s="1"/>
  <c r="Y88"/>
  <c r="Y115" s="1"/>
  <c r="AE87"/>
  <c r="AE114" s="1"/>
  <c r="S91"/>
  <c r="S118" s="1"/>
  <c r="AB90"/>
  <c r="AB117" s="1"/>
  <c r="Y93"/>
  <c r="Y120" s="1"/>
  <c r="AE107"/>
  <c r="AE134" s="1"/>
  <c r="AC100"/>
  <c r="AC127" s="1"/>
  <c r="U101"/>
  <c r="U128" s="1"/>
  <c r="W93"/>
  <c r="W120" s="1"/>
  <c r="Y94"/>
  <c r="Y121" s="1"/>
  <c r="W107"/>
  <c r="W134" s="1"/>
  <c r="AG93"/>
  <c r="AG120" s="1"/>
  <c r="P90"/>
  <c r="P117" s="1"/>
  <c r="P94"/>
  <c r="P121" s="1"/>
  <c r="AC107"/>
  <c r="AC134" s="1"/>
  <c r="S95"/>
  <c r="S122" s="1"/>
  <c r="AF100"/>
  <c r="AF127" s="1"/>
  <c r="O105"/>
  <c r="O132" s="1"/>
  <c r="L86"/>
  <c r="L113" s="1"/>
  <c r="U104"/>
  <c r="U131" s="1"/>
  <c r="S104"/>
  <c r="S131" s="1"/>
  <c r="AG104"/>
  <c r="AG131" s="1"/>
  <c r="AH92"/>
  <c r="AH119" s="1"/>
  <c r="AH88"/>
  <c r="AH115" s="1"/>
  <c r="AA91"/>
  <c r="AA118" s="1"/>
  <c r="V90"/>
  <c r="V117" s="1"/>
  <c r="R94"/>
  <c r="R121" s="1"/>
  <c r="N106"/>
  <c r="N133" s="1"/>
  <c r="Q99"/>
  <c r="Q126" s="1"/>
  <c r="W96"/>
  <c r="W123" s="1"/>
  <c r="W88"/>
  <c r="W115" s="1"/>
  <c r="Z107"/>
  <c r="Z134" s="1"/>
  <c r="M105"/>
  <c r="M132" s="1"/>
  <c r="L105"/>
  <c r="L132" s="1"/>
  <c r="P95"/>
  <c r="P122" s="1"/>
  <c r="Q95"/>
  <c r="Q122" s="1"/>
  <c r="Y90"/>
  <c r="Y117" s="1"/>
  <c r="Z90"/>
  <c r="Z117" s="1"/>
  <c r="S86"/>
  <c r="S113" s="1"/>
  <c r="Q105"/>
  <c r="Q132" s="1"/>
  <c r="AH86"/>
  <c r="AI81"/>
  <c r="L98"/>
  <c r="L125" s="1"/>
  <c r="AD93"/>
  <c r="AD120" s="1"/>
  <c r="AE93"/>
  <c r="AE120" s="1"/>
  <c r="P101"/>
  <c r="P128" s="1"/>
  <c r="Q101"/>
  <c r="Q128" s="1"/>
  <c r="X91"/>
  <c r="X118" s="1"/>
  <c r="Y91"/>
  <c r="Y118" s="1"/>
  <c r="R85"/>
  <c r="S85"/>
  <c r="S112" s="1"/>
  <c r="AF115"/>
  <c r="U107"/>
  <c r="U134" s="1"/>
  <c r="W90"/>
  <c r="W117" s="1"/>
  <c r="AE90"/>
  <c r="AE117" s="1"/>
  <c r="AF90"/>
  <c r="AF117" s="1"/>
  <c r="Q86"/>
  <c r="Q113" s="1"/>
  <c r="AD89"/>
  <c r="AD116" s="1"/>
  <c r="AE89"/>
  <c r="AE116" s="1"/>
  <c r="AB99"/>
  <c r="AB126" s="1"/>
  <c r="AC99"/>
  <c r="AC126" s="1"/>
  <c r="T105"/>
  <c r="T132" s="1"/>
  <c r="U105"/>
  <c r="U132" s="1"/>
  <c r="T85"/>
  <c r="U85"/>
  <c r="P89"/>
  <c r="P116" s="1"/>
  <c r="Q89"/>
  <c r="Q116" s="1"/>
  <c r="L89"/>
  <c r="L116" s="1"/>
  <c r="M89"/>
  <c r="M116" s="1"/>
  <c r="T95"/>
  <c r="T122" s="1"/>
  <c r="U95"/>
  <c r="U122" s="1"/>
  <c r="AG105"/>
  <c r="AG132" s="1"/>
  <c r="Z106"/>
  <c r="Z133" s="1"/>
  <c r="AA106"/>
  <c r="AA133" s="1"/>
  <c r="O95"/>
  <c r="O122" s="1"/>
  <c r="AB88"/>
  <c r="AB115" s="1"/>
  <c r="N96"/>
  <c r="N123" s="1"/>
  <c r="L92"/>
  <c r="L119" s="1"/>
  <c r="R99"/>
  <c r="R126" s="1"/>
  <c r="S99"/>
  <c r="S126" s="1"/>
  <c r="N99"/>
  <c r="N126" s="1"/>
  <c r="O99"/>
  <c r="O126" s="1"/>
  <c r="X95"/>
  <c r="X122" s="1"/>
  <c r="Y95"/>
  <c r="Y122" s="1"/>
  <c r="L91"/>
  <c r="L118" s="1"/>
  <c r="M91"/>
  <c r="M118" s="1"/>
  <c r="U94"/>
  <c r="U121" s="1"/>
  <c r="V94"/>
  <c r="V121" s="1"/>
  <c r="AC87"/>
  <c r="AB104"/>
  <c r="AB131" s="1"/>
  <c r="AA104"/>
  <c r="AA131" s="1"/>
  <c r="AH99"/>
  <c r="AH126" s="1"/>
  <c r="AI99"/>
  <c r="AI126" s="1"/>
  <c r="X107"/>
  <c r="X134" s="1"/>
  <c r="Y107"/>
  <c r="Y134" s="1"/>
  <c r="P91"/>
  <c r="P118" s="1"/>
  <c r="Q91"/>
  <c r="Q118" s="1"/>
  <c r="W101"/>
  <c r="W128" s="1"/>
  <c r="W86"/>
  <c r="W113" s="1"/>
  <c r="AG114"/>
  <c r="V104"/>
  <c r="V131" s="1"/>
  <c r="AI86"/>
  <c r="AI113" s="1"/>
  <c r="X105"/>
  <c r="X132" s="1"/>
  <c r="Y105"/>
  <c r="Y132" s="1"/>
  <c r="V95"/>
  <c r="V122" s="1"/>
  <c r="W95"/>
  <c r="W122" s="1"/>
  <c r="P85"/>
  <c r="Q85"/>
  <c r="L85"/>
  <c r="M85"/>
  <c r="M112" s="1"/>
  <c r="AD99"/>
  <c r="AD126" s="1"/>
  <c r="AE99"/>
  <c r="AE126" s="1"/>
  <c r="V85"/>
  <c r="W85"/>
  <c r="W112" s="1"/>
  <c r="T91"/>
  <c r="T118" s="1"/>
  <c r="U91"/>
  <c r="U118" s="1"/>
  <c r="N85"/>
  <c r="AG89"/>
  <c r="AG116" s="1"/>
  <c r="T90"/>
  <c r="T117" s="1"/>
  <c r="M90"/>
  <c r="M117" s="1"/>
  <c r="L90"/>
  <c r="L117" s="1"/>
  <c r="Y85"/>
  <c r="X96"/>
  <c r="X123" s="1"/>
  <c r="X106"/>
  <c r="X133" s="1"/>
  <c r="S101"/>
  <c r="S128" s="1"/>
  <c r="O104"/>
  <c r="O131" s="1"/>
  <c r="P104"/>
  <c r="P131" s="1"/>
  <c r="AC104"/>
  <c r="AC131" s="1"/>
  <c r="AD104"/>
  <c r="AD131" s="1"/>
  <c r="Q100"/>
  <c r="Q127" s="1"/>
  <c r="AE92"/>
  <c r="AE119" s="1"/>
  <c r="AA87"/>
  <c r="AA114" s="1"/>
  <c r="X87"/>
  <c r="X114" s="1"/>
  <c r="T87"/>
  <c r="T114" s="1"/>
  <c r="X94"/>
  <c r="X121" s="1"/>
  <c r="S105"/>
  <c r="S132" s="1"/>
  <c r="P86"/>
  <c r="P113" s="1"/>
  <c r="N92"/>
  <c r="N119" s="1"/>
  <c r="O106"/>
  <c r="O133" s="1"/>
  <c r="AE102"/>
  <c r="AE129" s="1"/>
  <c r="Z94"/>
  <c r="Z121" s="1"/>
  <c r="AE94"/>
  <c r="AE121" s="1"/>
  <c r="Q90"/>
  <c r="Q117" s="1"/>
  <c r="W87"/>
  <c r="W114" s="1"/>
  <c r="R90"/>
  <c r="R117" s="1"/>
  <c r="AA88"/>
  <c r="AA115" s="1"/>
  <c r="W91"/>
  <c r="W118" s="1"/>
  <c r="T104"/>
  <c r="T131" s="1"/>
  <c r="N90"/>
  <c r="N117" s="1"/>
  <c r="U93"/>
  <c r="U120" s="1"/>
  <c r="AA94"/>
  <c r="AA121" s="1"/>
  <c r="Y99"/>
  <c r="Y126" s="1"/>
  <c r="X90"/>
  <c r="X117" s="1"/>
  <c r="T94"/>
  <c r="T121" s="1"/>
  <c r="R100"/>
  <c r="R127" s="1"/>
  <c r="P106"/>
  <c r="P133" s="1"/>
  <c r="W104"/>
  <c r="W131" s="1"/>
  <c r="S100"/>
  <c r="S127" s="1"/>
  <c r="AG100"/>
  <c r="AG127" s="1"/>
  <c r="U96"/>
  <c r="U123" s="1"/>
  <c r="O96"/>
  <c r="O123" s="1"/>
  <c r="Q92"/>
  <c r="Q119" s="1"/>
  <c r="AC92"/>
  <c r="AC119" s="1"/>
  <c r="AC88"/>
  <c r="AC115" s="1"/>
  <c r="X104"/>
  <c r="X131" s="1"/>
  <c r="AF94"/>
  <c r="AF121" s="1"/>
  <c r="O100"/>
  <c r="O127" s="1"/>
  <c r="AB91"/>
  <c r="AB118" s="1"/>
  <c r="R87"/>
  <c r="R114" s="1"/>
  <c r="AI91"/>
  <c r="AI118" s="1"/>
  <c r="AB93"/>
  <c r="AB120" s="1"/>
  <c r="AH94"/>
  <c r="AH121" s="1"/>
  <c r="Y87"/>
  <c r="Y114" s="1"/>
  <c r="X86"/>
  <c r="V100"/>
  <c r="V127" s="1"/>
  <c r="Q87"/>
  <c r="Q114" s="1"/>
  <c r="L106"/>
  <c r="L133" s="1"/>
  <c r="Q94"/>
  <c r="Q121" s="1"/>
  <c r="U90"/>
  <c r="U117" s="1"/>
  <c r="O86"/>
  <c r="O113" s="1"/>
  <c r="Y86"/>
  <c r="Y113" s="1"/>
  <c r="V86"/>
  <c r="V113" s="1"/>
  <c r="AD100"/>
  <c r="AD127" s="1"/>
  <c r="AB106"/>
  <c r="AB133" s="1"/>
  <c r="Z86"/>
  <c r="Z113" s="1"/>
  <c r="V106"/>
  <c r="V133" s="1"/>
  <c r="O91"/>
  <c r="O118" s="1"/>
  <c r="L104"/>
  <c r="L131" s="1"/>
  <c r="AF106"/>
  <c r="AF133" s="1"/>
  <c r="AH102"/>
  <c r="AH129" s="1"/>
  <c r="AF92"/>
  <c r="AF119" s="1"/>
  <c r="AD106"/>
  <c r="AD133" s="1"/>
  <c r="AB96"/>
  <c r="AB123" s="1"/>
  <c r="AA86"/>
  <c r="AA113" s="1"/>
  <c r="W105"/>
  <c r="W132" s="1"/>
  <c r="T86"/>
  <c r="T113" s="1"/>
  <c r="N104"/>
  <c r="N131" s="1"/>
  <c r="AH104"/>
  <c r="AH131" s="1"/>
  <c r="AE100"/>
  <c r="AE127" s="1"/>
  <c r="S96"/>
  <c r="S123" s="1"/>
  <c r="O92"/>
  <c r="O119" s="1"/>
  <c r="AG92"/>
  <c r="AG119" s="1"/>
  <c r="AG88"/>
  <c r="AG115" s="1"/>
  <c r="AD88"/>
  <c r="W103"/>
  <c r="W130" s="1"/>
  <c r="P96"/>
  <c r="P123" s="1"/>
  <c r="AH106"/>
  <c r="AH133" s="1"/>
  <c r="AH90"/>
  <c r="AH117" s="1"/>
  <c r="BB95"/>
  <c r="BB99"/>
  <c r="BB91"/>
  <c r="BB60"/>
  <c r="AJ81"/>
  <c r="BB64"/>
  <c r="BB75"/>
  <c r="BB65"/>
  <c r="AV217" l="1"/>
  <c r="AU217"/>
  <c r="BG217"/>
  <c r="BF217"/>
  <c r="AS217"/>
  <c r="BH217"/>
  <c r="BR217"/>
  <c r="BE217"/>
  <c r="AR217"/>
  <c r="BO217"/>
  <c r="AQ218"/>
  <c r="AT217"/>
  <c r="BP217"/>
  <c r="BQ217"/>
  <c r="BD217"/>
  <c r="AI135"/>
  <c r="AI109" s="1"/>
  <c r="Y112"/>
  <c r="R112"/>
  <c r="Q112"/>
  <c r="AE135"/>
  <c r="AH113"/>
  <c r="AH135" s="1"/>
  <c r="AH109" s="1"/>
  <c r="AH108"/>
  <c r="AH110" s="1"/>
  <c r="X113"/>
  <c r="N112"/>
  <c r="P112"/>
  <c r="AE108"/>
  <c r="AE110" s="1"/>
  <c r="U112"/>
  <c r="AI108"/>
  <c r="AF135"/>
  <c r="AF109" s="1"/>
  <c r="L112"/>
  <c r="AD115"/>
  <c r="AC114"/>
  <c r="AF108"/>
  <c r="V112"/>
  <c r="AG135"/>
  <c r="AG109" s="1"/>
  <c r="T112"/>
  <c r="AG108"/>
  <c r="AJ15" i="6"/>
  <c r="BB126" i="4"/>
  <c r="BB133"/>
  <c r="BB119"/>
  <c r="BB122"/>
  <c r="BB123"/>
  <c r="BB102"/>
  <c r="BB106"/>
  <c r="BB69"/>
  <c r="BB79"/>
  <c r="BB72"/>
  <c r="BB68"/>
  <c r="AV218" l="1"/>
  <c r="BP218"/>
  <c r="BG218"/>
  <c r="BD218"/>
  <c r="BR218"/>
  <c r="AT218"/>
  <c r="AZ218"/>
  <c r="AY218"/>
  <c r="AS218"/>
  <c r="BJ218"/>
  <c r="BQ218"/>
  <c r="AQ219"/>
  <c r="BF218"/>
  <c r="BO218"/>
  <c r="AW218"/>
  <c r="AU218"/>
  <c r="BN218"/>
  <c r="BB218"/>
  <c r="BE218"/>
  <c r="BL218"/>
  <c r="BC218"/>
  <c r="BM218"/>
  <c r="BA218"/>
  <c r="AR218"/>
  <c r="AX218"/>
  <c r="BK218"/>
  <c r="BH218"/>
  <c r="AG110"/>
  <c r="AL15" i="6"/>
  <c r="AK15"/>
  <c r="AF110" i="4"/>
  <c r="AE109"/>
  <c r="AE138"/>
  <c r="AJ17" i="6" s="1"/>
  <c r="AS219" i="4" l="1"/>
  <c r="BE219"/>
  <c r="BQ219"/>
  <c r="BR219"/>
  <c r="AV219"/>
  <c r="AU219"/>
  <c r="BF219"/>
  <c r="AY219"/>
  <c r="AX219"/>
  <c r="BG219"/>
  <c r="BB219"/>
  <c r="AQ220"/>
  <c r="BH219"/>
  <c r="BJ219"/>
  <c r="BA219"/>
  <c r="AT219"/>
  <c r="AW219"/>
  <c r="AZ219"/>
  <c r="BN219"/>
  <c r="BD219"/>
  <c r="BI219"/>
  <c r="BC219"/>
  <c r="BO219"/>
  <c r="BP219"/>
  <c r="AR219"/>
  <c r="G59" i="6"/>
  <c r="G54"/>
  <c r="G49"/>
  <c r="G44"/>
  <c r="G39"/>
  <c r="G26"/>
  <c r="G20"/>
  <c r="G15"/>
  <c r="B11"/>
  <c r="B12" s="1"/>
  <c r="B13" s="1"/>
  <c r="B15" s="1"/>
  <c r="G10"/>
  <c r="L7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Q221" i="4" l="1"/>
  <c r="BR220"/>
  <c r="BP220"/>
  <c r="AU220"/>
  <c r="BJ220"/>
  <c r="BN220"/>
  <c r="AR220"/>
  <c r="BQ220"/>
  <c r="BK220"/>
  <c r="BO220"/>
  <c r="BM220"/>
  <c r="BI220"/>
  <c r="AT220"/>
  <c r="AT222" s="1"/>
  <c r="AT224" s="1"/>
  <c r="BE220"/>
  <c r="BL220"/>
  <c r="AX220"/>
  <c r="AZ220"/>
  <c r="AS220"/>
  <c r="AS222" s="1"/>
  <c r="AS224" s="1"/>
  <c r="AW220"/>
  <c r="BA220"/>
  <c r="BH220"/>
  <c r="AY220"/>
  <c r="BF220"/>
  <c r="BG220"/>
  <c r="AV220"/>
  <c r="B16" i="6"/>
  <c r="AL10" i="5"/>
  <c r="AM10" s="1"/>
  <c r="AJ10"/>
  <c r="AK10" s="1"/>
  <c r="AL8"/>
  <c r="AM8" s="1"/>
  <c r="AJ8"/>
  <c r="AK8" s="1"/>
  <c r="AH8"/>
  <c r="AI8" s="1"/>
  <c r="AL11"/>
  <c r="AM11" s="1"/>
  <c r="AF11"/>
  <c r="AG11" s="1"/>
  <c r="AF10"/>
  <c r="AG10" s="1"/>
  <c r="AH10"/>
  <c r="AI10" s="1"/>
  <c r="AH12"/>
  <c r="AI12" s="1"/>
  <c r="AF12"/>
  <c r="AG12" s="1"/>
  <c r="AL12"/>
  <c r="AM12" s="1"/>
  <c r="AD12"/>
  <c r="AE12" s="1"/>
  <c r="AB12"/>
  <c r="AC12" s="1"/>
  <c r="Z12"/>
  <c r="AA12" s="1"/>
  <c r="X12"/>
  <c r="Y12" s="1"/>
  <c r="AD10"/>
  <c r="AL6"/>
  <c r="AM6" s="1"/>
  <c r="V12"/>
  <c r="W12" s="1"/>
  <c r="V8"/>
  <c r="W8" s="1"/>
  <c r="T8"/>
  <c r="U8" s="1"/>
  <c r="R8"/>
  <c r="S8" s="1"/>
  <c r="P8"/>
  <c r="Q8" s="1"/>
  <c r="N8"/>
  <c r="O8" s="1"/>
  <c r="L8"/>
  <c r="M8" s="1"/>
  <c r="T12"/>
  <c r="U12" s="1"/>
  <c r="T6"/>
  <c r="U6" s="1"/>
  <c r="U14" s="1"/>
  <c r="V12" i="6" s="1"/>
  <c r="R6" i="5"/>
  <c r="S6" s="1"/>
  <c r="P6"/>
  <c r="Q6" s="1"/>
  <c r="AL9"/>
  <c r="AM9" s="1"/>
  <c r="AJ9"/>
  <c r="AK9" s="1"/>
  <c r="AH9"/>
  <c r="AI9" s="1"/>
  <c r="AF9"/>
  <c r="AG9" s="1"/>
  <c r="AB10"/>
  <c r="AC10" s="1"/>
  <c r="AC14" s="1"/>
  <c r="Z12" i="6" s="1"/>
  <c r="Z10" i="5"/>
  <c r="AA10" s="1"/>
  <c r="AA14" s="1"/>
  <c r="Y12" i="6" s="1"/>
  <c r="AD11" i="5"/>
  <c r="AE11" s="1"/>
  <c r="AB11"/>
  <c r="AC11" s="1"/>
  <c r="Z11"/>
  <c r="AA11" s="1"/>
  <c r="X11"/>
  <c r="Y11" s="1"/>
  <c r="X10"/>
  <c r="Y10" s="1"/>
  <c r="V10"/>
  <c r="W10" s="1"/>
  <c r="T10"/>
  <c r="U10" s="1"/>
  <c r="R10"/>
  <c r="S10" s="1"/>
  <c r="N10"/>
  <c r="O10" s="1"/>
  <c r="L10"/>
  <c r="M10" s="1"/>
  <c r="J10"/>
  <c r="K10" s="1"/>
  <c r="H6"/>
  <c r="I6" s="1"/>
  <c r="H12"/>
  <c r="I12" s="1"/>
  <c r="J8"/>
  <c r="K8" s="1"/>
  <c r="R12"/>
  <c r="S12" s="1"/>
  <c r="P12"/>
  <c r="Q12" s="1"/>
  <c r="N12"/>
  <c r="O12" s="1"/>
  <c r="L12"/>
  <c r="M12" s="1"/>
  <c r="J12"/>
  <c r="K12" s="1"/>
  <c r="H14"/>
  <c r="P10" i="6" s="1"/>
  <c r="P11" s="1"/>
  <c r="AN7" i="5"/>
  <c r="AO7" s="1"/>
  <c r="AN5"/>
  <c r="AO5" s="1"/>
  <c r="AN4"/>
  <c r="AO4" s="1"/>
  <c r="AN13"/>
  <c r="AO13" s="1"/>
  <c r="E14"/>
  <c r="L14"/>
  <c r="R10" i="6" s="1"/>
  <c r="G14" i="5"/>
  <c r="F14"/>
  <c r="D14"/>
  <c r="D10" i="6" s="1"/>
  <c r="D15" s="1"/>
  <c r="D26" s="1"/>
  <c r="AV13" i="5"/>
  <c r="AT13"/>
  <c r="AU13" s="1"/>
  <c r="AV12"/>
  <c r="AT12"/>
  <c r="AU12" s="1"/>
  <c r="AV11"/>
  <c r="AT11"/>
  <c r="AU11" s="1"/>
  <c r="AV10"/>
  <c r="AT10"/>
  <c r="AU10" s="1"/>
  <c r="AV9"/>
  <c r="AT9"/>
  <c r="AU9" s="1"/>
  <c r="AV8"/>
  <c r="AT8"/>
  <c r="AU8" s="1"/>
  <c r="AV7"/>
  <c r="AT7"/>
  <c r="AU7" s="1"/>
  <c r="AV6"/>
  <c r="AT6"/>
  <c r="AU6" s="1"/>
  <c r="AV5"/>
  <c r="AT5"/>
  <c r="AU5" s="1"/>
  <c r="B5"/>
  <c r="B6" s="1"/>
  <c r="B7" s="1"/>
  <c r="B8" s="1"/>
  <c r="B9" s="1"/>
  <c r="B10" s="1"/>
  <c r="B11" s="1"/>
  <c r="B12" s="1"/>
  <c r="B13" s="1"/>
  <c r="AV4"/>
  <c r="AT4"/>
  <c r="AU4" s="1"/>
  <c r="AC8" i="4"/>
  <c r="X8"/>
  <c r="W8"/>
  <c r="V8"/>
  <c r="U7"/>
  <c r="T7"/>
  <c r="S7"/>
  <c r="R7"/>
  <c r="Q7"/>
  <c r="P7"/>
  <c r="O7"/>
  <c r="Z8"/>
  <c r="AA8"/>
  <c r="AB8"/>
  <c r="Y8"/>
  <c r="K14" i="5" l="1"/>
  <c r="Q12" i="6" s="1"/>
  <c r="AG14" i="5"/>
  <c r="AB12" i="6" s="1"/>
  <c r="Q14" i="5"/>
  <c r="T12" i="6" s="1"/>
  <c r="M14" i="5"/>
  <c r="R12" i="6" s="1"/>
  <c r="AD14" i="5"/>
  <c r="AA10" i="6" s="1"/>
  <c r="AE10" i="5"/>
  <c r="AE14" s="1"/>
  <c r="AA12" i="6" s="1"/>
  <c r="AI14" i="5"/>
  <c r="AC12" i="6" s="1"/>
  <c r="AB35" i="4"/>
  <c r="AB176"/>
  <c r="AB203"/>
  <c r="P34"/>
  <c r="P202"/>
  <c r="P175"/>
  <c r="X35"/>
  <c r="X203"/>
  <c r="X176"/>
  <c r="Z35"/>
  <c r="Z203"/>
  <c r="Z176"/>
  <c r="R34"/>
  <c r="R175"/>
  <c r="R202"/>
  <c r="V35"/>
  <c r="V203"/>
  <c r="V176"/>
  <c r="Y35"/>
  <c r="Y176"/>
  <c r="Y203"/>
  <c r="O34"/>
  <c r="O175"/>
  <c r="O202"/>
  <c r="S34"/>
  <c r="S202"/>
  <c r="S175"/>
  <c r="W35"/>
  <c r="W176"/>
  <c r="W203"/>
  <c r="Y14" i="5"/>
  <c r="X12" i="6" s="1"/>
  <c r="S14" i="5"/>
  <c r="U12" i="6" s="1"/>
  <c r="O14" i="5"/>
  <c r="S12" i="6" s="1"/>
  <c r="W14" i="5"/>
  <c r="W12" i="6" s="1"/>
  <c r="AK14" i="5"/>
  <c r="AD12" i="6" s="1"/>
  <c r="T34" i="4"/>
  <c r="T175"/>
  <c r="T202"/>
  <c r="AR222"/>
  <c r="AR224" s="1"/>
  <c r="AA35"/>
  <c r="AA176"/>
  <c r="AA203"/>
  <c r="Q34"/>
  <c r="Q202"/>
  <c r="Q175"/>
  <c r="U34"/>
  <c r="U202"/>
  <c r="U175"/>
  <c r="AC35"/>
  <c r="AC203"/>
  <c r="AC176"/>
  <c r="AM14" i="5"/>
  <c r="AE12" i="6" s="1"/>
  <c r="BG221" i="4"/>
  <c r="BJ221"/>
  <c r="AR221"/>
  <c r="AU221"/>
  <c r="AS221"/>
  <c r="BI221"/>
  <c r="BR221"/>
  <c r="BR222" s="1"/>
  <c r="BR224" s="1"/>
  <c r="BB221"/>
  <c r="BN221"/>
  <c r="BC221"/>
  <c r="BO221"/>
  <c r="BK221"/>
  <c r="BL221"/>
  <c r="AT221"/>
  <c r="AQ222"/>
  <c r="BD221"/>
  <c r="BQ221"/>
  <c r="BE221"/>
  <c r="BM221"/>
  <c r="BH221"/>
  <c r="BF221"/>
  <c r="BP221"/>
  <c r="B17" i="6"/>
  <c r="B18" s="1"/>
  <c r="B20" s="1"/>
  <c r="B21" s="1"/>
  <c r="BB35" i="4"/>
  <c r="BF35"/>
  <c r="BG35"/>
  <c r="AX34"/>
  <c r="AZ35"/>
  <c r="AJ35"/>
  <c r="AT34"/>
  <c r="BE35"/>
  <c r="AU34"/>
  <c r="AY34"/>
  <c r="BD35"/>
  <c r="AV34"/>
  <c r="BC35"/>
  <c r="AS34"/>
  <c r="AW34"/>
  <c r="BA35"/>
  <c r="BD8"/>
  <c r="Z62"/>
  <c r="BC8"/>
  <c r="Y62"/>
  <c r="AS7"/>
  <c r="O61"/>
  <c r="AW7"/>
  <c r="S61"/>
  <c r="BA8"/>
  <c r="W62"/>
  <c r="AZ8"/>
  <c r="V62"/>
  <c r="BF8"/>
  <c r="AB62"/>
  <c r="AT7"/>
  <c r="P61"/>
  <c r="AX7"/>
  <c r="T61"/>
  <c r="BB8"/>
  <c r="X62"/>
  <c r="AV7"/>
  <c r="R61"/>
  <c r="BE8"/>
  <c r="AA62"/>
  <c r="AU7"/>
  <c r="Q61"/>
  <c r="AY7"/>
  <c r="U61"/>
  <c r="BG8"/>
  <c r="AC62"/>
  <c r="AH14" i="5"/>
  <c r="AC10" i="6" s="1"/>
  <c r="AL14" i="5"/>
  <c r="AE10" i="6" s="1"/>
  <c r="V14" i="5"/>
  <c r="W10" i="6" s="1"/>
  <c r="T14" i="5"/>
  <c r="V10" i="6" s="1"/>
  <c r="AN8" i="5"/>
  <c r="AO8" s="1"/>
  <c r="AN6"/>
  <c r="AO6" s="1"/>
  <c r="AJ14"/>
  <c r="AD10" i="6" s="1"/>
  <c r="AN9" i="5"/>
  <c r="AO9" s="1"/>
  <c r="AF14"/>
  <c r="AB10" i="6" s="1"/>
  <c r="AB14" i="5"/>
  <c r="Z10" i="6" s="1"/>
  <c r="AN11" i="5"/>
  <c r="AO11" s="1"/>
  <c r="Z14"/>
  <c r="Y10" i="6" s="1"/>
  <c r="X14" i="5"/>
  <c r="X10" i="6" s="1"/>
  <c r="N14" i="5"/>
  <c r="S10" i="6" s="1"/>
  <c r="AN10" i="5"/>
  <c r="AO10" s="1"/>
  <c r="I14"/>
  <c r="P12" i="6" s="1"/>
  <c r="P13" s="1"/>
  <c r="J14" i="5"/>
  <c r="Q10" i="6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R14" i="5"/>
  <c r="U10" i="6" s="1"/>
  <c r="P14" i="5"/>
  <c r="T10" i="6" s="1"/>
  <c r="AN12" i="5"/>
  <c r="AO12" s="1"/>
  <c r="AI27" i="4"/>
  <c r="AG4"/>
  <c r="N6"/>
  <c r="AH14"/>
  <c r="AG14"/>
  <c r="AF14"/>
  <c r="AE14"/>
  <c r="AD14"/>
  <c r="AC14"/>
  <c r="AB14"/>
  <c r="AH15"/>
  <c r="AG15"/>
  <c r="M16"/>
  <c r="Y17"/>
  <c r="X17"/>
  <c r="W17"/>
  <c r="V17"/>
  <c r="Y16"/>
  <c r="X16"/>
  <c r="W16"/>
  <c r="V16"/>
  <c r="U17"/>
  <c r="U16"/>
  <c r="AG16"/>
  <c r="AF17"/>
  <c r="AF16"/>
  <c r="AE17"/>
  <c r="AE16"/>
  <c r="AD17"/>
  <c r="AD16"/>
  <c r="AC17"/>
  <c r="AC16"/>
  <c r="AB17"/>
  <c r="AB16"/>
  <c r="AA17"/>
  <c r="AA16"/>
  <c r="Z17"/>
  <c r="Z16"/>
  <c r="T17"/>
  <c r="T16"/>
  <c r="S17"/>
  <c r="S16"/>
  <c r="R17"/>
  <c r="R16"/>
  <c r="Q17"/>
  <c r="Q16"/>
  <c r="P17"/>
  <c r="P16"/>
  <c r="O17"/>
  <c r="O16"/>
  <c r="N17"/>
  <c r="N16"/>
  <c r="AG20"/>
  <c r="AF20"/>
  <c r="AE20"/>
  <c r="AD20"/>
  <c r="AC20"/>
  <c r="AB20"/>
  <c r="AA20"/>
  <c r="Z20"/>
  <c r="Z19"/>
  <c r="Y19"/>
  <c r="X19"/>
  <c r="AJ10"/>
  <c r="AJ5"/>
  <c r="W18"/>
  <c r="V18"/>
  <c r="U18"/>
  <c r="Z11"/>
  <c r="Y11"/>
  <c r="X11"/>
  <c r="W11"/>
  <c r="V11"/>
  <c r="U11"/>
  <c r="T11"/>
  <c r="S11"/>
  <c r="S12"/>
  <c r="M12"/>
  <c r="R12"/>
  <c r="Q12"/>
  <c r="P12"/>
  <c r="O12"/>
  <c r="N12"/>
  <c r="AJ13"/>
  <c r="AJ9"/>
  <c r="AD24"/>
  <c r="AC24"/>
  <c r="AB24"/>
  <c r="Z23"/>
  <c r="Z21"/>
  <c r="U25"/>
  <c r="T25"/>
  <c r="S25"/>
  <c r="Y21"/>
  <c r="X21"/>
  <c r="W21"/>
  <c r="V21"/>
  <c r="U21"/>
  <c r="R26"/>
  <c r="Q26"/>
  <c r="P26"/>
  <c r="O26"/>
  <c r="N26"/>
  <c r="M26"/>
  <c r="E27"/>
  <c r="N7"/>
  <c r="M6"/>
  <c r="L6"/>
  <c r="Q13" i="6" l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W189" i="4"/>
  <c r="BF189" s="1"/>
  <c r="W216"/>
  <c r="BF216" s="1"/>
  <c r="Q180"/>
  <c r="AZ180" s="1"/>
  <c r="Q207"/>
  <c r="AZ207" s="1"/>
  <c r="U45"/>
  <c r="U213"/>
  <c r="U186"/>
  <c r="N184"/>
  <c r="AW184" s="1"/>
  <c r="N211"/>
  <c r="AW211" s="1"/>
  <c r="AA211"/>
  <c r="BJ211" s="1"/>
  <c r="AA184"/>
  <c r="BJ184" s="1"/>
  <c r="W212"/>
  <c r="BF212" s="1"/>
  <c r="W185"/>
  <c r="BF185" s="1"/>
  <c r="BL176"/>
  <c r="BD202"/>
  <c r="AX202"/>
  <c r="BH176"/>
  <c r="BI176"/>
  <c r="BG203"/>
  <c r="W179"/>
  <c r="BF179" s="1"/>
  <c r="W206"/>
  <c r="BF206" s="1"/>
  <c r="AD188"/>
  <c r="BM188" s="1"/>
  <c r="AD215"/>
  <c r="BM215" s="1"/>
  <c r="R184"/>
  <c r="BA184" s="1"/>
  <c r="R211"/>
  <c r="BA211" s="1"/>
  <c r="AC184"/>
  <c r="BL184" s="1"/>
  <c r="AC211"/>
  <c r="BL211" s="1"/>
  <c r="AG184"/>
  <c r="BP184" s="1"/>
  <c r="AG211"/>
  <c r="BP211" s="1"/>
  <c r="AD41"/>
  <c r="AD209"/>
  <c r="AD182"/>
  <c r="N194"/>
  <c r="AW194" s="1"/>
  <c r="N221"/>
  <c r="AW221" s="1"/>
  <c r="R194"/>
  <c r="BA194" s="1"/>
  <c r="R221"/>
  <c r="BA221" s="1"/>
  <c r="X189"/>
  <c r="BG189" s="1"/>
  <c r="X216"/>
  <c r="BG216" s="1"/>
  <c r="U193"/>
  <c r="BD193" s="1"/>
  <c r="U220"/>
  <c r="BD220" s="1"/>
  <c r="AC192"/>
  <c r="BL192" s="1"/>
  <c r="AC219"/>
  <c r="BL219" s="1"/>
  <c r="N207"/>
  <c r="AW207" s="1"/>
  <c r="N180"/>
  <c r="AW180" s="1"/>
  <c r="R180"/>
  <c r="BA180" s="1"/>
  <c r="R207"/>
  <c r="BA207" s="1"/>
  <c r="T206"/>
  <c r="BC206" s="1"/>
  <c r="T179"/>
  <c r="BC179" s="1"/>
  <c r="X206"/>
  <c r="BG206" s="1"/>
  <c r="X179"/>
  <c r="BG179" s="1"/>
  <c r="V186"/>
  <c r="BE186" s="1"/>
  <c r="V213"/>
  <c r="BE213" s="1"/>
  <c r="X46"/>
  <c r="X187"/>
  <c r="X214"/>
  <c r="AA188"/>
  <c r="BJ188" s="1"/>
  <c r="AA215"/>
  <c r="BJ215" s="1"/>
  <c r="AE188"/>
  <c r="BN188" s="1"/>
  <c r="AE215"/>
  <c r="BN215" s="1"/>
  <c r="N44"/>
  <c r="N212"/>
  <c r="N185"/>
  <c r="P212"/>
  <c r="AY212" s="1"/>
  <c r="P185"/>
  <c r="AY185" s="1"/>
  <c r="R212"/>
  <c r="BA212" s="1"/>
  <c r="R185"/>
  <c r="BA185" s="1"/>
  <c r="T212"/>
  <c r="BC212" s="1"/>
  <c r="T185"/>
  <c r="BC185" s="1"/>
  <c r="AA212"/>
  <c r="BJ212" s="1"/>
  <c r="AA185"/>
  <c r="BJ185" s="1"/>
  <c r="AC185"/>
  <c r="BL185" s="1"/>
  <c r="AC212"/>
  <c r="BL212" s="1"/>
  <c r="AE185"/>
  <c r="BN185" s="1"/>
  <c r="AE212"/>
  <c r="BN212" s="1"/>
  <c r="U211"/>
  <c r="BD211" s="1"/>
  <c r="U184"/>
  <c r="BD184" s="1"/>
  <c r="X184"/>
  <c r="BG184" s="1"/>
  <c r="X211"/>
  <c r="BG211" s="1"/>
  <c r="X185"/>
  <c r="BG185" s="1"/>
  <c r="X212"/>
  <c r="BG212" s="1"/>
  <c r="AH210"/>
  <c r="BQ210" s="1"/>
  <c r="AH183"/>
  <c r="BQ183" s="1"/>
  <c r="AE41"/>
  <c r="AE209"/>
  <c r="AE182"/>
  <c r="N33"/>
  <c r="N201"/>
  <c r="N174"/>
  <c r="BL203"/>
  <c r="BJ203"/>
  <c r="BC202"/>
  <c r="BB175"/>
  <c r="AX175"/>
  <c r="BA202"/>
  <c r="BI203"/>
  <c r="BK203"/>
  <c r="M53"/>
  <c r="M194"/>
  <c r="M221"/>
  <c r="T193"/>
  <c r="BC193" s="1"/>
  <c r="T220"/>
  <c r="BC220" s="1"/>
  <c r="P184"/>
  <c r="AY184" s="1"/>
  <c r="P211"/>
  <c r="AY211" s="1"/>
  <c r="AH41"/>
  <c r="AH182"/>
  <c r="AH209"/>
  <c r="N34"/>
  <c r="N202"/>
  <c r="N175"/>
  <c r="O221"/>
  <c r="AX221" s="1"/>
  <c r="O194"/>
  <c r="AX194" s="1"/>
  <c r="U216"/>
  <c r="BD216" s="1"/>
  <c r="U189"/>
  <c r="BD189" s="1"/>
  <c r="Y189"/>
  <c r="BH189" s="1"/>
  <c r="Y216"/>
  <c r="BH216" s="1"/>
  <c r="Z189"/>
  <c r="BI189" s="1"/>
  <c r="Z216"/>
  <c r="BI216" s="1"/>
  <c r="AD219"/>
  <c r="BM219" s="1"/>
  <c r="AD192"/>
  <c r="BM192" s="1"/>
  <c r="O180"/>
  <c r="AX180" s="1"/>
  <c r="O207"/>
  <c r="AX207" s="1"/>
  <c r="M39"/>
  <c r="M180"/>
  <c r="M207"/>
  <c r="U206"/>
  <c r="BD206" s="1"/>
  <c r="U179"/>
  <c r="BD179" s="1"/>
  <c r="Y179"/>
  <c r="BH179" s="1"/>
  <c r="Y206"/>
  <c r="BH206" s="1"/>
  <c r="W213"/>
  <c r="BF213" s="1"/>
  <c r="W186"/>
  <c r="BF186" s="1"/>
  <c r="Y187"/>
  <c r="BH187" s="1"/>
  <c r="Y214"/>
  <c r="BH214" s="1"/>
  <c r="AB188"/>
  <c r="BK188" s="1"/>
  <c r="AB215"/>
  <c r="BK215" s="1"/>
  <c r="AF188"/>
  <c r="BO188" s="1"/>
  <c r="AF215"/>
  <c r="BO215" s="1"/>
  <c r="O211"/>
  <c r="AX211" s="1"/>
  <c r="O184"/>
  <c r="AX184" s="1"/>
  <c r="Q211"/>
  <c r="AZ211" s="1"/>
  <c r="Q184"/>
  <c r="AZ184" s="1"/>
  <c r="S211"/>
  <c r="BB211" s="1"/>
  <c r="S184"/>
  <c r="BB184" s="1"/>
  <c r="Z184"/>
  <c r="BI184" s="1"/>
  <c r="Z211"/>
  <c r="BI211" s="1"/>
  <c r="AB184"/>
  <c r="BK184" s="1"/>
  <c r="AB211"/>
  <c r="BK211" s="1"/>
  <c r="AD184"/>
  <c r="BM184" s="1"/>
  <c r="AD211"/>
  <c r="BM211" s="1"/>
  <c r="AF211"/>
  <c r="BO211" s="1"/>
  <c r="AF184"/>
  <c r="BO184" s="1"/>
  <c r="U212"/>
  <c r="BD212" s="1"/>
  <c r="U185"/>
  <c r="BD185" s="1"/>
  <c r="Y184"/>
  <c r="BH184" s="1"/>
  <c r="Y211"/>
  <c r="BH211" s="1"/>
  <c r="Y212"/>
  <c r="BH212" s="1"/>
  <c r="Y185"/>
  <c r="BH185" s="1"/>
  <c r="AB41"/>
  <c r="AB209"/>
  <c r="AB182"/>
  <c r="AF41"/>
  <c r="AF209"/>
  <c r="AF182"/>
  <c r="AG31"/>
  <c r="AG172"/>
  <c r="AG199"/>
  <c r="AZ175"/>
  <c r="BJ176"/>
  <c r="BC175"/>
  <c r="BF203"/>
  <c r="BF222" s="1"/>
  <c r="BF224" s="1"/>
  <c r="BF231" s="1"/>
  <c r="AB30" i="6" s="1"/>
  <c r="BB202" i="4"/>
  <c r="BE176"/>
  <c r="AJ176"/>
  <c r="BA175"/>
  <c r="AY175"/>
  <c r="BK176"/>
  <c r="L33"/>
  <c r="L174"/>
  <c r="L201"/>
  <c r="Q194"/>
  <c r="AZ194" s="1"/>
  <c r="Q221"/>
  <c r="AZ221" s="1"/>
  <c r="AB51"/>
  <c r="AB192"/>
  <c r="AB219"/>
  <c r="S38"/>
  <c r="S206"/>
  <c r="S179"/>
  <c r="Z47"/>
  <c r="Z188"/>
  <c r="Z215"/>
  <c r="T211"/>
  <c r="BC211" s="1"/>
  <c r="T184"/>
  <c r="BC184" s="1"/>
  <c r="AE211"/>
  <c r="BN211" s="1"/>
  <c r="AE184"/>
  <c r="BN184" s="1"/>
  <c r="W211"/>
  <c r="BF211" s="1"/>
  <c r="W184"/>
  <c r="BF184" s="1"/>
  <c r="AG42"/>
  <c r="AG210"/>
  <c r="AG183"/>
  <c r="M33"/>
  <c r="M201"/>
  <c r="M174"/>
  <c r="P194"/>
  <c r="AY194" s="1"/>
  <c r="P221"/>
  <c r="AY221" s="1"/>
  <c r="V216"/>
  <c r="BE216" s="1"/>
  <c r="V189"/>
  <c r="BE189" s="1"/>
  <c r="S52"/>
  <c r="S193"/>
  <c r="S220"/>
  <c r="Z50"/>
  <c r="Z191"/>
  <c r="Z218"/>
  <c r="P180"/>
  <c r="AY180" s="1"/>
  <c r="P207"/>
  <c r="AY207" s="1"/>
  <c r="S207"/>
  <c r="BB207" s="1"/>
  <c r="S180"/>
  <c r="BB180" s="1"/>
  <c r="V206"/>
  <c r="BE206" s="1"/>
  <c r="V179"/>
  <c r="BE179" s="1"/>
  <c r="Z179"/>
  <c r="BI179" s="1"/>
  <c r="Z206"/>
  <c r="BI206" s="1"/>
  <c r="Z214"/>
  <c r="BI214" s="1"/>
  <c r="Z187"/>
  <c r="BI187" s="1"/>
  <c r="AC188"/>
  <c r="BL188" s="1"/>
  <c r="AC215"/>
  <c r="BL215" s="1"/>
  <c r="AG188"/>
  <c r="BP188" s="1"/>
  <c r="AG215"/>
  <c r="BP215" s="1"/>
  <c r="O212"/>
  <c r="AX212" s="1"/>
  <c r="O185"/>
  <c r="AX185" s="1"/>
  <c r="Q212"/>
  <c r="AZ212" s="1"/>
  <c r="Q185"/>
  <c r="AZ185" s="1"/>
  <c r="S185"/>
  <c r="BB185" s="1"/>
  <c r="S212"/>
  <c r="BB212" s="1"/>
  <c r="Z185"/>
  <c r="BI185" s="1"/>
  <c r="Z212"/>
  <c r="BI212" s="1"/>
  <c r="AB212"/>
  <c r="BK212" s="1"/>
  <c r="AB185"/>
  <c r="BK185" s="1"/>
  <c r="AD212"/>
  <c r="BM212" s="1"/>
  <c r="AD185"/>
  <c r="BM185" s="1"/>
  <c r="AF185"/>
  <c r="BO185" s="1"/>
  <c r="AF212"/>
  <c r="BO212" s="1"/>
  <c r="V184"/>
  <c r="BE184" s="1"/>
  <c r="V211"/>
  <c r="BE211" s="1"/>
  <c r="V212"/>
  <c r="BE212" s="1"/>
  <c r="V185"/>
  <c r="BE185" s="1"/>
  <c r="M43"/>
  <c r="M184"/>
  <c r="M211"/>
  <c r="AC209"/>
  <c r="BL209" s="1"/>
  <c r="AC182"/>
  <c r="BL182" s="1"/>
  <c r="AG209"/>
  <c r="BP209" s="1"/>
  <c r="AG182"/>
  <c r="BP182" s="1"/>
  <c r="BD175"/>
  <c r="U195"/>
  <c r="AZ202"/>
  <c r="BF176"/>
  <c r="BF195" s="1"/>
  <c r="W195"/>
  <c r="BH203"/>
  <c r="BH222" s="1"/>
  <c r="Y222"/>
  <c r="AJ203"/>
  <c r="V222"/>
  <c r="BE203"/>
  <c r="BS203" s="1"/>
  <c r="BG176"/>
  <c r="X195"/>
  <c r="AY202"/>
  <c r="B22" i="6"/>
  <c r="B23" s="1"/>
  <c r="B26" s="1"/>
  <c r="B27" s="1"/>
  <c r="B31" s="1"/>
  <c r="B32" s="1"/>
  <c r="B34" s="1"/>
  <c r="B35" s="1"/>
  <c r="P53" i="4"/>
  <c r="AT53" s="1"/>
  <c r="V48"/>
  <c r="AZ48" s="1"/>
  <c r="P39"/>
  <c r="AT39" s="1"/>
  <c r="S39"/>
  <c r="AW39" s="1"/>
  <c r="V38"/>
  <c r="AZ38" s="1"/>
  <c r="Z38"/>
  <c r="BD38" s="1"/>
  <c r="Z46"/>
  <c r="BD46" s="1"/>
  <c r="AC47"/>
  <c r="BG47" s="1"/>
  <c r="AG47"/>
  <c r="BK47" s="1"/>
  <c r="O44"/>
  <c r="Q44"/>
  <c r="AU44" s="1"/>
  <c r="S44"/>
  <c r="AW44" s="1"/>
  <c r="Z44"/>
  <c r="BD44" s="1"/>
  <c r="AB44"/>
  <c r="BF44" s="1"/>
  <c r="AD44"/>
  <c r="BH44" s="1"/>
  <c r="AF44"/>
  <c r="BJ44" s="1"/>
  <c r="V43"/>
  <c r="AZ43" s="1"/>
  <c r="V44"/>
  <c r="AZ44" s="1"/>
  <c r="AC41"/>
  <c r="BG41" s="1"/>
  <c r="AG41"/>
  <c r="Q53"/>
  <c r="AU53" s="1"/>
  <c r="W48"/>
  <c r="BA48" s="1"/>
  <c r="T52"/>
  <c r="AX52" s="1"/>
  <c r="Q39"/>
  <c r="AU39" s="1"/>
  <c r="W38"/>
  <c r="BA38" s="1"/>
  <c r="N43"/>
  <c r="AR43" s="1"/>
  <c r="P43"/>
  <c r="AT43" s="1"/>
  <c r="T43"/>
  <c r="AX43" s="1"/>
  <c r="AA43"/>
  <c r="BE43" s="1"/>
  <c r="AC43"/>
  <c r="BG43" s="1"/>
  <c r="AE43"/>
  <c r="BI43" s="1"/>
  <c r="W43"/>
  <c r="BA43" s="1"/>
  <c r="W44"/>
  <c r="BA44" s="1"/>
  <c r="N53"/>
  <c r="AR53" s="1"/>
  <c r="X48"/>
  <c r="BB48" s="1"/>
  <c r="U52"/>
  <c r="AY52" s="1"/>
  <c r="AC51"/>
  <c r="BG51" s="1"/>
  <c r="N39"/>
  <c r="AR39" s="1"/>
  <c r="R39"/>
  <c r="AV39" s="1"/>
  <c r="T38"/>
  <c r="AX38" s="1"/>
  <c r="X38"/>
  <c r="BB38" s="1"/>
  <c r="V45"/>
  <c r="AZ45" s="1"/>
  <c r="AA47"/>
  <c r="BE47" s="1"/>
  <c r="AE47"/>
  <c r="BI47" s="1"/>
  <c r="P44"/>
  <c r="AT44" s="1"/>
  <c r="R44"/>
  <c r="AV44" s="1"/>
  <c r="T44"/>
  <c r="AX44" s="1"/>
  <c r="AA44"/>
  <c r="BE44" s="1"/>
  <c r="AC44"/>
  <c r="BG44" s="1"/>
  <c r="AE44"/>
  <c r="BI44" s="1"/>
  <c r="U43"/>
  <c r="AY43" s="1"/>
  <c r="X43"/>
  <c r="BB43" s="1"/>
  <c r="X44"/>
  <c r="BB44" s="1"/>
  <c r="AH42"/>
  <c r="AH54" s="1"/>
  <c r="AD47"/>
  <c r="BH47" s="1"/>
  <c r="R43"/>
  <c r="AV43" s="1"/>
  <c r="AG43"/>
  <c r="BK43" s="1"/>
  <c r="R53"/>
  <c r="AV53" s="1"/>
  <c r="O53"/>
  <c r="AS53" s="1"/>
  <c r="U48"/>
  <c r="AY48" s="1"/>
  <c r="Y48"/>
  <c r="BC48" s="1"/>
  <c r="Z48"/>
  <c r="BD48" s="1"/>
  <c r="AD51"/>
  <c r="BH51" s="1"/>
  <c r="O39"/>
  <c r="AS39" s="1"/>
  <c r="U38"/>
  <c r="AY38" s="1"/>
  <c r="Y38"/>
  <c r="W45"/>
  <c r="BA45" s="1"/>
  <c r="Y46"/>
  <c r="BC46" s="1"/>
  <c r="AB47"/>
  <c r="BF47" s="1"/>
  <c r="AF47"/>
  <c r="BJ47" s="1"/>
  <c r="O43"/>
  <c r="AS43" s="1"/>
  <c r="Q43"/>
  <c r="AU43" s="1"/>
  <c r="S43"/>
  <c r="AW43" s="1"/>
  <c r="Z43"/>
  <c r="BD43" s="1"/>
  <c r="AB43"/>
  <c r="BF43" s="1"/>
  <c r="AD43"/>
  <c r="BH43" s="1"/>
  <c r="AF43"/>
  <c r="BJ43" s="1"/>
  <c r="U44"/>
  <c r="AY44" s="1"/>
  <c r="Y43"/>
  <c r="BC43" s="1"/>
  <c r="Y44"/>
  <c r="BC44" s="1"/>
  <c r="BK31"/>
  <c r="AJ31"/>
  <c r="AQ39"/>
  <c r="AJ39"/>
  <c r="BF41"/>
  <c r="BJ41"/>
  <c r="AQ43"/>
  <c r="AW52"/>
  <c r="BF51"/>
  <c r="AW38"/>
  <c r="AY45"/>
  <c r="BD47"/>
  <c r="BK42"/>
  <c r="BH41"/>
  <c r="BL41"/>
  <c r="AR34"/>
  <c r="BN34" s="1"/>
  <c r="AJ34"/>
  <c r="BD50"/>
  <c r="BN50" s="1"/>
  <c r="AJ50"/>
  <c r="AP33"/>
  <c r="AJ33"/>
  <c r="AQ53"/>
  <c r="AQ33"/>
  <c r="BB46"/>
  <c r="AR44"/>
  <c r="BI41"/>
  <c r="AR33"/>
  <c r="BN35"/>
  <c r="AQ6"/>
  <c r="M60"/>
  <c r="AY25"/>
  <c r="U79"/>
  <c r="BB19"/>
  <c r="X73"/>
  <c r="AX17"/>
  <c r="T71"/>
  <c r="AU16"/>
  <c r="Q70"/>
  <c r="AW16"/>
  <c r="S70"/>
  <c r="BD16"/>
  <c r="Z70"/>
  <c r="BF16"/>
  <c r="AB70"/>
  <c r="BH16"/>
  <c r="AD70"/>
  <c r="BJ16"/>
  <c r="AF70"/>
  <c r="AY17"/>
  <c r="U71"/>
  <c r="BC16"/>
  <c r="Y70"/>
  <c r="BC17"/>
  <c r="Y71"/>
  <c r="BF14"/>
  <c r="AB68"/>
  <c r="BJ14"/>
  <c r="AF68"/>
  <c r="AJ4"/>
  <c r="BK4"/>
  <c r="AG58"/>
  <c r="BN8"/>
  <c r="AR26"/>
  <c r="N80"/>
  <c r="BB21"/>
  <c r="X75"/>
  <c r="AR12"/>
  <c r="N66"/>
  <c r="AV12"/>
  <c r="R66"/>
  <c r="AZ18"/>
  <c r="V72"/>
  <c r="BI20"/>
  <c r="AE74"/>
  <c r="AR17"/>
  <c r="N71"/>
  <c r="M98" s="1"/>
  <c r="M125" s="1"/>
  <c r="AT17"/>
  <c r="P71"/>
  <c r="AV17"/>
  <c r="R71"/>
  <c r="BG17"/>
  <c r="AC71"/>
  <c r="BI17"/>
  <c r="AE71"/>
  <c r="BB16"/>
  <c r="X70"/>
  <c r="BB17"/>
  <c r="X71"/>
  <c r="BI14"/>
  <c r="AE68"/>
  <c r="AR6"/>
  <c r="N60"/>
  <c r="AY21"/>
  <c r="U75"/>
  <c r="AZ21"/>
  <c r="V75"/>
  <c r="AW25"/>
  <c r="S79"/>
  <c r="R106" s="1"/>
  <c r="R133" s="1"/>
  <c r="BD23"/>
  <c r="BN23" s="1"/>
  <c r="Z77"/>
  <c r="AT12"/>
  <c r="P66"/>
  <c r="AW12"/>
  <c r="S66"/>
  <c r="AZ11"/>
  <c r="V65"/>
  <c r="BD11"/>
  <c r="Z65"/>
  <c r="BD19"/>
  <c r="Z73"/>
  <c r="BG20"/>
  <c r="AC74"/>
  <c r="BK20"/>
  <c r="AG74"/>
  <c r="AS17"/>
  <c r="O71"/>
  <c r="AU17"/>
  <c r="Q71"/>
  <c r="P98" s="1"/>
  <c r="P125" s="1"/>
  <c r="AW17"/>
  <c r="S71"/>
  <c r="BD17"/>
  <c r="Z71"/>
  <c r="Y98" s="1"/>
  <c r="BF17"/>
  <c r="AB71"/>
  <c r="BH17"/>
  <c r="AD71"/>
  <c r="AC98" s="1"/>
  <c r="AC125" s="1"/>
  <c r="BJ17"/>
  <c r="AF71"/>
  <c r="AZ16"/>
  <c r="V70"/>
  <c r="AZ17"/>
  <c r="V71"/>
  <c r="AQ16"/>
  <c r="M70"/>
  <c r="BG14"/>
  <c r="AC68"/>
  <c r="BK14"/>
  <c r="AG68"/>
  <c r="AV26"/>
  <c r="R80"/>
  <c r="BG24"/>
  <c r="AC78"/>
  <c r="AX11"/>
  <c r="T65"/>
  <c r="BB11"/>
  <c r="X65"/>
  <c r="BE20"/>
  <c r="AA74"/>
  <c r="BE17"/>
  <c r="AA71"/>
  <c r="Z98" s="1"/>
  <c r="Z125" s="1"/>
  <c r="AY16"/>
  <c r="U70"/>
  <c r="BL15"/>
  <c r="AH69"/>
  <c r="AR7"/>
  <c r="BN7" s="1"/>
  <c r="N61"/>
  <c r="AS26"/>
  <c r="O80"/>
  <c r="BC21"/>
  <c r="Y75"/>
  <c r="BD21"/>
  <c r="Z75"/>
  <c r="BH24"/>
  <c r="AD78"/>
  <c r="AS12"/>
  <c r="O66"/>
  <c r="AQ12"/>
  <c r="M66"/>
  <c r="L93" s="1"/>
  <c r="L120" s="1"/>
  <c r="AY11"/>
  <c r="U65"/>
  <c r="BC11"/>
  <c r="Y65"/>
  <c r="BA18"/>
  <c r="W72"/>
  <c r="BC19"/>
  <c r="Y73"/>
  <c r="BF20"/>
  <c r="AB74"/>
  <c r="BJ20"/>
  <c r="AF74"/>
  <c r="AS16"/>
  <c r="O70"/>
  <c r="AT26"/>
  <c r="P80"/>
  <c r="AP6"/>
  <c r="L60"/>
  <c r="AQ26"/>
  <c r="M80"/>
  <c r="L107" s="1"/>
  <c r="L134" s="1"/>
  <c r="AU26"/>
  <c r="Q80"/>
  <c r="BA21"/>
  <c r="W75"/>
  <c r="AX25"/>
  <c r="T79"/>
  <c r="S106" s="1"/>
  <c r="S133" s="1"/>
  <c r="BF24"/>
  <c r="AB78"/>
  <c r="AA105" s="1"/>
  <c r="AA132" s="1"/>
  <c r="AU12"/>
  <c r="Q66"/>
  <c r="P93" s="1"/>
  <c r="AW11"/>
  <c r="S65"/>
  <c r="BA11"/>
  <c r="W65"/>
  <c r="V92" s="1"/>
  <c r="AY18"/>
  <c r="U72"/>
  <c r="T99" s="1"/>
  <c r="T126" s="1"/>
  <c r="BD20"/>
  <c r="Z74"/>
  <c r="Y101" s="1"/>
  <c r="Y128" s="1"/>
  <c r="BH20"/>
  <c r="AD74"/>
  <c r="AC101" s="1"/>
  <c r="AC128" s="1"/>
  <c r="AR16"/>
  <c r="N70"/>
  <c r="AT16"/>
  <c r="P70"/>
  <c r="AV16"/>
  <c r="R70"/>
  <c r="Q97" s="1"/>
  <c r="Q124" s="1"/>
  <c r="AX16"/>
  <c r="T70"/>
  <c r="BE16"/>
  <c r="AA70"/>
  <c r="Z97" s="1"/>
  <c r="BG16"/>
  <c r="AC70"/>
  <c r="AB97" s="1"/>
  <c r="BI16"/>
  <c r="AE70"/>
  <c r="AD97" s="1"/>
  <c r="BK16"/>
  <c r="AG70"/>
  <c r="BA16"/>
  <c r="W70"/>
  <c r="BA17"/>
  <c r="W71"/>
  <c r="V98" s="1"/>
  <c r="V125" s="1"/>
  <c r="AJ15"/>
  <c r="BK15"/>
  <c r="AG69"/>
  <c r="BH14"/>
  <c r="AD68"/>
  <c r="AH27"/>
  <c r="AM26" i="6" s="1"/>
  <c r="BL14" i="4"/>
  <c r="AH68"/>
  <c r="AO14" i="5"/>
  <c r="AN14"/>
  <c r="Y27" i="4"/>
  <c r="AD26" i="6" s="1"/>
  <c r="AF27" i="4"/>
  <c r="AK26" i="6" s="1"/>
  <c r="W27" i="4"/>
  <c r="AB26" i="6" s="1"/>
  <c r="AG27" i="4"/>
  <c r="AL26" i="6" s="1"/>
  <c r="V27" i="4"/>
  <c r="AA26" i="6" s="1"/>
  <c r="X27" i="4"/>
  <c r="AC26" i="6" s="1"/>
  <c r="U27" i="4"/>
  <c r="Z26" i="6" s="1"/>
  <c r="AJ23" i="4"/>
  <c r="AJ16"/>
  <c r="AJ14"/>
  <c r="AJ19"/>
  <c r="AJ17"/>
  <c r="AJ8"/>
  <c r="AJ20"/>
  <c r="AJ18"/>
  <c r="AJ26"/>
  <c r="AJ12"/>
  <c r="AJ11"/>
  <c r="AJ24"/>
  <c r="AJ25"/>
  <c r="AJ218" l="1"/>
  <c r="BI218"/>
  <c r="BS218" s="1"/>
  <c r="BB193"/>
  <c r="BS193" s="1"/>
  <c r="AJ193"/>
  <c r="AJ219"/>
  <c r="BK219"/>
  <c r="BS219" s="1"/>
  <c r="BS176"/>
  <c r="BE195"/>
  <c r="W222"/>
  <c r="BP172"/>
  <c r="AJ172"/>
  <c r="AG195"/>
  <c r="AJ207"/>
  <c r="AV207"/>
  <c r="BS207" s="1"/>
  <c r="AJ202"/>
  <c r="AW202"/>
  <c r="BS202" s="1"/>
  <c r="AW201"/>
  <c r="AJ214"/>
  <c r="BG214"/>
  <c r="BM209"/>
  <c r="X222"/>
  <c r="Y195"/>
  <c r="AJ211"/>
  <c r="AV211"/>
  <c r="BS211" s="1"/>
  <c r="BI191"/>
  <c r="BS191" s="1"/>
  <c r="AJ191"/>
  <c r="BP183"/>
  <c r="BS183" s="1"/>
  <c r="AJ183"/>
  <c r="BB179"/>
  <c r="BS179" s="1"/>
  <c r="AJ179"/>
  <c r="BK192"/>
  <c r="BS192" s="1"/>
  <c r="AJ192"/>
  <c r="AJ201"/>
  <c r="AU201"/>
  <c r="BK182"/>
  <c r="AJ182"/>
  <c r="AV180"/>
  <c r="BS180" s="1"/>
  <c r="AJ180"/>
  <c r="AJ221"/>
  <c r="AV221"/>
  <c r="AW185"/>
  <c r="BS185" s="1"/>
  <c r="AJ185"/>
  <c r="BG187"/>
  <c r="BS187" s="1"/>
  <c r="AJ187"/>
  <c r="BH195"/>
  <c r="BH224" s="1"/>
  <c r="BH231" s="1"/>
  <c r="AD30" i="6" s="1"/>
  <c r="U222" i="4"/>
  <c r="BE222"/>
  <c r="BE224" s="1"/>
  <c r="BE231" s="1"/>
  <c r="AA30" i="6" s="1"/>
  <c r="BD186" i="4"/>
  <c r="BS186" s="1"/>
  <c r="AJ186"/>
  <c r="AV184"/>
  <c r="BS184" s="1"/>
  <c r="AJ184"/>
  <c r="AV174"/>
  <c r="AJ210"/>
  <c r="BP210"/>
  <c r="BS210" s="1"/>
  <c r="AJ215"/>
  <c r="BI215"/>
  <c r="BS215" s="1"/>
  <c r="AJ206"/>
  <c r="BB206"/>
  <c r="AU174"/>
  <c r="AJ174"/>
  <c r="V195"/>
  <c r="BO182"/>
  <c r="BO195" s="1"/>
  <c r="AF195"/>
  <c r="AJ209"/>
  <c r="BK209"/>
  <c r="AH222"/>
  <c r="BQ209"/>
  <c r="BQ222" s="1"/>
  <c r="AV194"/>
  <c r="BS194" s="1"/>
  <c r="AJ194"/>
  <c r="BN182"/>
  <c r="AJ212"/>
  <c r="AW212"/>
  <c r="BS212" s="1"/>
  <c r="AJ213"/>
  <c r="BD213"/>
  <c r="BD195"/>
  <c r="BS206"/>
  <c r="AJ220"/>
  <c r="BB220"/>
  <c r="BS220" s="1"/>
  <c r="AV201"/>
  <c r="BI188"/>
  <c r="BS188" s="1"/>
  <c r="AJ188"/>
  <c r="BP199"/>
  <c r="AJ199"/>
  <c r="AG222"/>
  <c r="AF222"/>
  <c r="BO209"/>
  <c r="BO222" s="1"/>
  <c r="BO224" s="1"/>
  <c r="BO231" s="1"/>
  <c r="AK30" i="6" s="1"/>
  <c r="AW175" i="4"/>
  <c r="BS175" s="1"/>
  <c r="AJ175"/>
  <c r="BQ182"/>
  <c r="BQ195" s="1"/>
  <c r="AH195"/>
  <c r="AW174"/>
  <c r="BN209"/>
  <c r="BM182"/>
  <c r="B36" i="6"/>
  <c r="B37" s="1"/>
  <c r="B39" s="1"/>
  <c r="B40" s="1"/>
  <c r="AG54" i="4"/>
  <c r="AJ53"/>
  <c r="X102"/>
  <c r="X129" s="1"/>
  <c r="U98"/>
  <c r="U125" s="1"/>
  <c r="X97"/>
  <c r="X124" s="1"/>
  <c r="AJ51"/>
  <c r="AJ38"/>
  <c r="AJ52"/>
  <c r="AF54"/>
  <c r="X54"/>
  <c r="AJ47"/>
  <c r="Y54"/>
  <c r="AJ44"/>
  <c r="AJ43"/>
  <c r="BA54"/>
  <c r="AB29" i="6" s="1"/>
  <c r="AZ54" i="4"/>
  <c r="AA29" i="6" s="1"/>
  <c r="BN46" i="4"/>
  <c r="AJ42"/>
  <c r="AJ45"/>
  <c r="U54"/>
  <c r="AJ41"/>
  <c r="Y81"/>
  <c r="AJ46"/>
  <c r="BN53"/>
  <c r="V54"/>
  <c r="BN47"/>
  <c r="BN52"/>
  <c r="BN43"/>
  <c r="BJ54"/>
  <c r="AK29" i="6" s="1"/>
  <c r="BN39" i="4"/>
  <c r="BC38"/>
  <c r="BC54" s="1"/>
  <c r="AD29" i="6" s="1"/>
  <c r="BL42" i="4"/>
  <c r="BL54" s="1"/>
  <c r="AM29" i="6" s="1"/>
  <c r="BK41" i="4"/>
  <c r="BK54" s="1"/>
  <c r="AL29" i="6" s="1"/>
  <c r="AS44" i="4"/>
  <c r="BN44" s="1"/>
  <c r="BL27"/>
  <c r="AM28" i="6" s="1"/>
  <c r="BA27" i="4"/>
  <c r="AB28" i="6" s="1"/>
  <c r="BN18" i="4"/>
  <c r="BN24"/>
  <c r="BN15"/>
  <c r="AA101"/>
  <c r="AA128" s="1"/>
  <c r="N93"/>
  <c r="N120" s="1"/>
  <c r="N107"/>
  <c r="N134" s="1"/>
  <c r="BN45"/>
  <c r="BN51"/>
  <c r="W54"/>
  <c r="AY54"/>
  <c r="Z29" i="6" s="1"/>
  <c r="BB54" i="4"/>
  <c r="AC29" i="6" s="1"/>
  <c r="AZ27" i="4"/>
  <c r="AA28" i="6" s="1"/>
  <c r="AA31" s="1"/>
  <c r="W98" i="4"/>
  <c r="W125" s="1"/>
  <c r="U99"/>
  <c r="U126" s="1"/>
  <c r="BN33"/>
  <c r="BN31"/>
  <c r="P107"/>
  <c r="P134" s="1"/>
  <c r="T92"/>
  <c r="Y102"/>
  <c r="Y129" s="1"/>
  <c r="AB105"/>
  <c r="AB132" s="1"/>
  <c r="U97"/>
  <c r="U124" s="1"/>
  <c r="AY27"/>
  <c r="Z28" i="6" s="1"/>
  <c r="BB27" i="4"/>
  <c r="AC28" i="6" s="1"/>
  <c r="BN11" i="4"/>
  <c r="BN26"/>
  <c r="BC27"/>
  <c r="AD28" i="6" s="1"/>
  <c r="BN12" i="4"/>
  <c r="P120"/>
  <c r="W92"/>
  <c r="M97"/>
  <c r="M124" s="1"/>
  <c r="L97"/>
  <c r="L124" s="1"/>
  <c r="Y125"/>
  <c r="U92"/>
  <c r="O93"/>
  <c r="N87"/>
  <c r="AD98"/>
  <c r="AD125" s="1"/>
  <c r="Q98"/>
  <c r="Q125" s="1"/>
  <c r="BN14"/>
  <c r="T106"/>
  <c r="T133" s="1"/>
  <c r="U106"/>
  <c r="U133" s="1"/>
  <c r="BN20"/>
  <c r="BN6"/>
  <c r="V81"/>
  <c r="BN16"/>
  <c r="BN25"/>
  <c r="BN17"/>
  <c r="AF81"/>
  <c r="X98"/>
  <c r="X125" s="1"/>
  <c r="T98"/>
  <c r="T125" s="1"/>
  <c r="AC97"/>
  <c r="P97"/>
  <c r="P124" s="1"/>
  <c r="AD124"/>
  <c r="AD135" s="1"/>
  <c r="V119"/>
  <c r="K87"/>
  <c r="N97"/>
  <c r="N124" s="1"/>
  <c r="V99"/>
  <c r="V126" s="1"/>
  <c r="W99"/>
  <c r="W126" s="1"/>
  <c r="T119"/>
  <c r="AH81"/>
  <c r="AB124"/>
  <c r="O97"/>
  <c r="O124" s="1"/>
  <c r="O107"/>
  <c r="O134" s="1"/>
  <c r="X92"/>
  <c r="X81"/>
  <c r="Z101"/>
  <c r="Z128" s="1"/>
  <c r="Q107"/>
  <c r="Q134" s="1"/>
  <c r="W81"/>
  <c r="AA98"/>
  <c r="AA125" s="1"/>
  <c r="R98"/>
  <c r="N98"/>
  <c r="N125" s="1"/>
  <c r="AB101"/>
  <c r="AB128" s="1"/>
  <c r="Y104"/>
  <c r="Y131" s="1"/>
  <c r="Z104"/>
  <c r="Z131" s="1"/>
  <c r="U102"/>
  <c r="U129" s="1"/>
  <c r="W97"/>
  <c r="W124" s="1"/>
  <c r="AB98"/>
  <c r="AB125" s="1"/>
  <c r="O98"/>
  <c r="O125" s="1"/>
  <c r="Q93"/>
  <c r="W102"/>
  <c r="W129" s="1"/>
  <c r="AG81"/>
  <c r="BJ27"/>
  <c r="AK28" i="6" s="1"/>
  <c r="M87" i="4"/>
  <c r="M114" s="1"/>
  <c r="L87"/>
  <c r="Z124"/>
  <c r="Z108"/>
  <c r="U81"/>
  <c r="BK27"/>
  <c r="AL28" i="6" s="1"/>
  <c r="BN4" i="4"/>
  <c r="AA97"/>
  <c r="BN19"/>
  <c r="AE22"/>
  <c r="AJ7"/>
  <c r="AJ6"/>
  <c r="AD22"/>
  <c r="AC22"/>
  <c r="AB22"/>
  <c r="AA22"/>
  <c r="Z22"/>
  <c r="T22"/>
  <c r="S22"/>
  <c r="R22"/>
  <c r="Q22"/>
  <c r="P22"/>
  <c r="T21"/>
  <c r="S21"/>
  <c r="R21"/>
  <c r="Q21"/>
  <c r="P21"/>
  <c r="O22"/>
  <c r="N22"/>
  <c r="O21"/>
  <c r="N21"/>
  <c r="M21"/>
  <c r="L21"/>
  <c r="K27"/>
  <c r="J27"/>
  <c r="I27"/>
  <c r="B5"/>
  <c r="B6" s="1"/>
  <c r="O190" l="1"/>
  <c r="AX190" s="1"/>
  <c r="O217"/>
  <c r="AX217" s="1"/>
  <c r="R217"/>
  <c r="BA217" s="1"/>
  <c r="R190"/>
  <c r="BA190" s="1"/>
  <c r="N48"/>
  <c r="N189"/>
  <c r="N216"/>
  <c r="P48"/>
  <c r="P189"/>
  <c r="P216"/>
  <c r="T48"/>
  <c r="T189"/>
  <c r="T216"/>
  <c r="S190"/>
  <c r="BB190" s="1"/>
  <c r="S217"/>
  <c r="BB217" s="1"/>
  <c r="AB49"/>
  <c r="AB190"/>
  <c r="AB217"/>
  <c r="BQ224"/>
  <c r="BQ231" s="1"/>
  <c r="AM30" i="6" s="1"/>
  <c r="BS221" i="4"/>
  <c r="BS214"/>
  <c r="BG222"/>
  <c r="Q48"/>
  <c r="Q216"/>
  <c r="Q189"/>
  <c r="P190"/>
  <c r="AY190" s="1"/>
  <c r="P217"/>
  <c r="AY217" s="1"/>
  <c r="AC49"/>
  <c r="AC217"/>
  <c r="AC190"/>
  <c r="AE49"/>
  <c r="AE190"/>
  <c r="AE217"/>
  <c r="BS182"/>
  <c r="O48"/>
  <c r="O216"/>
  <c r="O189"/>
  <c r="T217"/>
  <c r="BC217" s="1"/>
  <c r="T190"/>
  <c r="BC190" s="1"/>
  <c r="L48"/>
  <c r="L189"/>
  <c r="L216"/>
  <c r="N49"/>
  <c r="N217"/>
  <c r="N190"/>
  <c r="R48"/>
  <c r="R216"/>
  <c r="R189"/>
  <c r="Q217"/>
  <c r="AZ217" s="1"/>
  <c r="Q190"/>
  <c r="AZ190" s="1"/>
  <c r="Z49"/>
  <c r="Z217"/>
  <c r="Z190"/>
  <c r="AD49"/>
  <c r="AD217"/>
  <c r="AD190"/>
  <c r="BS213"/>
  <c r="BD222"/>
  <c r="BD224" s="1"/>
  <c r="BD231" s="1"/>
  <c r="Z30" i="6" s="1"/>
  <c r="BS174" i="4"/>
  <c r="BP195"/>
  <c r="BS172"/>
  <c r="M48"/>
  <c r="M216"/>
  <c r="M189"/>
  <c r="S48"/>
  <c r="S189"/>
  <c r="S216"/>
  <c r="AA49"/>
  <c r="AA190"/>
  <c r="AA217"/>
  <c r="BS199"/>
  <c r="BP222"/>
  <c r="BP224" s="1"/>
  <c r="BP231" s="1"/>
  <c r="AL30" i="6" s="1"/>
  <c r="BS209" i="4"/>
  <c r="BS201"/>
  <c r="BG195"/>
  <c r="B41" i="6"/>
  <c r="B42" s="1"/>
  <c r="B44" s="1"/>
  <c r="B45" s="1"/>
  <c r="AB31"/>
  <c r="T135" i="4"/>
  <c r="BN42"/>
  <c r="AK31" i="6"/>
  <c r="AK62" s="1"/>
  <c r="AE5" i="7" s="1"/>
  <c r="BN41" i="4"/>
  <c r="AL31" i="6"/>
  <c r="AL62" s="1"/>
  <c r="AF5" i="7" s="1"/>
  <c r="AM31" i="6"/>
  <c r="AM62" s="1"/>
  <c r="AG5" i="7" s="1"/>
  <c r="AI6" s="1"/>
  <c r="P49" i="4"/>
  <c r="AT49" s="1"/>
  <c r="T49"/>
  <c r="AX49" s="1"/>
  <c r="BN38"/>
  <c r="Q49"/>
  <c r="AU49" s="1"/>
  <c r="AD31" i="6"/>
  <c r="Z31"/>
  <c r="S49" i="4"/>
  <c r="AW49" s="1"/>
  <c r="O49"/>
  <c r="R49"/>
  <c r="AV49" s="1"/>
  <c r="BF49"/>
  <c r="BF54" s="1"/>
  <c r="AG29" i="6" s="1"/>
  <c r="AB54" i="4"/>
  <c r="Y108"/>
  <c r="Y110" s="1"/>
  <c r="AT48"/>
  <c r="BG49"/>
  <c r="BG54" s="1"/>
  <c r="AH29" i="6" s="1"/>
  <c r="AC54" i="4"/>
  <c r="BI49"/>
  <c r="BI54" s="1"/>
  <c r="AJ29" i="6" s="1"/>
  <c r="AE54" i="4"/>
  <c r="AR48"/>
  <c r="N54"/>
  <c r="AU48"/>
  <c r="AP48"/>
  <c r="AJ48"/>
  <c r="L54"/>
  <c r="AR49"/>
  <c r="AV48"/>
  <c r="BD49"/>
  <c r="BD54" s="1"/>
  <c r="AE29" i="6" s="1"/>
  <c r="Z54" i="4"/>
  <c r="BH49"/>
  <c r="BH54" s="1"/>
  <c r="AI29" i="6" s="1"/>
  <c r="AD54" i="4"/>
  <c r="AX48"/>
  <c r="AS48"/>
  <c r="AQ48"/>
  <c r="AQ54" s="1"/>
  <c r="R29" i="6" s="1"/>
  <c r="M54" i="4"/>
  <c r="AW48"/>
  <c r="BE49"/>
  <c r="BE54" s="1"/>
  <c r="AF29" i="6" s="1"/>
  <c r="AA54" i="4"/>
  <c r="V135"/>
  <c r="V109" s="1"/>
  <c r="Z135"/>
  <c r="AB135"/>
  <c r="AB109" s="1"/>
  <c r="AD108"/>
  <c r="AI15" i="6" s="1"/>
  <c r="AR21" i="4"/>
  <c r="N75"/>
  <c r="AT21"/>
  <c r="P75"/>
  <c r="AW22"/>
  <c r="S76"/>
  <c r="AB27"/>
  <c r="AG26" i="6" s="1"/>
  <c r="BF22" i="4"/>
  <c r="BF27" s="1"/>
  <c r="AG28" i="6" s="1"/>
  <c r="AB76" i="4"/>
  <c r="AB81" s="1"/>
  <c r="Z109"/>
  <c r="Z138"/>
  <c r="AE17" i="6" s="1"/>
  <c r="T109" i="4"/>
  <c r="T138"/>
  <c r="Y17" i="6" s="1"/>
  <c r="AS21" i="4"/>
  <c r="O75"/>
  <c r="AT22"/>
  <c r="P76"/>
  <c r="AC27"/>
  <c r="AH26" i="6" s="1"/>
  <c r="BG22" i="4"/>
  <c r="BG27" s="1"/>
  <c r="AH28" i="6" s="1"/>
  <c r="AC76" i="4"/>
  <c r="AC81" s="1"/>
  <c r="R125"/>
  <c r="K114"/>
  <c r="AD109"/>
  <c r="AD138"/>
  <c r="AI17" i="6" s="1"/>
  <c r="N114" i="4"/>
  <c r="Y135"/>
  <c r="W119"/>
  <c r="W135" s="1"/>
  <c r="W108"/>
  <c r="AX21"/>
  <c r="T75"/>
  <c r="X119"/>
  <c r="X135" s="1"/>
  <c r="X108"/>
  <c r="AD15" i="6"/>
  <c r="AU21" i="4"/>
  <c r="Q75"/>
  <c r="AX22"/>
  <c r="T76"/>
  <c r="S103" s="1"/>
  <c r="AE27"/>
  <c r="AJ26" i="6" s="1"/>
  <c r="BI22" i="4"/>
  <c r="BI27" s="1"/>
  <c r="AJ28" i="6" s="1"/>
  <c r="AE76" i="4"/>
  <c r="AE81" s="1"/>
  <c r="L27"/>
  <c r="Q26" i="6" s="1"/>
  <c r="AP21" i="4"/>
  <c r="L75"/>
  <c r="AR22"/>
  <c r="N76"/>
  <c r="AV21"/>
  <c r="R75"/>
  <c r="AU22"/>
  <c r="Q76"/>
  <c r="Z27"/>
  <c r="AE26" i="6" s="1"/>
  <c r="BD22" i="4"/>
  <c r="BD27" s="1"/>
  <c r="AE28" i="6" s="1"/>
  <c r="Z76" i="4"/>
  <c r="Z81" s="1"/>
  <c r="AD27"/>
  <c r="AI26" i="6" s="1"/>
  <c r="BH22" i="4"/>
  <c r="BH27" s="1"/>
  <c r="AI28" i="6" s="1"/>
  <c r="AD76" i="4"/>
  <c r="AD81" s="1"/>
  <c r="L114"/>
  <c r="V108"/>
  <c r="O120"/>
  <c r="M27"/>
  <c r="R26" i="6" s="1"/>
  <c r="AQ21" i="4"/>
  <c r="AQ27" s="1"/>
  <c r="R28" i="6" s="1"/>
  <c r="M75" i="4"/>
  <c r="AS22"/>
  <c r="O76"/>
  <c r="AW21"/>
  <c r="S75"/>
  <c r="S81" s="1"/>
  <c r="AV22"/>
  <c r="R76"/>
  <c r="AA27"/>
  <c r="AF26" i="6" s="1"/>
  <c r="BE22" i="4"/>
  <c r="BE27" s="1"/>
  <c r="AF28" i="6" s="1"/>
  <c r="AA76" i="4"/>
  <c r="AA81" s="1"/>
  <c r="AA124"/>
  <c r="AA135" s="1"/>
  <c r="AA108"/>
  <c r="AE15" i="6"/>
  <c r="Z110" i="4"/>
  <c r="Q120"/>
  <c r="AB108"/>
  <c r="T108"/>
  <c r="AC124"/>
  <c r="AC135" s="1"/>
  <c r="AC108"/>
  <c r="U119"/>
  <c r="U135" s="1"/>
  <c r="U108"/>
  <c r="P27"/>
  <c r="U26" i="6" s="1"/>
  <c r="T27" i="4"/>
  <c r="Y26" i="6" s="1"/>
  <c r="S27" i="4"/>
  <c r="X26" i="6" s="1"/>
  <c r="R27" i="4"/>
  <c r="W26" i="6" s="1"/>
  <c r="N27" i="4"/>
  <c r="S26" i="6" s="1"/>
  <c r="O27" i="4"/>
  <c r="T26" i="6" s="1"/>
  <c r="Q27" i="4"/>
  <c r="V26" i="6" s="1"/>
  <c r="F27" i="4"/>
  <c r="AJ21"/>
  <c r="B7"/>
  <c r="B8" s="1"/>
  <c r="AJ22"/>
  <c r="AV23" i="2"/>
  <c r="AV27"/>
  <c r="AS23"/>
  <c r="AW23" s="1"/>
  <c r="AS27"/>
  <c r="AW27" s="1"/>
  <c r="AR29"/>
  <c r="AV29" s="1"/>
  <c r="AR28"/>
  <c r="AV28" s="1"/>
  <c r="AR27"/>
  <c r="AT27" s="1"/>
  <c r="AX27" s="1"/>
  <c r="AR26"/>
  <c r="AS26" s="1"/>
  <c r="AW26" s="1"/>
  <c r="AR25"/>
  <c r="AV25" s="1"/>
  <c r="AR24"/>
  <c r="AV24" s="1"/>
  <c r="AR23"/>
  <c r="AT23" s="1"/>
  <c r="AX23" s="1"/>
  <c r="AR22"/>
  <c r="AS22" s="1"/>
  <c r="AW22" s="1"/>
  <c r="AR21"/>
  <c r="AV21" s="1"/>
  <c r="AR20"/>
  <c r="AV20" s="1"/>
  <c r="AQ13"/>
  <c r="AQ12"/>
  <c r="AQ11"/>
  <c r="AQ9"/>
  <c r="AQ10"/>
  <c r="AQ8"/>
  <c r="AQ7"/>
  <c r="AQ6"/>
  <c r="AQ5"/>
  <c r="AQ4"/>
  <c r="AO4"/>
  <c r="AP4" s="1"/>
  <c r="AO5"/>
  <c r="AO6"/>
  <c r="AP6" s="1"/>
  <c r="AO7"/>
  <c r="AP7" s="1"/>
  <c r="AO8"/>
  <c r="AP8" s="1"/>
  <c r="AO9"/>
  <c r="AP9" s="1"/>
  <c r="AO10"/>
  <c r="AP10" s="1"/>
  <c r="AO11"/>
  <c r="AO12"/>
  <c r="AP12" s="1"/>
  <c r="AO13"/>
  <c r="AP13"/>
  <c r="AP11"/>
  <c r="AP5"/>
  <c r="R22"/>
  <c r="AD28"/>
  <c r="AA28"/>
  <c r="X28"/>
  <c r="U28"/>
  <c r="W28" s="1"/>
  <c r="AD27"/>
  <c r="U27"/>
  <c r="AA27"/>
  <c r="X27"/>
  <c r="AD26"/>
  <c r="AA26"/>
  <c r="X26"/>
  <c r="U26"/>
  <c r="R26"/>
  <c r="O26"/>
  <c r="AD24"/>
  <c r="AA24"/>
  <c r="X24"/>
  <c r="U24"/>
  <c r="R24"/>
  <c r="U29"/>
  <c r="R29"/>
  <c r="R28"/>
  <c r="AH29"/>
  <c r="AH28"/>
  <c r="AH27"/>
  <c r="AH26"/>
  <c r="AH25"/>
  <c r="AH24"/>
  <c r="AH23"/>
  <c r="AH22"/>
  <c r="AH21"/>
  <c r="AH20"/>
  <c r="AG23"/>
  <c r="AQ23" s="1"/>
  <c r="AG21"/>
  <c r="AQ21" s="1"/>
  <c r="AG20"/>
  <c r="AQ20" s="1"/>
  <c r="AE30"/>
  <c r="AB30"/>
  <c r="Y30"/>
  <c r="V30"/>
  <c r="S30"/>
  <c r="W10"/>
  <c r="AF13"/>
  <c r="AF12"/>
  <c r="AF11"/>
  <c r="AF10"/>
  <c r="AF9"/>
  <c r="AF8"/>
  <c r="AF7"/>
  <c r="AF6"/>
  <c r="AF5"/>
  <c r="AF4"/>
  <c r="AF14" s="1"/>
  <c r="AC13"/>
  <c r="AC12"/>
  <c r="AC11"/>
  <c r="AC10"/>
  <c r="AC9"/>
  <c r="AC8"/>
  <c r="AC7"/>
  <c r="AC6"/>
  <c r="AC14" s="1"/>
  <c r="AC5"/>
  <c r="AC4"/>
  <c r="Z13"/>
  <c r="Z12"/>
  <c r="Z11"/>
  <c r="Z10"/>
  <c r="Z9"/>
  <c r="Z8"/>
  <c r="Z7"/>
  <c r="Z6"/>
  <c r="Z5"/>
  <c r="Z4"/>
  <c r="Z14" s="1"/>
  <c r="W13"/>
  <c r="W12"/>
  <c r="W11"/>
  <c r="W9"/>
  <c r="W8"/>
  <c r="W7"/>
  <c r="W6"/>
  <c r="W5"/>
  <c r="W4"/>
  <c r="T13"/>
  <c r="T12"/>
  <c r="T11"/>
  <c r="T10"/>
  <c r="T9"/>
  <c r="T8"/>
  <c r="T7"/>
  <c r="T6"/>
  <c r="T5"/>
  <c r="T4"/>
  <c r="AE13"/>
  <c r="AE12"/>
  <c r="AE11"/>
  <c r="AE10"/>
  <c r="AE9"/>
  <c r="AE8"/>
  <c r="AE7"/>
  <c r="AE6"/>
  <c r="AE5"/>
  <c r="AE4"/>
  <c r="AB13"/>
  <c r="AB12"/>
  <c r="AB11"/>
  <c r="AB10"/>
  <c r="AB9"/>
  <c r="AB8"/>
  <c r="AB7"/>
  <c r="AB6"/>
  <c r="AB5"/>
  <c r="AB4"/>
  <c r="AB14" s="1"/>
  <c r="Y13"/>
  <c r="Y12"/>
  <c r="Y11"/>
  <c r="Y10"/>
  <c r="Y9"/>
  <c r="Y8"/>
  <c r="Y7"/>
  <c r="Y6"/>
  <c r="Y5"/>
  <c r="Y4"/>
  <c r="V13"/>
  <c r="V12"/>
  <c r="V11"/>
  <c r="V10"/>
  <c r="V9"/>
  <c r="V8"/>
  <c r="V7"/>
  <c r="V6"/>
  <c r="V5"/>
  <c r="V4"/>
  <c r="S13"/>
  <c r="S12"/>
  <c r="S11"/>
  <c r="S10"/>
  <c r="S9"/>
  <c r="S8"/>
  <c r="S7"/>
  <c r="S6"/>
  <c r="S5"/>
  <c r="S4"/>
  <c r="AE14"/>
  <c r="AD14"/>
  <c r="AA14"/>
  <c r="Y14"/>
  <c r="X14"/>
  <c r="R14"/>
  <c r="AG13"/>
  <c r="AG12"/>
  <c r="AH12" s="1"/>
  <c r="AG11"/>
  <c r="AH11" s="1"/>
  <c r="AG10"/>
  <c r="AH10" s="1"/>
  <c r="AG9"/>
  <c r="AG8"/>
  <c r="AH8" s="1"/>
  <c r="AG7"/>
  <c r="AH7" s="1"/>
  <c r="AG6"/>
  <c r="AH6" s="1"/>
  <c r="AG5"/>
  <c r="AG4"/>
  <c r="AH4" s="1"/>
  <c r="AL46"/>
  <c r="AJ46"/>
  <c r="AH46"/>
  <c r="Q46"/>
  <c r="P46"/>
  <c r="O46"/>
  <c r="N46"/>
  <c r="M46"/>
  <c r="L46"/>
  <c r="K46"/>
  <c r="J46"/>
  <c r="I46"/>
  <c r="H46"/>
  <c r="G46"/>
  <c r="F46"/>
  <c r="D46"/>
  <c r="AK45"/>
  <c r="AI45"/>
  <c r="AG45"/>
  <c r="AM45" s="1"/>
  <c r="AK44"/>
  <c r="AI44"/>
  <c r="AG44"/>
  <c r="AM44" s="1"/>
  <c r="AK43"/>
  <c r="AI43"/>
  <c r="AG43"/>
  <c r="AM43" s="1"/>
  <c r="AK42"/>
  <c r="AI42"/>
  <c r="AG42"/>
  <c r="AM42" s="1"/>
  <c r="AK41"/>
  <c r="AI41"/>
  <c r="AG41"/>
  <c r="AM41" s="1"/>
  <c r="AK40"/>
  <c r="AI40"/>
  <c r="AG40"/>
  <c r="AM40" s="1"/>
  <c r="AK39"/>
  <c r="AI39"/>
  <c r="AG39"/>
  <c r="AM39" s="1"/>
  <c r="AK38"/>
  <c r="AI38"/>
  <c r="AG38"/>
  <c r="AM38" s="1"/>
  <c r="AK37"/>
  <c r="AI37"/>
  <c r="AG37"/>
  <c r="AM37" s="1"/>
  <c r="AK36"/>
  <c r="AI36"/>
  <c r="AG36"/>
  <c r="AM36" s="1"/>
  <c r="AK35"/>
  <c r="AK46" s="1"/>
  <c r="AI35"/>
  <c r="AI46" s="1"/>
  <c r="AG35"/>
  <c r="AM35" s="1"/>
  <c r="P30"/>
  <c r="M30"/>
  <c r="J30"/>
  <c r="G30"/>
  <c r="F30"/>
  <c r="AN29"/>
  <c r="AM29"/>
  <c r="Z29" s="1"/>
  <c r="O29"/>
  <c r="Q29" s="1"/>
  <c r="L29"/>
  <c r="K29"/>
  <c r="D29"/>
  <c r="E29" s="1"/>
  <c r="AN28"/>
  <c r="AM28"/>
  <c r="H28" s="1"/>
  <c r="O28"/>
  <c r="L28"/>
  <c r="I28"/>
  <c r="E28"/>
  <c r="D28"/>
  <c r="AN27"/>
  <c r="AM27"/>
  <c r="Z27" s="1"/>
  <c r="N27"/>
  <c r="D27"/>
  <c r="E27" s="1"/>
  <c r="AN26"/>
  <c r="N26" s="1"/>
  <c r="AM26"/>
  <c r="AF26" s="1"/>
  <c r="Q26"/>
  <c r="H26"/>
  <c r="D26"/>
  <c r="E26" s="1"/>
  <c r="AN25"/>
  <c r="N25" s="1"/>
  <c r="AM25"/>
  <c r="Z25" s="1"/>
  <c r="E25"/>
  <c r="D25"/>
  <c r="AN24"/>
  <c r="AM24"/>
  <c r="Q24"/>
  <c r="O24"/>
  <c r="N24"/>
  <c r="L24"/>
  <c r="K24"/>
  <c r="D24"/>
  <c r="E24" s="1"/>
  <c r="AN23"/>
  <c r="AM23"/>
  <c r="H23" s="1"/>
  <c r="D23"/>
  <c r="E23" s="1"/>
  <c r="AN22"/>
  <c r="AM22"/>
  <c r="Q22" s="1"/>
  <c r="O22"/>
  <c r="O30" s="1"/>
  <c r="L22"/>
  <c r="L30" s="1"/>
  <c r="I22"/>
  <c r="K22" s="1"/>
  <c r="D22"/>
  <c r="E22" s="1"/>
  <c r="AN21"/>
  <c r="Q21" s="1"/>
  <c r="AM21"/>
  <c r="AC21" s="1"/>
  <c r="N21"/>
  <c r="D21"/>
  <c r="E21" s="1"/>
  <c r="B21"/>
  <c r="B22" s="1"/>
  <c r="B23" s="1"/>
  <c r="B24" s="1"/>
  <c r="B25" s="1"/>
  <c r="B26" s="1"/>
  <c r="B27" s="1"/>
  <c r="B28" s="1"/>
  <c r="B29" s="1"/>
  <c r="AN20"/>
  <c r="Q20" s="1"/>
  <c r="AM20"/>
  <c r="AC20" s="1"/>
  <c r="D20"/>
  <c r="D30" s="1"/>
  <c r="O14"/>
  <c r="L14"/>
  <c r="I14"/>
  <c r="F14"/>
  <c r="D14"/>
  <c r="AH13"/>
  <c r="Q13"/>
  <c r="P13"/>
  <c r="N13"/>
  <c r="M13"/>
  <c r="K13"/>
  <c r="J13"/>
  <c r="H13"/>
  <c r="G13"/>
  <c r="E13"/>
  <c r="Q12"/>
  <c r="P12"/>
  <c r="N12"/>
  <c r="M12"/>
  <c r="K12"/>
  <c r="J12"/>
  <c r="H12"/>
  <c r="G12"/>
  <c r="E12"/>
  <c r="Q11"/>
  <c r="P11"/>
  <c r="N11"/>
  <c r="M11"/>
  <c r="K11"/>
  <c r="J11"/>
  <c r="H11"/>
  <c r="G11"/>
  <c r="E11"/>
  <c r="Q10"/>
  <c r="P10"/>
  <c r="N10"/>
  <c r="M10"/>
  <c r="K10"/>
  <c r="J10"/>
  <c r="H10"/>
  <c r="G10"/>
  <c r="E10"/>
  <c r="AH9"/>
  <c r="Q9"/>
  <c r="P9"/>
  <c r="N9"/>
  <c r="M9"/>
  <c r="K9"/>
  <c r="J9"/>
  <c r="H9"/>
  <c r="AI9" s="1"/>
  <c r="G9"/>
  <c r="E9"/>
  <c r="Q8"/>
  <c r="P8"/>
  <c r="N8"/>
  <c r="M8"/>
  <c r="K8"/>
  <c r="J8"/>
  <c r="H8"/>
  <c r="G8"/>
  <c r="E8"/>
  <c r="Q7"/>
  <c r="P7"/>
  <c r="N7"/>
  <c r="M7"/>
  <c r="K7"/>
  <c r="J7"/>
  <c r="H7"/>
  <c r="G7"/>
  <c r="E7"/>
  <c r="Q6"/>
  <c r="P6"/>
  <c r="N6"/>
  <c r="M6"/>
  <c r="K6"/>
  <c r="J6"/>
  <c r="H6"/>
  <c r="G6"/>
  <c r="E6"/>
  <c r="Q5"/>
  <c r="P5"/>
  <c r="N5"/>
  <c r="M5"/>
  <c r="M14" s="1"/>
  <c r="K5"/>
  <c r="J5"/>
  <c r="H5"/>
  <c r="G5"/>
  <c r="G14" s="1"/>
  <c r="E5"/>
  <c r="B5"/>
  <c r="B6" s="1"/>
  <c r="B7" s="1"/>
  <c r="B8" s="1"/>
  <c r="B9" s="1"/>
  <c r="B10" s="1"/>
  <c r="B11" s="1"/>
  <c r="B12" s="1"/>
  <c r="B13" s="1"/>
  <c r="Q4"/>
  <c r="P4"/>
  <c r="P14" s="1"/>
  <c r="N4"/>
  <c r="N14" s="1"/>
  <c r="M4"/>
  <c r="K4"/>
  <c r="J4"/>
  <c r="J14" s="1"/>
  <c r="H4"/>
  <c r="G4"/>
  <c r="E4"/>
  <c r="AY23" l="1"/>
  <c r="BA23" s="1"/>
  <c r="N20"/>
  <c r="Q25"/>
  <c r="N28"/>
  <c r="T20"/>
  <c r="T25"/>
  <c r="W22"/>
  <c r="Z21"/>
  <c r="AC25"/>
  <c r="AF22"/>
  <c r="AF29"/>
  <c r="W26"/>
  <c r="Z28"/>
  <c r="AS28"/>
  <c r="AW28" s="1"/>
  <c r="AZ28" s="1"/>
  <c r="AS24"/>
  <c r="AW24" s="1"/>
  <c r="AY24" s="1"/>
  <c r="AT20"/>
  <c r="AX20" s="1"/>
  <c r="AT26"/>
  <c r="AX26" s="1"/>
  <c r="AT22"/>
  <c r="AX22" s="1"/>
  <c r="AV26"/>
  <c r="AV22"/>
  <c r="BJ217" i="4"/>
  <c r="BJ222" s="1"/>
  <c r="AA222"/>
  <c r="BB189"/>
  <c r="S195"/>
  <c r="BM217"/>
  <c r="BM222" s="1"/>
  <c r="AD222"/>
  <c r="BA216"/>
  <c r="BA222" s="1"/>
  <c r="R222"/>
  <c r="BK217"/>
  <c r="BK222" s="1"/>
  <c r="AB222"/>
  <c r="AY216"/>
  <c r="AY222" s="1"/>
  <c r="P222"/>
  <c r="AW189"/>
  <c r="N195"/>
  <c r="K14" i="2"/>
  <c r="K20"/>
  <c r="H21"/>
  <c r="H25"/>
  <c r="Q28"/>
  <c r="T21"/>
  <c r="T27"/>
  <c r="W23"/>
  <c r="Z22"/>
  <c r="AC29"/>
  <c r="AF23"/>
  <c r="T28"/>
  <c r="W24"/>
  <c r="Z26"/>
  <c r="AC27"/>
  <c r="AF25"/>
  <c r="AC28"/>
  <c r="AT29"/>
  <c r="AX29" s="1"/>
  <c r="AT25"/>
  <c r="AX25" s="1"/>
  <c r="AT21"/>
  <c r="AX21" s="1"/>
  <c r="BJ190" i="4"/>
  <c r="BJ195" s="1"/>
  <c r="AA195"/>
  <c r="AJ216"/>
  <c r="AU216"/>
  <c r="L222"/>
  <c r="BL190"/>
  <c r="BL195" s="1"/>
  <c r="AC195"/>
  <c r="BG224"/>
  <c r="BG231" s="1"/>
  <c r="AC30" i="6" s="1"/>
  <c r="AC31" s="1"/>
  <c r="BK190" i="4"/>
  <c r="BK195" s="1"/>
  <c r="AB195"/>
  <c r="BC216"/>
  <c r="BC222" s="1"/>
  <c r="T222"/>
  <c r="AY189"/>
  <c r="AY195" s="1"/>
  <c r="P195"/>
  <c r="T23" i="2"/>
  <c r="W20"/>
  <c r="W29"/>
  <c r="Z23"/>
  <c r="AC22"/>
  <c r="AF20"/>
  <c r="Z24"/>
  <c r="AC26"/>
  <c r="W27"/>
  <c r="AG28"/>
  <c r="AP20"/>
  <c r="AP23"/>
  <c r="AS20"/>
  <c r="AW20" s="1"/>
  <c r="AY20" s="1"/>
  <c r="AT28"/>
  <c r="AX28" s="1"/>
  <c r="AT24"/>
  <c r="AX24" s="1"/>
  <c r="AV189" i="4"/>
  <c r="AV195" s="1"/>
  <c r="M195"/>
  <c r="BI190"/>
  <c r="BI195" s="1"/>
  <c r="Z195"/>
  <c r="AW190"/>
  <c r="AJ190"/>
  <c r="AU189"/>
  <c r="AU195" s="1"/>
  <c r="AJ189"/>
  <c r="AJ195" s="1"/>
  <c r="L195"/>
  <c r="AX189"/>
  <c r="AX195" s="1"/>
  <c r="O195"/>
  <c r="BN217"/>
  <c r="BN222" s="1"/>
  <c r="AE222"/>
  <c r="BL217"/>
  <c r="BL222" s="1"/>
  <c r="BL224" s="1"/>
  <c r="BL231" s="1"/>
  <c r="AH30" i="6" s="1"/>
  <c r="AH31" s="1"/>
  <c r="AC222" i="4"/>
  <c r="AZ189"/>
  <c r="AZ195" s="1"/>
  <c r="Q195"/>
  <c r="BC189"/>
  <c r="BC195" s="1"/>
  <c r="T195"/>
  <c r="E14" i="2"/>
  <c r="Q14"/>
  <c r="H20"/>
  <c r="K21"/>
  <c r="H24"/>
  <c r="K25"/>
  <c r="K26"/>
  <c r="Q27"/>
  <c r="K28"/>
  <c r="H29"/>
  <c r="AI7"/>
  <c r="T24"/>
  <c r="W21"/>
  <c r="Z20"/>
  <c r="AC23"/>
  <c r="AF21"/>
  <c r="AF28"/>
  <c r="T26"/>
  <c r="AF27"/>
  <c r="AP21"/>
  <c r="AS29"/>
  <c r="AW29" s="1"/>
  <c r="AZ29" s="1"/>
  <c r="AS25"/>
  <c r="AW25" s="1"/>
  <c r="AY25" s="1"/>
  <c r="AS21"/>
  <c r="AW21" s="1"/>
  <c r="AY21" s="1"/>
  <c r="BB216" i="4"/>
  <c r="BB222" s="1"/>
  <c r="S222"/>
  <c r="AV216"/>
  <c r="AV222" s="1"/>
  <c r="AV224" s="1"/>
  <c r="AV231" s="1"/>
  <c r="R30" i="6" s="1"/>
  <c r="M222" i="4"/>
  <c r="BM190"/>
  <c r="BM195" s="1"/>
  <c r="AD195"/>
  <c r="BI217"/>
  <c r="BI222" s="1"/>
  <c r="BI224" s="1"/>
  <c r="BI231" s="1"/>
  <c r="AE30" i="6" s="1"/>
  <c r="Z222" i="4"/>
  <c r="BA189"/>
  <c r="BA195" s="1"/>
  <c r="R195"/>
  <c r="AJ217"/>
  <c r="AW217"/>
  <c r="AX216"/>
  <c r="AX222" s="1"/>
  <c r="AX224" s="1"/>
  <c r="AX231" s="1"/>
  <c r="T30" i="6" s="1"/>
  <c r="O222" i="4"/>
  <c r="BN190"/>
  <c r="BN195" s="1"/>
  <c r="AE195"/>
  <c r="AZ216"/>
  <c r="AZ222" s="1"/>
  <c r="AZ224" s="1"/>
  <c r="AZ231" s="1"/>
  <c r="V30" i="6" s="1"/>
  <c r="Q222" i="4"/>
  <c r="AW216"/>
  <c r="AW222" s="1"/>
  <c r="N222"/>
  <c r="AI12" i="7"/>
  <c r="AI19"/>
  <c r="AM3" i="14"/>
  <c r="H37" s="1"/>
  <c r="AH3" i="15"/>
  <c r="AI3"/>
  <c r="AN3" i="14"/>
  <c r="H38" s="1"/>
  <c r="AG3" i="15"/>
  <c r="AL3" i="14"/>
  <c r="H36" s="1"/>
  <c r="B46" i="6"/>
  <c r="B47" s="1"/>
  <c r="B49" s="1"/>
  <c r="B50" s="1"/>
  <c r="T54" i="4"/>
  <c r="S54"/>
  <c r="AW27"/>
  <c r="X28" i="6" s="1"/>
  <c r="V138" i="4"/>
  <c r="AA17" i="6" s="1"/>
  <c r="AA62" s="1"/>
  <c r="U5" i="7" s="1"/>
  <c r="P103" i="4"/>
  <c r="P130" s="1"/>
  <c r="Q54"/>
  <c r="P54"/>
  <c r="R54"/>
  <c r="AJ49"/>
  <c r="AJ54" s="1"/>
  <c r="AX54"/>
  <c r="Y29" i="6" s="1"/>
  <c r="AD110" i="4"/>
  <c r="AB138"/>
  <c r="AG17" i="6" s="1"/>
  <c r="O54" i="4"/>
  <c r="AU54"/>
  <c r="V29" i="6" s="1"/>
  <c r="AT54" i="4"/>
  <c r="U29" i="6" s="1"/>
  <c r="AS49" i="4"/>
  <c r="BN49" s="1"/>
  <c r="AE31" i="6"/>
  <c r="AE62" s="1"/>
  <c r="Y5" i="7" s="1"/>
  <c r="AW54" i="4"/>
  <c r="X29" i="6" s="1"/>
  <c r="AS54" i="4"/>
  <c r="T29" i="6" s="1"/>
  <c r="AV54" i="4"/>
  <c r="W29" i="6" s="1"/>
  <c r="R31"/>
  <c r="AR54" i="4"/>
  <c r="S29" i="6" s="1"/>
  <c r="BN48" i="4"/>
  <c r="AP54"/>
  <c r="Q29" i="6" s="1"/>
  <c r="AV27" i="4"/>
  <c r="W28" i="6" s="1"/>
  <c r="AX27" i="4"/>
  <c r="Y28" i="6" s="1"/>
  <c r="Z15"/>
  <c r="U110" i="4"/>
  <c r="AA110"/>
  <c r="AF15" i="6"/>
  <c r="O102" i="4"/>
  <c r="P81"/>
  <c r="U109"/>
  <c r="U138"/>
  <c r="Z17" i="6" s="1"/>
  <c r="Z62" s="1"/>
  <c r="T5" i="7" s="1"/>
  <c r="AA109" i="4"/>
  <c r="AA138"/>
  <c r="AF17" i="6" s="1"/>
  <c r="Q103" i="4"/>
  <c r="Q130" s="1"/>
  <c r="N103"/>
  <c r="N130" s="1"/>
  <c r="BN22"/>
  <c r="X109"/>
  <c r="X138"/>
  <c r="AC17" i="6" s="1"/>
  <c r="W110" i="4"/>
  <c r="AB15" i="6"/>
  <c r="N102" i="4"/>
  <c r="O81"/>
  <c r="AT27"/>
  <c r="U28" i="6" s="1"/>
  <c r="S130" i="4"/>
  <c r="S135" s="1"/>
  <c r="S108"/>
  <c r="AH15" i="6"/>
  <c r="AC110" i="4"/>
  <c r="Y15" i="6"/>
  <c r="T110" i="4"/>
  <c r="Q102"/>
  <c r="R81"/>
  <c r="K102"/>
  <c r="L81"/>
  <c r="P102"/>
  <c r="Q81"/>
  <c r="W109"/>
  <c r="W138"/>
  <c r="AB17" i="6" s="1"/>
  <c r="AB62" s="1"/>
  <c r="V5" i="7" s="1"/>
  <c r="AS27" i="4"/>
  <c r="T28" i="6" s="1"/>
  <c r="R103" i="4"/>
  <c r="N81"/>
  <c r="Q27" i="6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C15"/>
  <c r="X110" i="4"/>
  <c r="AC109"/>
  <c r="AC138"/>
  <c r="AH17" i="6" s="1"/>
  <c r="AG15"/>
  <c r="AB110" i="4"/>
  <c r="L102"/>
  <c r="M81"/>
  <c r="V110"/>
  <c r="AA15" i="6"/>
  <c r="BN21" i="4"/>
  <c r="AP27"/>
  <c r="Q28" i="6" s="1"/>
  <c r="AU27" i="4"/>
  <c r="V28" i="6" s="1"/>
  <c r="T81" i="4"/>
  <c r="Y109"/>
  <c r="Y138"/>
  <c r="AD17" i="6" s="1"/>
  <c r="AD62" s="1"/>
  <c r="X5" i="7" s="1"/>
  <c r="O103" i="4"/>
  <c r="O130" s="1"/>
  <c r="AR27"/>
  <c r="S28" i="6" s="1"/>
  <c r="AJ27" i="4"/>
  <c r="B9"/>
  <c r="B10" s="1"/>
  <c r="B11" s="1"/>
  <c r="AG22" i="2"/>
  <c r="AG25"/>
  <c r="W25"/>
  <c r="AD30"/>
  <c r="X30"/>
  <c r="AG27"/>
  <c r="T22"/>
  <c r="T30" s="1"/>
  <c r="AF24"/>
  <c r="AF30" s="1"/>
  <c r="AG24"/>
  <c r="AC24"/>
  <c r="AC30" s="1"/>
  <c r="AA30"/>
  <c r="Z30"/>
  <c r="AG26"/>
  <c r="W30"/>
  <c r="AG29"/>
  <c r="R30"/>
  <c r="T29"/>
  <c r="U30"/>
  <c r="AI26"/>
  <c r="AI20"/>
  <c r="AI28"/>
  <c r="AI21"/>
  <c r="AI25"/>
  <c r="U14"/>
  <c r="W14"/>
  <c r="V14"/>
  <c r="T14"/>
  <c r="S14"/>
  <c r="AI5"/>
  <c r="AI8"/>
  <c r="AI12"/>
  <c r="AI13"/>
  <c r="AI6"/>
  <c r="AI10"/>
  <c r="AI11"/>
  <c r="AI4"/>
  <c r="AG14"/>
  <c r="AH30"/>
  <c r="AM46"/>
  <c r="H22"/>
  <c r="N22"/>
  <c r="K23"/>
  <c r="AI23" s="1"/>
  <c r="H27"/>
  <c r="AI27" s="1"/>
  <c r="N29"/>
  <c r="I30"/>
  <c r="H14"/>
  <c r="N23"/>
  <c r="K27"/>
  <c r="AG46"/>
  <c r="Q23"/>
  <c r="Q30" s="1"/>
  <c r="AH5"/>
  <c r="AH14" s="1"/>
  <c r="E20"/>
  <c r="E30" s="1"/>
  <c r="X21" i="1"/>
  <c r="Y21"/>
  <c r="X22"/>
  <c r="Y22"/>
  <c r="X23"/>
  <c r="Y23"/>
  <c r="X24"/>
  <c r="Y24"/>
  <c r="X25"/>
  <c r="Y25"/>
  <c r="X26"/>
  <c r="Y26"/>
  <c r="X27"/>
  <c r="Y27"/>
  <c r="X28"/>
  <c r="Y28"/>
  <c r="X29"/>
  <c r="Y29"/>
  <c r="Y20"/>
  <c r="X20"/>
  <c r="T31" i="6" l="1"/>
  <c r="AC62"/>
  <c r="W5" i="7" s="1"/>
  <c r="AD3" i="14" s="1"/>
  <c r="H28" s="1"/>
  <c r="N30" i="2"/>
  <c r="AQ29"/>
  <c r="AP29"/>
  <c r="BS217" i="4"/>
  <c r="BC224"/>
  <c r="BC231" s="1"/>
  <c r="Y30" i="6" s="1"/>
  <c r="AJ222" i="4"/>
  <c r="AY26" i="2"/>
  <c r="AZ26"/>
  <c r="AZ25"/>
  <c r="BA25" s="1"/>
  <c r="AY28"/>
  <c r="BA28" s="1"/>
  <c r="AQ27"/>
  <c r="AP27"/>
  <c r="BS190" i="4"/>
  <c r="AW195"/>
  <c r="AW224" s="1"/>
  <c r="AW231" s="1"/>
  <c r="S30" i="6" s="1"/>
  <c r="S31" s="1"/>
  <c r="BK224" i="4"/>
  <c r="BK231" s="1"/>
  <c r="AG30" i="6" s="1"/>
  <c r="AG31" s="1"/>
  <c r="BM224" i="4"/>
  <c r="BM231" s="1"/>
  <c r="AI30" i="6" s="1"/>
  <c r="AI31" s="1"/>
  <c r="AI62" s="1"/>
  <c r="AC5" i="7" s="1"/>
  <c r="BJ224" i="4"/>
  <c r="BJ231" s="1"/>
  <c r="AF30" i="6" s="1"/>
  <c r="AF31" s="1"/>
  <c r="AY29" i="2"/>
  <c r="BA29" s="1"/>
  <c r="AZ24"/>
  <c r="BA24" s="1"/>
  <c r="AI29"/>
  <c r="AQ26"/>
  <c r="AP26"/>
  <c r="AQ24"/>
  <c r="AP24"/>
  <c r="AQ25"/>
  <c r="AP25"/>
  <c r="Y31" i="6"/>
  <c r="Y62" s="1"/>
  <c r="S5" i="7" s="1"/>
  <c r="Z3" i="14" s="1"/>
  <c r="H24" s="1"/>
  <c r="AI18" i="7"/>
  <c r="AI16"/>
  <c r="BN224" i="4"/>
  <c r="BN231" s="1"/>
  <c r="AJ30" i="6" s="1"/>
  <c r="AJ31" s="1"/>
  <c r="AJ62" s="1"/>
  <c r="AD5" i="7" s="1"/>
  <c r="AY27" i="2"/>
  <c r="BA27" s="1"/>
  <c r="AZ27"/>
  <c r="AQ22"/>
  <c r="AP22"/>
  <c r="AQ28"/>
  <c r="AP28"/>
  <c r="BS216" i="4"/>
  <c r="BS222" s="1"/>
  <c r="BV222" s="1"/>
  <c r="AU222"/>
  <c r="AU224" s="1"/>
  <c r="AY224"/>
  <c r="AY231" s="1"/>
  <c r="U30" i="6" s="1"/>
  <c r="BA224" i="4"/>
  <c r="BA231" s="1"/>
  <c r="W30" i="6" s="1"/>
  <c r="BS189" i="4"/>
  <c r="BS195" s="1"/>
  <c r="BV195" s="1"/>
  <c r="BB195"/>
  <c r="BB224" s="1"/>
  <c r="BB231" s="1"/>
  <c r="X30" i="6" s="1"/>
  <c r="X31" s="1"/>
  <c r="AY22" i="2"/>
  <c r="BA22" s="1"/>
  <c r="AP4" i="14"/>
  <c r="I40" s="1"/>
  <c r="AI17" i="7"/>
  <c r="AK4" i="15"/>
  <c r="AA3"/>
  <c r="AF3" i="14"/>
  <c r="H30" s="1"/>
  <c r="AK3"/>
  <c r="H35" s="1"/>
  <c r="AF3" i="15"/>
  <c r="AE3"/>
  <c r="AJ3" i="14"/>
  <c r="H34" s="1"/>
  <c r="AE3"/>
  <c r="H29" s="1"/>
  <c r="Z3" i="15"/>
  <c r="AC3" i="14"/>
  <c r="H27" s="1"/>
  <c r="X3" i="15"/>
  <c r="AO4" i="14"/>
  <c r="I39" s="1"/>
  <c r="AH18" i="7"/>
  <c r="AJ4" i="15"/>
  <c r="AH17" i="7"/>
  <c r="AA3" i="14"/>
  <c r="H25" s="1"/>
  <c r="V3" i="15"/>
  <c r="W3"/>
  <c r="AB3" i="14"/>
  <c r="H26" s="1"/>
  <c r="AF6" i="7"/>
  <c r="AG6"/>
  <c r="AE6"/>
  <c r="B51" i="6"/>
  <c r="B52" s="1"/>
  <c r="B54" s="1"/>
  <c r="B55" s="1"/>
  <c r="AH62"/>
  <c r="AB5" i="7" s="1"/>
  <c r="AG62" i="6"/>
  <c r="AA5" i="7" s="1"/>
  <c r="W31" i="6"/>
  <c r="U31"/>
  <c r="BN27" i="4"/>
  <c r="V31" i="6"/>
  <c r="AF62"/>
  <c r="Z5" i="7" s="1"/>
  <c r="BN54" i="4"/>
  <c r="P129"/>
  <c r="P135" s="1"/>
  <c r="P108"/>
  <c r="Q129"/>
  <c r="Q135" s="1"/>
  <c r="Q108"/>
  <c r="L129"/>
  <c r="L135" s="1"/>
  <c r="L108"/>
  <c r="K129"/>
  <c r="K135" s="1"/>
  <c r="K108"/>
  <c r="X15" i="6"/>
  <c r="S110" i="4"/>
  <c r="N129"/>
  <c r="N135" s="1"/>
  <c r="N108"/>
  <c r="R130"/>
  <c r="R135" s="1"/>
  <c r="R108"/>
  <c r="S109"/>
  <c r="S138"/>
  <c r="X17" i="6" s="1"/>
  <c r="O129" i="4"/>
  <c r="O135" s="1"/>
  <c r="O108"/>
  <c r="B12"/>
  <c r="B13" s="1"/>
  <c r="B14" s="1"/>
  <c r="B15" s="1"/>
  <c r="B16" s="1"/>
  <c r="B17" s="1"/>
  <c r="B18" s="1"/>
  <c r="AI22" i="2"/>
  <c r="AI24"/>
  <c r="AG30"/>
  <c r="AI14"/>
  <c r="K30"/>
  <c r="H30"/>
  <c r="O22" i="1"/>
  <c r="L22"/>
  <c r="I22"/>
  <c r="O26"/>
  <c r="R26" s="1"/>
  <c r="O29"/>
  <c r="L29"/>
  <c r="O24"/>
  <c r="L24"/>
  <c r="R25"/>
  <c r="R27"/>
  <c r="O28"/>
  <c r="L28"/>
  <c r="I28"/>
  <c r="H22"/>
  <c r="H25"/>
  <c r="N23"/>
  <c r="H20"/>
  <c r="Q20"/>
  <c r="N27"/>
  <c r="N21"/>
  <c r="N20"/>
  <c r="H23"/>
  <c r="H24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20"/>
  <c r="E20" s="1"/>
  <c r="B21"/>
  <c r="B22" s="1"/>
  <c r="B23" s="1"/>
  <c r="B24" s="1"/>
  <c r="B25" s="1"/>
  <c r="B26" s="1"/>
  <c r="B27" s="1"/>
  <c r="B28" s="1"/>
  <c r="B29" s="1"/>
  <c r="R8"/>
  <c r="R9"/>
  <c r="R10"/>
  <c r="R11"/>
  <c r="R12"/>
  <c r="R13"/>
  <c r="Q13"/>
  <c r="Q12"/>
  <c r="Q11"/>
  <c r="Q10"/>
  <c r="Q9"/>
  <c r="Q8"/>
  <c r="Q7"/>
  <c r="Q6"/>
  <c r="Q5"/>
  <c r="Q4"/>
  <c r="N13"/>
  <c r="N12"/>
  <c r="N11"/>
  <c r="N10"/>
  <c r="N9"/>
  <c r="N8"/>
  <c r="N7"/>
  <c r="N6"/>
  <c r="N5"/>
  <c r="N4"/>
  <c r="K13"/>
  <c r="K12"/>
  <c r="K11"/>
  <c r="K10"/>
  <c r="K9"/>
  <c r="K8"/>
  <c r="K7"/>
  <c r="K6"/>
  <c r="K5"/>
  <c r="K4"/>
  <c r="H6"/>
  <c r="H7"/>
  <c r="H8"/>
  <c r="H9"/>
  <c r="H10"/>
  <c r="H11"/>
  <c r="H12"/>
  <c r="H13"/>
  <c r="H5"/>
  <c r="H4"/>
  <c r="U3" i="15" l="1"/>
  <c r="Y3"/>
  <c r="AH21" i="7"/>
  <c r="AI21"/>
  <c r="AP5" i="14" s="1"/>
  <c r="J40" s="1"/>
  <c r="AU231" i="4"/>
  <c r="BS224"/>
  <c r="BA26" i="2"/>
  <c r="X62" i="6"/>
  <c r="R5" i="7" s="1"/>
  <c r="Y3" i="14" s="1"/>
  <c r="H23" s="1"/>
  <c r="AG19" i="7"/>
  <c r="AG12"/>
  <c r="AG17" s="1"/>
  <c r="AF19"/>
  <c r="AF12"/>
  <c r="AE12"/>
  <c r="AE18" s="1"/>
  <c r="AE19"/>
  <c r="AJ5" i="15"/>
  <c r="AG3" i="14"/>
  <c r="H31" s="1"/>
  <c r="AB3" i="15"/>
  <c r="AI3" i="14"/>
  <c r="H33" s="1"/>
  <c r="AD3" i="15"/>
  <c r="AC3"/>
  <c r="AH3" i="14"/>
  <c r="H32" s="1"/>
  <c r="AI4" i="15"/>
  <c r="AG18" i="7"/>
  <c r="AC6"/>
  <c r="Y6"/>
  <c r="V6"/>
  <c r="AD6"/>
  <c r="X6"/>
  <c r="W6"/>
  <c r="U6"/>
  <c r="T6"/>
  <c r="B56" i="6"/>
  <c r="B57" s="1"/>
  <c r="B59" s="1"/>
  <c r="B60" s="1"/>
  <c r="Q110" i="4"/>
  <c r="V15" i="6"/>
  <c r="O109" i="4"/>
  <c r="O138"/>
  <c r="T17" i="6" s="1"/>
  <c r="T62" s="1"/>
  <c r="N5" i="7" s="1"/>
  <c r="R109" i="4"/>
  <c r="R138"/>
  <c r="W17" i="6" s="1"/>
  <c r="W62" s="1"/>
  <c r="Q5" i="7" s="1"/>
  <c r="Q109" i="4"/>
  <c r="Q138"/>
  <c r="V17" i="6" s="1"/>
  <c r="V62" s="1"/>
  <c r="P5" i="7" s="1"/>
  <c r="R110" i="4"/>
  <c r="W15" i="6"/>
  <c r="N110" i="4"/>
  <c r="S15" i="6"/>
  <c r="P15"/>
  <c r="K110" i="4"/>
  <c r="Q15" i="6"/>
  <c r="L110" i="4"/>
  <c r="P110"/>
  <c r="U15" i="6"/>
  <c r="O110" i="4"/>
  <c r="T15" i="6"/>
  <c r="N109" i="4"/>
  <c r="N138"/>
  <c r="S17" i="6" s="1"/>
  <c r="S62" s="1"/>
  <c r="M5" i="7" s="1"/>
  <c r="K109" i="4"/>
  <c r="K138"/>
  <c r="P17" i="6" s="1"/>
  <c r="L138" i="4"/>
  <c r="Q17" i="6" s="1"/>
  <c r="L109" i="4"/>
  <c r="P109"/>
  <c r="P138"/>
  <c r="U17" i="6" s="1"/>
  <c r="U62" s="1"/>
  <c r="O5" i="7" s="1"/>
  <c r="B19" i="4"/>
  <c r="B20" s="1"/>
  <c r="B21" s="1"/>
  <c r="B22" s="1"/>
  <c r="B23" s="1"/>
  <c r="B24" s="1"/>
  <c r="B25" s="1"/>
  <c r="B26" s="1"/>
  <c r="R28" i="1"/>
  <c r="R29"/>
  <c r="R24"/>
  <c r="E30"/>
  <c r="AI30" i="2"/>
  <c r="Q24" i="1"/>
  <c r="N24"/>
  <c r="K28"/>
  <c r="K22"/>
  <c r="K21"/>
  <c r="N25"/>
  <c r="N29"/>
  <c r="K24"/>
  <c r="Q23"/>
  <c r="Q22"/>
  <c r="N26"/>
  <c r="K23"/>
  <c r="K27"/>
  <c r="H29"/>
  <c r="Q29"/>
  <c r="K29"/>
  <c r="N28"/>
  <c r="Q28"/>
  <c r="H28"/>
  <c r="Q27"/>
  <c r="H27"/>
  <c r="H26"/>
  <c r="K26"/>
  <c r="Q26"/>
  <c r="Q25"/>
  <c r="K25"/>
  <c r="N22"/>
  <c r="H21"/>
  <c r="Q21"/>
  <c r="K20"/>
  <c r="T20" s="1"/>
  <c r="T13"/>
  <c r="T11"/>
  <c r="T9"/>
  <c r="T10"/>
  <c r="T8"/>
  <c r="T12"/>
  <c r="T3" i="15" l="1"/>
  <c r="AK5"/>
  <c r="S6" i="7"/>
  <c r="S12" s="1"/>
  <c r="AG16"/>
  <c r="AG21" s="1"/>
  <c r="AN4" i="14"/>
  <c r="I38" s="1"/>
  <c r="AE16" i="7"/>
  <c r="AF17"/>
  <c r="AF16"/>
  <c r="Q30" i="6"/>
  <c r="Q31" s="1"/>
  <c r="Q32" s="1"/>
  <c r="BS231" i="4"/>
  <c r="AL4" i="14"/>
  <c r="I36" s="1"/>
  <c r="AE17" i="7"/>
  <c r="AF18"/>
  <c r="AG4" i="15"/>
  <c r="T19" i="7"/>
  <c r="T12"/>
  <c r="AD12"/>
  <c r="AD18" s="1"/>
  <c r="AD19"/>
  <c r="AC19"/>
  <c r="AC12"/>
  <c r="X19"/>
  <c r="X12"/>
  <c r="Z4" i="15" s="1"/>
  <c r="Y19" i="7"/>
  <c r="Y12"/>
  <c r="W19"/>
  <c r="W12"/>
  <c r="Y4" i="15" s="1"/>
  <c r="V19" i="7"/>
  <c r="V12"/>
  <c r="V18" s="1"/>
  <c r="U19"/>
  <c r="U12"/>
  <c r="U18" s="1"/>
  <c r="S19"/>
  <c r="AM4" i="14"/>
  <c r="I37" s="1"/>
  <c r="AH4" i="15"/>
  <c r="AO5" i="14"/>
  <c r="J39" s="1"/>
  <c r="O3" i="15"/>
  <c r="T3" i="14"/>
  <c r="H18" s="1"/>
  <c r="S3" i="15"/>
  <c r="X3" i="14"/>
  <c r="H22" s="1"/>
  <c r="Q3" i="15"/>
  <c r="V3" i="14"/>
  <c r="H20" s="1"/>
  <c r="W3"/>
  <c r="H21" s="1"/>
  <c r="R3" i="15"/>
  <c r="U3" i="14"/>
  <c r="H19" s="1"/>
  <c r="P3" i="15"/>
  <c r="AF4" i="14"/>
  <c r="I30" s="1"/>
  <c r="AE4"/>
  <c r="I29" s="1"/>
  <c r="AJ4"/>
  <c r="I34" s="1"/>
  <c r="T17" i="7"/>
  <c r="W17"/>
  <c r="R6"/>
  <c r="AB6"/>
  <c r="Z6"/>
  <c r="AA6"/>
  <c r="R32" i="6"/>
  <c r="P18"/>
  <c r="P63" s="1"/>
  <c r="P62"/>
  <c r="J5" i="7" s="1"/>
  <c r="P16" i="6"/>
  <c r="Q16" s="1"/>
  <c r="T27" i="1"/>
  <c r="T25"/>
  <c r="T28"/>
  <c r="T26"/>
  <c r="T29"/>
  <c r="T24"/>
  <c r="T21"/>
  <c r="T22"/>
  <c r="T23"/>
  <c r="X17" i="7" l="1"/>
  <c r="AF4" i="15"/>
  <c r="X18" i="7"/>
  <c r="AF21"/>
  <c r="AH5" i="15" s="1"/>
  <c r="AE21" i="7"/>
  <c r="AG5" i="15" s="1"/>
  <c r="U16" i="7"/>
  <c r="AD4" i="14"/>
  <c r="I28" s="1"/>
  <c r="W16" i="7"/>
  <c r="X16"/>
  <c r="U17"/>
  <c r="AB4" i="14"/>
  <c r="I26" s="1"/>
  <c r="AK4"/>
  <c r="I35" s="1"/>
  <c r="AD16" i="7"/>
  <c r="Q62" i="6"/>
  <c r="K5" i="7" s="1"/>
  <c r="W4" i="15"/>
  <c r="S16" i="7"/>
  <c r="X4" i="15"/>
  <c r="V16" i="7"/>
  <c r="AA4" i="15"/>
  <c r="Y16" i="7"/>
  <c r="AE4" i="15"/>
  <c r="AC16" i="7"/>
  <c r="AA4" i="14"/>
  <c r="I25" s="1"/>
  <c r="T16" i="7"/>
  <c r="U4" i="15"/>
  <c r="S17" i="7"/>
  <c r="AD17"/>
  <c r="AC17"/>
  <c r="V4" i="15"/>
  <c r="S18" i="7"/>
  <c r="Y17"/>
  <c r="W18"/>
  <c r="AC4" i="14"/>
  <c r="I27" s="1"/>
  <c r="Z19" i="7"/>
  <c r="Z12"/>
  <c r="V17"/>
  <c r="T18"/>
  <c r="Z4" i="14"/>
  <c r="I24" s="1"/>
  <c r="AB19" i="7"/>
  <c r="AB12"/>
  <c r="AD4" i="15" s="1"/>
  <c r="AA19" i="7"/>
  <c r="AA12"/>
  <c r="R19"/>
  <c r="R12"/>
  <c r="R17" s="1"/>
  <c r="Y18"/>
  <c r="AC18"/>
  <c r="Q3" i="14"/>
  <c r="H15" s="1"/>
  <c r="E15" s="1"/>
  <c r="L3" i="15"/>
  <c r="AM5" i="14"/>
  <c r="J37" s="1"/>
  <c r="AI4"/>
  <c r="I33" s="1"/>
  <c r="AI5" i="15"/>
  <c r="AN5" i="14"/>
  <c r="J38" s="1"/>
  <c r="AB17" i="7"/>
  <c r="N6"/>
  <c r="P6"/>
  <c r="Q6"/>
  <c r="O6"/>
  <c r="Q18" i="6"/>
  <c r="Q63" s="1"/>
  <c r="S32"/>
  <c r="S13" i="1"/>
  <c r="S12"/>
  <c r="S11"/>
  <c r="S10"/>
  <c r="S9"/>
  <c r="S8"/>
  <c r="P13"/>
  <c r="P12"/>
  <c r="P11"/>
  <c r="P10"/>
  <c r="P9"/>
  <c r="P8"/>
  <c r="P7"/>
  <c r="P6"/>
  <c r="P5"/>
  <c r="P4"/>
  <c r="M13"/>
  <c r="M12"/>
  <c r="M11"/>
  <c r="M10"/>
  <c r="M9"/>
  <c r="M8"/>
  <c r="M7"/>
  <c r="M6"/>
  <c r="M5"/>
  <c r="M4"/>
  <c r="J13"/>
  <c r="J12"/>
  <c r="J11"/>
  <c r="J10"/>
  <c r="J9"/>
  <c r="J8"/>
  <c r="J7"/>
  <c r="J6"/>
  <c r="J5"/>
  <c r="J4"/>
  <c r="G13"/>
  <c r="G12"/>
  <c r="G11"/>
  <c r="G10"/>
  <c r="G9"/>
  <c r="G8"/>
  <c r="G7"/>
  <c r="G6"/>
  <c r="G5"/>
  <c r="G4"/>
  <c r="AL5" i="14" l="1"/>
  <c r="J36" s="1"/>
  <c r="T21" i="7"/>
  <c r="V5" i="15" s="1"/>
  <c r="R18" i="7"/>
  <c r="X21"/>
  <c r="V21"/>
  <c r="AC5" i="14" s="1"/>
  <c r="J27" s="1"/>
  <c r="U21" i="7"/>
  <c r="AB5" i="14" s="1"/>
  <c r="J26" s="1"/>
  <c r="AB18" i="7"/>
  <c r="T4" i="15"/>
  <c r="AD21" i="7"/>
  <c r="AF5" i="15" s="1"/>
  <c r="W21" i="7"/>
  <c r="AD5" i="14" s="1"/>
  <c r="J28" s="1"/>
  <c r="Y21" i="7"/>
  <c r="S21"/>
  <c r="U5" i="15" s="1"/>
  <c r="AC21" i="7"/>
  <c r="N12"/>
  <c r="N18" s="1"/>
  <c r="N19"/>
  <c r="AG4" i="14"/>
  <c r="I31" s="1"/>
  <c r="Z16" i="7"/>
  <c r="O12"/>
  <c r="O16" s="1"/>
  <c r="O19"/>
  <c r="AA18"/>
  <c r="AA16"/>
  <c r="Q12"/>
  <c r="S4" i="15" s="1"/>
  <c r="Q19" i="7"/>
  <c r="M3" i="15"/>
  <c r="R3" i="14"/>
  <c r="H16" s="1"/>
  <c r="E16" s="1"/>
  <c r="P12" i="7"/>
  <c r="W4" i="14" s="1"/>
  <c r="I21" s="1"/>
  <c r="P19" i="7"/>
  <c r="AB4" i="15"/>
  <c r="Y4" i="14"/>
  <c r="I23" s="1"/>
  <c r="R21" i="7"/>
  <c r="R16"/>
  <c r="AB16"/>
  <c r="AB21" s="1"/>
  <c r="L6"/>
  <c r="X5" i="15"/>
  <c r="AF5" i="14"/>
  <c r="J30" s="1"/>
  <c r="Z18" i="7"/>
  <c r="Z17"/>
  <c r="AA17"/>
  <c r="AH4" i="14"/>
  <c r="I32" s="1"/>
  <c r="R24" i="7"/>
  <c r="S24" s="1"/>
  <c r="AC4" i="15"/>
  <c r="E15"/>
  <c r="AA5" i="14"/>
  <c r="J25" s="1"/>
  <c r="AE5" i="15"/>
  <c r="AJ5" i="14"/>
  <c r="J34" s="1"/>
  <c r="M4" i="15"/>
  <c r="R4" i="14"/>
  <c r="I16" s="1"/>
  <c r="AE5"/>
  <c r="J29" s="1"/>
  <c r="Z5" i="15"/>
  <c r="Z5" i="14"/>
  <c r="J24" s="1"/>
  <c r="K18" i="7"/>
  <c r="K17"/>
  <c r="J6"/>
  <c r="T32" i="6"/>
  <c r="D14" i="1"/>
  <c r="E13"/>
  <c r="E12"/>
  <c r="E11"/>
  <c r="E10"/>
  <c r="E9"/>
  <c r="E8"/>
  <c r="E7"/>
  <c r="E6"/>
  <c r="E5"/>
  <c r="E4"/>
  <c r="AK5" i="14" l="1"/>
  <c r="J35" s="1"/>
  <c r="O17" i="7"/>
  <c r="O21" s="1"/>
  <c r="N17"/>
  <c r="O18"/>
  <c r="U4" i="14"/>
  <c r="I19" s="1"/>
  <c r="Q17" i="7"/>
  <c r="W5" i="15"/>
  <c r="Y5"/>
  <c r="P4"/>
  <c r="P17" i="7"/>
  <c r="V4" i="14"/>
  <c r="I20" s="1"/>
  <c r="AA21" i="7"/>
  <c r="AH5" i="14" s="1"/>
  <c r="J32" s="1"/>
  <c r="Q4" i="15"/>
  <c r="Z21" i="7"/>
  <c r="AB5" i="15" s="1"/>
  <c r="K21" i="7"/>
  <c r="L12"/>
  <c r="L19"/>
  <c r="P16"/>
  <c r="Q16"/>
  <c r="Q18"/>
  <c r="P18"/>
  <c r="R4" i="15"/>
  <c r="X4" i="14"/>
  <c r="I22" s="1"/>
  <c r="J12" i="7"/>
  <c r="Q4" i="14" s="1"/>
  <c r="I15" s="1"/>
  <c r="F15" s="1"/>
  <c r="J19" i="7"/>
  <c r="N16"/>
  <c r="N21" s="1"/>
  <c r="AA5" i="15"/>
  <c r="E16"/>
  <c r="Y5" i="14"/>
  <c r="J23" s="1"/>
  <c r="T5" i="15"/>
  <c r="AI5" i="14"/>
  <c r="J33" s="1"/>
  <c r="AD5" i="15"/>
  <c r="U32" i="6"/>
  <c r="E14" i="1"/>
  <c r="B5"/>
  <c r="B6" s="1"/>
  <c r="B7" s="1"/>
  <c r="B8" s="1"/>
  <c r="B9" s="1"/>
  <c r="B10" s="1"/>
  <c r="B11" s="1"/>
  <c r="B12" s="1"/>
  <c r="B13" s="1"/>
  <c r="Q30"/>
  <c r="P30"/>
  <c r="O30"/>
  <c r="N30"/>
  <c r="M30"/>
  <c r="L30"/>
  <c r="K30"/>
  <c r="J30"/>
  <c r="I30"/>
  <c r="H30"/>
  <c r="G30"/>
  <c r="F30"/>
  <c r="D30"/>
  <c r="S24"/>
  <c r="S23"/>
  <c r="R23"/>
  <c r="S22"/>
  <c r="R22"/>
  <c r="S21"/>
  <c r="R21"/>
  <c r="S20"/>
  <c r="R20"/>
  <c r="Q14"/>
  <c r="P14"/>
  <c r="O14"/>
  <c r="N14"/>
  <c r="M14"/>
  <c r="L14"/>
  <c r="K14"/>
  <c r="J14"/>
  <c r="I14"/>
  <c r="H14"/>
  <c r="G14"/>
  <c r="F14"/>
  <c r="T7"/>
  <c r="R7"/>
  <c r="S7" s="1"/>
  <c r="T6"/>
  <c r="R6"/>
  <c r="S6" s="1"/>
  <c r="T5"/>
  <c r="R5"/>
  <c r="S5" s="1"/>
  <c r="T4"/>
  <c r="R4"/>
  <c r="S4" s="1"/>
  <c r="AG5" i="14" l="1"/>
  <c r="J31" s="1"/>
  <c r="J17" i="7"/>
  <c r="AC5" i="15"/>
  <c r="P21" i="7"/>
  <c r="W5" i="14" s="1"/>
  <c r="J21" s="1"/>
  <c r="Q21" i="7"/>
  <c r="S5" i="15" s="1"/>
  <c r="L4"/>
  <c r="J18" i="7"/>
  <c r="L16"/>
  <c r="J16"/>
  <c r="F16" i="14"/>
  <c r="E13" i="16"/>
  <c r="U5" i="14"/>
  <c r="J19" s="1"/>
  <c r="P5" i="15"/>
  <c r="M5"/>
  <c r="R5" i="14"/>
  <c r="J16" s="1"/>
  <c r="Q5" i="15"/>
  <c r="V5" i="14"/>
  <c r="J20" s="1"/>
  <c r="V32" i="6"/>
  <c r="T14" i="1"/>
  <c r="T30"/>
  <c r="R14"/>
  <c r="S30"/>
  <c r="S14"/>
  <c r="R30"/>
  <c r="M108" i="4"/>
  <c r="M128"/>
  <c r="M135" s="1"/>
  <c r="X5" i="14" l="1"/>
  <c r="J22" s="1"/>
  <c r="J21" i="7"/>
  <c r="Q5" i="14" s="1"/>
  <c r="J15" s="1"/>
  <c r="G15" s="1"/>
  <c r="R5" i="15"/>
  <c r="E14" i="16"/>
  <c r="W32" i="6"/>
  <c r="M109" i="4"/>
  <c r="M138"/>
  <c r="R17" i="6" s="1"/>
  <c r="M110" i="4"/>
  <c r="R15" i="6"/>
  <c r="L5" i="15" l="1"/>
  <c r="G16" i="14"/>
  <c r="D11" i="17"/>
  <c r="R18" i="6"/>
  <c r="R62"/>
  <c r="L5" i="7" s="1"/>
  <c r="X32" i="6"/>
  <c r="R16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S3" i="14" l="1"/>
  <c r="H17" s="1"/>
  <c r="E17" s="1"/>
  <c r="N3" i="15"/>
  <c r="M6" i="7"/>
  <c r="D12" i="17"/>
  <c r="Y32" i="6"/>
  <c r="S18"/>
  <c r="R63"/>
  <c r="M12" i="7" l="1"/>
  <c r="O4" i="15" s="1"/>
  <c r="M19" i="7"/>
  <c r="E18" i="14"/>
  <c r="E17" i="15"/>
  <c r="T18" i="6"/>
  <c r="S63"/>
  <c r="Z32"/>
  <c r="M18" i="7" l="1"/>
  <c r="T4" i="14"/>
  <c r="I18" s="1"/>
  <c r="M17" i="7"/>
  <c r="M16"/>
  <c r="E18" i="15"/>
  <c r="E19" i="14"/>
  <c r="S4"/>
  <c r="I17" s="1"/>
  <c r="F17" s="1"/>
  <c r="N4" i="15"/>
  <c r="L17" i="7"/>
  <c r="L18"/>
  <c r="U18" i="6"/>
  <c r="T63"/>
  <c r="AA32"/>
  <c r="M21" i="7" l="1"/>
  <c r="T5" i="14" s="1"/>
  <c r="J18" s="1"/>
  <c r="L21" i="7"/>
  <c r="E19" i="15"/>
  <c r="E20" i="14"/>
  <c r="F18"/>
  <c r="E15" i="16"/>
  <c r="AQ5" i="14"/>
  <c r="J41" s="1"/>
  <c r="AL5" i="15"/>
  <c r="AB32" i="6"/>
  <c r="V18"/>
  <c r="U63"/>
  <c r="O5" i="15" l="1"/>
  <c r="E20"/>
  <c r="E21" i="14"/>
  <c r="S5"/>
  <c r="J17" s="1"/>
  <c r="G17" s="1"/>
  <c r="N5" i="15"/>
  <c r="F19" i="14"/>
  <c r="E16" i="16"/>
  <c r="W18" i="6"/>
  <c r="V63"/>
  <c r="AC32"/>
  <c r="E21" i="15" l="1"/>
  <c r="E22" i="14"/>
  <c r="G18"/>
  <c r="D13" i="17"/>
  <c r="F20" i="14"/>
  <c r="E17" i="16"/>
  <c r="X18" i="6"/>
  <c r="W63"/>
  <c r="AD32"/>
  <c r="E22" i="15" l="1"/>
  <c r="E23" i="14"/>
  <c r="G19"/>
  <c r="D14" i="17"/>
  <c r="F21" i="14"/>
  <c r="E18" i="16"/>
  <c r="AE32" i="6"/>
  <c r="Y18"/>
  <c r="X63"/>
  <c r="E23" i="15" l="1"/>
  <c r="E24" i="14"/>
  <c r="G20"/>
  <c r="D15" i="17"/>
  <c r="F22" i="14"/>
  <c r="E19" i="16"/>
  <c r="Z18" i="6"/>
  <c r="Y63"/>
  <c r="AF32"/>
  <c r="E24" i="15" l="1"/>
  <c r="E25" i="14"/>
  <c r="G21"/>
  <c r="D16" i="17"/>
  <c r="F23" i="14"/>
  <c r="E20" i="16"/>
  <c r="AA18" i="6"/>
  <c r="Z63"/>
  <c r="AG32"/>
  <c r="E25" i="15" l="1"/>
  <c r="E26" i="14"/>
  <c r="F24"/>
  <c r="E21" i="16"/>
  <c r="G22" i="14"/>
  <c r="D17" i="17"/>
  <c r="AH32" i="6"/>
  <c r="AB18"/>
  <c r="AA63"/>
  <c r="E26" i="15" l="1"/>
  <c r="E27" i="14"/>
  <c r="F25"/>
  <c r="E22" i="16"/>
  <c r="G23" i="14"/>
  <c r="D18" i="17"/>
  <c r="AC18" i="6"/>
  <c r="AB63"/>
  <c r="AI32"/>
  <c r="E27" i="15" l="1"/>
  <c r="E28" i="14"/>
  <c r="F26"/>
  <c r="E23" i="16"/>
  <c r="G24" i="14"/>
  <c r="D19" i="17"/>
  <c r="AD18" i="6"/>
  <c r="AC63"/>
  <c r="AJ32"/>
  <c r="E28" i="15" l="1"/>
  <c r="E29" i="14"/>
  <c r="F27"/>
  <c r="E24" i="16"/>
  <c r="G25" i="14"/>
  <c r="D20" i="17"/>
  <c r="AK32" i="6"/>
  <c r="AE18"/>
  <c r="AD63"/>
  <c r="E29" i="15" l="1"/>
  <c r="E30" i="14"/>
  <c r="F28"/>
  <c r="E25" i="16"/>
  <c r="G26" i="14"/>
  <c r="D21" i="17"/>
  <c r="AL32" i="6"/>
  <c r="AF18"/>
  <c r="AE63"/>
  <c r="E30" i="15" l="1"/>
  <c r="E31" i="14"/>
  <c r="G27"/>
  <c r="D22" i="17"/>
  <c r="F29" i="14"/>
  <c r="E26" i="16"/>
  <c r="AG18" i="6"/>
  <c r="AF63"/>
  <c r="AM32"/>
  <c r="E31" i="15" l="1"/>
  <c r="E32" i="14"/>
  <c r="G28"/>
  <c r="D23" i="17"/>
  <c r="F30" i="14"/>
  <c r="E27" i="16"/>
  <c r="AN32" i="6"/>
  <c r="AH18"/>
  <c r="AG63"/>
  <c r="E32" i="15" l="1"/>
  <c r="E33" i="14"/>
  <c r="F31"/>
  <c r="E28" i="16"/>
  <c r="G29" i="14"/>
  <c r="D24" i="17"/>
  <c r="AI18" i="6"/>
  <c r="AH63"/>
  <c r="E33" i="15" l="1"/>
  <c r="E34" i="14"/>
  <c r="G30"/>
  <c r="D25" i="17"/>
  <c r="F32" i="14"/>
  <c r="E29" i="16"/>
  <c r="AJ18" i="6"/>
  <c r="AI63"/>
  <c r="E34" i="15" l="1"/>
  <c r="E35" i="14"/>
  <c r="F33"/>
  <c r="E30" i="16"/>
  <c r="G31" i="14"/>
  <c r="D26" i="17"/>
  <c r="AK18" i="6"/>
  <c r="AJ63"/>
  <c r="E36" i="14" l="1"/>
  <c r="E35" i="15"/>
  <c r="G32" i="14"/>
  <c r="D27" i="17"/>
  <c r="F34" i="14"/>
  <c r="E31" i="16"/>
  <c r="AL18" i="6"/>
  <c r="AK63"/>
  <c r="E37" i="14" l="1"/>
  <c r="E36" i="15"/>
  <c r="F35" i="14"/>
  <c r="E32" i="16"/>
  <c r="G33" i="14"/>
  <c r="D28" i="17"/>
  <c r="AM18" i="6"/>
  <c r="AL63"/>
  <c r="E37" i="15" l="1"/>
  <c r="E38" i="14"/>
  <c r="F36"/>
  <c r="E33" i="16"/>
  <c r="G34" i="14"/>
  <c r="D29" i="17"/>
  <c r="AN18" i="6"/>
  <c r="AN63" s="1"/>
  <c r="AM63"/>
  <c r="E38" i="15" l="1"/>
  <c r="E39" i="14"/>
  <c r="F37"/>
  <c r="E34" i="16"/>
  <c r="G35" i="14"/>
  <c r="D30" i="17"/>
  <c r="E39" i="15" l="1"/>
  <c r="E40" i="14"/>
  <c r="G36"/>
  <c r="D31" i="17"/>
  <c r="F38" i="14"/>
  <c r="E35" i="16"/>
  <c r="E40" i="15" l="1"/>
  <c r="E41" i="14"/>
  <c r="E41" i="15" s="1"/>
  <c r="F39" i="14"/>
  <c r="E36" i="16"/>
  <c r="G37" i="14"/>
  <c r="D32" i="17"/>
  <c r="G38" i="14" l="1"/>
  <c r="D33" i="17"/>
  <c r="F40" i="14"/>
  <c r="E37" i="16"/>
  <c r="G39" i="14" l="1"/>
  <c r="D34" i="17"/>
  <c r="F41" i="14"/>
  <c r="E39" i="16" s="1"/>
  <c r="E38"/>
  <c r="G40" i="14" l="1"/>
  <c r="D35" i="17"/>
  <c r="G41" i="14" l="1"/>
  <c r="D37" i="17" s="1"/>
  <c r="D36"/>
</calcChain>
</file>

<file path=xl/sharedStrings.xml><?xml version="1.0" encoding="utf-8"?>
<sst xmlns="http://schemas.openxmlformats.org/spreadsheetml/2006/main" count="1327" uniqueCount="149">
  <si>
    <t>BALANCE PIPE - SUPPLY SCHEDULE</t>
  </si>
  <si>
    <t>Amounts in Rs. Crore</t>
  </si>
  <si>
    <t>S. No.</t>
  </si>
  <si>
    <t>Pipe Dia</t>
  </si>
  <si>
    <t>Bal. Required (in Rmt)</t>
  </si>
  <si>
    <t>Bal. Required (in MT)</t>
  </si>
  <si>
    <t>July'20</t>
  </si>
  <si>
    <t>Aug'20</t>
  </si>
  <si>
    <t>Sep'20</t>
  </si>
  <si>
    <t>Oct'20</t>
  </si>
  <si>
    <t>TOTAL</t>
  </si>
  <si>
    <t>Rmt.</t>
  </si>
  <si>
    <t>MT</t>
  </si>
  <si>
    <t>Amount</t>
  </si>
  <si>
    <t>Total</t>
  </si>
  <si>
    <t>BALANCE PIPE - LAYING, JOINTING &amp; HT SCHEDULE</t>
  </si>
  <si>
    <t>Bal. Work (in Rmt)</t>
  </si>
  <si>
    <t>Laying</t>
  </si>
  <si>
    <t>HT</t>
  </si>
  <si>
    <t>BALANCE E&amp;M ITEM WISE SCHEDULE</t>
  </si>
  <si>
    <t>Item Description</t>
  </si>
  <si>
    <t>Total Qty</t>
  </si>
  <si>
    <t>JULY'20</t>
  </si>
  <si>
    <t>AUG'20</t>
  </si>
  <si>
    <t>SEPT'20</t>
  </si>
  <si>
    <t>OCT'20</t>
  </si>
  <si>
    <t>NOV'20</t>
  </si>
  <si>
    <t>DEC'20</t>
  </si>
  <si>
    <t>JAN'21</t>
  </si>
  <si>
    <t>FEB'21</t>
  </si>
  <si>
    <t>MAR'21</t>
  </si>
  <si>
    <t>Qty</t>
  </si>
  <si>
    <t>Pumps</t>
  </si>
  <si>
    <t>Motors</t>
  </si>
  <si>
    <t>Panels</t>
  </si>
  <si>
    <t>Cable</t>
  </si>
  <si>
    <t>401 mm ID 4mm thick</t>
  </si>
  <si>
    <t>501 mm ID 6mm thick</t>
  </si>
  <si>
    <t>701 mm ID 6mm thick</t>
  </si>
  <si>
    <t>1001 mm ID 7mm thick</t>
  </si>
  <si>
    <t>1401 mm ID 9mm thick</t>
  </si>
  <si>
    <t>1501 mm ID 9mm thick</t>
  </si>
  <si>
    <t>1601 mm ID 11mm thick</t>
  </si>
  <si>
    <t>1801 mm ID 12mm thick</t>
  </si>
  <si>
    <t>1901 mm ID 14mm thick</t>
  </si>
  <si>
    <t>2101 mm ID 14mm thick</t>
  </si>
  <si>
    <t>LJ</t>
  </si>
  <si>
    <t>T</t>
  </si>
  <si>
    <t>S</t>
  </si>
  <si>
    <t>Nov'20</t>
  </si>
  <si>
    <t>Dec'20</t>
  </si>
  <si>
    <t>Jan'20</t>
  </si>
  <si>
    <t>Feb'20</t>
  </si>
  <si>
    <t>Mar'20</t>
  </si>
  <si>
    <t>Jan'21</t>
  </si>
  <si>
    <t>Feb'21</t>
  </si>
  <si>
    <t>Mar'21</t>
  </si>
  <si>
    <t>Apr'21</t>
  </si>
  <si>
    <t>May'21</t>
  </si>
  <si>
    <t>June'21</t>
  </si>
  <si>
    <t>July'21</t>
  </si>
  <si>
    <t>Aug'21</t>
  </si>
  <si>
    <t>Sep'21</t>
  </si>
  <si>
    <t>Oct'21</t>
  </si>
  <si>
    <t>Nov'21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</si>
  <si>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</si>
  <si>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</si>
  <si>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</si>
  <si>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</si>
  <si>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</si>
  <si>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</si>
  <si>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</si>
  <si>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</si>
  <si>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</si>
  <si>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</si>
  <si>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MS Team</t>
  </si>
  <si>
    <t>Gang - 1</t>
  </si>
  <si>
    <t>Gang - 2</t>
  </si>
  <si>
    <t>Gang - 3</t>
  </si>
  <si>
    <t>Gang - 4</t>
  </si>
  <si>
    <t>Gang - 5</t>
  </si>
  <si>
    <t>Gang - 6</t>
  </si>
  <si>
    <t>Gang - 7</t>
  </si>
  <si>
    <t>Critical</t>
  </si>
  <si>
    <t>Non-Critical</t>
  </si>
  <si>
    <t>LAYING &amp; JOINTING PLAN</t>
  </si>
  <si>
    <t>PIPE - SUPPLY PLAN</t>
  </si>
  <si>
    <t>Jun'21</t>
  </si>
  <si>
    <t>in mtr</t>
  </si>
  <si>
    <t>in MT</t>
  </si>
  <si>
    <t>Bal. Required 
(in Rmt)</t>
  </si>
  <si>
    <t>Scope</t>
  </si>
  <si>
    <t>Start Date</t>
  </si>
  <si>
    <t>Finish Date</t>
  </si>
  <si>
    <t>Duration in days</t>
  </si>
  <si>
    <t>May'20</t>
  </si>
  <si>
    <t>July'22</t>
  </si>
  <si>
    <t>MS Bare Pipe Supply</t>
  </si>
  <si>
    <t>MS Coated Pipes Supply</t>
  </si>
  <si>
    <t>Valves Delivery at site</t>
  </si>
  <si>
    <t>Supply of Materials</t>
  </si>
  <si>
    <t>for the Month</t>
  </si>
  <si>
    <t>Cumulative</t>
  </si>
  <si>
    <t>Execution of works</t>
  </si>
  <si>
    <t>MS Pipeline Laying &amp; Jointing</t>
  </si>
  <si>
    <t>Fixing / Installation of Valves</t>
  </si>
  <si>
    <t>Construction of Pipe Bridge</t>
  </si>
  <si>
    <t>Pipeline Crossings (Trenchless)</t>
  </si>
  <si>
    <t>Construction of Valve Chambers</t>
  </si>
  <si>
    <t>M/s. MEGHA ENGINEERING &amp; INFRASTRUCTURE LIMITED</t>
  </si>
  <si>
    <t>City Trunk Main Along Western Route CP-10 Under JICA Loan ID P266</t>
  </si>
  <si>
    <t>Apr'20</t>
  </si>
  <si>
    <t>Jun'20</t>
  </si>
  <si>
    <t>MS Pipes Hydro Testing</t>
  </si>
  <si>
    <t>City Trunk Main along Western Route  - CP10 (Turnkey Basis) - Under JICA Loan ID - P266</t>
  </si>
  <si>
    <t>Rate</t>
  </si>
  <si>
    <t>Laying &amp; Jointing</t>
  </si>
  <si>
    <t>Specials Fab.</t>
  </si>
  <si>
    <t>GRAND TOTAL</t>
  </si>
  <si>
    <t>EW Excavation</t>
  </si>
  <si>
    <t>Fabrication</t>
  </si>
  <si>
    <t>L</t>
  </si>
  <si>
    <t>B</t>
  </si>
  <si>
    <t>D</t>
  </si>
  <si>
    <t>Qty / value</t>
  </si>
  <si>
    <t>Value</t>
  </si>
  <si>
    <t>Commissioning</t>
  </si>
  <si>
    <t>CASH FLOW</t>
  </si>
  <si>
    <t>Oct'22</t>
  </si>
  <si>
    <t>WORK DONE - GROSS</t>
  </si>
  <si>
    <t>Nov'22</t>
  </si>
  <si>
    <t>MOBILIZATION ADVANCE 10%</t>
  </si>
  <si>
    <t>CASH FLOW - GROSS (PAYMENT)</t>
  </si>
  <si>
    <t>CASH FLOW - NET (PAYMENT)</t>
  </si>
  <si>
    <t>Sl.No</t>
  </si>
  <si>
    <t>Description</t>
  </si>
  <si>
    <t>CASH FLOW - PAYMENT</t>
  </si>
  <si>
    <t>WORK DONE VALUE</t>
  </si>
  <si>
    <t>CASH FLOW - GROSS VALUE</t>
  </si>
  <si>
    <t>CASH FLOW - NET VALUE</t>
  </si>
  <si>
    <t>Qty in mtrs</t>
  </si>
  <si>
    <t>Qty in Nos</t>
  </si>
  <si>
    <t>All Values in Crs</t>
  </si>
  <si>
    <t>DEDUCTIONS MOBILIZATION ADVANCE 10%</t>
  </si>
  <si>
    <t>DEDUCTIONS IT 2%</t>
  </si>
  <si>
    <t>DEDUCTIONS IT 1.5%</t>
  </si>
  <si>
    <t>DEDUCTIONS CGST 1%</t>
  </si>
  <si>
    <t>DEDUCTIONS SGST 1%</t>
  </si>
  <si>
    <t>DEDUCTIONS RETENTION 5%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</si>
</sst>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 * #,##0.00_ ;_ * \-#,##0.00_ ;_ * &quot;-&quot;??_ ;_ @_ "/>
    <numFmt numFmtId="165" formatCode="0&quot;mm&quot;"/>
    <numFmt numFmtId="166" formatCode="0.0"/>
    <numFmt numFmtId="167" formatCode="[$-409]d\-mmm\-yy;@"/>
    <numFmt numFmtId="168" formatCode="0.000"/>
    <numFmt numFmtId="169" formatCode="0.0000000000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Book Antiqu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u/>
      <sz val="10"/>
      <color theme="1"/>
      <name val="Verdana"/>
      <family val="2"/>
    </font>
    <font>
      <sz val="10"/>
      <color rgb="FFFF0000"/>
      <name val="Verdana"/>
      <family val="2"/>
    </font>
    <font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0"/>
      <name val="Verdana"/>
      <family val="2"/>
    </font>
    <font>
      <b/>
      <sz val="11"/>
      <color theme="1"/>
      <name val="Verdana"/>
      <family val="2"/>
    </font>
    <font>
      <u/>
      <sz val="10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</cellStyleXfs>
  <cellXfs count="341">
    <xf numFmtId="0" fontId="0" fillId="0" borderId="0" xfId="0"/>
    <xf numFmtId="0" fontId="3" fillId="2" borderId="0" xfId="1" applyFont="1" applyFill="1" applyAlignment="1">
      <alignment horizontal="left" vertical="center"/>
    </xf>
    <xf numFmtId="0" fontId="1" fillId="2" borderId="0" xfId="1" applyFill="1" applyAlignment="1">
      <alignment horizontal="center" vertical="center" wrapText="1"/>
    </xf>
    <xf numFmtId="1" fontId="1" fillId="2" borderId="0" xfId="1" applyNumberFormat="1" applyFill="1" applyAlignment="1">
      <alignment horizontal="right" vertical="center" wrapText="1"/>
    </xf>
    <xf numFmtId="1" fontId="1" fillId="2" borderId="0" xfId="1" applyNumberFormat="1" applyFill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1" fontId="4" fillId="2" borderId="0" xfId="1" applyNumberFormat="1" applyFont="1" applyFill="1" applyAlignment="1">
      <alignment horizontal="right" vertical="center"/>
    </xf>
    <xf numFmtId="0" fontId="1" fillId="0" borderId="0" xfId="1" applyFill="1" applyAlignment="1">
      <alignment horizontal="center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1" fontId="1" fillId="0" borderId="0" xfId="1" applyNumberFormat="1" applyFill="1" applyAlignment="1">
      <alignment horizontal="right" vertical="center" wrapText="1"/>
    </xf>
    <xf numFmtId="2" fontId="2" fillId="0" borderId="0" xfId="1" applyNumberFormat="1" applyFont="1" applyFill="1" applyAlignment="1">
      <alignment horizontal="left" vertical="center" wrapText="1"/>
    </xf>
    <xf numFmtId="1" fontId="1" fillId="0" borderId="0" xfId="1" applyNumberFormat="1" applyFill="1" applyAlignment="1">
      <alignment horizontal="center" vertical="center" wrapText="1"/>
    </xf>
    <xf numFmtId="1" fontId="2" fillId="0" borderId="0" xfId="1" applyNumberFormat="1" applyFont="1" applyFill="1" applyAlignment="1">
      <alignment horizontal="center" vertical="center" wrapText="1"/>
    </xf>
    <xf numFmtId="1" fontId="2" fillId="0" borderId="15" xfId="1" applyNumberFormat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165" fontId="4" fillId="0" borderId="15" xfId="1" applyNumberFormat="1" applyFont="1" applyFill="1" applyBorder="1" applyAlignment="1">
      <alignment horizontal="left" vertical="center" wrapText="1"/>
    </xf>
    <xf numFmtId="1" fontId="5" fillId="0" borderId="15" xfId="1" applyNumberFormat="1" applyFont="1" applyFill="1" applyBorder="1" applyAlignment="1">
      <alignment horizontal="right" vertical="center" wrapText="1"/>
    </xf>
    <xf numFmtId="1" fontId="5" fillId="0" borderId="15" xfId="1" applyNumberFormat="1" applyFont="1" applyFill="1" applyBorder="1" applyAlignment="1">
      <alignment horizontal="center" vertical="center" wrapText="1"/>
    </xf>
    <xf numFmtId="1" fontId="4" fillId="0" borderId="15" xfId="1" applyNumberFormat="1" applyFont="1" applyFill="1" applyBorder="1" applyAlignment="1">
      <alignment horizontal="center" vertical="center" wrapText="1"/>
    </xf>
    <xf numFmtId="2" fontId="4" fillId="0" borderId="15" xfId="1" applyNumberFormat="1" applyFont="1" applyFill="1" applyBorder="1" applyAlignment="1">
      <alignment horizontal="center" vertical="center" wrapText="1"/>
    </xf>
    <xf numFmtId="1" fontId="6" fillId="0" borderId="15" xfId="1" applyNumberFormat="1" applyFont="1" applyFill="1" applyBorder="1" applyAlignment="1">
      <alignment horizontal="center" vertical="center" wrapText="1"/>
    </xf>
    <xf numFmtId="1" fontId="4" fillId="0" borderId="15" xfId="1" applyNumberFormat="1" applyFont="1" applyFill="1" applyBorder="1" applyAlignment="1">
      <alignment horizontal="right" vertical="center" wrapText="1"/>
    </xf>
    <xf numFmtId="2" fontId="4" fillId="0" borderId="15" xfId="1" applyNumberFormat="1" applyFont="1" applyFill="1" applyBorder="1" applyAlignment="1">
      <alignment horizontal="right" vertical="center" wrapText="1"/>
    </xf>
    <xf numFmtId="1" fontId="6" fillId="0" borderId="15" xfId="1" applyNumberFormat="1" applyFont="1" applyFill="1" applyBorder="1" applyAlignment="1">
      <alignment horizontal="right" vertical="center" wrapText="1"/>
    </xf>
    <xf numFmtId="165" fontId="4" fillId="0" borderId="15" xfId="1" applyNumberFormat="1" applyFont="1" applyFill="1" applyBorder="1" applyAlignment="1">
      <alignment horizontal="right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1" fontId="6" fillId="0" borderId="17" xfId="1" applyNumberFormat="1" applyFont="1" applyFill="1" applyBorder="1" applyAlignment="1">
      <alignment horizontal="right" vertical="center" wrapText="1"/>
    </xf>
    <xf numFmtId="2" fontId="6" fillId="0" borderId="17" xfId="1" applyNumberFormat="1" applyFont="1" applyFill="1" applyBorder="1" applyAlignment="1">
      <alignment horizontal="right" vertical="center" wrapText="1"/>
    </xf>
    <xf numFmtId="0" fontId="9" fillId="0" borderId="8" xfId="0" applyFont="1" applyFill="1" applyBorder="1" applyAlignment="1" applyProtection="1">
      <alignment horizontal="left" vertical="center" wrapText="1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1" applyNumberFormat="1" applyFont="1" applyFill="1" applyBorder="1" applyAlignment="1">
      <alignment horizontal="center" vertical="center" wrapText="1"/>
    </xf>
    <xf numFmtId="1" fontId="10" fillId="0" borderId="9" xfId="1" applyNumberFormat="1" applyFont="1" applyFill="1" applyBorder="1" applyAlignment="1">
      <alignment horizontal="right" vertical="center" wrapText="1"/>
    </xf>
    <xf numFmtId="2" fontId="10" fillId="0" borderId="10" xfId="1" applyNumberFormat="1" applyFont="1" applyFill="1" applyBorder="1" applyAlignment="1">
      <alignment horizontal="right" vertical="center" wrapText="1"/>
    </xf>
    <xf numFmtId="1" fontId="11" fillId="0" borderId="9" xfId="1" applyNumberFormat="1" applyFont="1" applyFill="1" applyBorder="1" applyAlignment="1">
      <alignment horizontal="right" vertical="center" wrapText="1"/>
    </xf>
    <xf numFmtId="1" fontId="11" fillId="0" borderId="8" xfId="1" applyNumberFormat="1" applyFont="1" applyFill="1" applyBorder="1" applyAlignment="1">
      <alignment horizontal="right" vertical="center" wrapText="1"/>
    </xf>
    <xf numFmtId="1" fontId="11" fillId="0" borderId="5" xfId="1" applyNumberFormat="1" applyFont="1" applyFill="1" applyBorder="1" applyAlignment="1">
      <alignment horizontal="center" vertical="center" wrapText="1"/>
    </xf>
    <xf numFmtId="1" fontId="11" fillId="0" borderId="5" xfId="1" applyNumberFormat="1" applyFont="1" applyFill="1" applyBorder="1" applyAlignment="1">
      <alignment horizontal="right" vertical="center" wrapText="1"/>
    </xf>
    <xf numFmtId="2" fontId="11" fillId="0" borderId="11" xfId="1" applyNumberFormat="1" applyFont="1" applyFill="1" applyBorder="1" applyAlignment="1">
      <alignment horizontal="right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1" fontId="14" fillId="0" borderId="0" xfId="1" applyNumberFormat="1" applyFont="1" applyFill="1" applyAlignment="1">
      <alignment horizontal="center" vertical="center" wrapText="1"/>
    </xf>
    <xf numFmtId="1" fontId="2" fillId="0" borderId="8" xfId="1" applyNumberFormat="1" applyFont="1" applyFill="1" applyBorder="1" applyAlignment="1">
      <alignment horizontal="center" vertical="center" wrapText="1"/>
    </xf>
    <xf numFmtId="1" fontId="10" fillId="0" borderId="8" xfId="1" applyNumberFormat="1" applyFont="1" applyFill="1" applyBorder="1" applyAlignment="1">
      <alignment horizontal="right" vertical="center" wrapText="1"/>
    </xf>
    <xf numFmtId="2" fontId="10" fillId="0" borderId="8" xfId="1" applyNumberFormat="1" applyFont="1" applyFill="1" applyBorder="1" applyAlignment="1">
      <alignment horizontal="right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  <xf numFmtId="1" fontId="11" fillId="0" borderId="19" xfId="1" applyNumberFormat="1" applyFont="1" applyFill="1" applyBorder="1" applyAlignment="1">
      <alignment horizontal="center" vertical="center" wrapText="1"/>
    </xf>
    <xf numFmtId="1" fontId="11" fillId="0" borderId="19" xfId="1" applyNumberFormat="1" applyFont="1" applyFill="1" applyBorder="1" applyAlignment="1">
      <alignment horizontal="right" vertical="center" wrapText="1"/>
    </xf>
    <xf numFmtId="2" fontId="11" fillId="0" borderId="19" xfId="1" applyNumberFormat="1" applyFont="1" applyFill="1" applyBorder="1" applyAlignment="1">
      <alignment horizontal="right" vertical="center" wrapText="1"/>
    </xf>
    <xf numFmtId="2" fontId="10" fillId="0" borderId="8" xfId="0" applyNumberFormat="1" applyFont="1" applyBorder="1" applyAlignment="1">
      <alignment horizontal="center" vertical="center"/>
    </xf>
    <xf numFmtId="2" fontId="10" fillId="0" borderId="2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Alignment="1">
      <alignment horizontal="center" vertical="center" wrapText="1"/>
    </xf>
    <xf numFmtId="1" fontId="4" fillId="0" borderId="0" xfId="1" applyNumberFormat="1" applyFont="1" applyFill="1" applyAlignment="1">
      <alignment horizontal="center" vertical="center" wrapText="1"/>
    </xf>
    <xf numFmtId="0" fontId="16" fillId="0" borderId="0" xfId="1" applyFont="1" applyFill="1" applyAlignment="1">
      <alignment horizontal="center" vertical="center" wrapText="1"/>
    </xf>
    <xf numFmtId="0" fontId="18" fillId="0" borderId="0" xfId="1" applyFont="1" applyFill="1" applyAlignment="1">
      <alignment horizontal="center" vertical="center" wrapText="1"/>
    </xf>
    <xf numFmtId="0" fontId="17" fillId="0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1" fontId="18" fillId="0" borderId="0" xfId="1" applyNumberFormat="1" applyFont="1" applyFill="1" applyAlignment="1">
      <alignment horizontal="center" vertical="center" wrapText="1"/>
    </xf>
    <xf numFmtId="0" fontId="9" fillId="0" borderId="8" xfId="0" applyFont="1" applyFill="1" applyBorder="1" applyAlignment="1" applyProtection="1">
      <alignment horizontal="center" vertical="center" wrapText="1"/>
    </xf>
    <xf numFmtId="1" fontId="10" fillId="0" borderId="21" xfId="1" applyNumberFormat="1" applyFont="1" applyFill="1" applyBorder="1" applyAlignment="1">
      <alignment horizontal="right" vertical="center" wrapText="1"/>
    </xf>
    <xf numFmtId="2" fontId="10" fillId="0" borderId="21" xfId="1" applyNumberFormat="1" applyFont="1" applyFill="1" applyBorder="1" applyAlignment="1">
      <alignment horizontal="right" vertical="center" wrapText="1"/>
    </xf>
    <xf numFmtId="1" fontId="10" fillId="3" borderId="8" xfId="1" applyNumberFormat="1" applyFont="1" applyFill="1" applyBorder="1" applyAlignment="1">
      <alignment horizontal="right" vertical="center" wrapText="1"/>
    </xf>
    <xf numFmtId="1" fontId="10" fillId="3" borderId="8" xfId="0" applyNumberFormat="1" applyFont="1" applyFill="1" applyBorder="1" applyAlignment="1">
      <alignment horizontal="center" vertical="center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1" fontId="10" fillId="0" borderId="8" xfId="1" applyNumberFormat="1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Fill="1" applyAlignment="1">
      <alignment horizontal="center" vertical="center" wrapText="1"/>
    </xf>
    <xf numFmtId="1" fontId="10" fillId="4" borderId="8" xfId="1" applyNumberFormat="1" applyFont="1" applyFill="1" applyBorder="1" applyAlignment="1">
      <alignment horizontal="right" vertical="center" wrapText="1"/>
    </xf>
    <xf numFmtId="0" fontId="22" fillId="0" borderId="8" xfId="0" applyFont="1" applyFill="1" applyBorder="1" applyAlignment="1" applyProtection="1">
      <alignment horizontal="left" vertical="center" wrapText="1"/>
    </xf>
    <xf numFmtId="1" fontId="21" fillId="0" borderId="8" xfId="1" applyNumberFormat="1" applyFont="1" applyFill="1" applyBorder="1" applyAlignment="1">
      <alignment horizontal="right" vertical="center" wrapText="1"/>
    </xf>
    <xf numFmtId="2" fontId="21" fillId="0" borderId="8" xfId="0" applyNumberFormat="1" applyFont="1" applyBorder="1" applyAlignment="1">
      <alignment horizontal="center" vertical="center"/>
    </xf>
    <xf numFmtId="0" fontId="22" fillId="0" borderId="8" xfId="0" applyFont="1" applyFill="1" applyBorder="1" applyAlignment="1" applyProtection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2" fontId="21" fillId="0" borderId="8" xfId="1" applyNumberFormat="1" applyFont="1" applyFill="1" applyBorder="1" applyAlignment="1">
      <alignment horizontal="right" vertical="center" wrapText="1"/>
    </xf>
    <xf numFmtId="1" fontId="21" fillId="0" borderId="0" xfId="1" applyNumberFormat="1" applyFont="1" applyFill="1" applyAlignment="1">
      <alignment horizontal="center" vertical="center" wrapText="1"/>
    </xf>
    <xf numFmtId="1" fontId="24" fillId="0" borderId="0" xfId="1" applyNumberFormat="1" applyFont="1" applyFill="1" applyAlignment="1">
      <alignment horizontal="center" vertical="center" wrapText="1"/>
    </xf>
    <xf numFmtId="0" fontId="21" fillId="0" borderId="0" xfId="1" applyFont="1" applyFill="1" applyAlignment="1">
      <alignment horizontal="center" vertical="center" wrapText="1"/>
    </xf>
    <xf numFmtId="0" fontId="21" fillId="3" borderId="0" xfId="1" applyFont="1" applyFill="1" applyAlignment="1">
      <alignment horizontal="center" vertical="center" wrapText="1"/>
    </xf>
    <xf numFmtId="1" fontId="21" fillId="3" borderId="0" xfId="1" applyNumberFormat="1" applyFont="1" applyFill="1" applyAlignment="1">
      <alignment horizontal="right" vertical="center" wrapText="1"/>
    </xf>
    <xf numFmtId="1" fontId="21" fillId="3" borderId="0" xfId="1" applyNumberFormat="1" applyFont="1" applyFill="1" applyAlignment="1">
      <alignment horizontal="center" vertical="center" wrapText="1"/>
    </xf>
    <xf numFmtId="1" fontId="21" fillId="2" borderId="0" xfId="1" applyNumberFormat="1" applyFont="1" applyFill="1" applyAlignment="1">
      <alignment horizontal="center" vertical="center" wrapText="1"/>
    </xf>
    <xf numFmtId="1" fontId="24" fillId="2" borderId="0" xfId="1" applyNumberFormat="1" applyFont="1" applyFill="1" applyAlignment="1">
      <alignment horizontal="center" vertical="center" wrapText="1"/>
    </xf>
    <xf numFmtId="0" fontId="21" fillId="2" borderId="0" xfId="1" applyFont="1" applyFill="1" applyAlignment="1">
      <alignment horizontal="center" vertical="center" wrapText="1"/>
    </xf>
    <xf numFmtId="1" fontId="24" fillId="0" borderId="8" xfId="1" applyNumberFormat="1" applyFont="1" applyFill="1" applyBorder="1" applyAlignment="1">
      <alignment horizontal="center" vertical="center" wrapText="1"/>
    </xf>
    <xf numFmtId="0" fontId="24" fillId="0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 wrapText="1"/>
    </xf>
    <xf numFmtId="0" fontId="27" fillId="0" borderId="0" xfId="1" applyFont="1" applyFill="1" applyAlignment="1">
      <alignment horizontal="center" vertical="center" wrapText="1"/>
    </xf>
    <xf numFmtId="1" fontId="21" fillId="0" borderId="0" xfId="1" applyNumberFormat="1" applyFont="1" applyFill="1" applyAlignment="1">
      <alignment horizontal="right" vertical="center" wrapText="1"/>
    </xf>
    <xf numFmtId="2" fontId="24" fillId="0" borderId="0" xfId="1" applyNumberFormat="1" applyFont="1" applyFill="1" applyAlignment="1">
      <alignment horizontal="left" vertical="center" wrapText="1"/>
    </xf>
    <xf numFmtId="1" fontId="24" fillId="0" borderId="27" xfId="1" applyNumberFormat="1" applyFont="1" applyFill="1" applyBorder="1" applyAlignment="1">
      <alignment horizontal="center" vertical="center" wrapText="1"/>
    </xf>
    <xf numFmtId="0" fontId="24" fillId="0" borderId="26" xfId="1" applyFont="1" applyFill="1" applyBorder="1" applyAlignment="1">
      <alignment horizontal="center" vertical="center" wrapText="1"/>
    </xf>
    <xf numFmtId="0" fontId="21" fillId="0" borderId="26" xfId="1" applyFont="1" applyFill="1" applyBorder="1" applyAlignment="1">
      <alignment horizontal="center" vertical="center" wrapText="1"/>
    </xf>
    <xf numFmtId="1" fontId="21" fillId="0" borderId="27" xfId="1" applyNumberFormat="1" applyFont="1" applyFill="1" applyBorder="1" applyAlignment="1">
      <alignment horizontal="right" vertical="center" wrapText="1"/>
    </xf>
    <xf numFmtId="0" fontId="21" fillId="0" borderId="28" xfId="1" applyFont="1" applyFill="1" applyBorder="1" applyAlignment="1">
      <alignment horizontal="center" vertical="center" wrapText="1"/>
    </xf>
    <xf numFmtId="0" fontId="24" fillId="0" borderId="29" xfId="1" applyFont="1" applyFill="1" applyBorder="1" applyAlignment="1">
      <alignment horizontal="center" vertical="center" wrapText="1"/>
    </xf>
    <xf numFmtId="1" fontId="24" fillId="0" borderId="29" xfId="1" applyNumberFormat="1" applyFont="1" applyFill="1" applyBorder="1" applyAlignment="1">
      <alignment horizontal="center" vertical="center" wrapText="1"/>
    </xf>
    <xf numFmtId="1" fontId="24" fillId="0" borderId="29" xfId="1" applyNumberFormat="1" applyFont="1" applyFill="1" applyBorder="1" applyAlignment="1">
      <alignment horizontal="right" vertical="center" wrapText="1"/>
    </xf>
    <xf numFmtId="1" fontId="24" fillId="0" borderId="30" xfId="1" applyNumberFormat="1" applyFont="1" applyFill="1" applyBorder="1" applyAlignment="1">
      <alignment horizontal="right" vertical="center" wrapText="1"/>
    </xf>
    <xf numFmtId="1" fontId="24" fillId="5" borderId="24" xfId="1" applyNumberFormat="1" applyFont="1" applyFill="1" applyBorder="1" applyAlignment="1">
      <alignment horizontal="center" vertical="center" wrapText="1"/>
    </xf>
    <xf numFmtId="1" fontId="24" fillId="5" borderId="25" xfId="1" applyNumberFormat="1" applyFont="1" applyFill="1" applyBorder="1" applyAlignment="1">
      <alignment horizontal="center" vertical="center" wrapText="1"/>
    </xf>
    <xf numFmtId="1" fontId="24" fillId="5" borderId="8" xfId="1" applyNumberFormat="1" applyFont="1" applyFill="1" applyBorder="1" applyAlignment="1">
      <alignment horizontal="center" vertical="center" wrapText="1"/>
    </xf>
    <xf numFmtId="1" fontId="28" fillId="4" borderId="8" xfId="1" applyNumberFormat="1" applyFont="1" applyFill="1" applyBorder="1" applyAlignment="1">
      <alignment horizontal="center" vertical="center" wrapText="1"/>
    </xf>
    <xf numFmtId="1" fontId="28" fillId="4" borderId="27" xfId="1" applyNumberFormat="1" applyFont="1" applyFill="1" applyBorder="1" applyAlignment="1">
      <alignment horizontal="center" vertical="center" wrapText="1"/>
    </xf>
    <xf numFmtId="0" fontId="21" fillId="6" borderId="26" xfId="1" applyFont="1" applyFill="1" applyBorder="1" applyAlignment="1">
      <alignment horizontal="center" vertical="center" wrapText="1"/>
    </xf>
    <xf numFmtId="1" fontId="21" fillId="6" borderId="8" xfId="1" applyNumberFormat="1" applyFont="1" applyFill="1" applyBorder="1" applyAlignment="1">
      <alignment horizontal="right" vertical="center" wrapText="1"/>
    </xf>
    <xf numFmtId="1" fontId="21" fillId="6" borderId="27" xfId="1" applyNumberFormat="1" applyFont="1" applyFill="1" applyBorder="1" applyAlignment="1">
      <alignment horizontal="right" vertical="center" wrapText="1"/>
    </xf>
    <xf numFmtId="0" fontId="21" fillId="6" borderId="0" xfId="1" applyFont="1" applyFill="1" applyAlignment="1">
      <alignment horizontal="center" vertical="center" wrapText="1"/>
    </xf>
    <xf numFmtId="0" fontId="27" fillId="6" borderId="0" xfId="1" applyFont="1" applyFill="1" applyAlignment="1">
      <alignment horizontal="center" vertical="center" wrapText="1"/>
    </xf>
    <xf numFmtId="2" fontId="21" fillId="6" borderId="8" xfId="0" applyNumberFormat="1" applyFont="1" applyFill="1" applyBorder="1" applyAlignment="1">
      <alignment horizontal="center" vertical="center"/>
    </xf>
    <xf numFmtId="1" fontId="21" fillId="6" borderId="0" xfId="1" applyNumberFormat="1" applyFont="1" applyFill="1" applyAlignment="1">
      <alignment horizontal="center" vertical="center" wrapText="1"/>
    </xf>
    <xf numFmtId="2" fontId="21" fillId="6" borderId="8" xfId="1" applyNumberFormat="1" applyFont="1" applyFill="1" applyBorder="1" applyAlignment="1">
      <alignment horizontal="right" vertical="center" wrapText="1"/>
    </xf>
    <xf numFmtId="2" fontId="21" fillId="6" borderId="27" xfId="1" applyNumberFormat="1" applyFont="1" applyFill="1" applyBorder="1" applyAlignment="1">
      <alignment horizontal="right" vertical="center" wrapText="1"/>
    </xf>
    <xf numFmtId="166" fontId="21" fillId="6" borderId="8" xfId="1" applyNumberFormat="1" applyFont="1" applyFill="1" applyBorder="1" applyAlignment="1">
      <alignment horizontal="right" vertical="center" wrapText="1"/>
    </xf>
    <xf numFmtId="166" fontId="21" fillId="6" borderId="27" xfId="1" applyNumberFormat="1" applyFont="1" applyFill="1" applyBorder="1" applyAlignment="1">
      <alignment horizontal="right" vertical="center" wrapText="1"/>
    </xf>
    <xf numFmtId="1" fontId="21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7" fontId="21" fillId="0" borderId="0" xfId="0" applyNumberFormat="1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6" fillId="0" borderId="8" xfId="1" applyFont="1" applyFill="1" applyBorder="1" applyAlignment="1">
      <alignment horizontal="left" vertical="center"/>
    </xf>
    <xf numFmtId="0" fontId="29" fillId="0" borderId="0" xfId="0" applyFont="1" applyAlignment="1">
      <alignment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1" fontId="9" fillId="0" borderId="20" xfId="1" applyNumberFormat="1" applyFont="1" applyFill="1" applyBorder="1" applyAlignment="1">
      <alignment horizontal="center" vertical="center" wrapText="1"/>
    </xf>
    <xf numFmtId="0" fontId="22" fillId="6" borderId="8" xfId="0" applyFont="1" applyFill="1" applyBorder="1" applyAlignment="1" applyProtection="1">
      <alignment horizontal="left" vertical="center" wrapText="1"/>
    </xf>
    <xf numFmtId="0" fontId="22" fillId="6" borderId="8" xfId="0" applyNumberFormat="1" applyFont="1" applyFill="1" applyBorder="1" applyAlignment="1" applyProtection="1">
      <alignment horizontal="center" vertical="center" wrapText="1"/>
    </xf>
    <xf numFmtId="0" fontId="24" fillId="5" borderId="24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22" fillId="6" borderId="0" xfId="0" applyFont="1" applyFill="1" applyBorder="1" applyAlignment="1" applyProtection="1">
      <alignment horizontal="left" vertical="center" wrapText="1"/>
    </xf>
    <xf numFmtId="2" fontId="11" fillId="0" borderId="19" xfId="1" applyNumberFormat="1" applyFont="1" applyFill="1" applyBorder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168" fontId="1" fillId="0" borderId="0" xfId="1" applyNumberFormat="1" applyFill="1" applyAlignment="1">
      <alignment horizontal="center" vertical="center" wrapText="1"/>
    </xf>
    <xf numFmtId="2" fontId="1" fillId="4" borderId="0" xfId="1" applyNumberFormat="1" applyFill="1" applyAlignment="1">
      <alignment horizontal="center" vertical="center" wrapText="1"/>
    </xf>
    <xf numFmtId="1" fontId="11" fillId="4" borderId="19" xfId="1" applyNumberFormat="1" applyFont="1" applyFill="1" applyBorder="1" applyAlignment="1">
      <alignment horizontal="right" vertical="center" wrapText="1"/>
    </xf>
    <xf numFmtId="2" fontId="10" fillId="3" borderId="8" xfId="1" applyNumberFormat="1" applyFont="1" applyFill="1" applyBorder="1" applyAlignment="1">
      <alignment horizontal="right" vertical="center" wrapText="1"/>
    </xf>
    <xf numFmtId="0" fontId="2" fillId="4" borderId="18" xfId="1" applyFont="1" applyFill="1" applyBorder="1" applyAlignment="1">
      <alignment horizontal="center" vertical="center" wrapText="1"/>
    </xf>
    <xf numFmtId="1" fontId="2" fillId="4" borderId="18" xfId="1" applyNumberFormat="1" applyFont="1" applyFill="1" applyBorder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9" fillId="4" borderId="8" xfId="0" applyFont="1" applyFill="1" applyBorder="1" applyAlignment="1" applyProtection="1">
      <alignment horizontal="left" vertical="center" wrapText="1"/>
    </xf>
    <xf numFmtId="0" fontId="9" fillId="4" borderId="8" xfId="0" applyFont="1" applyFill="1" applyBorder="1" applyAlignment="1" applyProtection="1">
      <alignment horizontal="center" vertical="center" wrapText="1"/>
    </xf>
    <xf numFmtId="1" fontId="9" fillId="4" borderId="8" xfId="1" applyNumberFormat="1" applyFont="1" applyFill="1" applyBorder="1" applyAlignment="1">
      <alignment horizontal="center" vertical="center" wrapText="1"/>
    </xf>
    <xf numFmtId="1" fontId="10" fillId="4" borderId="8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center" vertical="center" wrapText="1"/>
    </xf>
    <xf numFmtId="0" fontId="9" fillId="4" borderId="21" xfId="0" applyFont="1" applyFill="1" applyBorder="1" applyAlignment="1" applyProtection="1">
      <alignment horizontal="left" vertical="center" wrapText="1"/>
    </xf>
    <xf numFmtId="0" fontId="9" fillId="4" borderId="21" xfId="0" applyFont="1" applyFill="1" applyBorder="1" applyAlignment="1" applyProtection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6" fillId="4" borderId="19" xfId="1" applyFont="1" applyFill="1" applyBorder="1" applyAlignment="1">
      <alignment horizontal="center" vertical="center" wrapText="1"/>
    </xf>
    <xf numFmtId="1" fontId="11" fillId="4" borderId="19" xfId="1" applyNumberFormat="1" applyFont="1" applyFill="1" applyBorder="1" applyAlignment="1">
      <alignment horizontal="center" vertical="center" wrapText="1"/>
    </xf>
    <xf numFmtId="2" fontId="11" fillId="4" borderId="19" xfId="1" applyNumberFormat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right" vertical="center" wrapText="1"/>
    </xf>
    <xf numFmtId="2" fontId="11" fillId="0" borderId="0" xfId="1" applyNumberFormat="1" applyFont="1" applyFill="1" applyBorder="1" applyAlignment="1">
      <alignment horizontal="right" vertical="center" wrapText="1"/>
    </xf>
    <xf numFmtId="2" fontId="9" fillId="4" borderId="8" xfId="1" applyNumberFormat="1" applyFont="1" applyFill="1" applyBorder="1" applyAlignment="1">
      <alignment horizontal="center" vertical="center" wrapText="1"/>
    </xf>
    <xf numFmtId="2" fontId="11" fillId="4" borderId="19" xfId="1" applyNumberFormat="1" applyFont="1" applyFill="1" applyBorder="1" applyAlignment="1">
      <alignment horizontal="center" vertical="center" wrapText="1"/>
    </xf>
    <xf numFmtId="0" fontId="22" fillId="7" borderId="8" xfId="0" applyFont="1" applyFill="1" applyBorder="1" applyAlignment="1" applyProtection="1">
      <alignment horizontal="left" vertical="center" wrapText="1"/>
    </xf>
    <xf numFmtId="1" fontId="21" fillId="7" borderId="8" xfId="1" applyNumberFormat="1" applyFont="1" applyFill="1" applyBorder="1" applyAlignment="1">
      <alignment horizontal="right" vertical="center" wrapText="1"/>
    </xf>
    <xf numFmtId="2" fontId="21" fillId="7" borderId="8" xfId="1" applyNumberFormat="1" applyFont="1" applyFill="1" applyBorder="1" applyAlignment="1">
      <alignment horizontal="right" vertical="center" wrapText="1"/>
    </xf>
    <xf numFmtId="0" fontId="22" fillId="8" borderId="8" xfId="0" applyFont="1" applyFill="1" applyBorder="1" applyAlignment="1" applyProtection="1">
      <alignment horizontal="left" vertical="center" wrapText="1"/>
    </xf>
    <xf numFmtId="2" fontId="21" fillId="0" borderId="0" xfId="0" applyNumberFormat="1" applyFont="1" applyAlignment="1">
      <alignment vertical="center"/>
    </xf>
    <xf numFmtId="0" fontId="24" fillId="8" borderId="31" xfId="1" applyFont="1" applyFill="1" applyBorder="1" applyAlignment="1">
      <alignment horizontal="center" vertical="center" wrapText="1"/>
    </xf>
    <xf numFmtId="1" fontId="24" fillId="8" borderId="21" xfId="0" applyNumberFormat="1" applyFont="1" applyFill="1" applyBorder="1" applyAlignment="1">
      <alignment horizontal="center" vertical="center"/>
    </xf>
    <xf numFmtId="167" fontId="30" fillId="8" borderId="21" xfId="0" applyNumberFormat="1" applyFont="1" applyFill="1" applyBorder="1" applyAlignment="1" applyProtection="1">
      <alignment horizontal="center" vertical="center" wrapText="1"/>
    </xf>
    <xf numFmtId="0" fontId="30" fillId="8" borderId="21" xfId="0" applyNumberFormat="1" applyFont="1" applyFill="1" applyBorder="1" applyAlignment="1" applyProtection="1">
      <alignment horizontal="center" vertical="center" wrapText="1"/>
    </xf>
    <xf numFmtId="1" fontId="24" fillId="8" borderId="21" xfId="1" applyNumberFormat="1" applyFont="1" applyFill="1" applyBorder="1" applyAlignment="1">
      <alignment horizontal="right" vertical="center" wrapText="1"/>
    </xf>
    <xf numFmtId="2" fontId="24" fillId="8" borderId="21" xfId="1" applyNumberFormat="1" applyFont="1" applyFill="1" applyBorder="1" applyAlignment="1">
      <alignment horizontal="right" vertical="center" wrapText="1"/>
    </xf>
    <xf numFmtId="0" fontId="24" fillId="8" borderId="0" xfId="1" applyFont="1" applyFill="1" applyAlignment="1">
      <alignment horizontal="center" vertical="center" wrapText="1"/>
    </xf>
    <xf numFmtId="0" fontId="25" fillId="8" borderId="0" xfId="1" applyFont="1" applyFill="1" applyAlignment="1">
      <alignment horizontal="center" vertical="center" wrapText="1"/>
    </xf>
    <xf numFmtId="2" fontId="24" fillId="8" borderId="0" xfId="0" applyNumberFormat="1" applyFont="1" applyFill="1" applyBorder="1" applyAlignment="1">
      <alignment horizontal="center" vertical="center"/>
    </xf>
    <xf numFmtId="1" fontId="24" fillId="8" borderId="0" xfId="1" applyNumberFormat="1" applyFont="1" applyFill="1" applyAlignment="1">
      <alignment horizontal="center" vertical="center" wrapText="1"/>
    </xf>
    <xf numFmtId="2" fontId="24" fillId="8" borderId="32" xfId="1" applyNumberFormat="1" applyFont="1" applyFill="1" applyBorder="1" applyAlignment="1">
      <alignment horizontal="right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Border="1" applyAlignment="1">
      <alignment horizontal="right" vertical="center" wrapText="1"/>
    </xf>
    <xf numFmtId="1" fontId="10" fillId="3" borderId="0" xfId="1" applyNumberFormat="1" applyFont="1" applyFill="1" applyBorder="1" applyAlignment="1">
      <alignment horizontal="right" vertical="center" wrapText="1"/>
    </xf>
    <xf numFmtId="2" fontId="9" fillId="0" borderId="8" xfId="1" applyNumberFormat="1" applyFont="1" applyFill="1" applyBorder="1" applyAlignment="1">
      <alignment horizontal="center" vertical="center" wrapText="1"/>
    </xf>
    <xf numFmtId="168" fontId="4" fillId="0" borderId="0" xfId="1" applyNumberFormat="1" applyFont="1" applyFill="1" applyAlignment="1">
      <alignment horizontal="center" vertical="center" wrapText="1"/>
    </xf>
    <xf numFmtId="2" fontId="4" fillId="0" borderId="0" xfId="1" applyNumberFormat="1" applyFont="1" applyFill="1" applyAlignment="1">
      <alignment horizontal="center" vertical="center" wrapText="1"/>
    </xf>
    <xf numFmtId="2" fontId="2" fillId="0" borderId="0" xfId="1" applyNumberFormat="1" applyFont="1" applyFill="1" applyAlignment="1">
      <alignment horizontal="center" vertical="center" wrapText="1"/>
    </xf>
    <xf numFmtId="2" fontId="10" fillId="5" borderId="8" xfId="1" applyNumberFormat="1" applyFont="1" applyFill="1" applyBorder="1" applyAlignment="1">
      <alignment horizontal="right" vertical="center" wrapText="1"/>
    </xf>
    <xf numFmtId="2" fontId="11" fillId="0" borderId="8" xfId="1" applyNumberFormat="1" applyFont="1" applyFill="1" applyBorder="1" applyAlignment="1">
      <alignment horizontal="right" vertical="center" wrapText="1"/>
    </xf>
    <xf numFmtId="2" fontId="21" fillId="7" borderId="27" xfId="1" applyNumberFormat="1" applyFont="1" applyFill="1" applyBorder="1" applyAlignment="1">
      <alignment horizontal="right" vertical="center" wrapText="1"/>
    </xf>
    <xf numFmtId="1" fontId="21" fillId="7" borderId="27" xfId="1" applyNumberFormat="1" applyFont="1" applyFill="1" applyBorder="1" applyAlignment="1">
      <alignment horizontal="right" vertical="center" wrapText="1"/>
    </xf>
    <xf numFmtId="169" fontId="21" fillId="7" borderId="8" xfId="1" applyNumberFormat="1" applyFont="1" applyFill="1" applyBorder="1" applyAlignment="1">
      <alignment horizontal="right" vertical="center" wrapText="1"/>
    </xf>
    <xf numFmtId="0" fontId="22" fillId="0" borderId="8" xfId="0" applyFont="1" applyFill="1" applyBorder="1" applyAlignment="1" applyProtection="1">
      <alignment horizontal="justify" vertical="center" wrapText="1"/>
    </xf>
    <xf numFmtId="0" fontId="22" fillId="0" borderId="0" xfId="0" applyFont="1" applyFill="1" applyBorder="1" applyAlignment="1" applyProtection="1">
      <alignment horizontal="justify" vertical="center" wrapText="1"/>
    </xf>
    <xf numFmtId="2" fontId="21" fillId="0" borderId="0" xfId="0" applyNumberFormat="1" applyFont="1" applyAlignment="1">
      <alignment horizontal="center" vertical="center"/>
    </xf>
    <xf numFmtId="0" fontId="20" fillId="3" borderId="0" xfId="1" applyFont="1" applyFill="1" applyAlignment="1">
      <alignment horizontal="center" vertical="center"/>
    </xf>
    <xf numFmtId="2" fontId="24" fillId="0" borderId="0" xfId="0" applyNumberFormat="1" applyFont="1" applyAlignment="1">
      <alignment vertical="center"/>
    </xf>
    <xf numFmtId="1" fontId="24" fillId="5" borderId="34" xfId="1" applyNumberFormat="1" applyFont="1" applyFill="1" applyBorder="1" applyAlignment="1">
      <alignment horizontal="center" vertical="center" wrapText="1"/>
    </xf>
    <xf numFmtId="1" fontId="24" fillId="5" borderId="35" xfId="1" applyNumberFormat="1" applyFont="1" applyFill="1" applyBorder="1" applyAlignment="1">
      <alignment horizontal="center" vertical="center" wrapText="1"/>
    </xf>
    <xf numFmtId="0" fontId="21" fillId="0" borderId="37" xfId="0" applyFont="1" applyBorder="1" applyAlignment="1">
      <alignment vertical="center"/>
    </xf>
    <xf numFmtId="2" fontId="21" fillId="0" borderId="37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6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37" xfId="0" applyFont="1" applyBorder="1" applyAlignment="1">
      <alignment horizontal="right" vertical="center"/>
    </xf>
    <xf numFmtId="0" fontId="24" fillId="0" borderId="40" xfId="0" applyFont="1" applyBorder="1" applyAlignment="1">
      <alignment horizontal="left" vertical="center"/>
    </xf>
    <xf numFmtId="0" fontId="21" fillId="0" borderId="36" xfId="0" applyFont="1" applyBorder="1" applyAlignment="1">
      <alignment horizontal="center" vertical="center"/>
    </xf>
    <xf numFmtId="0" fontId="26" fillId="3" borderId="0" xfId="1" applyFont="1" applyFill="1" applyAlignment="1">
      <alignment vertical="center"/>
    </xf>
    <xf numFmtId="0" fontId="24" fillId="3" borderId="0" xfId="1" applyFont="1" applyFill="1" applyAlignment="1">
      <alignment vertical="center"/>
    </xf>
    <xf numFmtId="0" fontId="24" fillId="0" borderId="37" xfId="0" applyFont="1" applyBorder="1" applyAlignment="1">
      <alignment horizontal="left" vertical="center"/>
    </xf>
    <xf numFmtId="0" fontId="24" fillId="0" borderId="47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4" fillId="0" borderId="37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1" fillId="0" borderId="0" xfId="0" applyNumberFormat="1" applyFont="1" applyAlignment="1">
      <alignment vertical="center"/>
    </xf>
    <xf numFmtId="2" fontId="21" fillId="0" borderId="37" xfId="0" applyNumberFormat="1" applyFont="1" applyBorder="1" applyAlignment="1">
      <alignment horizontal="center" vertical="center"/>
    </xf>
    <xf numFmtId="0" fontId="21" fillId="0" borderId="48" xfId="0" applyFont="1" applyBorder="1" applyAlignment="1">
      <alignment vertical="center"/>
    </xf>
    <xf numFmtId="0" fontId="24" fillId="0" borderId="47" xfId="0" applyFont="1" applyBorder="1" applyAlignment="1">
      <alignment horizontal="right" vertical="center"/>
    </xf>
    <xf numFmtId="2" fontId="21" fillId="0" borderId="47" xfId="0" applyNumberFormat="1" applyFont="1" applyBorder="1" applyAlignment="1">
      <alignment vertical="center"/>
    </xf>
    <xf numFmtId="0" fontId="21" fillId="0" borderId="49" xfId="0" applyFont="1" applyBorder="1" applyAlignment="1">
      <alignment vertical="center"/>
    </xf>
    <xf numFmtId="0" fontId="21" fillId="9" borderId="0" xfId="0" applyFont="1" applyFill="1" applyAlignment="1">
      <alignment vertical="center"/>
    </xf>
    <xf numFmtId="0" fontId="21" fillId="9" borderId="36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vertical="center"/>
    </xf>
    <xf numFmtId="2" fontId="21" fillId="9" borderId="37" xfId="0" applyNumberFormat="1" applyFont="1" applyFill="1" applyBorder="1" applyAlignment="1">
      <alignment vertical="center"/>
    </xf>
    <xf numFmtId="0" fontId="21" fillId="9" borderId="38" xfId="0" applyFont="1" applyFill="1" applyBorder="1" applyAlignment="1">
      <alignment vertical="center"/>
    </xf>
    <xf numFmtId="0" fontId="21" fillId="10" borderId="0" xfId="0" applyFont="1" applyFill="1" applyAlignment="1">
      <alignment vertical="center"/>
    </xf>
    <xf numFmtId="0" fontId="21" fillId="10" borderId="36" xfId="0" applyFont="1" applyFill="1" applyBorder="1" applyAlignment="1">
      <alignment horizontal="center" vertical="center"/>
    </xf>
    <xf numFmtId="0" fontId="24" fillId="10" borderId="37" xfId="0" applyFont="1" applyFill="1" applyBorder="1" applyAlignment="1">
      <alignment vertical="center"/>
    </xf>
    <xf numFmtId="2" fontId="21" fillId="10" borderId="37" xfId="0" applyNumberFormat="1" applyFont="1" applyFill="1" applyBorder="1" applyAlignment="1">
      <alignment vertical="center"/>
    </xf>
    <xf numFmtId="0" fontId="21" fillId="10" borderId="38" xfId="0" applyFont="1" applyFill="1" applyBorder="1" applyAlignment="1">
      <alignment vertical="center"/>
    </xf>
    <xf numFmtId="0" fontId="21" fillId="10" borderId="37" xfId="0" applyFont="1" applyFill="1" applyBorder="1" applyAlignment="1">
      <alignment vertical="center"/>
    </xf>
    <xf numFmtId="0" fontId="26" fillId="10" borderId="37" xfId="0" applyFont="1" applyFill="1" applyBorder="1" applyAlignment="1">
      <alignment vertical="center"/>
    </xf>
    <xf numFmtId="0" fontId="21" fillId="10" borderId="36" xfId="0" applyFont="1" applyFill="1" applyBorder="1" applyAlignment="1">
      <alignment vertical="center"/>
    </xf>
    <xf numFmtId="0" fontId="24" fillId="10" borderId="37" xfId="0" applyFont="1" applyFill="1" applyBorder="1" applyAlignment="1">
      <alignment horizontal="right" vertical="center"/>
    </xf>
    <xf numFmtId="0" fontId="24" fillId="9" borderId="37" xfId="0" applyFont="1" applyFill="1" applyBorder="1" applyAlignment="1">
      <alignment horizontal="right" vertical="center"/>
    </xf>
    <xf numFmtId="0" fontId="21" fillId="9" borderId="39" xfId="0" applyFont="1" applyFill="1" applyBorder="1" applyAlignment="1">
      <alignment horizontal="center" vertical="center"/>
    </xf>
    <xf numFmtId="0" fontId="24" fillId="9" borderId="40" xfId="0" applyFont="1" applyFill="1" applyBorder="1" applyAlignment="1">
      <alignment horizontal="left" vertical="center"/>
    </xf>
    <xf numFmtId="2" fontId="24" fillId="9" borderId="40" xfId="0" applyNumberFormat="1" applyFont="1" applyFill="1" applyBorder="1" applyAlignment="1">
      <alignment vertical="center"/>
    </xf>
    <xf numFmtId="2" fontId="24" fillId="9" borderId="41" xfId="0" applyNumberFormat="1" applyFont="1" applyFill="1" applyBorder="1" applyAlignment="1">
      <alignment vertical="center"/>
    </xf>
    <xf numFmtId="0" fontId="24" fillId="10" borderId="0" xfId="0" applyFont="1" applyFill="1" applyBorder="1" applyAlignment="1">
      <alignment horizontal="right" vertic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 wrapText="1"/>
    </xf>
    <xf numFmtId="1" fontId="2" fillId="0" borderId="4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0" fontId="9" fillId="0" borderId="20" xfId="0" applyFont="1" applyFill="1" applyBorder="1" applyAlignment="1" applyProtection="1">
      <alignment horizontal="left" vertical="center" wrapText="1"/>
    </xf>
    <xf numFmtId="0" fontId="9" fillId="0" borderId="22" xfId="0" applyFont="1" applyFill="1" applyBorder="1" applyAlignment="1" applyProtection="1">
      <alignment horizontal="left" vertical="center" wrapText="1"/>
    </xf>
    <xf numFmtId="0" fontId="9" fillId="0" borderId="21" xfId="0" applyFont="1" applyFill="1" applyBorder="1" applyAlignment="1" applyProtection="1">
      <alignment vertical="center" wrapText="1"/>
    </xf>
    <xf numFmtId="0" fontId="9" fillId="0" borderId="22" xfId="0" applyFont="1" applyFill="1" applyBorder="1" applyAlignment="1" applyProtection="1">
      <alignment vertical="center" wrapText="1"/>
    </xf>
    <xf numFmtId="0" fontId="9" fillId="0" borderId="20" xfId="0" applyFont="1" applyFill="1" applyBorder="1" applyAlignment="1" applyProtection="1">
      <alignment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1" fontId="10" fillId="4" borderId="21" xfId="0" applyNumberFormat="1" applyFont="1" applyFill="1" applyBorder="1" applyAlignment="1">
      <alignment horizontal="center" vertical="center"/>
    </xf>
    <xf numFmtId="1" fontId="10" fillId="4" borderId="22" xfId="0" applyNumberFormat="1" applyFont="1" applyFill="1" applyBorder="1" applyAlignment="1">
      <alignment horizontal="center" vertical="center"/>
    </xf>
    <xf numFmtId="1" fontId="10" fillId="4" borderId="20" xfId="0" applyNumberFormat="1" applyFont="1" applyFill="1" applyBorder="1" applyAlignment="1">
      <alignment horizontal="center" vertical="center"/>
    </xf>
    <xf numFmtId="2" fontId="9" fillId="4" borderId="21" xfId="1" applyNumberFormat="1" applyFont="1" applyFill="1" applyBorder="1" applyAlignment="1">
      <alignment horizontal="center" vertical="center" wrapText="1"/>
    </xf>
    <xf numFmtId="2" fontId="9" fillId="4" borderId="20" xfId="1" applyNumberFormat="1" applyFont="1" applyFill="1" applyBorder="1" applyAlignment="1">
      <alignment horizontal="center" vertical="center" wrapText="1"/>
    </xf>
    <xf numFmtId="2" fontId="9" fillId="4" borderId="22" xfId="1" applyNumberFormat="1" applyFont="1" applyFill="1" applyBorder="1" applyAlignment="1">
      <alignment horizontal="center" vertical="center" wrapText="1"/>
    </xf>
    <xf numFmtId="0" fontId="9" fillId="4" borderId="21" xfId="0" applyFont="1" applyFill="1" applyBorder="1" applyAlignment="1" applyProtection="1">
      <alignment vertical="center" wrapText="1"/>
    </xf>
    <xf numFmtId="0" fontId="9" fillId="4" borderId="22" xfId="0" applyFont="1" applyFill="1" applyBorder="1" applyAlignment="1" applyProtection="1">
      <alignment vertical="center" wrapText="1"/>
    </xf>
    <xf numFmtId="0" fontId="9" fillId="4" borderId="20" xfId="0" applyFont="1" applyFill="1" applyBorder="1" applyAlignment="1" applyProtection="1">
      <alignment vertical="center" wrapText="1"/>
    </xf>
    <xf numFmtId="0" fontId="9" fillId="4" borderId="21" xfId="0" applyFont="1" applyFill="1" applyBorder="1" applyAlignment="1" applyProtection="1">
      <alignment horizontal="center" vertical="center" wrapText="1"/>
    </xf>
    <xf numFmtId="0" fontId="9" fillId="4" borderId="22" xfId="0" applyFont="1" applyFill="1" applyBorder="1" applyAlignment="1" applyProtection="1">
      <alignment horizontal="center" vertical="center" wrapText="1"/>
    </xf>
    <xf numFmtId="0" fontId="9" fillId="4" borderId="20" xfId="0" applyFont="1" applyFill="1" applyBorder="1" applyAlignment="1" applyProtection="1">
      <alignment horizontal="center" vertical="center" wrapText="1"/>
    </xf>
    <xf numFmtId="0" fontId="9" fillId="4" borderId="21" xfId="0" applyFont="1" applyFill="1" applyBorder="1" applyAlignment="1" applyProtection="1">
      <alignment horizontal="left" vertical="center" wrapText="1"/>
    </xf>
    <xf numFmtId="0" fontId="9" fillId="4" borderId="22" xfId="0" applyFont="1" applyFill="1" applyBorder="1" applyAlignment="1" applyProtection="1">
      <alignment horizontal="left" vertical="center" wrapText="1"/>
    </xf>
    <xf numFmtId="0" fontId="9" fillId="4" borderId="20" xfId="0" applyFont="1" applyFill="1" applyBorder="1" applyAlignment="1" applyProtection="1">
      <alignment horizontal="left" vertical="center" wrapText="1"/>
    </xf>
    <xf numFmtId="1" fontId="9" fillId="4" borderId="21" xfId="1" applyNumberFormat="1" applyFont="1" applyFill="1" applyBorder="1" applyAlignment="1">
      <alignment horizontal="center" vertical="center" wrapText="1"/>
    </xf>
    <xf numFmtId="1" fontId="9" fillId="4" borderId="22" xfId="1" applyNumberFormat="1" applyFont="1" applyFill="1" applyBorder="1" applyAlignment="1">
      <alignment horizontal="center" vertical="center" wrapText="1"/>
    </xf>
    <xf numFmtId="1" fontId="9" fillId="4" borderId="20" xfId="1" applyNumberFormat="1" applyFont="1" applyFill="1" applyBorder="1" applyAlignment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1" fontId="9" fillId="0" borderId="22" xfId="1" applyNumberFormat="1" applyFont="1" applyFill="1" applyBorder="1" applyAlignment="1">
      <alignment horizontal="center" vertical="center" wrapText="1"/>
    </xf>
    <xf numFmtId="1" fontId="9" fillId="0" borderId="20" xfId="1" applyNumberFormat="1" applyFont="1" applyFill="1" applyBorder="1" applyAlignment="1">
      <alignment horizontal="center" vertical="center" wrapText="1"/>
    </xf>
    <xf numFmtId="0" fontId="9" fillId="0" borderId="22" xfId="0" applyFont="1" applyFill="1" applyBorder="1" applyAlignment="1" applyProtection="1">
      <alignment horizontal="center" vertical="center" wrapText="1"/>
    </xf>
    <xf numFmtId="1" fontId="21" fillId="6" borderId="21" xfId="0" applyNumberFormat="1" applyFont="1" applyFill="1" applyBorder="1" applyAlignment="1">
      <alignment horizontal="center" vertical="center"/>
    </xf>
    <xf numFmtId="1" fontId="21" fillId="6" borderId="22" xfId="0" applyNumberFormat="1" applyFont="1" applyFill="1" applyBorder="1" applyAlignment="1">
      <alignment horizontal="center" vertical="center"/>
    </xf>
    <xf numFmtId="1" fontId="21" fillId="6" borderId="20" xfId="0" applyNumberFormat="1" applyFont="1" applyFill="1" applyBorder="1" applyAlignment="1">
      <alignment horizontal="center" vertical="center"/>
    </xf>
    <xf numFmtId="0" fontId="22" fillId="6" borderId="21" xfId="0" applyFont="1" applyFill="1" applyBorder="1" applyAlignment="1" applyProtection="1">
      <alignment horizontal="justify" vertical="center" wrapText="1"/>
    </xf>
    <xf numFmtId="0" fontId="22" fillId="6" borderId="22" xfId="0" applyFont="1" applyFill="1" applyBorder="1" applyAlignment="1" applyProtection="1">
      <alignment horizontal="justify" vertical="center" wrapText="1"/>
    </xf>
    <xf numFmtId="0" fontId="22" fillId="7" borderId="21" xfId="0" applyNumberFormat="1" applyFont="1" applyFill="1" applyBorder="1" applyAlignment="1" applyProtection="1">
      <alignment horizontal="center" vertical="center" wrapText="1"/>
    </xf>
    <xf numFmtId="0" fontId="22" fillId="7" borderId="20" xfId="0" applyNumberFormat="1" applyFont="1" applyFill="1" applyBorder="1" applyAlignment="1" applyProtection="1">
      <alignment horizontal="center" vertical="center" wrapText="1"/>
    </xf>
    <xf numFmtId="0" fontId="22" fillId="6" borderId="21" xfId="0" applyNumberFormat="1" applyFont="1" applyFill="1" applyBorder="1" applyAlignment="1" applyProtection="1">
      <alignment horizontal="center" vertical="center" wrapText="1"/>
    </xf>
    <xf numFmtId="0" fontId="22" fillId="6" borderId="20" xfId="0" applyNumberFormat="1" applyFont="1" applyFill="1" applyBorder="1" applyAlignment="1" applyProtection="1">
      <alignment horizontal="center" vertical="center" wrapText="1"/>
    </xf>
    <xf numFmtId="167" fontId="22" fillId="6" borderId="21" xfId="0" applyNumberFormat="1" applyFont="1" applyFill="1" applyBorder="1" applyAlignment="1" applyProtection="1">
      <alignment horizontal="center" vertical="center" wrapText="1"/>
    </xf>
    <xf numFmtId="167" fontId="22" fillId="6" borderId="22" xfId="0" applyNumberFormat="1" applyFont="1" applyFill="1" applyBorder="1" applyAlignment="1" applyProtection="1">
      <alignment horizontal="center" vertical="center" wrapText="1"/>
    </xf>
    <xf numFmtId="167" fontId="22" fillId="6" borderId="20" xfId="0" applyNumberFormat="1" applyFont="1" applyFill="1" applyBorder="1" applyAlignment="1" applyProtection="1">
      <alignment horizontal="center" vertical="center" wrapText="1"/>
    </xf>
    <xf numFmtId="0" fontId="30" fillId="8" borderId="21" xfId="0" applyFont="1" applyFill="1" applyBorder="1" applyAlignment="1" applyProtection="1">
      <alignment horizontal="center" vertical="center" wrapText="1"/>
    </xf>
    <xf numFmtId="0" fontId="30" fillId="8" borderId="20" xfId="0" applyFont="1" applyFill="1" applyBorder="1" applyAlignment="1" applyProtection="1">
      <alignment horizontal="center" vertical="center" wrapText="1"/>
    </xf>
    <xf numFmtId="0" fontId="22" fillId="6" borderId="20" xfId="0" applyFont="1" applyFill="1" applyBorder="1" applyAlignment="1" applyProtection="1">
      <alignment horizontal="justify" vertical="center" wrapText="1"/>
    </xf>
    <xf numFmtId="0" fontId="24" fillId="5" borderId="33" xfId="1" applyFont="1" applyFill="1" applyBorder="1" applyAlignment="1">
      <alignment horizontal="center" vertical="center" wrapText="1"/>
    </xf>
    <xf numFmtId="0" fontId="24" fillId="5" borderId="20" xfId="1" applyFont="1" applyFill="1" applyBorder="1" applyAlignment="1">
      <alignment horizontal="center" vertical="center" wrapText="1"/>
    </xf>
    <xf numFmtId="0" fontId="20" fillId="3" borderId="0" xfId="1" applyFont="1" applyFill="1" applyAlignment="1">
      <alignment horizontal="center" vertical="center"/>
    </xf>
    <xf numFmtId="0" fontId="32" fillId="3" borderId="46" xfId="1" applyFont="1" applyFill="1" applyBorder="1" applyAlignment="1">
      <alignment horizontal="right" vertical="center"/>
    </xf>
    <xf numFmtId="0" fontId="22" fillId="6" borderId="22" xfId="0" applyNumberFormat="1" applyFont="1" applyFill="1" applyBorder="1" applyAlignment="1" applyProtection="1">
      <alignment horizontal="center" vertical="center" wrapText="1"/>
    </xf>
    <xf numFmtId="0" fontId="23" fillId="3" borderId="0" xfId="1" applyFont="1" applyFill="1" applyAlignment="1">
      <alignment horizontal="center" vertical="center"/>
    </xf>
    <xf numFmtId="167" fontId="22" fillId="6" borderId="8" xfId="0" applyNumberFormat="1" applyFont="1" applyFill="1" applyBorder="1" applyAlignment="1" applyProtection="1">
      <alignment horizontal="center" vertical="center" wrapText="1"/>
    </xf>
    <xf numFmtId="0" fontId="22" fillId="6" borderId="8" xfId="0" applyNumberFormat="1" applyFont="1" applyFill="1" applyBorder="1" applyAlignment="1" applyProtection="1">
      <alignment horizontal="center" vertical="center" wrapText="1"/>
    </xf>
    <xf numFmtId="0" fontId="22" fillId="6" borderId="8" xfId="0" applyFont="1" applyFill="1" applyBorder="1" applyAlignment="1" applyProtection="1">
      <alignment horizontal="justify" vertical="center" wrapText="1"/>
    </xf>
    <xf numFmtId="1" fontId="21" fillId="6" borderId="8" xfId="0" applyNumberFormat="1" applyFont="1" applyFill="1" applyBorder="1" applyAlignment="1">
      <alignment horizontal="center" vertical="center"/>
    </xf>
    <xf numFmtId="0" fontId="24" fillId="5" borderId="23" xfId="1" applyFont="1" applyFill="1" applyBorder="1" applyAlignment="1">
      <alignment horizontal="center" vertical="center" wrapText="1"/>
    </xf>
    <xf numFmtId="0" fontId="24" fillId="5" borderId="26" xfId="1" applyFont="1" applyFill="1" applyBorder="1" applyAlignment="1">
      <alignment horizontal="center" vertical="center" wrapText="1"/>
    </xf>
    <xf numFmtId="0" fontId="24" fillId="5" borderId="24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31" fillId="3" borderId="0" xfId="1" applyFont="1" applyFill="1" applyAlignment="1">
      <alignment horizontal="center" vertical="center"/>
    </xf>
    <xf numFmtId="0" fontId="29" fillId="0" borderId="0" xfId="0" applyFont="1" applyAlignment="1">
      <alignment horizontal="center" vertical="center" wrapText="1"/>
    </xf>
  </cellXfs>
  <cellStyles count="15">
    <cellStyle name="Comma 2" xfId="2"/>
    <cellStyle name="Comma 2 2" xfId="3"/>
    <cellStyle name="Comma 2 2 2" xfId="4"/>
    <cellStyle name="Comma 2 3" xfId="5"/>
    <cellStyle name="Normal" xfId="0" builtinId="0"/>
    <cellStyle name="Normal 2" xfId="1"/>
    <cellStyle name="Normal 2 2" xfId="6"/>
    <cellStyle name="Normal 2 2 2" xfId="7"/>
    <cellStyle name="Normal 2 3" xfId="8"/>
    <cellStyle name="Normal 2 4" xfId="9"/>
    <cellStyle name="Normal 3" xfId="10"/>
    <cellStyle name="Normal 3 2" xfId="11"/>
    <cellStyle name="Normal 3 3" xfId="12"/>
    <cellStyle name="Normal 3 4" xfId="13"/>
    <cellStyle name="Percent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76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74.xml"/><Relationship Id="rId89" Type="http://schemas.openxmlformats.org/officeDocument/2006/relationships/externalLink" Target="externalLinks/externalLink7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9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66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87" Type="http://schemas.openxmlformats.org/officeDocument/2006/relationships/externalLink" Target="externalLinks/externalLink77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90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56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77" Type="http://schemas.openxmlformats.org/officeDocument/2006/relationships/externalLink" Target="externalLinks/externalLink6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80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7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'S-Curve All '!$E$9</c:f>
              <c:strCache>
                <c:ptCount val="1"/>
                <c:pt idx="0">
                  <c:v>WORK DONE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'!$E$10:$E$41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9.7156440185087991</c:v>
                </c:pt>
                <c:pt idx="6" formatCode="0.00">
                  <c:v>23.136672639512092</c:v>
                </c:pt>
                <c:pt idx="7" formatCode="0.00">
                  <c:v>38.602986833674834</c:v>
                </c:pt>
                <c:pt idx="8" formatCode="0.00">
                  <c:v>62.103838288345578</c:v>
                </c:pt>
                <c:pt idx="9" formatCode="0.00">
                  <c:v>85.610975988228091</c:v>
                </c:pt>
                <c:pt idx="10" formatCode="0.00">
                  <c:v>108.72884824811059</c:v>
                </c:pt>
                <c:pt idx="11" formatCode="0.00">
                  <c:v>131.79433042799309</c:v>
                </c:pt>
                <c:pt idx="12" formatCode="0.00">
                  <c:v>163.55166039708379</c:v>
                </c:pt>
                <c:pt idx="13" formatCode="0.00">
                  <c:v>198.82996582919986</c:v>
                </c:pt>
                <c:pt idx="14" formatCode="0.00">
                  <c:v>234.19342415296211</c:v>
                </c:pt>
                <c:pt idx="15" formatCode="0.00">
                  <c:v>258.18528915530788</c:v>
                </c:pt>
                <c:pt idx="16" formatCode="0.00">
                  <c:v>283.2102536090589</c:v>
                </c:pt>
                <c:pt idx="17" formatCode="0.00">
                  <c:v>305.03674506122445</c:v>
                </c:pt>
                <c:pt idx="18" formatCode="0.00">
                  <c:v>326.34669186188273</c:v>
                </c:pt>
                <c:pt idx="19" formatCode="0.00">
                  <c:v>347.8887738017396</c:v>
                </c:pt>
                <c:pt idx="20" formatCode="0.00">
                  <c:v>376.49715386039668</c:v>
                </c:pt>
                <c:pt idx="21" formatCode="0.00">
                  <c:v>397.91168014211166</c:v>
                </c:pt>
                <c:pt idx="22" formatCode="0.00">
                  <c:v>418.96697950347328</c:v>
                </c:pt>
                <c:pt idx="23" formatCode="0.00">
                  <c:v>438.58334657639932</c:v>
                </c:pt>
                <c:pt idx="24" formatCode="0.00">
                  <c:v>459.05383386445016</c:v>
                </c:pt>
                <c:pt idx="25" formatCode="0.00">
                  <c:v>478.26331383908962</c:v>
                </c:pt>
                <c:pt idx="26" formatCode="0.00">
                  <c:v>493.76894503746695</c:v>
                </c:pt>
                <c:pt idx="27" formatCode="0.00">
                  <c:v>504.43260762311672</c:v>
                </c:pt>
                <c:pt idx="28" formatCode="0.00">
                  <c:v>512.78259556668263</c:v>
                </c:pt>
                <c:pt idx="29" formatCode="0.00">
                  <c:v>520.78259556668263</c:v>
                </c:pt>
                <c:pt idx="30" formatCode="0.00">
                  <c:v>520.78259556668263</c:v>
                </c:pt>
                <c:pt idx="31" formatCode="0.00">
                  <c:v>520.78259556668263</c:v>
                </c:pt>
              </c:numCache>
            </c:numRef>
          </c:val>
        </c:ser>
        <c:ser>
          <c:idx val="1"/>
          <c:order val="1"/>
          <c:tx>
            <c:strRef>
              <c:f>'S-Curve All '!$F$9</c:f>
              <c:strCache>
                <c:ptCount val="1"/>
                <c:pt idx="0">
                  <c:v>CASH FLOW - GROSS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'!$F$10:$F$41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26.096555135000003</c:v>
                </c:pt>
                <c:pt idx="3">
                  <c:v>26.096555135000003</c:v>
                </c:pt>
                <c:pt idx="4">
                  <c:v>52.193110270000005</c:v>
                </c:pt>
                <c:pt idx="5">
                  <c:v>52.193110270000005</c:v>
                </c:pt>
                <c:pt idx="6">
                  <c:v>52.193110270000005</c:v>
                </c:pt>
                <c:pt idx="7">
                  <c:v>75.32978290951209</c:v>
                </c:pt>
                <c:pt idx="8">
                  <c:v>90.796097103674825</c:v>
                </c:pt>
                <c:pt idx="9">
                  <c:v>114.29694855834558</c:v>
                </c:pt>
                <c:pt idx="10">
                  <c:v>137.8040862582281</c:v>
                </c:pt>
                <c:pt idx="11">
                  <c:v>160.92195851811061</c:v>
                </c:pt>
                <c:pt idx="12">
                  <c:v>183.98744069799312</c:v>
                </c:pt>
                <c:pt idx="13">
                  <c:v>211.39477066708383</c:v>
                </c:pt>
                <c:pt idx="14">
                  <c:v>242.32307609919991</c:v>
                </c:pt>
                <c:pt idx="15">
                  <c:v>273.33653442296213</c:v>
                </c:pt>
                <c:pt idx="16">
                  <c:v>292.97839942530794</c:v>
                </c:pt>
                <c:pt idx="17">
                  <c:v>313.65336387905893</c:v>
                </c:pt>
                <c:pt idx="18">
                  <c:v>331.12985533122452</c:v>
                </c:pt>
                <c:pt idx="19">
                  <c:v>348.08980213188283</c:v>
                </c:pt>
                <c:pt idx="20">
                  <c:v>365.28188407173968</c:v>
                </c:pt>
                <c:pt idx="21">
                  <c:v>389.54026413039674</c:v>
                </c:pt>
                <c:pt idx="22">
                  <c:v>406.60479041211175</c:v>
                </c:pt>
                <c:pt idx="23">
                  <c:v>423.31008977347335</c:v>
                </c:pt>
                <c:pt idx="24">
                  <c:v>438.57645684639942</c:v>
                </c:pt>
                <c:pt idx="25">
                  <c:v>459.04694413445026</c:v>
                </c:pt>
                <c:pt idx="26">
                  <c:v>478.25642410908972</c:v>
                </c:pt>
                <c:pt idx="27">
                  <c:v>493.76205530746705</c:v>
                </c:pt>
                <c:pt idx="28">
                  <c:v>504.42571789311683</c:v>
                </c:pt>
                <c:pt idx="29">
                  <c:v>504.42571789311683</c:v>
                </c:pt>
                <c:pt idx="30">
                  <c:v>520.77570583668273</c:v>
                </c:pt>
                <c:pt idx="31">
                  <c:v>546.8157058366827</c:v>
                </c:pt>
              </c:numCache>
            </c:numRef>
          </c:val>
        </c:ser>
        <c:ser>
          <c:idx val="2"/>
          <c:order val="2"/>
          <c:tx>
            <c:strRef>
              <c:f>'S-Curve All '!$G$9</c:f>
              <c:strCache>
                <c:ptCount val="1"/>
                <c:pt idx="0">
                  <c:v>CASH FLOW - NET VALUE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'!$G$10:$G$41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25.052692929599999</c:v>
                </c:pt>
                <c:pt idx="3">
                  <c:v>25.052692929599999</c:v>
                </c:pt>
                <c:pt idx="4">
                  <c:v>50.235868634875004</c:v>
                </c:pt>
                <c:pt idx="5">
                  <c:v>50.235868634875004</c:v>
                </c:pt>
                <c:pt idx="6">
                  <c:v>50.235868634875004</c:v>
                </c:pt>
                <c:pt idx="7">
                  <c:v>71.405924100028571</c:v>
                </c:pt>
                <c:pt idx="8">
                  <c:v>85.557601587687472</c:v>
                </c:pt>
                <c:pt idx="9">
                  <c:v>107.06088066871121</c:v>
                </c:pt>
                <c:pt idx="10">
                  <c:v>128.5699116641037</c:v>
                </c:pt>
                <c:pt idx="11">
                  <c:v>149.72276478189619</c:v>
                </c:pt>
                <c:pt idx="12">
                  <c:v>170.82768097648867</c:v>
                </c:pt>
                <c:pt idx="13">
                  <c:v>195.68788789820667</c:v>
                </c:pt>
                <c:pt idx="14">
                  <c:v>223.76978736859289</c:v>
                </c:pt>
                <c:pt idx="15">
                  <c:v>251.92960173483533</c:v>
                </c:pt>
                <c:pt idx="16">
                  <c:v>269.68440821198175</c:v>
                </c:pt>
                <c:pt idx="17">
                  <c:v>288.38450068716389</c:v>
                </c:pt>
                <c:pt idx="18">
                  <c:v>304.15799036589539</c:v>
                </c:pt>
                <c:pt idx="19">
                  <c:v>319.45884168849773</c:v>
                </c:pt>
                <c:pt idx="20">
                  <c:v>334.97209666346674</c:v>
                </c:pt>
                <c:pt idx="21">
                  <c:v>356.95101441713797</c:v>
                </c:pt>
                <c:pt idx="22">
                  <c:v>372.3475559649072</c:v>
                </c:pt>
                <c:pt idx="23">
                  <c:v>387.41540488055307</c:v>
                </c:pt>
                <c:pt idx="24">
                  <c:v>401.16663075228041</c:v>
                </c:pt>
                <c:pt idx="25">
                  <c:v>419.8971266208469</c:v>
                </c:pt>
                <c:pt idx="26">
                  <c:v>437.47380079764201</c:v>
                </c:pt>
                <c:pt idx="27">
                  <c:v>451.66145334415722</c:v>
                </c:pt>
                <c:pt idx="28">
                  <c:v>461.41870461002679</c:v>
                </c:pt>
                <c:pt idx="29">
                  <c:v>461.41870461002679</c:v>
                </c:pt>
                <c:pt idx="30">
                  <c:v>476.37894357838957</c:v>
                </c:pt>
                <c:pt idx="31">
                  <c:v>502.41807335672371</c:v>
                </c:pt>
              </c:numCache>
            </c:numRef>
          </c:val>
        </c:ser>
        <c:marker val="1"/>
        <c:axId val="219805568"/>
        <c:axId val="219807104"/>
      </c:lineChart>
      <c:dateAx>
        <c:axId val="219805568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07104"/>
        <c:crosses val="autoZero"/>
        <c:auto val="1"/>
        <c:lblOffset val="100"/>
        <c:baseTimeUnit val="months"/>
      </c:dateAx>
      <c:valAx>
        <c:axId val="21980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0556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3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6963545372565866E-2"/>
          <c:y val="0.10127258288256492"/>
          <c:w val="0.32000420536446972"/>
          <c:h val="0.184005340031627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'S-Curve - WD'!$E$9</c:f>
              <c:strCache>
                <c:ptCount val="1"/>
                <c:pt idx="0">
                  <c:v>WORK DONE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'S-Curve - WD'!$D$10:$D$41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WD'!$E$10:$E$41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9.7156440185087991</c:v>
                </c:pt>
                <c:pt idx="6">
                  <c:v>23.136672639512092</c:v>
                </c:pt>
                <c:pt idx="7">
                  <c:v>38.602986833674834</c:v>
                </c:pt>
                <c:pt idx="8">
                  <c:v>62.103838288345578</c:v>
                </c:pt>
                <c:pt idx="9">
                  <c:v>85.610975988228091</c:v>
                </c:pt>
                <c:pt idx="10">
                  <c:v>108.72884824811059</c:v>
                </c:pt>
                <c:pt idx="11">
                  <c:v>131.79433042799309</c:v>
                </c:pt>
                <c:pt idx="12">
                  <c:v>163.55166039708379</c:v>
                </c:pt>
                <c:pt idx="13">
                  <c:v>198.82996582919986</c:v>
                </c:pt>
                <c:pt idx="14">
                  <c:v>234.19342415296211</c:v>
                </c:pt>
                <c:pt idx="15">
                  <c:v>258.18528915530788</c:v>
                </c:pt>
                <c:pt idx="16">
                  <c:v>283.2102536090589</c:v>
                </c:pt>
                <c:pt idx="17">
                  <c:v>305.03674506122445</c:v>
                </c:pt>
                <c:pt idx="18">
                  <c:v>326.34669186188273</c:v>
                </c:pt>
                <c:pt idx="19">
                  <c:v>347.8887738017396</c:v>
                </c:pt>
                <c:pt idx="20">
                  <c:v>376.49715386039668</c:v>
                </c:pt>
                <c:pt idx="21">
                  <c:v>397.91168014211166</c:v>
                </c:pt>
                <c:pt idx="22">
                  <c:v>418.96697950347328</c:v>
                </c:pt>
                <c:pt idx="23">
                  <c:v>438.58334657639932</c:v>
                </c:pt>
                <c:pt idx="24">
                  <c:v>459.05383386445016</c:v>
                </c:pt>
                <c:pt idx="25">
                  <c:v>478.26331383908962</c:v>
                </c:pt>
                <c:pt idx="26">
                  <c:v>493.76894503746695</c:v>
                </c:pt>
                <c:pt idx="27">
                  <c:v>504.43260762311672</c:v>
                </c:pt>
                <c:pt idx="28">
                  <c:v>512.78259556668263</c:v>
                </c:pt>
                <c:pt idx="29">
                  <c:v>520.78259556668263</c:v>
                </c:pt>
                <c:pt idx="30">
                  <c:v>520.78259556668263</c:v>
                </c:pt>
                <c:pt idx="31">
                  <c:v>520.78259556668263</c:v>
                </c:pt>
              </c:numCache>
            </c:numRef>
          </c:val>
        </c:ser>
        <c:marker val="1"/>
        <c:axId val="220072960"/>
        <c:axId val="220099328"/>
      </c:lineChart>
      <c:dateAx>
        <c:axId val="220072960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9328"/>
        <c:crosses val="autoZero"/>
        <c:auto val="1"/>
        <c:lblOffset val="100"/>
        <c:baseTimeUnit val="months"/>
      </c:dateAx>
      <c:valAx>
        <c:axId val="220099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2960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'S-Curve - CASH FLOW GROSS'!$E$7</c:f>
              <c:strCache>
                <c:ptCount val="1"/>
                <c:pt idx="0">
                  <c:v>CASH FLOW - GROSS VALUE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'S-Curve - CASH FLOW GROSS'!$D$8:$D$39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CASH FLOW GROSS'!$E$8:$E$39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26.096555135000003</c:v>
                </c:pt>
                <c:pt idx="3">
                  <c:v>26.096555135000003</c:v>
                </c:pt>
                <c:pt idx="4">
                  <c:v>52.193110270000005</c:v>
                </c:pt>
                <c:pt idx="5">
                  <c:v>52.193110270000005</c:v>
                </c:pt>
                <c:pt idx="6">
                  <c:v>52.193110270000005</c:v>
                </c:pt>
                <c:pt idx="7">
                  <c:v>75.32978290951209</c:v>
                </c:pt>
                <c:pt idx="8">
                  <c:v>90.796097103674825</c:v>
                </c:pt>
                <c:pt idx="9">
                  <c:v>114.29694855834558</c:v>
                </c:pt>
                <c:pt idx="10">
                  <c:v>137.8040862582281</c:v>
                </c:pt>
                <c:pt idx="11">
                  <c:v>160.92195851811061</c:v>
                </c:pt>
                <c:pt idx="12">
                  <c:v>183.98744069799312</c:v>
                </c:pt>
                <c:pt idx="13">
                  <c:v>211.39477066708383</c:v>
                </c:pt>
                <c:pt idx="14">
                  <c:v>242.32307609919991</c:v>
                </c:pt>
                <c:pt idx="15">
                  <c:v>273.33653442296213</c:v>
                </c:pt>
                <c:pt idx="16">
                  <c:v>292.97839942530794</c:v>
                </c:pt>
                <c:pt idx="17">
                  <c:v>313.65336387905893</c:v>
                </c:pt>
                <c:pt idx="18">
                  <c:v>331.12985533122452</c:v>
                </c:pt>
                <c:pt idx="19">
                  <c:v>348.08980213188283</c:v>
                </c:pt>
                <c:pt idx="20">
                  <c:v>365.28188407173968</c:v>
                </c:pt>
                <c:pt idx="21">
                  <c:v>389.54026413039674</c:v>
                </c:pt>
                <c:pt idx="22">
                  <c:v>406.60479041211175</c:v>
                </c:pt>
                <c:pt idx="23">
                  <c:v>423.31008977347335</c:v>
                </c:pt>
                <c:pt idx="24">
                  <c:v>438.57645684639942</c:v>
                </c:pt>
                <c:pt idx="25">
                  <c:v>459.04694413445026</c:v>
                </c:pt>
                <c:pt idx="26">
                  <c:v>478.25642410908972</c:v>
                </c:pt>
                <c:pt idx="27">
                  <c:v>493.76205530746705</c:v>
                </c:pt>
                <c:pt idx="28">
                  <c:v>504.42571789311683</c:v>
                </c:pt>
                <c:pt idx="29">
                  <c:v>504.42571789311683</c:v>
                </c:pt>
                <c:pt idx="30">
                  <c:v>520.77570583668273</c:v>
                </c:pt>
                <c:pt idx="31">
                  <c:v>546.8157058366827</c:v>
                </c:pt>
              </c:numCache>
            </c:numRef>
          </c:val>
        </c:ser>
        <c:marker val="1"/>
        <c:axId val="220160384"/>
        <c:axId val="220161920"/>
      </c:lineChart>
      <c:dateAx>
        <c:axId val="220160384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1920"/>
        <c:crosses val="autoZero"/>
        <c:auto val="1"/>
        <c:lblOffset val="100"/>
        <c:baseTimeUnit val="months"/>
      </c:dateAx>
      <c:valAx>
        <c:axId val="220161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038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'S-Curve - CASH FLOW NET'!$D$5</c:f>
              <c:strCache>
                <c:ptCount val="1"/>
                <c:pt idx="0">
                  <c:v>CASH FLOW - NET VALUE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'S-Curve - CASH FLOW NET'!$C$6:$C$37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CASH FLOW NET'!$D$6:$D$37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25.052692929599999</c:v>
                </c:pt>
                <c:pt idx="3">
                  <c:v>25.052692929599999</c:v>
                </c:pt>
                <c:pt idx="4">
                  <c:v>50.235868634875004</c:v>
                </c:pt>
                <c:pt idx="5">
                  <c:v>50.235868634875004</c:v>
                </c:pt>
                <c:pt idx="6">
                  <c:v>50.235868634875004</c:v>
                </c:pt>
                <c:pt idx="7">
                  <c:v>71.405924100028571</c:v>
                </c:pt>
                <c:pt idx="8">
                  <c:v>85.557601587687472</c:v>
                </c:pt>
                <c:pt idx="9">
                  <c:v>107.06088066871121</c:v>
                </c:pt>
                <c:pt idx="10">
                  <c:v>128.5699116641037</c:v>
                </c:pt>
                <c:pt idx="11">
                  <c:v>149.72276478189619</c:v>
                </c:pt>
                <c:pt idx="12">
                  <c:v>170.82768097648867</c:v>
                </c:pt>
                <c:pt idx="13">
                  <c:v>195.68788789820667</c:v>
                </c:pt>
                <c:pt idx="14">
                  <c:v>223.76978736859289</c:v>
                </c:pt>
                <c:pt idx="15">
                  <c:v>251.92960173483533</c:v>
                </c:pt>
                <c:pt idx="16">
                  <c:v>269.68440821198175</c:v>
                </c:pt>
                <c:pt idx="17">
                  <c:v>288.38450068716389</c:v>
                </c:pt>
                <c:pt idx="18">
                  <c:v>304.15799036589539</c:v>
                </c:pt>
                <c:pt idx="19">
                  <c:v>319.45884168849773</c:v>
                </c:pt>
                <c:pt idx="20">
                  <c:v>334.97209666346674</c:v>
                </c:pt>
                <c:pt idx="21">
                  <c:v>356.95101441713797</c:v>
                </c:pt>
                <c:pt idx="22">
                  <c:v>372.3475559649072</c:v>
                </c:pt>
                <c:pt idx="23">
                  <c:v>387.41540488055307</c:v>
                </c:pt>
                <c:pt idx="24">
                  <c:v>401.16663075228041</c:v>
                </c:pt>
                <c:pt idx="25">
                  <c:v>419.8971266208469</c:v>
                </c:pt>
                <c:pt idx="26">
                  <c:v>437.47380079764201</c:v>
                </c:pt>
                <c:pt idx="27">
                  <c:v>451.66145334415722</c:v>
                </c:pt>
                <c:pt idx="28">
                  <c:v>461.41870461002679</c:v>
                </c:pt>
                <c:pt idx="29">
                  <c:v>461.41870461002679</c:v>
                </c:pt>
                <c:pt idx="30">
                  <c:v>476.37894357838957</c:v>
                </c:pt>
                <c:pt idx="31">
                  <c:v>502.41807335672371</c:v>
                </c:pt>
              </c:numCache>
            </c:numRef>
          </c:val>
        </c:ser>
        <c:marker val="1"/>
        <c:axId val="75400704"/>
        <c:axId val="75402240"/>
      </c:lineChart>
      <c:dateAx>
        <c:axId val="75400704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2240"/>
        <c:crosses val="autoZero"/>
        <c:auto val="1"/>
        <c:lblOffset val="100"/>
        <c:baseTimeUnit val="months"/>
      </c:dateAx>
      <c:valAx>
        <c:axId val="75402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70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67233</xdr:colOff>
      <xdr:row>13</xdr:row>
      <xdr:rowOff>113178</xdr:rowOff>
    </xdr:from>
    <xdr:to>
      <xdr:col>25</xdr:col>
      <xdr:colOff>526675</xdr:colOff>
      <xdr:row>29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145675</xdr:colOff>
      <xdr:row>13</xdr:row>
      <xdr:rowOff>34738</xdr:rowOff>
    </xdr:from>
    <xdr:to>
      <xdr:col>20</xdr:col>
      <xdr:colOff>414618</xdr:colOff>
      <xdr:row>28</xdr:row>
      <xdr:rowOff>179295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174624</xdr:colOff>
      <xdr:row>10</xdr:row>
      <xdr:rowOff>49212</xdr:rowOff>
    </xdr:from>
    <xdr:to>
      <xdr:col>21</xdr:col>
      <xdr:colOff>403411</xdr:colOff>
      <xdr:row>29</xdr:row>
      <xdr:rowOff>56030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224118</xdr:colOff>
      <xdr:row>8</xdr:row>
      <xdr:rowOff>100853</xdr:rowOff>
    </xdr:from>
    <xdr:to>
      <xdr:col>19</xdr:col>
      <xdr:colOff>493058</xdr:colOff>
      <xdr:row>29</xdr:row>
      <xdr:rowOff>78441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LANG\eashwaran\VILANG-DETAILING\L&amp;T\24100_suriname\Electrical\Ftp-LATESTDRG-FINAL\FINAL\O4052-E-SY-AC-DA-3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mporary%20Directory%201%20for%20BIDS.zip\BIDS\GWIL\NC%2024%20Rev\Working\Sub%20contractors%20BOQ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Anand\BPL-Budget\Tender\Estimate\SKT\Chochin%20Port%20Connectivity\u8%20mpr\WINDOWS\Desktop\NRB\naneen%20backup\FORMATS\Lab\Alp-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Tender%20Working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Temporary%20Directory%201%20for%20BIDS.zip\BIDS\GWIL\NC%2024%20Rev\Working\Sub%20contractors%20BOQ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Anand\BPL-Budget\Tender\Estimate\SKT\Chochin%20Port%20Connectivity\u8%20mpr\WINDOWS\Desktop\NRB\naneen%20backup\FORMATS\Lab\Alp-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Rar$DI01.719\Bijapur%20WS%20Project%20R2%20(Modi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Anand\BPL-Budget\Tender\Estimate\SKT\Chochin%20Port%20Connectivity\u8%20mpr\WINDOWS\Desktop\NRB\naneen%20backup\FORMATS\Lab\Alp-c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DOCUME~1\vijaya.tg\LOCALS~1\Temp\Temporary%20Directory%201%20for%20BIDS.zip\BIDS\GWIL\NC%2024%20Rev\Working\Sub%20contractors%20BOQ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Rajasthan\Dang%20RWSS\Bijapur%20WS%20Project%20R2%20(Modi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gk\Local%20Settings\Temporary%20Internet%20Files\OLK57\LANCO\Tender\BIDDING\PRED\RangaReddy\Chevella%20Workings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nder%20Working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Bijapur%20WS%20Project%20R2%20(Modi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Orissa\IOCL\Tender%20Workings\Documents%20and%20Settings\vijaya.tg\Local%20Settings\Temporary%20Internet%20Files\Content.Outlook\DT1VYPP5\LANCO\Tender\Not%20Quoted\IOCL%20Paradip%20Tender%20WTP%20Specs\IOCL%20Paradi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Netivli%20WTP%20Tender-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Tenders\Rajasthan\PHED\Dang%20RWSS\Bijapur%20WS%20Project%20R2%20(Modi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HO-PR2%20&amp;%20AS\Rate%20Analysis%205-03-08\AS%20Jan%2008\Balance%20Costing%20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backup\desktolp\LANCO\Tender\BIDDING\Kalyan%20Dombivli\Netivli%20WTP%20Tender\Bijapur%20WS%20Project%20R2%20(Modi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backup\desktolp\LANCO\Tender\BIDDING\Kalyan%20Dombivli\Netivli%20WTP%20Tender\Netivli%20WTP%20Tender-Fin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Users\Chukki\AppData\Roaming\Microsoft\Excel\Rate%20Analysis%20for%20M40%20&amp;%20Pili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in211979\Local%20Settings\Temporary%20Internet%20Files\OLKA\Order%20Monitoring_Kapatgudd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-3010006454\CIAL\Projects\SPML-220%20KV%20SWYD\Costing-220%20KV%20Switchyard-SPML-Revised\Documents%20and%20Settings\in211979\Local%20Settings\Temporary%20Internet%20Files\OLKA\Order%20Monitoring_Kapatgud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Backbone\NHPC-Sewa\LOT-1%20Backbone\LOT-1%20Backbone\ANAL-LOT-SW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BoQ\DOCUME~1\vijaya.tg\LOCALS~1\Temp\Rar$DI00.453\Kalyan%20Pipeline%20Price%20Bid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BoQ\DOCUME~1\vijaya.tg\LOCALS~1\Temp\Rar$DI01.719\Dang%20WS%20Project%20BOQ-FINAL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swanathan\d\Delhi-Gurgaon\PRE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s\billing\SOR%20Narmada%202004-05\final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3\Design\Elec-Mech\Electrical\meena\O2168-E-SY-BIHAR-ARRAH\ACTIVITIES\DOC,CAL,WRITEUP\DES%20CAL\lp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WSP%20IOCL\Kick-Off\Working\Paradip%20Final%20(264-475)-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TRIVENI\22171CA1834r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\D\Bills\IVRCL%20NS-40%20IPC's\14%20Dec%202006\IPC\11%20SEPTEMBER%202006\IPC-11%20Certified\Documents%20and%20Settings\IVRCL\My%20Documents\NS40\My%20Documents\Voucher%20paid%20KR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Anand\BPL-Budget\Tender\Estimate\SKT\Chochin%20Port%20Connectivity\users\INFRASTRUCTURE\Arvind%20Raizada\JMC\ANALYSIS\Analys_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%20bid\TEHRI-KOTESHWARHYDROPOWER%20PROJECT\Koteshwar-II\Koteshwar-Old\WORKING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crdp\e\u8%20mpr\WINDOWS\Desktop\NRB\naneen%20backup\FORMATS\Lab\Alp-ca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teshwar%20Hydroelectric%20Project\MSRDC-CONCRE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mporary%20Directory%201%20for%20BIDS.zip\BIDS\GWIL\NC%2024%20Rev\Working\NC-2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REVISED-ISO\Manual%20of%20Standards-Revised\GN-ST-06(2)(Design%20Sheet-Ruled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MANISH\HO\ACE-PR2-final_at%20si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MMAULI\RCC-T-19.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prasad\f\4.0%20TENDERS-BIDDING\1.DATA\Equipment\Equipment%20Analysis%20SKLM%20May04%20us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UMPING%20MACHNERY%20ES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prasad\e-tenders\WINDOWS\Desktop\THOPARGHA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PADMA\L&amp;T-SURINAME\vendor\LATEST%20DRG17-09-04\DC219-BENDING%20STRESS%20CALCULATION%20FOR%20161KV%20SYSTEM%20%20M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est_west_Package\NHAI_ADB_Pac_2\WORKING_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FEB-9-2006%20USED%20FOR%20DESIGN\BLIS%20SP%20MASTER%20FILE%20PARAMETE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CTC%20CUM%20SP%20TYPICAL%20DESIGN%20FORMAT\BLIS%20CTC%20CUM%20SP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NMDC%20Workings-Fi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Santosh\Rate%20Analysis\General\WORKING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QSDeepak\BILLS\Bill%20MS%20-08\Embankment%20MT%20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Gururaj\0.718%20UT\under_tunnel_0.71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MOORTHY\RATISPAT\Senthil\l&amp;t\PADMA\L&amp;T-SURINAME\vendor\LATEST%20DRG17-09-04\CANTILIVER%20STRENGTH%20CAL.%20BPI-SASARAM%20161KV%20IEC-MEK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\D\Bills\IVRCL%20NS-40%20IPC's\14%20Dec%202006\IPC\11%20SEPTEMBER%202006\IPC-11%20Certified\Documents%20and%20Settings\computer\My%20Documents\QS\QS%20ASS\NS-40\IPC\Embankment%20MT%20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FEB-9-2006%20USED%20FOR%20DESIGN\BLIS%20CTC-CUM%20-SP%20ESTIMATION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Rahul\Chimmalagi%20Box\PIER%20RAHUL%20Mo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DOCUME~1\vijaya.tg\LOCALS~1\Temp\Tender%20Working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BLIS\25%20to%2030%20km\VRB-SP%2020+87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Formats\PIER%20RAHUL%20Mod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QSDeepak\QSDeepak\BILLS\MONTHLY%20STATEMENTS%20-%20BILLS\05%20MARCH%202006\Embankment%20MT%20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Chimmalgi%20Combined%20Canal%20Subm.27.07.06\2%20JULY2007%20FORMAT-CLIS\0+150-HYD-DESIGN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Chimmalgi%20LIS\25-35\26+242-S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DPR_9697\PLAN169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heer\c\My%20Documents\ROAD%20works\Quadrilateral%20Analysis%20CHENNAI%20City%20Fly%20overs%20(HO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na\nh-3\Nh-3\Rate%20analysis\Basic%20rates%2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CTC%20CUM%20SP%20TYPICAL%20DESIGN%20FORMAT\COPY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himan_mpe\Dhiman\dhiman%20backup%20290500\dhiman\B9798-D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1.719\Bijapur%20WS%20Project%20R2%20(Modi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Clients%20Submittals\IOCL%20Organogram%2014-10-2009.xlsm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ji\c\RSMANGALA\My%20Documents\manur%20agree\sump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yur\e\BOT%20LAKHANDON\Estimate\Rate%20Analysis%20(nh%206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ANALYSIS\MP_UP-1%20Analysis_B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Santosh\Tendering\Tender%20Software\THANEM~1\Quantitie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IRRIGATION%20PROJECTS\ANDRAPRADESH\GNSS%20-PK%2047\GNNSSS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wmya\H\Documents%20and%20Settings\chandramauli\Desktop\2%20JULY2007%20FORMAT-CLIS\HR%20FORMAT\HR-FORMAT-22%20JULY-2007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Chimmalgi%20Combined%20Canal%20Subm.27.07.06\CTC%20DAT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r72\e\pirama\data1213\MSspl\MS%20specials_statement_8June10_MS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vijaya.tg\Local%20Settings\Temporary%20Internet%20Files\Content.Outlook\DT1VYPP5\IOCL%20Paradi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0.453\Kalyan%20Pipeline%20Price%20Bid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vijaya.tg\Local%20Settings\Temporary%20Internet%20Files\Content.Outlook\DT1VYPP5\IOCL%20Paradip%20Intials%20-F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1.719\Dang%20WS%20Project%20BOQ-FIN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D"/>
      <sheetName val="TITLE"/>
      <sheetName val="Projects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  <sheetName val="rdamdata"/>
      <sheetName val="lead-s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7">
          <cell r="V17">
            <v>223</v>
          </cell>
        </row>
        <row r="18">
          <cell r="V18">
            <v>302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/>
      <sheetData sheetId="4"/>
      <sheetData sheetId="5" refreshError="1"/>
      <sheetData sheetId="6"/>
      <sheetData sheetId="7" refreshError="1"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  <sheetName val="HDPE"/>
      <sheetName val="DI"/>
      <sheetName val="pv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  <sheetName val="90-1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  <sheetName val="form26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  <sheetName val="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S Provisions "/>
      <sheetName val="BOQ"/>
      <sheetName val="Sheet2"/>
      <sheetName val="Sheet3"/>
      <sheetName val="Sheet1"/>
      <sheetName val="HDPE"/>
      <sheetName val="LOADINGS"/>
      <sheetName val="ANAL-PIPE LINE"/>
      <sheetName val="Qty Est"/>
      <sheetName val="MS Pipe Working"/>
      <sheetName val="Rates Basic"/>
      <sheetName val="INPUT"/>
      <sheetName val="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7">
          <cell r="V17">
            <v>223</v>
          </cell>
        </row>
        <row r="18">
          <cell r="V18">
            <v>302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/>
      <sheetData sheetId="4"/>
      <sheetData sheetId="5" refreshError="1"/>
      <sheetData sheetId="6"/>
      <sheetData sheetId="7" refreshError="1"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22-MD"/>
      <sheetName val="Top sheet-WTP"/>
      <sheetName val="Top sheet-WO O&amp;M"/>
      <sheetName val="Top sheet-Overall"/>
      <sheetName val="21-Rate Analysis-1"/>
      <sheetName val="Top sheet-Overall-Final (2)"/>
      <sheetName val="Check"/>
      <sheetName val="Labour"/>
      <sheetName val="Material-Overal"/>
      <sheetName val="Material-LITL"/>
      <sheetName val="Equipment"/>
      <sheetName val="Subcontractor"/>
      <sheetName val="Material-SC"/>
      <sheetName val="Cash Flow-LMP"/>
      <sheetName val="Escalation"/>
      <sheetName val="W PLAN-OUT"/>
      <sheetName val="Boq"/>
      <sheetName val="Top sheet-Overall-Final"/>
      <sheetName val="Top sheet-O&amp;M"/>
      <sheetName val="Final Rate"/>
      <sheetName val="Sheet1"/>
      <sheetName val="Cash Flow"/>
      <sheetName val="W PLAN-IN"/>
      <sheetName val="Abstract"/>
      <sheetName val="Sheet3"/>
      <sheetName val="Instrumentation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sh Water"/>
      <sheetName val="Sludge Disposal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LEVELING"/>
      <sheetName val="Man Power cost"/>
      <sheetName val="Site Infrastructure"/>
      <sheetName val="O&amp;M Cost"/>
      <sheetName val="Site Infra-Uni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">
          <cell r="E19">
            <v>210</v>
          </cell>
        </row>
        <row r="22">
          <cell r="E22">
            <v>776.93</v>
          </cell>
        </row>
        <row r="51">
          <cell r="E51">
            <v>649</v>
          </cell>
        </row>
        <row r="53">
          <cell r="E53">
            <v>556</v>
          </cell>
        </row>
        <row r="54">
          <cell r="E54">
            <v>463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22-MD"/>
      <sheetName val="21-Rate Analysis-1"/>
      <sheetName val="Top sheet-WTP"/>
      <sheetName val="Top sheet-WO O&amp;M"/>
      <sheetName val="Top sheet-Overall"/>
      <sheetName val="Top sheet-Overall-Final"/>
      <sheetName val="Top sheet-O&amp;M"/>
      <sheetName val="Final Rate"/>
      <sheetName val="Boq"/>
      <sheetName val="Sheet1"/>
      <sheetName val="Cash Flow"/>
      <sheetName val="W PLAN-OUT"/>
      <sheetName val="W PLAN-IN"/>
      <sheetName val="Abstract"/>
      <sheetName val="Sheet3"/>
      <sheetName val="Instrumentation"/>
      <sheetName val="Materials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Sheet2"/>
      <sheetName val="lEVELING"/>
      <sheetName val="Man Power cost"/>
      <sheetName val="Site Infrastructure"/>
      <sheetName val="O&amp;M Cost"/>
      <sheetName val="Escalation"/>
      <sheetName val="Site Infra-Unit"/>
    </sheetNames>
    <sheetDataSet>
      <sheetData sheetId="0"/>
      <sheetData sheetId="1">
        <row r="19">
          <cell r="E19">
            <v>210</v>
          </cell>
        </row>
        <row r="50">
          <cell r="E50">
            <v>649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Bacis rate"/>
      <sheetName val="C&amp;G"/>
      <sheetName val="Earthwork"/>
      <sheetName val="GSB"/>
      <sheetName val="WMM"/>
      <sheetName val="Prime &amp; Tack Coat"/>
      <sheetName val="BM, DBM &amp; BC"/>
      <sheetName val="Concrete"/>
      <sheetName val="Culverts"/>
      <sheetName val="Signage"/>
      <sheetName val="Protection Work"/>
      <sheetName val="Toll Plaza"/>
      <sheetName val="RoB Concrete"/>
      <sheetName val="BP"/>
      <sheetName val="RoB"/>
      <sheetName val=" BOQ AS"/>
      <sheetName val=" BOQ AS Feb-08"/>
      <sheetName val="TOP Sheet"/>
      <sheetName val="Work Program"/>
      <sheetName val="Month-Qty"/>
      <sheetName val="Month-Financial"/>
      <sheetName val="LM Cost"/>
      <sheetName val="Hire Charges"/>
      <sheetName val="overhead"/>
      <sheetName val="Staff Details"/>
      <sheetName val="21-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21-Rate Analysis-1"/>
      <sheetName val="Top sheet-WTP"/>
      <sheetName val="Top sheet-WO O&amp;M"/>
      <sheetName val="Top sheet-Overall"/>
      <sheetName val="Top sheet-Overall-Final"/>
      <sheetName val="Top sheet-O&amp;M"/>
      <sheetName val="Final Rate"/>
      <sheetName val="Boq"/>
      <sheetName val="Sheet1"/>
      <sheetName val="Cash Flow"/>
      <sheetName val="W PLAN-OUT"/>
      <sheetName val="W PLAN-IN"/>
      <sheetName val="Abstract"/>
      <sheetName val="Sheet3"/>
      <sheetName val="Instrumentation"/>
      <sheetName val="Materials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Sheet2"/>
      <sheetName val="lEVELING"/>
      <sheetName val="Man Power cost"/>
      <sheetName val="Site Infrastructure"/>
      <sheetName val="O&amp;M Cost"/>
      <sheetName val="Escalation"/>
      <sheetName val="Site Infra-Unit"/>
    </sheetNames>
    <sheetDataSet>
      <sheetData sheetId="0">
        <row r="19">
          <cell r="E19">
            <v>210</v>
          </cell>
        </row>
        <row r="50">
          <cell r="E50">
            <v>649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pan Config"/>
      <sheetName val="Proj Details"/>
      <sheetName val="BOQ viaduct systra"/>
      <sheetName val="BOQ station systra"/>
      <sheetName val="Raw BOQ for Quoting"/>
      <sheetName val="Priced BOQ Combined Breakup"/>
      <sheetName val="Priced BOQ Combined"/>
      <sheetName val="R- Road reinstatement"/>
      <sheetName val="R- End Concrete with GP2"/>
      <sheetName val="Cost of equip,fabrication"/>
      <sheetName val="Q-INP"/>
      <sheetName val="Q-Abstract"/>
      <sheetName val="Q-Pil"/>
      <sheetName val="Q-PC"/>
      <sheetName val="Q-Pier"/>
      <sheetName val="Q-Girder"/>
      <sheetName val="Q-Para"/>
      <sheetName val="Q-CB"/>
      <sheetName val="Q-Be"/>
      <sheetName val="Q-HTS"/>
      <sheetName val="R-Mat"/>
      <sheetName val="Q-Ba"/>
      <sheetName val="Q-OS"/>
      <sheetName val="R-Precast Pier Cap"/>
      <sheetName val="R-Hire"/>
      <sheetName val="R-Subcon"/>
      <sheetName val="R-Con"/>
      <sheetName val="R-PC"/>
      <sheetName val="R-Pier"/>
      <sheetName val="R-Station Concrete"/>
      <sheetName val="R-u girder"/>
      <sheetName val="R-Laun"/>
      <sheetName val="R-Prest"/>
      <sheetName val="R-OS"/>
      <sheetName val="R-SKB"/>
      <sheetName val="R-Bear"/>
      <sheetName val="R-CB"/>
      <sheetName val="R-Para"/>
      <sheetName val="R-insitu voided slab"/>
      <sheetName val="R-Barricade"/>
      <sheetName val="R-sheetpile"/>
      <sheetName val="R-portal"/>
      <sheetName val="Equip Depl"/>
      <sheetName val="Man Depl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R-Pil"/>
      <sheetName val="Intake we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ice Calculation"/>
      <sheetName val="Rates"/>
      <sheetName val="Costcal"/>
      <sheetName val="Price Summary"/>
      <sheetName val="Civil&amp;Structure Estimate"/>
      <sheetName val="CRP"/>
      <sheetName val="Total BOQ"/>
      <sheetName val="Tray &amp; Steel"/>
      <sheetName val="Clamps &amp; Connectors"/>
      <sheetName val="SLD03_Cond&amp;Earthwire estimate"/>
      <sheetName val="TUB. BU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ice Calculation"/>
      <sheetName val="Rates"/>
      <sheetName val="Costcal"/>
      <sheetName val="Price Summary"/>
      <sheetName val="Civil&amp;Structure Estimate"/>
      <sheetName val="CRP"/>
      <sheetName val="Total BOQ"/>
      <sheetName val="Tray &amp; Steel"/>
      <sheetName val="Clamps &amp; Connectors"/>
      <sheetName val="SLD03_Cond&amp;Earthwire estimate"/>
      <sheetName val="TUB. BUS"/>
      <sheetName val="S1BOQ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ol_I_Porbandar_to_bhiladi"/>
      <sheetName val="AnaLOT1"/>
      <sheetName val="Quotations"/>
      <sheetName val="Cost of O &amp; O"/>
      <sheetName val="Equipment Output"/>
      <sheetName val="Material Rate Analysis"/>
      <sheetName val="Labour"/>
      <sheetName val="Mix Design"/>
      <sheetName val="Quantity-Stones"/>
      <sheetName val="abstr"/>
      <sheetName val="Temp"/>
      <sheetName val="Salary"/>
      <sheetName val="Site_Running"/>
      <sheetName val="Finance"/>
      <sheetName val="Travel"/>
      <sheetName val="Accom"/>
      <sheetName val="LOT-SW.1"/>
      <sheetName val="PROCTOR"/>
      <sheetName val="dBase"/>
      <sheetName val="Lead"/>
      <sheetName val="Flight-1"/>
      <sheetName val="pvc"/>
      <sheetName val="HDPE"/>
      <sheetName val="DI"/>
      <sheetName val="hdpe_basic"/>
      <sheetName val="pvc_basic"/>
      <sheetName val="EZ"/>
      <sheetName val="BLK2"/>
      <sheetName val="BLK3"/>
      <sheetName val="E &amp; R"/>
      <sheetName val="INPUT SHEET"/>
      <sheetName val="RES-PLANNING"/>
      <sheetName val="radar"/>
      <sheetName val="Macro1"/>
      <sheetName val="UG"/>
      <sheetName val="BHANDUP"/>
      <sheetName val="girder"/>
      <sheetName val="Intro"/>
    </sheetNames>
    <sheetDataSet>
      <sheetData sheetId="0" refreshError="1"/>
      <sheetData sheetId="1" refreshError="1"/>
      <sheetData sheetId="2" refreshError="1"/>
      <sheetData sheetId="3" refreshError="1">
        <row r="7">
          <cell r="F7">
            <v>15.405063291139241</v>
          </cell>
        </row>
        <row r="9">
          <cell r="F9">
            <v>20.627118644067796</v>
          </cell>
        </row>
        <row r="10">
          <cell r="F10">
            <v>20.627118644067796</v>
          </cell>
        </row>
        <row r="14">
          <cell r="F14">
            <v>16.399999999999999</v>
          </cell>
        </row>
        <row r="15">
          <cell r="F15">
            <v>23.428571428571427</v>
          </cell>
        </row>
        <row r="17">
          <cell r="F17">
            <v>25.894736842105264</v>
          </cell>
        </row>
        <row r="18">
          <cell r="F18">
            <v>25.894736842105264</v>
          </cell>
        </row>
        <row r="23">
          <cell r="F23">
            <v>0.9966666666666667</v>
          </cell>
        </row>
        <row r="27">
          <cell r="F27">
            <v>27.226666666666667</v>
          </cell>
        </row>
        <row r="28">
          <cell r="F28">
            <v>1666.6666666666667</v>
          </cell>
        </row>
        <row r="29">
          <cell r="F29">
            <v>100</v>
          </cell>
        </row>
        <row r="31">
          <cell r="F31">
            <v>200</v>
          </cell>
        </row>
        <row r="32">
          <cell r="F32">
            <v>35</v>
          </cell>
        </row>
        <row r="34">
          <cell r="F34">
            <v>1000</v>
          </cell>
        </row>
        <row r="35">
          <cell r="F35">
            <v>200</v>
          </cell>
        </row>
        <row r="37">
          <cell r="F37">
            <v>80</v>
          </cell>
        </row>
        <row r="39">
          <cell r="F39">
            <v>100</v>
          </cell>
        </row>
        <row r="40">
          <cell r="F40">
            <v>40</v>
          </cell>
        </row>
        <row r="41">
          <cell r="F41">
            <v>60</v>
          </cell>
        </row>
        <row r="42">
          <cell r="F42">
            <v>44</v>
          </cell>
        </row>
      </sheetData>
      <sheetData sheetId="4" refreshError="1"/>
      <sheetData sheetId="5" refreshError="1"/>
      <sheetData sheetId="6" refreshError="1"/>
      <sheetData sheetId="7" refreshError="1">
        <row r="11">
          <cell r="P11">
            <v>1297</v>
          </cell>
        </row>
        <row r="12">
          <cell r="P12">
            <v>1774</v>
          </cell>
        </row>
        <row r="13">
          <cell r="P13">
            <v>1655</v>
          </cell>
        </row>
        <row r="15">
          <cell r="P15">
            <v>1774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New"/>
      <sheetName val="Cash Flow"/>
      <sheetName val="BOQ"/>
      <sheetName val="Work Plan"/>
      <sheetName val="Work Plan-Financial"/>
      <sheetName val="Escalation"/>
      <sheetName val="contingency"/>
      <sheetName val="Man Power cost"/>
      <sheetName val="Site Infrastructure"/>
      <sheetName val="Site Infra-Unit"/>
      <sheetName val="Prilim"/>
      <sheetName val="Rate Analysis "/>
      <sheetName val="MD"/>
      <sheetName val="Bridge"/>
      <sheetName val="Valve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0">
          <cell r="E50">
            <v>649</v>
          </cell>
        </row>
      </sheetData>
      <sheetData sheetId="12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Top Sheet"/>
      <sheetName val="2-Group Code"/>
      <sheetName val="3-Work Plan"/>
      <sheetName val="4-Work Plan Grouped"/>
      <sheetName val="5-Fin Plan WOL (Grouped)"/>
      <sheetName val="6-Escalation"/>
      <sheetName val="7-Contingency"/>
      <sheetName val="7-Mat-Calc"/>
      <sheetName val="8-Material"/>
      <sheetName val="9-Labour"/>
      <sheetName val="10-P&amp;M"/>
      <sheetName val="Priliminary Exp"/>
      <sheetName val="11-OH"/>
      <sheetName val="12-DI &amp; GI Pipes"/>
      <sheetName val="13-Pipe-Civil"/>
      <sheetName val="Valves &amp; EMI"/>
      <sheetName val="Rate Analysis "/>
      <sheetName val="MD"/>
      <sheetName val="Qty Estimates"/>
      <sheetName val="1-BOQ"/>
      <sheetName val="Top sheet (3)"/>
      <sheetName val="Top Sheet (2)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9">
          <cell r="E19">
            <v>210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RELIM5"/>
      <sheetName val="SPT vs PHI"/>
      <sheetName val="Basis"/>
      <sheetName val="Material "/>
      <sheetName val="Labour &amp; Plant"/>
    </sheetNames>
    <sheetDataSet>
      <sheetData sheetId="0">
        <row r="17">
          <cell r="F17">
            <v>59300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ate"/>
      <sheetName val="SOR"/>
      <sheetName val="EW"/>
      <sheetName val="STR1"/>
      <sheetName val="STR2"/>
      <sheetName val="STR3"/>
      <sheetName val="LIN1"/>
      <sheetName val="LIN2"/>
      <sheetName val="typical subminor"/>
      <sheetName val="Road"/>
      <sheetName val="S&amp;I"/>
      <sheetName val="machi"/>
      <sheetName val="TRANS1"/>
      <sheetName val="trans"/>
      <sheetName val="mes-fb"/>
      <sheetName val="mes-pl"/>
      <sheetName val="XL4Test5"/>
      <sheetName val="final3"/>
      <sheetName val="LOCAL RATES"/>
      <sheetName val="1St certified RA bill"/>
      <sheetName val="Elect."/>
      <sheetName val="typetest"/>
      <sheetName val="Evaluate"/>
      <sheetName val="jobhist"/>
      <sheetName val="CASH-FLOW"/>
      <sheetName val="Lakshmi GF"/>
      <sheetName val="CITICORP"/>
      <sheetName val="HDFC"/>
      <sheetName val="KOTAK"/>
      <sheetName val="21.8.14"/>
      <sheetName val="PRELIM5"/>
      <sheetName val="Basis"/>
      <sheetName val="Materials Cost(PC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ITLE"/>
      <sheetName val="MAIN BS &amp; P&amp;L 2007-08"/>
    </sheetNames>
    <sheetDataSet>
      <sheetData sheetId="0"/>
      <sheetData sheetId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Cash Flow-Abstract"/>
      <sheetName val="Cash Flow-IN"/>
      <sheetName val="Cash Flow-Out"/>
      <sheetName val="TOP SHEET-1"/>
      <sheetName val="Final-Quote"/>
      <sheetName val="Final-Quote -1"/>
      <sheetName val="Obstruction &amp; Utilities"/>
      <sheetName val="Final-Quote -1 (2)"/>
      <sheetName val="Elec&amp;Ins"/>
      <sheetName val="Mech"/>
      <sheetName val="CIVIL BoQ Abstract"/>
      <sheetName val="BoQ Calc"/>
      <sheetName val="RA Civil"/>
      <sheetName val="Sheet1"/>
      <sheetName val="Pipe line"/>
      <sheetName val="WTP Sizing"/>
      <sheetName val="Line Diag"/>
      <sheetName val="RA Valves &amp; EMI"/>
      <sheetName val="TD Notes"/>
      <sheetName val="RW RESERVOIR"/>
      <sheetName val="Man Power cost"/>
      <sheetName val="Site Infrastructure"/>
      <sheetName val="Site Infra-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>
        <row r="8">
          <cell r="E8">
            <v>120</v>
          </cell>
        </row>
        <row r="9">
          <cell r="E9">
            <v>90</v>
          </cell>
        </row>
        <row r="12">
          <cell r="E12">
            <v>250</v>
          </cell>
        </row>
        <row r="19">
          <cell r="E19">
            <v>230</v>
          </cell>
        </row>
        <row r="21">
          <cell r="E21">
            <v>165</v>
          </cell>
        </row>
        <row r="30">
          <cell r="E30">
            <v>300.17750000000001</v>
          </cell>
        </row>
        <row r="38">
          <cell r="E38">
            <v>600</v>
          </cell>
        </row>
        <row r="40">
          <cell r="E40">
            <v>45</v>
          </cell>
        </row>
        <row r="41">
          <cell r="E41">
            <v>444.59999999999997</v>
          </cell>
        </row>
        <row r="42">
          <cell r="E42">
            <v>467.4</v>
          </cell>
        </row>
        <row r="43">
          <cell r="E43">
            <v>18</v>
          </cell>
        </row>
        <row r="48">
          <cell r="F48">
            <v>7</v>
          </cell>
        </row>
        <row r="50">
          <cell r="E50">
            <v>649</v>
          </cell>
          <cell r="F50">
            <v>14</v>
          </cell>
        </row>
        <row r="51">
          <cell r="E51">
            <v>741</v>
          </cell>
          <cell r="F51">
            <v>17</v>
          </cell>
        </row>
        <row r="54">
          <cell r="E54">
            <v>371</v>
          </cell>
          <cell r="F54">
            <v>12</v>
          </cell>
        </row>
        <row r="55">
          <cell r="F55">
            <v>4</v>
          </cell>
        </row>
        <row r="56">
          <cell r="E56">
            <v>130</v>
          </cell>
          <cell r="F56">
            <v>6</v>
          </cell>
        </row>
        <row r="57">
          <cell r="E57">
            <v>186</v>
          </cell>
          <cell r="F57">
            <v>7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HANDUPSEP"/>
      <sheetName val="BHANDUP"/>
      <sheetName val="SAP架設-2005.12.31"/>
      <sheetName val="일위대가"/>
      <sheetName val="PROCTOR"/>
      <sheetName val="21-Rate Analysis-1"/>
      <sheetName val="SOR"/>
      <sheetName val="공사비집계"/>
      <sheetName val="Evaluate"/>
      <sheetName val="C &amp; G RHS"/>
      <sheetName val="WTP"/>
      <sheetName val="structurewise"/>
      <sheetName val="balance Work"/>
      <sheetName val="LOCAL RATES"/>
      <sheetName val="월별"/>
      <sheetName val="S-Curve (2)"/>
      <sheetName val="Materials Cost(PCC)"/>
      <sheetName val="final abstract"/>
      <sheetName val="data"/>
      <sheetName val="SAP架設-2005_12_31"/>
      <sheetName val="BOQ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balance_Work"/>
      <sheetName val="GC-15"/>
      <sheetName val="ICICI"/>
      <sheetName val="HDFC"/>
      <sheetName val="90101"/>
      <sheetName val="A"/>
      <sheetName val="Coalmine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Chiet tinh dz35"/>
      <sheetName val=""/>
      <sheetName val="Man"/>
      <sheetName val="pile Fabrication"/>
      <sheetName val="Closing"/>
      <sheetName val="Risk Te. Co."/>
      <sheetName val="Informa."/>
      <sheetName val="SAP架設-2005_12_312"/>
      <sheetName val="balance_Work1"/>
      <sheetName val="LOCAL_RATES1"/>
      <sheetName val="S-Curve_(2)1"/>
      <sheetName val="Final_Basic_rate"/>
      <sheetName val="Materials_Cost"/>
      <sheetName val="Material_1"/>
      <sheetName val="21-Rate_Analysis-1"/>
      <sheetName val="final_abstract1"/>
      <sheetName val="C_&amp;_G_RHS1"/>
      <sheetName val="Materials_Cost(PCC)1"/>
      <sheetName val="Chiet_tinh_dz35"/>
      <sheetName val="pile_Fabrication"/>
      <sheetName val="Bank Guarantee"/>
      <sheetName val="Original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Basicrates"/>
      <sheetName val="Mix Design"/>
      <sheetName val="doq-1 DOQ Culvert"/>
      <sheetName val="Rate Analysis"/>
      <sheetName val="Risk_Te__Co_"/>
      <sheetName val="Informa_"/>
      <sheetName val="FitOutConfCentre"/>
      <sheetName val="01"/>
      <sheetName val="02"/>
      <sheetName val="03"/>
      <sheetName val="04"/>
      <sheetName val="RA Civil"/>
      <sheetName val="10-Crop Age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FORM-W3"/>
      <sheetName val="0"/>
      <sheetName val="CUM-Mar07"/>
      <sheetName val="CRM"/>
      <sheetName val="A3"/>
      <sheetName val="BUD 07-08"/>
      <sheetName val="HIDE"/>
      <sheetName val="XL"/>
      <sheetName val="01.11.2004"/>
      <sheetName val="Materials "/>
      <sheetName val="MAchinery(R1)"/>
      <sheetName val="Database"/>
      <sheetName val="SCHEDULE"/>
      <sheetName val="schedule nos"/>
      <sheetName val="Machinery"/>
      <sheetName val="Material"/>
      <sheetName val="Supply_RMC"/>
      <sheetName val="MAINBS1"/>
      <sheetName val="02.10.06"/>
      <sheetName val="Anggaran"/>
      <sheetName val="220Kv (2)"/>
      <sheetName val="USB 1"/>
      <sheetName val="Input Data"/>
      <sheetName val="eb"/>
      <sheetName val="ult"/>
      <sheetName val="fp"/>
      <sheetName val="P-Ins &amp; Bonds"/>
      <sheetName val="Input Data R"/>
      <sheetName val="Input Data F"/>
      <sheetName val="section"/>
      <sheetName val="PlazaElec"/>
      <sheetName val="DETAILED  BOQ"/>
      <sheetName val="foundation(V)"/>
      <sheetName val="cul-invSUBMITTED"/>
      <sheetName val="horizontal"/>
      <sheetName val="SPT vs PHI"/>
      <sheetName val="F4-F7"/>
      <sheetName val="MN T.B."/>
      <sheetName val="C5TRAFFIC"/>
      <sheetName val="A.O.R."/>
      <sheetName val="ENCL9"/>
      <sheetName val="Ave.wtd.rates"/>
      <sheetName val="Data Validation"/>
      <sheetName val="C8"/>
      <sheetName val="Progressin Next mon-AP-17"/>
      <sheetName val="GWC"/>
      <sheetName val="NWC"/>
      <sheetName val="Assum"/>
      <sheetName val="PLAN_FEB97"/>
      <sheetName val="upa"/>
      <sheetName val="Improvements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/>
      <sheetData sheetId="139"/>
      <sheetData sheetId="140"/>
      <sheetData sheetId="14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6"/>
      <sheetName val="Design_abf"/>
      <sheetName val="BHANDUP"/>
      <sheetName val="DI"/>
      <sheetName val="HDPE"/>
    </sheetNames>
    <sheetDataSet>
      <sheetData sheetId="0">
        <row r="49">
          <cell r="G49">
            <v>4.7350000000000003</v>
          </cell>
        </row>
        <row r="50">
          <cell r="G50">
            <v>4.9749999999999996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Cal (2)"/>
      <sheetName val="Sheet2"/>
      <sheetName val="Sheet1"/>
      <sheetName val="Data"/>
      <sheetName val="Voucher"/>
      <sheetName val="Cal"/>
      <sheetName val="Sump_cal"/>
      <sheetName val="Design"/>
      <sheetName val="SP Break Up"/>
      <sheetName val="Boiler&amp;TG"/>
      <sheetName val="Report"/>
      <sheetName val="loadcal"/>
      <sheetName val="ANAL-PIPE LINE"/>
      <sheetName val="Process"/>
      <sheetName val="ANALYSIS"/>
      <sheetName val="LOCAL RATES"/>
      <sheetName val="Cal_(2)"/>
      <sheetName val="SOR"/>
      <sheetName val="01-04-08-30-06-08"/>
      <sheetName val="D"/>
      <sheetName val="office"/>
      <sheetName val="Lab"/>
      <sheetName val="final abstract"/>
      <sheetName val="hdpe weights"/>
      <sheetName val="PVC weights"/>
      <sheetName val="BHANDUP"/>
      <sheetName val="FT-05-02IsoBOM"/>
      <sheetName val="basdat"/>
      <sheetName val="rdamdata"/>
      <sheetName val="lead-st"/>
      <sheetName val="VISION 2000"/>
      <sheetName val="1-OBJ98 "/>
      <sheetName val="Cal(6.3.2) GSB-T"/>
      <sheetName val="ENCL9"/>
      <sheetName val="PLAN_FEB97"/>
      <sheetName val="Voucher paid KR3"/>
      <sheetName val="Direct cost shed A-2 "/>
    </sheetNames>
    <sheetDataSet>
      <sheetData sheetId="0"/>
      <sheetData sheetId="1"/>
      <sheetData sheetId="2"/>
      <sheetData sheetId="3">
        <row r="2">
          <cell r="J2">
            <v>22</v>
          </cell>
        </row>
        <row r="3">
          <cell r="J3">
            <v>0</v>
          </cell>
        </row>
      </sheetData>
      <sheetData sheetId="4">
        <row r="1">
          <cell r="B1">
            <v>121</v>
          </cell>
          <cell r="R1">
            <v>115</v>
          </cell>
        </row>
      </sheetData>
      <sheetData sheetId="5">
        <row r="2">
          <cell r="P2">
            <v>1</v>
          </cell>
          <cell r="Q2" t="str">
            <v>One</v>
          </cell>
        </row>
        <row r="3">
          <cell r="P3">
            <v>2</v>
          </cell>
          <cell r="Q3" t="str">
            <v>Two</v>
          </cell>
        </row>
        <row r="4">
          <cell r="P4">
            <v>3</v>
          </cell>
          <cell r="Q4" t="str">
            <v>Three</v>
          </cell>
        </row>
        <row r="5">
          <cell r="P5">
            <v>4</v>
          </cell>
          <cell r="Q5" t="str">
            <v>Four</v>
          </cell>
        </row>
        <row r="6">
          <cell r="P6">
            <v>5</v>
          </cell>
          <cell r="Q6" t="str">
            <v>Five</v>
          </cell>
        </row>
        <row r="7">
          <cell r="P7">
            <v>6</v>
          </cell>
          <cell r="Q7" t="str">
            <v>Six</v>
          </cell>
        </row>
        <row r="8">
          <cell r="P8">
            <v>7</v>
          </cell>
          <cell r="Q8" t="str">
            <v>Seven</v>
          </cell>
        </row>
        <row r="9">
          <cell r="P9">
            <v>8</v>
          </cell>
          <cell r="Q9" t="str">
            <v>Eight</v>
          </cell>
        </row>
        <row r="10">
          <cell r="P10">
            <v>9</v>
          </cell>
          <cell r="Q10" t="str">
            <v>Nine</v>
          </cell>
        </row>
        <row r="11">
          <cell r="P11">
            <v>10</v>
          </cell>
          <cell r="Q11" t="str">
            <v>Ten</v>
          </cell>
        </row>
        <row r="12">
          <cell r="P12">
            <v>11</v>
          </cell>
          <cell r="Q12" t="str">
            <v>Eleven</v>
          </cell>
        </row>
        <row r="13">
          <cell r="P13">
            <v>12</v>
          </cell>
          <cell r="Q13" t="str">
            <v>Twelve</v>
          </cell>
        </row>
        <row r="14">
          <cell r="P14">
            <v>13</v>
          </cell>
          <cell r="Q14" t="str">
            <v>Thirteen</v>
          </cell>
        </row>
        <row r="15">
          <cell r="P15">
            <v>14</v>
          </cell>
          <cell r="Q15" t="str">
            <v>Fourteen</v>
          </cell>
        </row>
        <row r="16">
          <cell r="P16">
            <v>15</v>
          </cell>
          <cell r="Q16" t="str">
            <v>Fifteen</v>
          </cell>
        </row>
        <row r="17">
          <cell r="P17">
            <v>16</v>
          </cell>
          <cell r="Q17" t="str">
            <v>Sixteen</v>
          </cell>
        </row>
        <row r="18">
          <cell r="P18">
            <v>17</v>
          </cell>
          <cell r="Q18" t="str">
            <v>Seventeen</v>
          </cell>
        </row>
        <row r="19">
          <cell r="P19">
            <v>18</v>
          </cell>
          <cell r="Q19" t="str">
            <v>Eighteen</v>
          </cell>
        </row>
        <row r="20">
          <cell r="P20">
            <v>19</v>
          </cell>
          <cell r="Q20" t="str">
            <v>Nineteen</v>
          </cell>
        </row>
        <row r="21">
          <cell r="P21">
            <v>20</v>
          </cell>
          <cell r="Q21" t="str">
            <v>Twenty</v>
          </cell>
        </row>
        <row r="22">
          <cell r="P22">
            <v>30</v>
          </cell>
          <cell r="Q22" t="str">
            <v>Thirty</v>
          </cell>
        </row>
        <row r="23">
          <cell r="P23">
            <v>40</v>
          </cell>
          <cell r="Q23" t="str">
            <v>Forty</v>
          </cell>
        </row>
        <row r="24">
          <cell r="P24">
            <v>50</v>
          </cell>
          <cell r="Q24" t="str">
            <v>Fifty</v>
          </cell>
        </row>
        <row r="25">
          <cell r="P25">
            <v>60</v>
          </cell>
          <cell r="Q25" t="str">
            <v>Sixty</v>
          </cell>
        </row>
        <row r="26">
          <cell r="P26">
            <v>70</v>
          </cell>
          <cell r="Q26" t="str">
            <v>Seventy</v>
          </cell>
        </row>
        <row r="27">
          <cell r="P27">
            <v>80</v>
          </cell>
          <cell r="Q27" t="str">
            <v>Eighty</v>
          </cell>
        </row>
        <row r="28">
          <cell r="P28">
            <v>90</v>
          </cell>
          <cell r="Q28" t="str">
            <v>Ninety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Basic-Rates"/>
      <sheetName val="Road"/>
      <sheetName val="Culvert"/>
      <sheetName val="Bridges"/>
      <sheetName val="Misc"/>
      <sheetName val="Labour"/>
      <sheetName val="Mtl"/>
      <sheetName val="Mcry"/>
      <sheetName val="Total"/>
      <sheetName val="Cashflow"/>
      <sheetName val="C-Flow"/>
      <sheetName val="Final"/>
      <sheetName val="Tech."/>
      <sheetName val="Lab-Survey-Furn."/>
    </sheetNames>
    <sheetDataSet>
      <sheetData sheetId="0"/>
      <sheetData sheetId="1"/>
      <sheetData sheetId="2">
        <row r="112">
          <cell r="H112">
            <v>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Analysis"/>
      <sheetName val="Cost of O &amp; O"/>
      <sheetName val="Material Rate Analysis"/>
      <sheetName val="Mix Design"/>
      <sheetName val="Equipment Output"/>
      <sheetName val="Material Consumption"/>
      <sheetName val="WORKING"/>
      <sheetName val="ANAL-PIPE LINE"/>
      <sheetName val="MS Pipe Working"/>
      <sheetName val="costing"/>
      <sheetName val="Elect."/>
      <sheetName val="HDPE"/>
      <sheetName val="DI"/>
      <sheetName val="pvc"/>
      <sheetName val="EZ"/>
      <sheetName val="Diesel Analysis"/>
      <sheetName val="Analisa"/>
      <sheetName val="Voucher"/>
      <sheetName val="Data"/>
      <sheetName val="PROCTOR"/>
    </sheetNames>
    <sheetDataSet>
      <sheetData sheetId="0">
        <row r="12">
          <cell r="P12">
            <v>1311</v>
          </cell>
        </row>
      </sheetData>
      <sheetData sheetId="1"/>
      <sheetData sheetId="2"/>
      <sheetData sheetId="3"/>
      <sheetData sheetId="4" refreshError="1">
        <row r="12">
          <cell r="P12">
            <v>1311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  <sheetName val="지급자재"/>
      <sheetName val="Cul_detail"/>
      <sheetName val="S2groupcode"/>
      <sheetName val="Index"/>
      <sheetName val="FORM-W3"/>
      <sheetName val="Intro"/>
      <sheetName val="GRAIN_SIZE_"/>
      <sheetName val="Sp_Gr_"/>
      <sheetName val="C_B_R"/>
      <sheetName val="sp_CBR"/>
      <sheetName val="부대내역"/>
      <sheetName val="Resource"/>
      <sheetName val="Material"/>
      <sheetName val="Labour &amp; Plant"/>
      <sheetName val="PRECAST lightconc-II"/>
      <sheetName val="Improvements"/>
      <sheetName val="Steel Structure"/>
      <sheetName val="Steel-Circular"/>
      <sheetName val="Road data"/>
      <sheetName val="purpose&amp;input"/>
      <sheetName val="유동표"/>
      <sheetName val="Sheet1"/>
      <sheetName val="제출내역 (2)"/>
      <sheetName val="Alp-cal"/>
      <sheetName val="COST"/>
      <sheetName val="3차설계"/>
      <sheetName val="PlazaElec"/>
      <sheetName val="Bill-5"/>
      <sheetName val="BHANDUP"/>
      <sheetName val="tITLE"/>
      <sheetName val="-19.252"/>
      <sheetName val="sum-19.252"/>
      <sheetName val="pc-loads"/>
      <sheetName val="Pile cap"/>
      <sheetName val="General&amp;Local"/>
      <sheetName val="Appendix"/>
      <sheetName val="Design"/>
      <sheetName val="summary"/>
      <sheetName val="ETC Plant Cost"/>
      <sheetName val="FitOutConfCentre"/>
      <sheetName val="Analysis"/>
      <sheetName val="Mix Design"/>
      <sheetName val="Not found as per ground reality"/>
      <sheetName val="Manpower"/>
      <sheetName val="LOCAL RATES"/>
      <sheetName val=" BCIS Pile Capacity"/>
      <sheetName val="m"/>
      <sheetName val="Culvert"/>
      <sheetName val="RR shed civil"/>
      <sheetName val="girder"/>
      <sheetName val="UNP-NCW "/>
      <sheetName val="ENCL9"/>
      <sheetName val="BOQ Distribution"/>
      <sheetName val="bASICDATA"/>
      <sheetName val="estimate"/>
      <sheetName val="Rocker"/>
      <sheetName val="Material "/>
      <sheetName val="Ave.wtd.rates"/>
      <sheetName val=" AnalysisPCC"/>
      <sheetName val="FORM7"/>
      <sheetName val="FRL-OGL"/>
      <sheetName val="sch. data"/>
      <sheetName val="dumm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ANALYSIS"/>
      <sheetName val="CONC. ANAL"/>
      <sheetName val="Cost of O &amp; O"/>
      <sheetName val="Rate Analysis"/>
      <sheetName val="ANAL-PIPE LINE"/>
      <sheetName val="3MLKQ"/>
      <sheetName val="Direct cost shed A-2 "/>
      <sheetName val="Open"/>
      <sheetName val="Sheet1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Working"/>
      <sheetName val="MS Pipe"/>
      <sheetName val="Hire Charges"/>
      <sheetName val="ANAL"/>
      <sheetName val="MD"/>
      <sheetName val="Sheet4"/>
      <sheetName val="Specifications"/>
      <sheetName val="ANAL (2)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Design"/>
      <sheetName val="AutoOpen Stub Data"/>
      <sheetName val="Guidelines"/>
      <sheetName val="Dat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improvement works"/>
      <sheetName val="Margin incl EScalation"/>
      <sheetName val="L+M+P"/>
      <sheetName val="Cash Flow"/>
      <sheetName val="Inflow Abs"/>
      <sheetName val="Out flow Abs"/>
      <sheetName val="Escalation"/>
      <sheetName val="OH-1-Rev"/>
      <sheetName val="OH-2-Rev"/>
      <sheetName val="BG "/>
      <sheetName val="Material Rates"/>
      <sheetName val="Rate Analysis"/>
      <sheetName val="Crusher"/>
      <sheetName val="GSB &amp; WMM"/>
      <sheetName val="HMP Plant"/>
      <sheetName val="Prime coat"/>
      <sheetName val="Tack Coat @ 0.3"/>
      <sheetName val="Tack coat @ 0.25"/>
      <sheetName val="B M"/>
      <sheetName val="DBM"/>
      <sheetName val="BC"/>
      <sheetName val="Vibratory Roller "/>
      <sheetName val="PTR"/>
      <sheetName val="Tandem Roller"/>
      <sheetName val="Tractor with Ripper "/>
      <sheetName val="CONCRETE MIXER"/>
      <sheetName val="Concrete Pump"/>
      <sheetName val="Batching plant"/>
      <sheetName val="M 15"/>
      <sheetName val="M 20"/>
      <sheetName val="M 30"/>
      <sheetName val="M 30 WEARING COAT"/>
      <sheetName val="Hysd"/>
      <sheetName val="Diesel- ESC- not to Print"/>
      <sheetName val="Quot-Rate - not to Print"/>
      <sheetName val="Prog - not to Print"/>
      <sheetName val="Out flow- not to Print"/>
      <sheetName val="Cashflow-site -not to Print"/>
      <sheetName val="Inflow - not to Print"/>
      <sheetName val="ANAL"/>
      <sheetName val="ANAL-PIPE LINE"/>
      <sheetName val="MS Pipe Wo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basdat"/>
      <sheetName val="property"/>
      <sheetName val="tables"/>
      <sheetName val="coeff"/>
      <sheetName val="maing1"/>
      <sheetName val="sumbm"/>
      <sheetName val="maing2"/>
      <sheetName val="Shear f "/>
      <sheetName val="cross gr"/>
      <sheetName val="Flanged Beams"/>
      <sheetName val="Rectangular Beam"/>
      <sheetName val="CLAY"/>
      <sheetName val="COST"/>
    </sheetNames>
    <sheetDataSet>
      <sheetData sheetId="0">
        <row r="4">
          <cell r="D4">
            <v>19.5</v>
          </cell>
        </row>
        <row r="5">
          <cell r="D5">
            <v>11</v>
          </cell>
        </row>
        <row r="8">
          <cell r="D8">
            <v>0.55000000000000004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RC_inMay04"/>
      <sheetName val="RCAug01toApr04"/>
      <sheetName val="RCAug01toMay04andFC"/>
      <sheetName val="Fuelconsumption"/>
      <sheetName val="procurement"/>
      <sheetName val="TOTALcostMay04"/>
      <sheetName val="Pucrcase_date"/>
      <sheetName val="workedtimeuptoMay04"/>
      <sheetName val="WorkedtimeinMay04"/>
      <sheetName val="UtilityMAy04"/>
      <sheetName val="ActivityviseEqpCost"/>
      <sheetName val="EQPDetails"/>
      <sheetName val="BP"/>
      <sheetName val="UtélityMAy04"/>
      <sheetName val="BP-Other strs"/>
      <sheetName val="INPUT"/>
      <sheetName val="Analy"/>
      <sheetName val="Rates Basic"/>
      <sheetName val="SPILL OVER PROJECTIONS"/>
      <sheetName val="SPILL OVER"/>
      <sheetName val="DETAILED  BOQ"/>
      <sheetName val="Voucher"/>
      <sheetName val="Data"/>
      <sheetName val="Cal"/>
      <sheetName val="Wearing Course"/>
      <sheetName val="ecc_res"/>
      <sheetName val="BOQ Distribution"/>
      <sheetName val="CFData"/>
      <sheetName val="HRData"/>
      <sheetName val="CapexOAdata"/>
      <sheetName val="OpexData"/>
      <sheetName val="PLData"/>
      <sheetName val="Menu"/>
      <sheetName val="CapexPMdata"/>
      <sheetName val="CapexSSdata"/>
      <sheetName val="WCData"/>
      <sheetName val="BTB"/>
      <sheetName val="cf"/>
      <sheetName val="orders"/>
      <sheetName val="BHANDUP"/>
      <sheetName val="Rate Analysis"/>
      <sheetName val="BOQ-Part1"/>
      <sheetName val="Evaluate"/>
      <sheetName val="schedule1"/>
      <sheetName val="Box- Girder"/>
      <sheetName val="Intro"/>
      <sheetName val="Wearing_Course"/>
      <sheetName val="Rate_Analysis"/>
      <sheetName val="BP-Other_strs"/>
      <sheetName val="Rates_Basic"/>
      <sheetName val="SPILL_OVER_PROJECTIONS"/>
      <sheetName val="SPILL_OVER"/>
      <sheetName val="DETAILED__BOQ"/>
      <sheetName val="Backup PRW - VIIA"/>
      <sheetName val="Annex"/>
      <sheetName val="Manpower"/>
      <sheetName val="Index"/>
      <sheetName val="DATA_PILE_BG"/>
      <sheetName val="DATA_PCC"/>
      <sheetName val="DATA_PILECAP"/>
      <sheetName val="DATA_PILE_RT2"/>
      <sheetName val="DATA_PILE_RT1 "/>
      <sheetName val="DATA_PILE _SM"/>
      <sheetName val="Material "/>
      <sheetName val="Machinery"/>
      <sheetName val="Measurment"/>
      <sheetName val="basdat"/>
      <sheetName val="Flanged Beams"/>
      <sheetName val="Rectangular Beam"/>
      <sheetName val="r"/>
      <sheetName val="doq"/>
      <sheetName val="BALAN1"/>
      <sheetName val="Basic"/>
      <sheetName val="Assmpns"/>
      <sheetName val="LEGEND"/>
      <sheetName val="Detail 1A"/>
      <sheetName val="Dayworks Bill"/>
      <sheetName val="Bills of Quant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CABLE"/>
      <sheetName val="18 BAVLA- DHOLKA "/>
      <sheetName val="19 SANAND tw"/>
      <sheetName val="20 Baldana ESR"/>
      <sheetName val="21 Bavla Gr"/>
      <sheetName val="22 Bavla TW"/>
      <sheetName val="23 Dholka gr"/>
      <sheetName val="24 Dholak Tw"/>
      <sheetName val="07 Madrisana gr"/>
      <sheetName val="08 Dangarva gr"/>
      <sheetName val="09 Nayakpur gr"/>
      <sheetName val="10 Ashok gr"/>
      <sheetName val="13 Trent gr"/>
      <sheetName val="14 Telav off"/>
      <sheetName val="PHMECH@"/>
      <sheetName val="STD_EST"/>
      <sheetName val="16 NIDRAD ESR"/>
      <sheetName val="17 KUVAR ESR"/>
      <sheetName val="15 Telav main "/>
      <sheetName val="06 DABHASAR H W"/>
      <sheetName val="04 Shiyal gr"/>
      <sheetName val="03 Viramgam"/>
      <sheetName val="02 Shahpur gr"/>
      <sheetName val="01 Hansalpur"/>
      <sheetName val="Sheet1"/>
      <sheetName val="number"/>
      <sheetName val="Sheet2"/>
      <sheetName val="TEBDER AMOUNT"/>
      <sheetName val="SURENDRANAGAR-1"/>
      <sheetName val="SURENDRANAGAR-2"/>
      <sheetName val="INPUT"/>
      <sheetName val="3"/>
      <sheetName val="procurement"/>
      <sheetName val="A1-Continuous"/>
      <sheetName val="BP-Other strs"/>
      <sheetName val="Trial Balance"/>
      <sheetName val="Gujrat"/>
      <sheetName val="DETAILED  BOQ"/>
      <sheetName val="Chennai"/>
      <sheetName val="LEad Basic"/>
      <sheetName val="MECH-COST ANALYSIS"/>
      <sheetName val="Computation of WCT-04-05-old"/>
      <sheetName val="basic-data"/>
      <sheetName val="mem-property"/>
      <sheetName val="Bongaon"/>
      <sheetName val="Jeerat"/>
      <sheetName val="NJP"/>
      <sheetName val="18_BAVLA-_DHOLKA_"/>
      <sheetName val="19_SANAND_tw"/>
      <sheetName val="20_Baldana_ESR"/>
      <sheetName val="21_Bavla_Gr"/>
      <sheetName val="22_Bavla_TW"/>
      <sheetName val="23_Dholka_gr"/>
      <sheetName val="24_Dholak_Tw"/>
      <sheetName val="07_Madrisana_gr"/>
      <sheetName val="08_Dangarva_gr"/>
      <sheetName val="09_Nayakpur_gr"/>
      <sheetName val="10_Ashok_gr"/>
      <sheetName val="13_Trent_gr"/>
      <sheetName val="14_Telav_off"/>
      <sheetName val="16_NIDRAD_ESR"/>
      <sheetName val="17_KUVAR_ESR"/>
      <sheetName val="15_Telav_main_"/>
      <sheetName val="06_DABHASAR_H_W"/>
      <sheetName val="04_Shiyal_gr"/>
      <sheetName val="03_Viramgam"/>
      <sheetName val="02_Shahpur_gr"/>
      <sheetName val="01_Hansalpur"/>
      <sheetName val="TEBDER_AMOUNT"/>
      <sheetName val="BTB"/>
      <sheetName val="cf"/>
      <sheetName val="orders"/>
      <sheetName val="Material "/>
      <sheetName val=" AnalysisPCC"/>
      <sheetName val="Material_"/>
      <sheetName val="_AnalysisPCC"/>
      <sheetName val="Transfer"/>
      <sheetName val="Gen Info"/>
      <sheetName val="s"/>
      <sheetName val="Stability"/>
      <sheetName val="RAB 12"/>
      <sheetName val="BP"/>
      <sheetName val="banilad"/>
      <sheetName val="Mactan"/>
      <sheetName val="Mandaue"/>
      <sheetName val="analysis"/>
      <sheetName val="upa"/>
      <sheetName val="Bills of Quantities"/>
      <sheetName val="Schedule"/>
      <sheetName val="FRL-OGL"/>
      <sheetName val="CBL01"/>
      <sheetName val="BOQ Distribu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0">
          <cell r="A50">
            <v>0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ynopsys"/>
      <sheetName val="Mat Req Cal"/>
      <sheetName val="Cash flow"/>
      <sheetName val="ANALYSIS"/>
      <sheetName val="BoQ"/>
      <sheetName val="ABST"/>
      <sheetName val="LEad Basic"/>
      <sheetName val="Rates Basic"/>
      <sheetName val="MECH-COST ANALYSIS"/>
      <sheetName val="Density master"/>
      <sheetName val="LOCAL RATES"/>
      <sheetName val="Crusher"/>
      <sheetName val="TRANSPORT ANLYSIS"/>
      <sheetName val="CABLE"/>
      <sheetName val="INPUT"/>
      <sheetName val="procurement"/>
      <sheetName val="number"/>
      <sheetName val="Sheet2"/>
      <sheetName val="Sheet3"/>
      <sheetName val="Intro"/>
      <sheetName val="환율"/>
      <sheetName val="Config"/>
      <sheetName val="Break Dw"/>
      <sheetName val="Rate Analysis"/>
      <sheetName val="Vind - BtB"/>
      <sheetName val="Cash Flow Input Data_ISC"/>
      <sheetName val="Interface_SC"/>
      <sheetName val="Calc_ISC"/>
      <sheetName val="Calc_SC"/>
      <sheetName val="Interface_ISC"/>
      <sheetName val="GD"/>
      <sheetName val="3"/>
      <sheetName val="Name List"/>
      <sheetName val="TBAL9697 -group wise  sdpl"/>
      <sheetName val="Stock"/>
      <sheetName val="Assmpns"/>
      <sheetName val="PROCTOR"/>
      <sheetName val="Assumptions"/>
      <sheetName val="BOQ-Part1"/>
      <sheetName val="DATA_PILE_BG"/>
      <sheetName val="DATA_PCC"/>
      <sheetName val="DATA_PILECAP"/>
      <sheetName val="DATA_PILE_RT2"/>
      <sheetName val="DATA_PILE_RT1 "/>
      <sheetName val="DATA_PILE _SM"/>
      <sheetName val="Gen Info"/>
      <sheetName val="10"/>
      <sheetName val="5"/>
      <sheetName val="9"/>
      <sheetName val="Mat_Req_Cal"/>
      <sheetName val="Cash_flow"/>
      <sheetName val="LEad_Basic"/>
      <sheetName val="Rates_Basic"/>
      <sheetName val="MECH-COST_ANALYSIS"/>
      <sheetName val="Density_master"/>
      <sheetName val="LOCAL_RATES"/>
      <sheetName val="TRANSPORT_ANLYSIS"/>
      <sheetName val="DATA_PILE_RT1_"/>
      <sheetName val="DATA_PILE__SM"/>
      <sheetName val="INPUT SHEET"/>
      <sheetName val="Fin Sum"/>
      <sheetName val="col-reinft1"/>
      <sheetName val="loadcal"/>
      <sheetName val="Data sheet"/>
      <sheetName val="oresreqsum"/>
      <sheetName val="Project Budget Worksheet"/>
      <sheetName val="As per PCA"/>
      <sheetName val="Staff Acco."/>
      <sheetName val="Main"/>
      <sheetName val="Analysis-NH-Roads"/>
      <sheetName val="RAB 12"/>
      <sheetName val="AOR"/>
      <sheetName val="basdat"/>
      <sheetName val="Chevron Sign"/>
      <sheetName val="Delineators"/>
      <sheetName val="CIT(1)"/>
      <sheetName val="4 Annex 1 Basic rate"/>
      <sheetName val="appendix 2.5 final accounts"/>
      <sheetName val="Materials "/>
      <sheetName val="data"/>
      <sheetName val="master"/>
    </sheetNames>
    <sheetDataSet>
      <sheetData sheetId="0">
        <row r="2">
          <cell r="D2">
            <v>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220 11  BS "/>
      <sheetName val="TITLE"/>
      <sheetName val="Wind Pressure Calc"/>
      <sheetName val="17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BOQ_2"/>
      <sheetName val="Analysis"/>
      <sheetName val="Cost of O &amp; O"/>
      <sheetName val="Material Rate Analysis"/>
      <sheetName val="Mix Design"/>
      <sheetName val="Equipment Output"/>
      <sheetName val="Material Consumption"/>
      <sheetName val="WORKING_2"/>
      <sheetName val="EDWise"/>
      <sheetName val="Shor &amp; Shuter"/>
      <sheetName val="FORM-16"/>
      <sheetName val="HDPE"/>
      <sheetName val="DI"/>
      <sheetName val="pvc"/>
      <sheetName val="C &amp; G RHS"/>
      <sheetName val="data"/>
      <sheetName val="well"/>
    </sheetNames>
    <sheetDataSet>
      <sheetData sheetId="0">
        <row r="11">
          <cell r="P11">
            <v>1056</v>
          </cell>
        </row>
      </sheetData>
      <sheetData sheetId="1" refreshError="1"/>
      <sheetData sheetId="2"/>
      <sheetData sheetId="3"/>
      <sheetData sheetId="4" refreshError="1"/>
      <sheetData sheetId="5">
        <row r="11">
          <cell r="P11">
            <v>1056</v>
          </cell>
        </row>
        <row r="13">
          <cell r="P13">
            <v>1406</v>
          </cell>
        </row>
        <row r="14">
          <cell r="P14">
            <v>1565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HYDRAULICS"/>
      <sheetName val="PARAMETER"/>
      <sheetName val="SLAB DESIGN"/>
      <sheetName val="ABUTMENT"/>
      <sheetName val="WINGWALL"/>
      <sheetName val="BAR-BEND"/>
      <sheetName val="STAAD DRAWING "/>
      <sheetName val="COMP EST"/>
      <sheetName val="DETAILED"/>
      <sheetName val="ABSTRACT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SLAB_DESIGN"/>
      <sheetName val="STAAD_DRAWING_"/>
      <sheetName val="COMP_EST"/>
      <sheetName val="DL_Input"/>
      <sheetName val="WL_Input"/>
      <sheetName val="WINGWALL_(2)"/>
      <sheetName val="SLAB_DESIGN1"/>
      <sheetName val="STAAD_DRAWING_1"/>
      <sheetName val="COMP_EST1"/>
      <sheetName val="DL_Input1"/>
      <sheetName val="WL_Input1"/>
      <sheetName val="WINGWALL_(2)1"/>
      <sheetName val="SLAB_DESIGN2"/>
      <sheetName val="STAAD_DRAWING_2"/>
      <sheetName val="COMP_EST2"/>
      <sheetName val="DL_Input2"/>
      <sheetName val="WL_Input2"/>
      <sheetName val="WINGWALL_(2)2"/>
      <sheetName val="SLAB_DESIGN3"/>
      <sheetName val="STAAD_DRAWING_3"/>
      <sheetName val="COMP_EST3"/>
      <sheetName val="DL_Input3"/>
      <sheetName val="WL_Input3"/>
      <sheetName val="WINGWALL_(2)3"/>
      <sheetName val="SLAB_DESIGN4"/>
      <sheetName val="STAAD_DRAWING_4"/>
      <sheetName val="COMP_EST4"/>
      <sheetName val="DL_Input4"/>
      <sheetName val="WL_Input4"/>
      <sheetName val="WINGWALL_(2)4"/>
      <sheetName val="SLAB_DESIGN5"/>
      <sheetName val="STAAD_DRAWING_5"/>
      <sheetName val="COMP_EST5"/>
      <sheetName val="DL_Input5"/>
      <sheetName val="WL_Input5"/>
      <sheetName val="WINGWALL_(2)5"/>
      <sheetName val="gen"/>
      <sheetName val="R2"/>
      <sheetName val="basdat"/>
      <sheetName val="Sheet2"/>
      <sheetName val="BWSCPlt"/>
      <sheetName val="CI"/>
      <sheetName val="DI"/>
      <sheetName val="G_R_P1"/>
      <sheetName val="HDPE"/>
      <sheetName val="pvc"/>
    </sheetNames>
    <sheetDataSet>
      <sheetData sheetId="0" refreshError="1">
        <row r="2">
          <cell r="H2">
            <v>11900</v>
          </cell>
        </row>
      </sheetData>
      <sheetData sheetId="1">
        <row r="2">
          <cell r="H2">
            <v>11900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DETAILED"/>
      <sheetName val="PARAMETER"/>
      <sheetName val="HYDRAULICS"/>
      <sheetName val="SLAB"/>
      <sheetName val="ABUTMENT"/>
      <sheetName val="WINGWALL"/>
      <sheetName val="BAR-BEND"/>
      <sheetName val="STAAD DRAWING "/>
      <sheetName val="STAAD_DRAWING_"/>
      <sheetName val="STAAD_DRAWING_1"/>
      <sheetName val="STAAD_DRAWING_2"/>
      <sheetName val="STAAD_DRAWING_3"/>
      <sheetName val="gen"/>
      <sheetName val="basdat"/>
      <sheetName val="Gen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"/>
      <sheetName val=" CIVIL (Quoted)"/>
      <sheetName val="Mech (Quoted)"/>
      <sheetName val=" ELECTRICAL (Quoted)"/>
      <sheetName val=" instrumentation (Quoted)"/>
      <sheetName val=" CIVIL"/>
      <sheetName val="Mech"/>
      <sheetName val=" ELECTRICAL"/>
      <sheetName val=" instrumentation"/>
      <sheetName val="MS Pipe"/>
      <sheetName val="CIF Civil"/>
      <sheetName val="Work Plan-Grouped"/>
      <sheetName val="Work Plan-Finan"/>
      <sheetName val="Yard"/>
      <sheetName val="PH Stage-I"/>
      <sheetName val="RWS-1500 Cum"/>
      <sheetName val="TWS-250 Cum"/>
      <sheetName val="PH Stage-III A"/>
      <sheetName val="PH Stage-III B"/>
      <sheetName val="Elec Control room"/>
      <sheetName val="Pipe Supports-Concrete"/>
      <sheetName val="Pipe Supports-Str Steel"/>
      <sheetName val="RA Civil"/>
      <sheetName val="RA MS-Pipe"/>
      <sheetName val="RA Elec"/>
      <sheetName val="Valves &amp; EMI"/>
      <sheetName val="22-MD"/>
      <sheetName val="Preamble"/>
      <sheetName val="Man Power cost"/>
      <sheetName val="Site Infrastructure"/>
      <sheetName val="Site Infra-Unit"/>
      <sheetName val="Pril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9">
          <cell r="E39">
            <v>39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Analysis"/>
      <sheetName val="Mix Design"/>
      <sheetName val="Equipment  Output"/>
      <sheetName val="Cost of O &amp; O"/>
      <sheetName val="Barrier, Railings"/>
      <sheetName val="VARIOUS STONES"/>
      <sheetName val="Catch Pit"/>
      <sheetName val="KERBS"/>
      <sheetName val="Lead"/>
      <sheetName val="Design_abf"/>
      <sheetName val="PLAN_FEB97"/>
      <sheetName val="INPUT"/>
      <sheetName val="Material"/>
      <sheetName val="Plant &amp;  Machinery"/>
      <sheetName val="SB TO CB"/>
      <sheetName val="Analysis-NH-Roads"/>
    </sheetNames>
    <sheetDataSet>
      <sheetData sheetId="0"/>
      <sheetData sheetId="1"/>
      <sheetData sheetId="2"/>
      <sheetData sheetId="3"/>
      <sheetData sheetId="4">
        <row r="13">
          <cell r="F13">
            <v>28.941176470588236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Cost of O &amp; O"/>
      <sheetName val="Analysis"/>
      <sheetName val="Analy_7-10"/>
      <sheetName val="Crate"/>
      <sheetName val="Sump_cal"/>
      <sheetName val="07"/>
      <sheetName val="Output"/>
      <sheetName val="Trial Balance"/>
      <sheetName val="Isolasi Luar Dalam"/>
      <sheetName val="Isolasi Luar"/>
      <sheetName val="Sch-1(Option-I)"/>
      <sheetName val="#REF!"/>
      <sheetName val="Abstract"/>
      <sheetName val="GFRS"/>
      <sheetName val="Auxiliary"/>
      <sheetName val="Design of two-way slab"/>
      <sheetName val="form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Below_Earth"/>
      <sheetName val="HYD"/>
      <sheetName val="Below_Water"/>
      <sheetName val="Ld_Diagms"/>
      <sheetName val="OUTPUT_MEMBER"/>
      <sheetName val="OUTPUT_REACTIONS"/>
      <sheetName val="RWALL_MAX"/>
      <sheetName val="RWALL_MIN"/>
      <sheetName val="HEADWALL"/>
      <sheetName val="AREA-VELOCITY"/>
      <sheetName val="INPUT"/>
      <sheetName val="HYDRAULICS"/>
      <sheetName val="Challan"/>
      <sheetName val="QUOT_1"/>
    </sheetNames>
    <sheetDataSet>
      <sheetData sheetId="0" refreshError="1">
        <row r="12">
          <cell r="H12">
            <v>25</v>
          </cell>
        </row>
      </sheetData>
      <sheetData sheetId="1">
        <row r="12">
          <cell r="H12">
            <v>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Wind Pressure Calc"/>
      <sheetName val="220 17.6 BS "/>
      <sheetName val="TITLE"/>
    </sheetNames>
    <sheetDataSet>
      <sheetData sheetId="0" refreshError="1"/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Boiler&amp;TG"/>
      <sheetName val="LOCAL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PARAMETER"/>
      <sheetName val="HYDRAULICS"/>
      <sheetName val="SLAB DESIGN"/>
      <sheetName val="ABUTMENT"/>
      <sheetName val="WINGWALL"/>
      <sheetName val="BAR-BEND"/>
      <sheetName val="STAAD DRAWING "/>
      <sheetName val="COMP EST"/>
      <sheetName val="DETAILED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SLAB_DESIGN"/>
      <sheetName val="STAAD_DRAWING_"/>
      <sheetName val="COMP_EST"/>
      <sheetName val="DL_Input"/>
      <sheetName val="WL_Input"/>
      <sheetName val="WINGWALL_(2)"/>
      <sheetName val="SLAB_DESIGN1"/>
      <sheetName val="STAAD_DRAWING_1"/>
      <sheetName val="COMP_EST1"/>
      <sheetName val="DL_Input1"/>
      <sheetName val="WL_Input1"/>
      <sheetName val="WINGWALL_(2)1"/>
      <sheetName val="SLAB_DESIGN2"/>
      <sheetName val="STAAD_DRAWING_2"/>
      <sheetName val="COMP_EST2"/>
      <sheetName val="DL_Input2"/>
      <sheetName val="WL_Input2"/>
      <sheetName val="WINGWALL_(2)2"/>
      <sheetName val="SLAB_DESIGN3"/>
      <sheetName val="STAAD_DRAWING_3"/>
      <sheetName val="COMP_EST3"/>
      <sheetName val="DL_Input3"/>
      <sheetName val="WL_Input3"/>
      <sheetName val="WINGWALL_(2)3"/>
      <sheetName val="SLAB_DESIGN4"/>
      <sheetName val="STAAD_DRAWING_4"/>
      <sheetName val="COMP_EST4"/>
      <sheetName val="DL_Input4"/>
      <sheetName val="WL_Input4"/>
      <sheetName val="WINGWALL_(2)4"/>
      <sheetName val="SLAB_DESIGN5"/>
      <sheetName val="STAAD_DRAWING_5"/>
      <sheetName val="COMP_EST5"/>
      <sheetName val="DL_Input5"/>
      <sheetName val="WL_Input5"/>
      <sheetName val="WINGWALL_(2)5"/>
      <sheetName val="loadcal"/>
      <sheetName val="Below_Earth"/>
      <sheetName val="Design_abf"/>
      <sheetName val="Sheet1"/>
      <sheetName val="80"/>
      <sheetName val="Stock"/>
    </sheetNames>
    <sheetDataSet>
      <sheetData sheetId="0" refreshError="1">
        <row r="4">
          <cell r="G4" t="str">
            <v>Super Passage @  CH: 21+352 Km - Abstract</v>
          </cell>
        </row>
      </sheetData>
      <sheetData sheetId="1">
        <row r="4">
          <cell r="G4" t="str">
            <v>Super Passage @  CH: 21+352 Km - Abstract</v>
          </cell>
        </row>
      </sheetData>
      <sheetData sheetId="2">
        <row r="4">
          <cell r="G4" t="str">
            <v>Super Passage @  CH: 21+352 Km - Abstract</v>
          </cell>
        </row>
      </sheetData>
      <sheetData sheetId="3">
        <row r="4">
          <cell r="G4" t="str">
            <v>Super Passage @  CH: 21+352 Km - Abstract</v>
          </cell>
        </row>
      </sheetData>
      <sheetData sheetId="4">
        <row r="4">
          <cell r="G4" t="str">
            <v>Super Passage @  CH: 21+352 Km - Abstract</v>
          </cell>
        </row>
      </sheetData>
      <sheetData sheetId="5">
        <row r="4">
          <cell r="G4" t="str">
            <v>Super Passage @  CH: 21+352 Km - Abstract</v>
          </cell>
        </row>
      </sheetData>
      <sheetData sheetId="6">
        <row r="4">
          <cell r="G4" t="str">
            <v>Super Passage @  CH: 21+352 Km - Abstract</v>
          </cell>
        </row>
      </sheetData>
      <sheetData sheetId="7">
        <row r="4">
          <cell r="G4" t="str">
            <v>Super Passage @  CH: 21+352 Km - Abstract</v>
          </cell>
        </row>
      </sheetData>
      <sheetData sheetId="8">
        <row r="4">
          <cell r="G4" t="str">
            <v>Super Passage @  CH: 21+352 Km - Abstract</v>
          </cell>
        </row>
      </sheetData>
      <sheetData sheetId="9">
        <row r="4">
          <cell r="G4" t="str">
            <v>Super Passage @  CH: 21+352 Km - Abstract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G4" t="str">
            <v>Super Passage @  CH: 21+352 Km - Abstract</v>
          </cell>
        </row>
      </sheetData>
      <sheetData sheetId="20">
        <row r="4">
          <cell r="G4" t="str">
            <v>Super Passage @  CH: 21+352 Km - Abstract</v>
          </cell>
        </row>
      </sheetData>
      <sheetData sheetId="21">
        <row r="4">
          <cell r="G4" t="str">
            <v>Super Passage @  CH: 21+352 Km - Abstract</v>
          </cell>
        </row>
      </sheetData>
      <sheetData sheetId="22"/>
      <sheetData sheetId="23"/>
      <sheetData sheetId="24"/>
      <sheetData sheetId="25">
        <row r="4">
          <cell r="G4" t="str">
            <v>Super Passage @  CH: 21+352 Km - Abstract</v>
          </cell>
        </row>
      </sheetData>
      <sheetData sheetId="26">
        <row r="4">
          <cell r="G4" t="str">
            <v>Super Passage @  CH: 21+352 Km - Abstract</v>
          </cell>
        </row>
      </sheetData>
      <sheetData sheetId="27">
        <row r="4">
          <cell r="G4" t="str">
            <v>Super Passage @  CH: 21+352 Km - Abstract</v>
          </cell>
        </row>
      </sheetData>
      <sheetData sheetId="28"/>
      <sheetData sheetId="29"/>
      <sheetData sheetId="30"/>
      <sheetData sheetId="31">
        <row r="4">
          <cell r="G4" t="str">
            <v>Super Passage @  CH: 21+352 Km - Abstract</v>
          </cell>
        </row>
      </sheetData>
      <sheetData sheetId="32">
        <row r="4">
          <cell r="G4" t="str">
            <v>Super Passage @  CH: 21+352 Km - Abstract</v>
          </cell>
        </row>
      </sheetData>
      <sheetData sheetId="33">
        <row r="4">
          <cell r="G4" t="str">
            <v>Super Passage @  CH: 21+352 Km - Abstract</v>
          </cell>
        </row>
      </sheetData>
      <sheetData sheetId="34"/>
      <sheetData sheetId="35"/>
      <sheetData sheetId="36"/>
      <sheetData sheetId="37">
        <row r="4">
          <cell r="G4" t="str">
            <v>Super Passage @  CH: 21+352 Km - Abstract</v>
          </cell>
        </row>
      </sheetData>
      <sheetData sheetId="38">
        <row r="4">
          <cell r="G4" t="str">
            <v>Super Passage @  CH: 21+352 Km - Abstract</v>
          </cell>
        </row>
      </sheetData>
      <sheetData sheetId="39">
        <row r="4">
          <cell r="G4" t="str">
            <v>Super Passage @  CH: 21+352 Km - Abstract</v>
          </cell>
        </row>
      </sheetData>
      <sheetData sheetId="40"/>
      <sheetData sheetId="41"/>
      <sheetData sheetId="42"/>
      <sheetData sheetId="43">
        <row r="4">
          <cell r="G4" t="str">
            <v>Super Passage @  CH: 21+352 Km - Abstract</v>
          </cell>
        </row>
      </sheetData>
      <sheetData sheetId="44">
        <row r="4">
          <cell r="G4" t="str">
            <v>Super Passage @  CH: 21+352 Km - Abstract</v>
          </cell>
        </row>
      </sheetData>
      <sheetData sheetId="45">
        <row r="4">
          <cell r="G4" t="str">
            <v>Super Passage @  CH: 21+352 Km - Abstract</v>
          </cell>
        </row>
      </sheetData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Pier Design_with offset_"/>
      <sheetName val="PIER DESIGN"/>
      <sheetName val="Sheet1"/>
      <sheetName val="Pier Design(with offset)"/>
      <sheetName val="Pier Design ( Without offset)"/>
      <sheetName val="Footing"/>
      <sheetName val="Footing Latest"/>
      <sheetName val=""/>
      <sheetName val="Pier_Design_with_offset_"/>
      <sheetName val="PIER_DESIGN"/>
      <sheetName val="Pier_Design(with_offset)"/>
      <sheetName val="Pier_Design_(_Without_offset)"/>
      <sheetName val="Footing_Latest"/>
      <sheetName val="Pier_Design_with_offset_1"/>
      <sheetName val="PIER_DESIGN1"/>
      <sheetName val="Pier_Design(with_offset)1"/>
      <sheetName val="Pier_Design_(_Without_offset)1"/>
      <sheetName val="Footing_Latest1"/>
      <sheetName val="Pier_Design_with_offset_2"/>
      <sheetName val="PIER_DESIGN2"/>
      <sheetName val="Pier_Design(with_offset)2"/>
      <sheetName val="Pier_Design_(_Without_offset)2"/>
      <sheetName val="Footing_Latest2"/>
      <sheetName val="Pier_Design_with_offset_3"/>
      <sheetName val="PIER_DESIGN3"/>
      <sheetName val="Pier_Design(with_offset)3"/>
      <sheetName val="Pier_Design_(_Without_offset)3"/>
      <sheetName val="Footing_Latest3"/>
      <sheetName val="ABSTRACT"/>
      <sheetName val="Data"/>
      <sheetName val="Below_Earth"/>
      <sheetName val="appendix 2.5 final 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4">
          <cell r="V14">
            <v>74</v>
          </cell>
        </row>
        <row r="15">
          <cell r="V15">
            <v>100</v>
          </cell>
        </row>
        <row r="17">
          <cell r="V17">
            <v>223</v>
          </cell>
        </row>
        <row r="18">
          <cell r="V18">
            <v>302</v>
          </cell>
        </row>
        <row r="20">
          <cell r="V20">
            <v>377</v>
          </cell>
        </row>
        <row r="21">
          <cell r="V21">
            <v>509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>
        <row r="419">
          <cell r="M419">
            <v>0.222</v>
          </cell>
        </row>
        <row r="420">
          <cell r="M420">
            <v>0.39500000000000002</v>
          </cell>
        </row>
        <row r="421">
          <cell r="M421">
            <v>0.61699999999999999</v>
          </cell>
        </row>
        <row r="422">
          <cell r="M422">
            <v>0.88900000000000001</v>
          </cell>
        </row>
        <row r="423">
          <cell r="M423">
            <v>1.58</v>
          </cell>
        </row>
      </sheetData>
      <sheetData sheetId="4"/>
      <sheetData sheetId="5" refreshError="1"/>
      <sheetData sheetId="6"/>
      <sheetData sheetId="7" refreshError="1">
        <row r="24">
          <cell r="E24">
            <v>247.20266900000001</v>
          </cell>
        </row>
        <row r="31">
          <cell r="E31">
            <v>65000</v>
          </cell>
        </row>
        <row r="36">
          <cell r="E36">
            <v>444.59999999999997</v>
          </cell>
        </row>
        <row r="37">
          <cell r="E37">
            <v>467.4</v>
          </cell>
        </row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cour depth"/>
      <sheetName val="D"/>
      <sheetName val="HYD"/>
      <sheetName val="Sta"/>
      <sheetName val="sta-wing "/>
      <sheetName val="DETAILED"/>
      <sheetName val="Voucher"/>
      <sheetName val="Pier Design(with offset)"/>
      <sheetName val="ABSTRACT"/>
      <sheetName val="Rates Basi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>
        <row r="6">
          <cell r="J6" t="str">
            <v>SECON Pvt. Ltd., Bangalore-66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PIER DESIGN"/>
      <sheetName val="Sheet1"/>
      <sheetName val="Pier Design(with offset)"/>
      <sheetName val="Pier Design ( Without offset)"/>
      <sheetName val="Footing"/>
      <sheetName val="Footing Latest"/>
      <sheetName val="Pier Design_with offset_"/>
      <sheetName val="PIER_DESIGN"/>
      <sheetName val="Pier_Design(with_offset)"/>
      <sheetName val="Pier_Design_(_Without_offset)"/>
      <sheetName val="Footing_Latest"/>
      <sheetName val="Pier_Design_with_offset_"/>
      <sheetName val="PIER_DESIGN1"/>
      <sheetName val="Pier_Design(with_offset)1"/>
      <sheetName val="Pier_Design_(_Without_offset)1"/>
      <sheetName val="Footing_Latest1"/>
      <sheetName val="Pier_Design_with_offset_1"/>
      <sheetName val="PIER_DESIGN2"/>
      <sheetName val="Pier_Design(with_offset)2"/>
      <sheetName val="Pier_Design_(_Without_offset)2"/>
      <sheetName val="Footing_Latest2"/>
      <sheetName val="Pier_Design_with_offset_2"/>
      <sheetName val="PIER_DESIGN3"/>
      <sheetName val="Pier_Design(with_offset)3"/>
      <sheetName val="Pier_Design_(_Without_offset)3"/>
      <sheetName val="Footing_Latest3"/>
      <sheetName val="Pier_Design_with_offset_3"/>
      <sheetName val="DETAILED"/>
      <sheetName val="Codes"/>
      <sheetName val="Input"/>
      <sheetName val="Transa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/>
      <sheetData sheetId="27"/>
      <sheetData sheetId="28"/>
      <sheetData sheetId="29"/>
      <sheetData sheetId="30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LOCAL RATES"/>
      <sheetName val="Pier Design(with offset)"/>
      <sheetName val="DETAILED"/>
      <sheetName val="SUMP1420KL@H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FIRST"/>
      <sheetName val="INSTRUCT"/>
      <sheetName val="DS HFL "/>
      <sheetName val="VENT DESIGN "/>
      <sheetName val="Side walls_Slab"/>
      <sheetName val="TRANSITIONS"/>
      <sheetName val="Side walls _earth_"/>
      <sheetName val="AFFLUX CALC"/>
      <sheetName val="PROTECTION"/>
      <sheetName val="AFF DRAW"/>
      <sheetName val="TEL CALC"/>
      <sheetName val="NALA_LS"/>
      <sheetName val="X_BOX HYD"/>
      <sheetName val="X_TRAIL PIT DETAILS"/>
      <sheetName val="X_BLOCK LEVELS"/>
      <sheetName val="MACRO_BACK UP"/>
      <sheetName val="DATA"/>
      <sheetName val="HYDRAULIC"/>
      <sheetName val="US HFL"/>
      <sheetName val="Side walls-Slab"/>
      <sheetName val="TRAINED NALA"/>
      <sheetName val="Side walls (earth)"/>
      <sheetName val="NALA-LS"/>
      <sheetName val="X-BOX HYD"/>
      <sheetName val="X-TRAIL PIT DETAILS"/>
      <sheetName val="X-BLOCK LEVELS"/>
      <sheetName val="MACRO-BACK UP"/>
      <sheetName val="H - Bill summary"/>
      <sheetName val="US_HFL"/>
      <sheetName val="DS_HFL_"/>
      <sheetName val="VENT_DESIGN_"/>
      <sheetName val="Side_walls-Slab"/>
      <sheetName val="TRAINED_NALA"/>
      <sheetName val="Side_walls_(earth)"/>
      <sheetName val="AFFLUX_CALC"/>
      <sheetName val="AFF_DRAW"/>
      <sheetName val="TEL_CALC"/>
      <sheetName val="X-BOX_HYD"/>
      <sheetName val="X-TRAIL_PIT_DETAILS"/>
      <sheetName val="X-BLOCK_LEVELS"/>
      <sheetName val="MACRO-BACK_UP"/>
      <sheetName val="Side_walls_Slab"/>
      <sheetName val="Side_walls__earth_"/>
      <sheetName val="X_BOX_HYD"/>
      <sheetName val="X_TRAIL_PIT_DETAILS"/>
      <sheetName val="X_BLOCK_LEVELS"/>
      <sheetName val="MACRO_BACK_UP"/>
      <sheetName val="US_HFL1"/>
      <sheetName val="DS_HFL_1"/>
      <sheetName val="VENT_DESIGN_1"/>
      <sheetName val="Side_walls-Slab1"/>
      <sheetName val="TRAINED_NALA1"/>
      <sheetName val="Side_walls_(earth)1"/>
      <sheetName val="AFFLUX_CALC1"/>
      <sheetName val="AFF_DRAW1"/>
      <sheetName val="TEL_CALC1"/>
      <sheetName val="X-BOX_HYD1"/>
      <sheetName val="X-TRAIL_PIT_DETAILS1"/>
      <sheetName val="X-BLOCK_LEVELS1"/>
      <sheetName val="MACRO-BACK_UP1"/>
      <sheetName val="Side_walls_Slab1"/>
      <sheetName val="Side_walls__earth_1"/>
      <sheetName val="X_BOX_HYD1"/>
      <sheetName val="X_TRAIL_PIT_DETAILS1"/>
      <sheetName val="X_BLOCK_LEVELS1"/>
      <sheetName val="MACRO_BACK_UP1"/>
      <sheetName val="US_HFL2"/>
      <sheetName val="DS_HFL_2"/>
      <sheetName val="VENT_DESIGN_2"/>
      <sheetName val="Side_walls-Slab2"/>
      <sheetName val="TRAINED_NALA2"/>
      <sheetName val="Side_walls_(earth)2"/>
      <sheetName val="AFFLUX_CALC2"/>
      <sheetName val="AFF_DRAW2"/>
      <sheetName val="TEL_CALC2"/>
      <sheetName val="X-BOX_HYD2"/>
      <sheetName val="X-TRAIL_PIT_DETAILS2"/>
      <sheetName val="X-BLOCK_LEVELS2"/>
      <sheetName val="MACRO-BACK_UP2"/>
      <sheetName val="Side_walls_Slab2"/>
      <sheetName val="Side_walls__earth_2"/>
      <sheetName val="X_BOX_HYD2"/>
      <sheetName val="X_TRAIL_PIT_DETAILS2"/>
      <sheetName val="X_BLOCK_LEVELS2"/>
      <sheetName val="MACRO_BACK_UP2"/>
      <sheetName val="US_HFL3"/>
      <sheetName val="DS_HFL_3"/>
      <sheetName val="VENT_DESIGN_3"/>
      <sheetName val="Side_walls-Slab3"/>
      <sheetName val="TRAINED_NALA3"/>
      <sheetName val="Side_walls_(earth)3"/>
      <sheetName val="AFFLUX_CALC3"/>
      <sheetName val="AFF_DRAW3"/>
      <sheetName val="TEL_CALC3"/>
      <sheetName val="X-BOX_HYD3"/>
      <sheetName val="X-TRAIL_PIT_DETAILS3"/>
      <sheetName val="X-BLOCK_LEVELS3"/>
      <sheetName val="MACRO-BACK_UP3"/>
      <sheetName val="Side_walls_Slab3"/>
      <sheetName val="Side_walls__earth_3"/>
      <sheetName val="X_BOX_HYD3"/>
      <sheetName val="X_TRAIL_PIT_DETAILS3"/>
      <sheetName val="X_BLOCK_LEVELS3"/>
      <sheetName val="MACRO_BACK_UP3"/>
      <sheetName val="US_HFL4"/>
      <sheetName val="DS_HFL_4"/>
      <sheetName val="VENT_DESIGN_4"/>
      <sheetName val="Side_walls-Slab4"/>
      <sheetName val="TRAINED_NALA4"/>
      <sheetName val="Side_walls_(earth)4"/>
      <sheetName val="AFFLUX_CALC4"/>
      <sheetName val="AFF_DRAW4"/>
      <sheetName val="TEL_CALC4"/>
      <sheetName val="X-BOX_HYD4"/>
      <sheetName val="X-TRAIL_PIT_DETAILS4"/>
      <sheetName val="X-BLOCK_LEVELS4"/>
      <sheetName val="MACRO-BACK_UP4"/>
      <sheetName val="Side_walls_Slab4"/>
      <sheetName val="Side_walls__earth_4"/>
      <sheetName val="X_BOX_HYD4"/>
      <sheetName val="X_TRAIL_PIT_DETAILS4"/>
      <sheetName val="X_BLOCK_LEVELS4"/>
      <sheetName val="MACRO_BACK_UP4"/>
      <sheetName val="US_HFL5"/>
      <sheetName val="DS_HFL_5"/>
      <sheetName val="VENT_DESIGN_5"/>
      <sheetName val="Side_walls-Slab5"/>
      <sheetName val="TRAINED_NALA5"/>
      <sheetName val="Side_walls_(earth)5"/>
      <sheetName val="AFFLUX_CALC5"/>
      <sheetName val="AFF_DRAW5"/>
      <sheetName val="TEL_CALC5"/>
      <sheetName val="X-BOX_HYD5"/>
      <sheetName val="X-TRAIL_PIT_DETAILS5"/>
      <sheetName val="X-BLOCK_LEVELS5"/>
      <sheetName val="MACRO-BACK_UP5"/>
      <sheetName val="Side_walls_Slab5"/>
      <sheetName val="Side_walls__earth_5"/>
      <sheetName val="X_BOX_HYD5"/>
      <sheetName val="X_TRAIL_PIT_DETAILS5"/>
      <sheetName val="X_BLOCK_LEVELS5"/>
      <sheetName val="MACRO_BACK_UP5"/>
      <sheetName val="LOCAL RATES"/>
      <sheetName val="Pier Design(with offset)"/>
      <sheetName val="Data base Feb 09"/>
      <sheetName val="Sheet3"/>
    </sheetNames>
    <sheetDataSet>
      <sheetData sheetId="0" refreshError="1">
        <row r="1">
          <cell r="H1" t="str">
            <v>INDEX</v>
          </cell>
        </row>
      </sheetData>
      <sheetData sheetId="1" refreshError="1">
        <row r="1">
          <cell r="H1" t="str">
            <v>*</v>
          </cell>
        </row>
      </sheetData>
      <sheetData sheetId="2" refreshError="1">
        <row r="1">
          <cell r="H1" t="str">
            <v>*</v>
          </cell>
        </row>
      </sheetData>
      <sheetData sheetId="3" refreshError="1">
        <row r="1">
          <cell r="H1" t="str">
            <v>*</v>
          </cell>
        </row>
      </sheetData>
      <sheetData sheetId="4">
        <row r="1">
          <cell r="H1" t="str">
            <v>*</v>
          </cell>
        </row>
      </sheetData>
      <sheetData sheetId="5" refreshError="1">
        <row r="1">
          <cell r="H1" t="str">
            <v>*</v>
          </cell>
        </row>
      </sheetData>
      <sheetData sheetId="6">
        <row r="1">
          <cell r="H1" t="str">
            <v>*</v>
          </cell>
        </row>
      </sheetData>
      <sheetData sheetId="7" refreshError="1">
        <row r="1">
          <cell r="H1" t="str">
            <v>*</v>
          </cell>
        </row>
      </sheetData>
      <sheetData sheetId="8" refreshError="1">
        <row r="1">
          <cell r="H1" t="str">
            <v>*</v>
          </cell>
        </row>
      </sheetData>
      <sheetData sheetId="9" refreshError="1">
        <row r="1">
          <cell r="H1" t="str">
            <v>*</v>
          </cell>
        </row>
      </sheetData>
      <sheetData sheetId="10" refreshError="1">
        <row r="1">
          <cell r="H1" t="str">
            <v>*</v>
          </cell>
        </row>
      </sheetData>
      <sheetData sheetId="11">
        <row r="1">
          <cell r="H1" t="str">
            <v>*</v>
          </cell>
        </row>
      </sheetData>
      <sheetData sheetId="12">
        <row r="1">
          <cell r="H1" t="str">
            <v>*</v>
          </cell>
        </row>
      </sheetData>
      <sheetData sheetId="13">
        <row r="1">
          <cell r="H1" t="str">
            <v>*</v>
          </cell>
        </row>
      </sheetData>
      <sheetData sheetId="14">
        <row r="1">
          <cell r="H1" t="str">
            <v>*</v>
          </cell>
        </row>
      </sheetData>
      <sheetData sheetId="15">
        <row r="1">
          <cell r="H1" t="str">
            <v>*</v>
          </cell>
        </row>
      </sheetData>
      <sheetData sheetId="16">
        <row r="1">
          <cell r="H1" t="str">
            <v>*</v>
          </cell>
        </row>
      </sheetData>
      <sheetData sheetId="17">
        <row r="1">
          <cell r="H1" t="str">
            <v>*</v>
          </cell>
        </row>
      </sheetData>
      <sheetData sheetId="18">
        <row r="1">
          <cell r="H1" t="str">
            <v>*</v>
          </cell>
        </row>
      </sheetData>
      <sheetData sheetId="19" refreshError="1">
        <row r="1">
          <cell r="H1" t="str">
            <v>*</v>
          </cell>
        </row>
      </sheetData>
      <sheetData sheetId="20">
        <row r="1">
          <cell r="H1" t="str">
            <v>*</v>
          </cell>
        </row>
      </sheetData>
      <sheetData sheetId="21" refreshError="1">
        <row r="1">
          <cell r="H1" t="str">
            <v>*</v>
          </cell>
        </row>
      </sheetData>
      <sheetData sheetId="22" refreshError="1">
        <row r="1">
          <cell r="H1" t="str">
            <v>*</v>
          </cell>
        </row>
      </sheetData>
      <sheetData sheetId="23" refreshError="1">
        <row r="1">
          <cell r="H1" t="str">
            <v>*</v>
          </cell>
        </row>
      </sheetData>
      <sheetData sheetId="24" refreshError="1">
        <row r="1">
          <cell r="H1" t="str">
            <v>*</v>
          </cell>
        </row>
      </sheetData>
      <sheetData sheetId="25" refreshError="1">
        <row r="1">
          <cell r="H1" t="str">
            <v>*</v>
          </cell>
        </row>
      </sheetData>
      <sheetData sheetId="26" refreshError="1">
        <row r="1">
          <cell r="H1" t="str">
            <v>*</v>
          </cell>
        </row>
      </sheetData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">
          <cell r="H1" t="str">
            <v>*</v>
          </cell>
        </row>
      </sheetData>
      <sheetData sheetId="48">
        <row r="1">
          <cell r="H1" t="str">
            <v>*</v>
          </cell>
        </row>
      </sheetData>
      <sheetData sheetId="49">
        <row r="1">
          <cell r="H1" t="str">
            <v>*</v>
          </cell>
        </row>
      </sheetData>
      <sheetData sheetId="50">
        <row r="1">
          <cell r="H1" t="str">
            <v>*</v>
          </cell>
        </row>
      </sheetData>
      <sheetData sheetId="51">
        <row r="1">
          <cell r="H1" t="str">
            <v>*</v>
          </cell>
        </row>
      </sheetData>
      <sheetData sheetId="52">
        <row r="1">
          <cell r="H1" t="str">
            <v>*</v>
          </cell>
        </row>
      </sheetData>
      <sheetData sheetId="53">
        <row r="1">
          <cell r="H1" t="str">
            <v>*</v>
          </cell>
        </row>
      </sheetData>
      <sheetData sheetId="54">
        <row r="1">
          <cell r="H1" t="str">
            <v>*</v>
          </cell>
        </row>
      </sheetData>
      <sheetData sheetId="55">
        <row r="1">
          <cell r="H1" t="str">
            <v>*</v>
          </cell>
        </row>
      </sheetData>
      <sheetData sheetId="56">
        <row r="1">
          <cell r="H1" t="str">
            <v>*</v>
          </cell>
        </row>
      </sheetData>
      <sheetData sheetId="57">
        <row r="1">
          <cell r="H1" t="str">
            <v>*</v>
          </cell>
        </row>
      </sheetData>
      <sheetData sheetId="58">
        <row r="1">
          <cell r="H1" t="str">
            <v>*</v>
          </cell>
        </row>
      </sheetData>
      <sheetData sheetId="59">
        <row r="1">
          <cell r="H1" t="str">
            <v>*</v>
          </cell>
        </row>
      </sheetData>
      <sheetData sheetId="60">
        <row r="1">
          <cell r="H1" t="str">
            <v>*</v>
          </cell>
        </row>
      </sheetData>
      <sheetData sheetId="61">
        <row r="1">
          <cell r="H1" t="str">
            <v>*</v>
          </cell>
        </row>
      </sheetData>
      <sheetData sheetId="62">
        <row r="1">
          <cell r="H1" t="str">
            <v>*</v>
          </cell>
        </row>
      </sheetData>
      <sheetData sheetId="63">
        <row r="1">
          <cell r="H1" t="str">
            <v>*</v>
          </cell>
        </row>
      </sheetData>
      <sheetData sheetId="64">
        <row r="1">
          <cell r="H1" t="str">
            <v>*</v>
          </cell>
        </row>
      </sheetData>
      <sheetData sheetId="65">
        <row r="1">
          <cell r="H1" t="str">
            <v>*</v>
          </cell>
        </row>
      </sheetData>
      <sheetData sheetId="66">
        <row r="1">
          <cell r="H1" t="str">
            <v>*</v>
          </cell>
        </row>
      </sheetData>
      <sheetData sheetId="67">
        <row r="1">
          <cell r="H1" t="str">
            <v>*</v>
          </cell>
        </row>
      </sheetData>
      <sheetData sheetId="68">
        <row r="1">
          <cell r="H1" t="str">
            <v>*</v>
          </cell>
        </row>
      </sheetData>
      <sheetData sheetId="69">
        <row r="1">
          <cell r="H1" t="str">
            <v>*</v>
          </cell>
        </row>
      </sheetData>
      <sheetData sheetId="70">
        <row r="1">
          <cell r="H1" t="str">
            <v>*</v>
          </cell>
        </row>
      </sheetData>
      <sheetData sheetId="71">
        <row r="1">
          <cell r="H1" t="str">
            <v>*</v>
          </cell>
        </row>
      </sheetData>
      <sheetData sheetId="72">
        <row r="1">
          <cell r="H1" t="str">
            <v>*</v>
          </cell>
        </row>
      </sheetData>
      <sheetData sheetId="73">
        <row r="1">
          <cell r="H1" t="str">
            <v>*</v>
          </cell>
        </row>
      </sheetData>
      <sheetData sheetId="74">
        <row r="1">
          <cell r="H1" t="str">
            <v>*</v>
          </cell>
        </row>
      </sheetData>
      <sheetData sheetId="75">
        <row r="1">
          <cell r="H1" t="str">
            <v>*</v>
          </cell>
        </row>
      </sheetData>
      <sheetData sheetId="76">
        <row r="1">
          <cell r="H1" t="str">
            <v>*</v>
          </cell>
        </row>
      </sheetData>
      <sheetData sheetId="77">
        <row r="1">
          <cell r="H1" t="str">
            <v>*</v>
          </cell>
        </row>
      </sheetData>
      <sheetData sheetId="78">
        <row r="1">
          <cell r="H1" t="str">
            <v>*</v>
          </cell>
        </row>
      </sheetData>
      <sheetData sheetId="79">
        <row r="1">
          <cell r="H1" t="str">
            <v>*</v>
          </cell>
        </row>
      </sheetData>
      <sheetData sheetId="80">
        <row r="1">
          <cell r="H1" t="str">
            <v>*</v>
          </cell>
        </row>
      </sheetData>
      <sheetData sheetId="81">
        <row r="1">
          <cell r="H1" t="str">
            <v>*</v>
          </cell>
        </row>
      </sheetData>
      <sheetData sheetId="82">
        <row r="1">
          <cell r="H1" t="str">
            <v>*</v>
          </cell>
        </row>
      </sheetData>
      <sheetData sheetId="83">
        <row r="1">
          <cell r="H1" t="str">
            <v>*</v>
          </cell>
        </row>
      </sheetData>
      <sheetData sheetId="84">
        <row r="1">
          <cell r="H1" t="str">
            <v>*</v>
          </cell>
        </row>
      </sheetData>
      <sheetData sheetId="85">
        <row r="1">
          <cell r="H1" t="str">
            <v>*</v>
          </cell>
        </row>
      </sheetData>
      <sheetData sheetId="86">
        <row r="1">
          <cell r="H1" t="str">
            <v>*</v>
          </cell>
        </row>
      </sheetData>
      <sheetData sheetId="87">
        <row r="1">
          <cell r="H1" t="str">
            <v>*</v>
          </cell>
        </row>
      </sheetData>
      <sheetData sheetId="88">
        <row r="1">
          <cell r="H1" t="str">
            <v>*</v>
          </cell>
        </row>
      </sheetData>
      <sheetData sheetId="89">
        <row r="1">
          <cell r="H1" t="str">
            <v>*</v>
          </cell>
        </row>
      </sheetData>
      <sheetData sheetId="90">
        <row r="1">
          <cell r="H1" t="str">
            <v>*</v>
          </cell>
        </row>
      </sheetData>
      <sheetData sheetId="91">
        <row r="1">
          <cell r="H1" t="str">
            <v>*</v>
          </cell>
        </row>
      </sheetData>
      <sheetData sheetId="92">
        <row r="1">
          <cell r="H1" t="str">
            <v>*</v>
          </cell>
        </row>
      </sheetData>
      <sheetData sheetId="93">
        <row r="1">
          <cell r="H1" t="str">
            <v>*</v>
          </cell>
        </row>
      </sheetData>
      <sheetData sheetId="94">
        <row r="1">
          <cell r="H1" t="str">
            <v>*</v>
          </cell>
        </row>
      </sheetData>
      <sheetData sheetId="95">
        <row r="1">
          <cell r="H1" t="str">
            <v>*</v>
          </cell>
        </row>
      </sheetData>
      <sheetData sheetId="96">
        <row r="1">
          <cell r="H1" t="str">
            <v>*</v>
          </cell>
        </row>
      </sheetData>
      <sheetData sheetId="97">
        <row r="1">
          <cell r="H1" t="str">
            <v>*</v>
          </cell>
        </row>
      </sheetData>
      <sheetData sheetId="98">
        <row r="1">
          <cell r="H1" t="str">
            <v>*</v>
          </cell>
        </row>
      </sheetData>
      <sheetData sheetId="99">
        <row r="1">
          <cell r="H1" t="str">
            <v>*</v>
          </cell>
        </row>
      </sheetData>
      <sheetData sheetId="100">
        <row r="1">
          <cell r="H1" t="str">
            <v>*</v>
          </cell>
        </row>
      </sheetData>
      <sheetData sheetId="101">
        <row r="1">
          <cell r="H1" t="str">
            <v>*</v>
          </cell>
        </row>
      </sheetData>
      <sheetData sheetId="102">
        <row r="1">
          <cell r="H1" t="str">
            <v>*</v>
          </cell>
        </row>
      </sheetData>
      <sheetData sheetId="103">
        <row r="1">
          <cell r="H1" t="str">
            <v>*</v>
          </cell>
        </row>
      </sheetData>
      <sheetData sheetId="104">
        <row r="1">
          <cell r="H1" t="str">
            <v>*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D"/>
      <sheetName val="face"/>
      <sheetName val="trough"/>
      <sheetName val="deck"/>
      <sheetName val="abut"/>
      <sheetName val="wings "/>
      <sheetName val="BBS"/>
      <sheetName val="DETAILED"/>
      <sheetName val="Sheet1"/>
      <sheetName val="FIRST"/>
      <sheetName val="Side walls (earth)"/>
      <sheetName val="AFFLUX CALC"/>
      <sheetName val="PROTECTION"/>
      <sheetName val="AFF DRAW"/>
      <sheetName val="TEL CALC"/>
      <sheetName val="NALA-LS"/>
      <sheetName val="X-BOX HYD"/>
      <sheetName val="X-TRAIL PIT DETAILS"/>
      <sheetName val="X-BLOCK LEVELS"/>
      <sheetName val="INSTRUCT"/>
      <sheetName val="MACRO-BACK UP"/>
      <sheetName val="DS HFL "/>
      <sheetName val="VENT DESIGN "/>
      <sheetName val="Side walls-Slab"/>
      <sheetName val="TRANSITIONS"/>
      <sheetName val="LOCAL RATES"/>
      <sheetName val="site fab&amp;ernstr"/>
      <sheetName val="Leads 08-09"/>
      <sheetName val="Cover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JAN25"/>
      <sheetName val="Sheet4"/>
      <sheetName val="PLAN_FEB97"/>
      <sheetName val="S2groupcode"/>
      <sheetName val="Index"/>
      <sheetName val="LOCAL RATES"/>
      <sheetName val="Cal"/>
      <sheetName val="Data"/>
      <sheetName val="Erection grider"/>
      <sheetName val="Voucher"/>
      <sheetName val="doq-10"/>
      <sheetName val="준검 내역서"/>
      <sheetName val="BHANDUP"/>
      <sheetName val="Headings"/>
      <sheetName val="Rates_PVC"/>
      <sheetName val="Labour"/>
      <sheetName val="Material"/>
      <sheetName val="MOTOR"/>
      <sheetName val="#REF"/>
      <sheetName val="Sheet2"/>
      <sheetName val="Manpower"/>
      <sheetName val="C &amp; G RHS"/>
      <sheetName val="기구표"/>
      <sheetName val="일반공사"/>
      <sheetName val="정부노임단가"/>
      <sheetName val="sheeet7"/>
      <sheetName val="old boq"/>
      <sheetName val="106C0300"/>
      <sheetName val="장비집계"/>
      <sheetName val="Embk top (2)"/>
      <sheetName val="PRECAST lightconc-II"/>
      <sheetName val="TBAL9697 -group wise  sdpl"/>
      <sheetName val="water prop."/>
      <sheetName val="Sump_cal"/>
      <sheetName val="FORM7"/>
      <sheetName val="31 Mar-09  closing stock"/>
      <sheetName val="AoR Finishing"/>
      <sheetName val="SB - reinf"/>
      <sheetName val="SCRUTINY"/>
      <sheetName val="EMD"/>
      <sheetName val="CO-EFF."/>
      <sheetName val="comperitive"/>
      <sheetName val="sheet3"/>
      <sheetName val="Sheet5"/>
      <sheetName val="Sheet6"/>
      <sheetName val="A.O.R."/>
      <sheetName val="PS1"/>
      <sheetName val="준검_내역서"/>
      <sheetName val="LOCAL_RATES"/>
      <sheetName val="Erection_grider"/>
      <sheetName val="준검_내역서1"/>
      <sheetName val="LOCAL_RATES1"/>
      <sheetName val="Erection_grider1"/>
      <sheetName val="dBase"/>
      <sheetName val="Plant &amp;  Machinery"/>
      <sheetName val="Staff Acco."/>
      <sheetName val="Abstruct total"/>
      <sheetName val="Data-Month"/>
      <sheetName val="Cover sheet"/>
      <sheetName val="Estimates"/>
      <sheetName val="CPIPE"/>
      <sheetName val="old_boq"/>
      <sheetName val="C_&amp;_G_RHS"/>
      <sheetName val="BOQ"/>
      <sheetName val="Site Dev BOQ"/>
      <sheetName val="RCC,Ret. Wall"/>
      <sheetName val="BASIS -DEC 08"/>
      <sheetName val="no."/>
      <sheetName val="Indices"/>
      <sheetName val="doq"/>
      <sheetName val="Base"/>
      <sheetName val="DEPTH CHART (ORR) L.S."/>
      <sheetName val="33 kV-Eqpt.fdn."/>
      <sheetName val="Basicdata-f"/>
      <sheetName val="GFRS"/>
      <sheetName val="DETAILED"/>
      <sheetName val="Sheet1"/>
      <sheetName val="LHS "/>
      <sheetName val="Anal"/>
      <sheetName val="MRATES"/>
      <sheetName val="TBAL9697_-group_wise__sdpl"/>
      <sheetName val="준검_내역서2"/>
      <sheetName val="LOCAL_RATES2"/>
      <sheetName val="Erection_grider2"/>
      <sheetName val="Embk_top_(2)"/>
      <sheetName val="water_prop_"/>
      <sheetName val="Plant_&amp;__Machinery"/>
      <sheetName val="31_Mar-09__closing_stock"/>
      <sheetName val="Abstruct_total"/>
      <sheetName val="PRECAST_lightconc-II"/>
      <sheetName val="DEPTH_CHART_(ORR)_L_S_"/>
      <sheetName val="BOQ Bhupia Mau"/>
      <sheetName val="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/>
      <sheetData sheetId="89"/>
      <sheetData sheetId="90"/>
      <sheetData sheetId="91"/>
      <sheetData sheetId="92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SUMMARY "/>
      <sheetName val=" BOQ"/>
      <sheetName val="ANALYSIS"/>
      <sheetName val="LOCAL RATES"/>
      <sheetName val="RESOURES"/>
      <sheetName val="DEPT RATES"/>
      <sheetName val="Trial Balance"/>
      <sheetName val="Estimate"/>
      <sheetName val="PLAN_FEB97"/>
      <sheetName val="Sump_cal"/>
      <sheetName val="MPR_PA_1"/>
      <sheetName val="Material"/>
      <sheetName val="Lead"/>
      <sheetName val="Erection"/>
      <sheetName val="PS1"/>
      <sheetName val="Quadrilateral Analysis CHENNAI "/>
      <sheetName val="Per"/>
      <sheetName val="Plant &amp;  Machinery"/>
      <sheetName val="FORM7"/>
      <sheetName val="Av.G Level"/>
      <sheetName val="Codes"/>
      <sheetName val="S2groupcode"/>
      <sheetName val="Index"/>
      <sheetName val="Labour"/>
      <sheetName val="GFRS"/>
      <sheetName val="Project Budget Worksheet"/>
      <sheetName val="PROCTOR"/>
      <sheetName val="oresreqsum"/>
    </sheetNames>
    <sheetDataSet>
      <sheetData sheetId="0"/>
      <sheetData sheetId="1"/>
      <sheetData sheetId="2"/>
      <sheetData sheetId="3">
        <row r="13">
          <cell r="H13">
            <v>575.12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A crushing plant"/>
      <sheetName val="Basic rate "/>
      <sheetName val="Base coar"/>
      <sheetName val="Bitu"/>
      <sheetName val="Carriage"/>
      <sheetName val="FELoader"/>
      <sheetName val="Labour "/>
      <sheetName val="material rt"/>
      <sheetName val="Pneumatic roller"/>
      <sheetName val="Sum-basic rate"/>
      <sheetName val="Vibratory"/>
      <sheetName val="Wet mix plant"/>
      <sheetName val="Rate Analysis "/>
      <sheetName val="LOCAL RATES"/>
      <sheetName val="Improvements"/>
      <sheetName val="Rates Basic"/>
      <sheetName val="AOR"/>
      <sheetName val="Trial Balance"/>
      <sheetName val="site fab&amp;ernstr"/>
      <sheetName val="LEAD"/>
      <sheetName val="NonSSR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SLAB DESIGN"/>
      <sheetName val="PARAMETER"/>
      <sheetName val="HYDRAULICS"/>
      <sheetName val="ABUTMENT"/>
      <sheetName val="WINGWALL"/>
      <sheetName val="BAR-BEND"/>
      <sheetName val="STAAD DRAWING "/>
      <sheetName val="COMP EST"/>
      <sheetName val="DETAILED"/>
      <sheetName val="ABSTRACT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COPY"/>
      <sheetName val="Face Sheet"/>
      <sheetName val="HYD Pipe design"/>
      <sheetName val="STA"/>
      <sheetName val="Detailed Estimate"/>
      <sheetName val="Abstract "/>
      <sheetName val="Header Footer"/>
      <sheetName val="Sheet3"/>
      <sheetName val="SLAB_DESIGN"/>
      <sheetName val="STAAD_DRAWING_"/>
      <sheetName val="COMP_EST"/>
      <sheetName val="DL_Input"/>
      <sheetName val="WL_Input"/>
      <sheetName val="WINGWALL_(2)"/>
      <sheetName val="Face_Sheet"/>
      <sheetName val="HYD_Pipe_design"/>
      <sheetName val="Detailed_Estimate"/>
      <sheetName val="Abstract_"/>
      <sheetName val="Header_Footer"/>
      <sheetName val="SLAB_DESIGN1"/>
      <sheetName val="STAAD_DRAWING_1"/>
      <sheetName val="COMP_EST1"/>
      <sheetName val="DL_Input1"/>
      <sheetName val="WL_Input1"/>
      <sheetName val="WINGWALL_(2)1"/>
      <sheetName val="Face_Sheet1"/>
      <sheetName val="HYD_Pipe_design1"/>
      <sheetName val="Detailed_Estimate1"/>
      <sheetName val="Abstract_1"/>
      <sheetName val="Header_Footer1"/>
      <sheetName val="SLAB_DESIGN2"/>
      <sheetName val="STAAD_DRAWING_2"/>
      <sheetName val="COMP_EST2"/>
      <sheetName val="DL_Input2"/>
      <sheetName val="WL_Input2"/>
      <sheetName val="WINGWALL_(2)2"/>
      <sheetName val="Face_Sheet2"/>
      <sheetName val="HYD_Pipe_design2"/>
      <sheetName val="Detailed_Estimate2"/>
      <sheetName val="Abstract_2"/>
      <sheetName val="Header_Footer2"/>
      <sheetName val="SLAB_DESIGN3"/>
      <sheetName val="STAAD_DRAWING_3"/>
      <sheetName val="COMP_EST3"/>
      <sheetName val="DL_Input3"/>
      <sheetName val="WL_Input3"/>
      <sheetName val="WINGWALL_(2)3"/>
      <sheetName val="Face_Sheet3"/>
      <sheetName val="HYD_Pipe_design3"/>
      <sheetName val="Detailed_Estimate3"/>
      <sheetName val="Abstract_3"/>
      <sheetName val="Header_Footer3"/>
      <sheetName val="SLAB_DESIGN4"/>
      <sheetName val="STAAD_DRAWING_4"/>
      <sheetName val="COMP_EST4"/>
      <sheetName val="DL_Input4"/>
      <sheetName val="WL_Input4"/>
      <sheetName val="WINGWALL_(2)4"/>
      <sheetName val="Face_Sheet4"/>
      <sheetName val="HYD_Pipe_design4"/>
      <sheetName val="Detailed_Estimate4"/>
      <sheetName val="Abstract_4"/>
      <sheetName val="Header_Footer4"/>
      <sheetName val="SLAB_DESIGN5"/>
      <sheetName val="STAAD_DRAWING_5"/>
      <sheetName val="COMP_EST5"/>
      <sheetName val="DL_Input5"/>
      <sheetName val="WL_Input5"/>
      <sheetName val="WINGWALL_(2)5"/>
      <sheetName val="Face_Sheet5"/>
      <sheetName val="HYD_Pipe_design5"/>
      <sheetName val="Detailed_Estimate5"/>
      <sheetName val="Abstract_5"/>
      <sheetName val="Header_Footer5"/>
      <sheetName val="Rate Analysis "/>
      <sheetName val="LEAD"/>
      <sheetName val="Sheet2"/>
      <sheetName val="site fab&amp;ernstr"/>
      <sheetName val="Fill this out first..."/>
    </sheetNames>
    <sheetDataSet>
      <sheetData sheetId="0" refreshError="1">
        <row r="40">
          <cell r="E40">
            <v>6.6500000000000457</v>
          </cell>
        </row>
        <row r="41">
          <cell r="E41">
            <v>7.0100000000000451</v>
          </cell>
        </row>
      </sheetData>
      <sheetData sheetId="1">
        <row r="40">
          <cell r="E40">
            <v>6.6500000000000457</v>
          </cell>
        </row>
      </sheetData>
      <sheetData sheetId="2">
        <row r="40">
          <cell r="E40">
            <v>6.6500000000000457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0">
          <cell r="E40">
            <v>6.6500000000000457</v>
          </cell>
        </row>
      </sheetData>
      <sheetData sheetId="39">
        <row r="40">
          <cell r="E40">
            <v>6.6500000000000457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0">
          <cell r="E40">
            <v>6.6500000000000457</v>
          </cell>
        </row>
      </sheetData>
      <sheetData sheetId="50">
        <row r="40">
          <cell r="E40">
            <v>6.6500000000000457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0">
          <cell r="E40">
            <v>6.6500000000000457</v>
          </cell>
        </row>
      </sheetData>
      <sheetData sheetId="61">
        <row r="40">
          <cell r="E40">
            <v>6.6500000000000457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FORM-W3"/>
      <sheetName val="Cul_detail"/>
      <sheetName val="B9798-D4"/>
      <sheetName val="유동표"/>
      <sheetName val="제출내역 (2)"/>
      <sheetName val="PLAN_FEB97"/>
      <sheetName val="S2groupcode"/>
      <sheetName val="Index"/>
      <sheetName val="Manpower"/>
      <sheetName val="Plant Cost"/>
      <sheetName val="cul-invSUBMITTED"/>
      <sheetName val="INPUT"/>
      <sheetName val="SLAB DESIGN"/>
      <sheetName val="head loss calc"/>
      <sheetName val="Plant &amp;  Machinery"/>
      <sheetName val="all client I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Activity List"/>
      <sheetName val="Risk Log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  <sheetName val="Sheet2"/>
      <sheetName val="ORGANOGRAM"/>
    </sheetNames>
    <sheetDataSet>
      <sheetData sheetId="0">
        <row r="10">
          <cell r="D10" t="str">
            <v>IOCL, Paradeep</v>
          </cell>
        </row>
        <row r="12">
          <cell r="D12" t="str">
            <v>Mr. Virender Roy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3LLsumpWS"/>
      <sheetName val="3LLsumpWSAnx"/>
      <sheetName val="Inlet 5LLsump-Thi"/>
      <sheetName val="5LLsump-Thi-ax"/>
      <sheetName val="1LLsumpWS "/>
      <sheetName val="1LLsumpWSAnx "/>
      <sheetName val="60sumpWS CH"/>
      <sheetName val="60sumpWS-CHax"/>
      <sheetName val="60sumpWS NM"/>
      <sheetName val="60sumpWS-NMax"/>
      <sheetName val="Inlet 5LLsump-Thi (2)"/>
      <sheetName val="5LLsump-Thi-ax (2)"/>
      <sheetName val="60sumpWS CH (2)"/>
      <sheetName val="60sumpWS-CHax (2)"/>
      <sheetName val="FORM-W3"/>
      <sheetName val="LOCAL RATES"/>
      <sheetName val="CRITER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GEN"/>
      <sheetName val="INPUT"/>
      <sheetName val="DIR USED ITEMS"/>
      <sheetName val="paste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extra"/>
      <sheetName val="Rate Ana"/>
      <sheetName val="DIR_USED_ITEMS"/>
      <sheetName val="Rate_Ana"/>
      <sheetName val="analysis"/>
      <sheetName val="Cul_detail"/>
      <sheetName val="BOQ"/>
      <sheetName val="RIP1"/>
      <sheetName val="Highway Data"/>
      <sheetName val="Data"/>
      <sheetName val="UP"/>
      <sheetName val="june(SG)(Badnawar)"/>
      <sheetName val="INPUT SHEET"/>
      <sheetName val="Rectangular Beam"/>
      <sheetName val="head loss calc"/>
      <sheetName val="well-cap"/>
      <sheetName val="FORM-W3"/>
      <sheetName val="STANDARD DATA"/>
      <sheetName val="MANHOLE"/>
      <sheetName val="Manpower"/>
      <sheetName val="MPR_PA_1"/>
      <sheetName val="RANGE"/>
      <sheetName val="17"/>
      <sheetName val="REL"/>
      <sheetName val="Sheet2"/>
    </sheetNames>
    <sheetDataSet>
      <sheetData sheetId="0">
        <row r="3">
          <cell r="C3" t="str">
            <v>CHAPTER-1</v>
          </cell>
        </row>
      </sheetData>
      <sheetData sheetId="1"/>
      <sheetData sheetId="2"/>
      <sheetData sheetId="3"/>
      <sheetData sheetId="4">
        <row r="3">
          <cell r="C3" t="str">
            <v>CHAPTER-1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ITEMS TO BE CHECK"/>
      <sheetName val="PROJ VIEW"/>
      <sheetName val="SUMMARY"/>
      <sheetName val="PAGE COLLECTION"/>
      <sheetName val="BOQ"/>
      <sheetName val="ANALYSIS"/>
      <sheetName val="RESOUR_MACH"/>
      <sheetName val="LOCAL RATES"/>
      <sheetName val="CRUSHER"/>
      <sheetName val="MECH-COST ANALYSIS"/>
      <sheetName val="PROGRAM"/>
      <sheetName val="LOADING"/>
      <sheetName val="MAJOR QTYS"/>
      <sheetName val="RESOUR_MANPOWER"/>
      <sheetName val="TRANS"/>
      <sheetName val="DATA SHEET"/>
      <sheetName val="Eqpt_Manpoer Schedule"/>
      <sheetName val="NH-25(MP-UP) synopsys"/>
      <sheetName val="catch pit"/>
      <sheetName val="Shuttering&amp;Concrete"/>
      <sheetName val="Rate A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einforced Earthwork"/>
      <sheetName val="Barrier, Railings"/>
      <sheetName val="VARIOUS STONES"/>
      <sheetName val="Catch Pit"/>
      <sheetName val="KERBS"/>
      <sheetName val="LOCAL RATES"/>
      <sheetName val="SUMMARY"/>
      <sheetName val="Rate Ana"/>
      <sheetName val="Rectangular Beam"/>
      <sheetName val="Quanity Detail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ABUT MASTER"/>
      <sheetName val="TEL CALC"/>
      <sheetName val="TEL LONG"/>
      <sheetName val="GLOSSARY"/>
      <sheetName val="ABUT MASTER (4)"/>
      <sheetName val="ABUT MASTER (3)"/>
      <sheetName val="ABUTMENT"/>
      <sheetName val="TOC"/>
      <sheetName val="SPECIFICATIONS"/>
      <sheetName val="DATA LIST "/>
      <sheetName val="Sheet1"/>
      <sheetName val="Sheet2"/>
      <sheetName val="Sheet3"/>
      <sheetName val="#REF"/>
      <sheetName val="TEL_CALC"/>
      <sheetName val="TEL_LONG"/>
      <sheetName val="ABUT_MASTER_(4)"/>
      <sheetName val="ABUT_MASTER_(3)"/>
      <sheetName val="ABUT_MASTER"/>
      <sheetName val="DATA_LIST_"/>
      <sheetName val="TEL_CALC1"/>
      <sheetName val="TEL_LONG1"/>
      <sheetName val="ABUT_MASTER_(4)1"/>
      <sheetName val="ABUT_MASTER_(3)1"/>
      <sheetName val="ABUT_MASTER1"/>
      <sheetName val="DATA_LIST_1"/>
      <sheetName val="TEL_CALC2"/>
      <sheetName val="TEL_LONG2"/>
      <sheetName val="ABUT_MASTER_(4)2"/>
      <sheetName val="ABUT_MASTER_(3)2"/>
      <sheetName val="ABUT_MASTER2"/>
      <sheetName val="DATA_LIST_2"/>
      <sheetName val="TEL_CALC3"/>
      <sheetName val="TEL_LONG3"/>
      <sheetName val="ABUT_MASTER_(4)3"/>
      <sheetName val="ABUT_MASTER_(3)3"/>
      <sheetName val="ABUT_MASTER3"/>
      <sheetName val="DATA_LIST_3"/>
      <sheetName val="TEL_CALC4"/>
      <sheetName val="TEL_LONG4"/>
      <sheetName val="ABUT_MASTER_(4)4"/>
      <sheetName val="ABUT_MASTER_(3)4"/>
      <sheetName val="ABUT_MASTER4"/>
      <sheetName val="DATA_LIST_4"/>
      <sheetName val="TEL_CALC5"/>
      <sheetName val="TEL_LONG5"/>
      <sheetName val="ABUT_MASTER_(4)5"/>
      <sheetName val="ABUT_MASTER_(3)5"/>
      <sheetName val="ABUT_MASTER5"/>
      <sheetName val="DATA_LIST_5"/>
      <sheetName val="Anl"/>
      <sheetName val="PROCTOR"/>
      <sheetName val="SLAB DESIGN"/>
      <sheetName val="Data"/>
      <sheetName val="index"/>
    </sheetNames>
    <sheetDataSet>
      <sheetData sheetId="0" refreshError="1">
        <row r="57">
          <cell r="K57">
            <v>0.3</v>
          </cell>
        </row>
      </sheetData>
      <sheetData sheetId="1">
        <row r="57">
          <cell r="K57">
            <v>0.3</v>
          </cell>
        </row>
      </sheetData>
      <sheetData sheetId="2">
        <row r="57">
          <cell r="K57">
            <v>0.3</v>
          </cell>
        </row>
      </sheetData>
      <sheetData sheetId="3">
        <row r="57">
          <cell r="K57">
            <v>0.3</v>
          </cell>
        </row>
      </sheetData>
      <sheetData sheetId="4">
        <row r="57">
          <cell r="K57">
            <v>0.3</v>
          </cell>
        </row>
      </sheetData>
      <sheetData sheetId="5">
        <row r="57">
          <cell r="K57">
            <v>0.3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>
        <row r="57">
          <cell r="K57">
            <v>0.3</v>
          </cell>
        </row>
      </sheetData>
      <sheetData sheetId="16">
        <row r="57">
          <cell r="K57">
            <v>0.3</v>
          </cell>
        </row>
      </sheetData>
      <sheetData sheetId="17">
        <row r="57">
          <cell r="K57">
            <v>0.3</v>
          </cell>
        </row>
      </sheetData>
      <sheetData sheetId="18" refreshError="1"/>
      <sheetData sheetId="19" refreshError="1"/>
      <sheetData sheetId="20">
        <row r="57">
          <cell r="K57">
            <v>0.3</v>
          </cell>
        </row>
      </sheetData>
      <sheetData sheetId="21">
        <row r="57">
          <cell r="K57">
            <v>0.3</v>
          </cell>
        </row>
      </sheetData>
      <sheetData sheetId="22">
        <row r="57">
          <cell r="K57">
            <v>0.3</v>
          </cell>
        </row>
      </sheetData>
      <sheetData sheetId="23">
        <row r="57">
          <cell r="K57">
            <v>0.3</v>
          </cell>
        </row>
      </sheetData>
      <sheetData sheetId="24">
        <row r="57">
          <cell r="K57">
            <v>0.3</v>
          </cell>
        </row>
      </sheetData>
      <sheetData sheetId="25">
        <row r="57">
          <cell r="K57">
            <v>0.3</v>
          </cell>
        </row>
      </sheetData>
      <sheetData sheetId="26">
        <row r="57">
          <cell r="K57">
            <v>0.3</v>
          </cell>
        </row>
      </sheetData>
      <sheetData sheetId="27">
        <row r="57">
          <cell r="K57">
            <v>0.3</v>
          </cell>
        </row>
      </sheetData>
      <sheetData sheetId="28">
        <row r="57">
          <cell r="K57">
            <v>0.3</v>
          </cell>
        </row>
      </sheetData>
      <sheetData sheetId="29">
        <row r="57">
          <cell r="K57">
            <v>0.3</v>
          </cell>
        </row>
      </sheetData>
      <sheetData sheetId="30">
        <row r="57">
          <cell r="K57">
            <v>0.3</v>
          </cell>
        </row>
      </sheetData>
      <sheetData sheetId="31">
        <row r="57">
          <cell r="K57">
            <v>0.3</v>
          </cell>
        </row>
      </sheetData>
      <sheetData sheetId="32">
        <row r="57">
          <cell r="K57">
            <v>0.3</v>
          </cell>
        </row>
      </sheetData>
      <sheetData sheetId="33">
        <row r="57">
          <cell r="K57">
            <v>0.3</v>
          </cell>
        </row>
      </sheetData>
      <sheetData sheetId="34">
        <row r="57">
          <cell r="K57">
            <v>0.3</v>
          </cell>
        </row>
      </sheetData>
      <sheetData sheetId="35">
        <row r="57">
          <cell r="K57">
            <v>0.3</v>
          </cell>
        </row>
      </sheetData>
      <sheetData sheetId="36">
        <row r="57">
          <cell r="K57">
            <v>0.3</v>
          </cell>
        </row>
      </sheetData>
      <sheetData sheetId="37">
        <row r="57">
          <cell r="K57">
            <v>0.3</v>
          </cell>
        </row>
      </sheetData>
      <sheetData sheetId="38">
        <row r="57">
          <cell r="K57">
            <v>0.3</v>
          </cell>
        </row>
      </sheetData>
      <sheetData sheetId="39">
        <row r="57">
          <cell r="K57">
            <v>0.3</v>
          </cell>
        </row>
      </sheetData>
      <sheetData sheetId="40">
        <row r="57">
          <cell r="K57">
            <v>0.3</v>
          </cell>
        </row>
      </sheetData>
      <sheetData sheetId="41">
        <row r="57">
          <cell r="K57">
            <v>0.3</v>
          </cell>
        </row>
      </sheetData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FIRST"/>
      <sheetName val="DATA"/>
      <sheetName val="SOIL REPORT"/>
      <sheetName val="PIPE HYDRAULIC DESIGN"/>
      <sheetName val="PIPE LOAD DESIGN"/>
      <sheetName val="GATE OPER. SLAB"/>
      <sheetName val="BBS"/>
      <sheetName val="WINGWALL"/>
      <sheetName val="GATE HEADWALL"/>
      <sheetName val="Ene"/>
      <sheetName val="CODE BOOK REFERENCE"/>
      <sheetName val="Eg-1"/>
      <sheetName val="Eg-2"/>
      <sheetName val="Eg-3"/>
      <sheetName val="Eg-4"/>
      <sheetName val="Eg-5"/>
      <sheetName val="Eg-6)"/>
      <sheetName val="Eg-7"/>
      <sheetName val="Eg-8"/>
      <sheetName val="Eg-9"/>
      <sheetName val="Eg-10"/>
      <sheetName val="Chart2"/>
      <sheetName val="Chart3"/>
      <sheetName val="Chart4"/>
      <sheetName val="Charts Data"/>
      <sheetName val="Sheet1"/>
      <sheetName val="Sheet11"/>
      <sheetName val="FLUME WALL EST"/>
      <sheetName val="ABUT MASTER"/>
      <sheetName val="Anl"/>
      <sheetName val="v"/>
      <sheetName val="90-1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0_655"/>
      <sheetName val="0+655"/>
      <sheetName val="1+385"/>
      <sheetName val="2+068"/>
      <sheetName val="Sheet11"/>
      <sheetName val="ABUT MASTER"/>
      <sheetName val="PRECAST lightconc-II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nput"/>
      <sheetName val="Calc1"/>
      <sheetName val="Calc2"/>
      <sheetName val="PSC_length"/>
      <sheetName val="SktWt"/>
      <sheetName val="spare"/>
      <sheetName val="spare2"/>
      <sheetName val="IS3370"/>
      <sheetName val="IS456"/>
      <sheetName val="Calc"/>
      <sheetName val="Civil Boq"/>
      <sheetName val="id"/>
    </sheetNames>
    <sheetDataSet>
      <sheetData sheetId="0"/>
      <sheetData sheetId="1"/>
      <sheetData sheetId="2">
        <row r="63">
          <cell r="B63">
            <v>1</v>
          </cell>
          <cell r="C63" t="str">
            <v xml:space="preserve"> Barrel 1M length</v>
          </cell>
          <cell r="D63">
            <v>1</v>
          </cell>
          <cell r="E63">
            <v>275</v>
          </cell>
          <cell r="F63">
            <v>3.53</v>
          </cell>
          <cell r="G63">
            <v>3.75</v>
          </cell>
        </row>
        <row r="64">
          <cell r="B64">
            <v>2</v>
          </cell>
          <cell r="C64" t="str">
            <v xml:space="preserve"> 0 to 30 deg Bend S/s</v>
          </cell>
          <cell r="D64">
            <v>1.52</v>
          </cell>
          <cell r="E64">
            <v>421</v>
          </cell>
          <cell r="F64">
            <v>5.66</v>
          </cell>
          <cell r="G64">
            <v>6.46</v>
          </cell>
        </row>
        <row r="65">
          <cell r="B65">
            <v>3</v>
          </cell>
          <cell r="C65" t="str">
            <v xml:space="preserve"> 31 to 45 deg Bend S/s</v>
          </cell>
          <cell r="D65">
            <v>2.14</v>
          </cell>
          <cell r="E65">
            <v>592</v>
          </cell>
          <cell r="F65">
            <v>7.85</v>
          </cell>
          <cell r="G65">
            <v>8.7799999999999994</v>
          </cell>
        </row>
        <row r="66">
          <cell r="B66">
            <v>4</v>
          </cell>
          <cell r="C66" t="str">
            <v xml:space="preserve"> 46 to 60 deg Bend S/s</v>
          </cell>
          <cell r="D66">
            <v>2.2799999999999998</v>
          </cell>
          <cell r="E66">
            <v>630</v>
          </cell>
          <cell r="F66">
            <v>8.35</v>
          </cell>
          <cell r="G66">
            <v>9.31</v>
          </cell>
        </row>
        <row r="67">
          <cell r="B67">
            <v>5</v>
          </cell>
          <cell r="C67" t="str">
            <v xml:space="preserve"> 61 to 90 deg bend S/s</v>
          </cell>
          <cell r="D67">
            <v>3.2</v>
          </cell>
          <cell r="E67">
            <v>882</v>
          </cell>
          <cell r="F67">
            <v>11.6</v>
          </cell>
          <cell r="G67">
            <v>12.76</v>
          </cell>
        </row>
        <row r="68">
          <cell r="B68">
            <v>6</v>
          </cell>
          <cell r="C68" t="str">
            <v xml:space="preserve"> 0 to 30 deg Bend Plain/Plain</v>
          </cell>
          <cell r="D68">
            <v>1.52</v>
          </cell>
          <cell r="E68">
            <v>419</v>
          </cell>
          <cell r="F68">
            <v>5.37</v>
          </cell>
          <cell r="G68">
            <v>5.71</v>
          </cell>
        </row>
        <row r="69">
          <cell r="B69">
            <v>7</v>
          </cell>
          <cell r="C69" t="str">
            <v xml:space="preserve"> 31 to 45 deg Bend Plain/Plain</v>
          </cell>
          <cell r="D69">
            <v>2.14</v>
          </cell>
          <cell r="E69">
            <v>589</v>
          </cell>
          <cell r="F69">
            <v>7.56</v>
          </cell>
          <cell r="G69">
            <v>8.0299999999999994</v>
          </cell>
        </row>
        <row r="70">
          <cell r="B70">
            <v>8</v>
          </cell>
          <cell r="C70" t="str">
            <v xml:space="preserve"> 46 to 60 deg Bend Plain/Plain</v>
          </cell>
          <cell r="D70">
            <v>2.2799999999999998</v>
          </cell>
          <cell r="E70">
            <v>628</v>
          </cell>
          <cell r="F70">
            <v>8.06</v>
          </cell>
          <cell r="G70">
            <v>8.56</v>
          </cell>
        </row>
        <row r="71">
          <cell r="B71">
            <v>9</v>
          </cell>
          <cell r="C71" t="str">
            <v xml:space="preserve"> 61 to 90 deg bend Plain/Plain</v>
          </cell>
          <cell r="D71">
            <v>3.2</v>
          </cell>
          <cell r="E71">
            <v>880</v>
          </cell>
          <cell r="F71">
            <v>11.31</v>
          </cell>
          <cell r="G71">
            <v>12.01</v>
          </cell>
        </row>
        <row r="72">
          <cell r="B72">
            <v>10</v>
          </cell>
          <cell r="C72" t="str">
            <v xml:space="preserve"> 0 to 30 deg Bend Fld/Plain</v>
          </cell>
          <cell r="D72">
            <v>1.52</v>
          </cell>
          <cell r="E72">
            <v>421</v>
          </cell>
          <cell r="F72">
            <v>5.37</v>
          </cell>
          <cell r="G72">
            <v>5.71</v>
          </cell>
        </row>
        <row r="73">
          <cell r="B73">
            <v>11</v>
          </cell>
          <cell r="C73" t="str">
            <v xml:space="preserve"> 31 to 45 deg Bend Fld/Plain</v>
          </cell>
          <cell r="D73">
            <v>2.14</v>
          </cell>
          <cell r="E73">
            <v>591</v>
          </cell>
          <cell r="F73">
            <v>7.56</v>
          </cell>
          <cell r="G73">
            <v>8.0299999999999994</v>
          </cell>
        </row>
        <row r="74">
          <cell r="B74">
            <v>12</v>
          </cell>
          <cell r="C74" t="str">
            <v xml:space="preserve"> 46 to 60 deg Bend Fld/Plain</v>
          </cell>
          <cell r="D74">
            <v>2.2799999999999998</v>
          </cell>
          <cell r="E74">
            <v>629</v>
          </cell>
          <cell r="F74">
            <v>8.06</v>
          </cell>
          <cell r="G74">
            <v>8.56</v>
          </cell>
        </row>
        <row r="75">
          <cell r="B75">
            <v>13</v>
          </cell>
          <cell r="C75" t="str">
            <v xml:space="preserve"> 61 to 90 deg bend Fld/Plain</v>
          </cell>
          <cell r="D75">
            <v>3.2</v>
          </cell>
          <cell r="E75">
            <v>882</v>
          </cell>
          <cell r="F75">
            <v>11.31</v>
          </cell>
          <cell r="G75">
            <v>12.01</v>
          </cell>
        </row>
        <row r="76">
          <cell r="B76">
            <v>14</v>
          </cell>
          <cell r="C76" t="str">
            <v xml:space="preserve"> 0 to 30 deg Bend Skt/Plain</v>
          </cell>
          <cell r="D76">
            <v>1.52</v>
          </cell>
          <cell r="E76">
            <v>421</v>
          </cell>
          <cell r="F76">
            <v>5.37</v>
          </cell>
          <cell r="G76">
            <v>6.46</v>
          </cell>
        </row>
        <row r="77">
          <cell r="B77">
            <v>15</v>
          </cell>
          <cell r="C77" t="str">
            <v xml:space="preserve"> 31 to 45 deg Bend Skt/Plain</v>
          </cell>
          <cell r="D77">
            <v>2.14</v>
          </cell>
          <cell r="E77">
            <v>592</v>
          </cell>
          <cell r="F77">
            <v>7.56</v>
          </cell>
          <cell r="G77">
            <v>8.7799999999999994</v>
          </cell>
        </row>
        <row r="78">
          <cell r="B78">
            <v>16</v>
          </cell>
          <cell r="C78" t="str">
            <v xml:space="preserve"> 46 to 60 deg Bend Skt/Plain</v>
          </cell>
          <cell r="D78">
            <v>2.2799999999999998</v>
          </cell>
          <cell r="E78">
            <v>630</v>
          </cell>
          <cell r="F78">
            <v>8.06</v>
          </cell>
          <cell r="G78">
            <v>9.31</v>
          </cell>
        </row>
        <row r="79">
          <cell r="B79">
            <v>17</v>
          </cell>
          <cell r="C79" t="str">
            <v xml:space="preserve"> 61 to 90 deg bend Skt/Plain</v>
          </cell>
          <cell r="D79">
            <v>3.2</v>
          </cell>
          <cell r="E79">
            <v>882</v>
          </cell>
          <cell r="F79">
            <v>11.31</v>
          </cell>
          <cell r="G79">
            <v>12.76</v>
          </cell>
        </row>
        <row r="80">
          <cell r="B80">
            <v>18</v>
          </cell>
          <cell r="C80" t="str">
            <v xml:space="preserve"> 0 to 30 deg Bend Spt/Plain</v>
          </cell>
          <cell r="D80">
            <v>1.52</v>
          </cell>
          <cell r="E80">
            <v>419</v>
          </cell>
          <cell r="F80">
            <v>5.66</v>
          </cell>
          <cell r="G80">
            <v>5.71</v>
          </cell>
        </row>
        <row r="81">
          <cell r="B81">
            <v>19</v>
          </cell>
          <cell r="C81" t="str">
            <v xml:space="preserve"> 31 to 45 deg Bend Spt/Plain</v>
          </cell>
          <cell r="D81">
            <v>2.14</v>
          </cell>
          <cell r="E81">
            <v>589</v>
          </cell>
          <cell r="F81">
            <v>7.85</v>
          </cell>
          <cell r="G81">
            <v>8.0299999999999994</v>
          </cell>
        </row>
        <row r="82">
          <cell r="B82">
            <v>20</v>
          </cell>
          <cell r="C82" t="str">
            <v xml:space="preserve"> 46 to 60 deg Bend Spt/Plain</v>
          </cell>
          <cell r="D82">
            <v>2.2799999999999998</v>
          </cell>
          <cell r="E82">
            <v>628</v>
          </cell>
          <cell r="F82">
            <v>8.35</v>
          </cell>
          <cell r="G82">
            <v>8.56</v>
          </cell>
        </row>
        <row r="83">
          <cell r="B83">
            <v>21</v>
          </cell>
          <cell r="C83" t="str">
            <v xml:space="preserve"> 61 to 90 deg bend Spt/Plain</v>
          </cell>
          <cell r="D83">
            <v>3.2</v>
          </cell>
          <cell r="E83">
            <v>880</v>
          </cell>
          <cell r="F83">
            <v>11.6</v>
          </cell>
          <cell r="G83">
            <v>12.01</v>
          </cell>
        </row>
        <row r="84">
          <cell r="B84">
            <v>22</v>
          </cell>
          <cell r="C84" t="str">
            <v xml:space="preserve"> Scour Tee</v>
          </cell>
          <cell r="D84">
            <v>1.92</v>
          </cell>
          <cell r="E84">
            <v>544</v>
          </cell>
          <cell r="F84">
            <v>7.08</v>
          </cell>
          <cell r="G84">
            <v>7.96</v>
          </cell>
        </row>
        <row r="85">
          <cell r="B85">
            <v>23</v>
          </cell>
          <cell r="C85" t="str">
            <v xml:space="preserve">  AV Tee</v>
          </cell>
          <cell r="D85">
            <v>1.47</v>
          </cell>
          <cell r="E85">
            <v>409</v>
          </cell>
          <cell r="F85">
            <v>5.49</v>
          </cell>
          <cell r="G85">
            <v>6.27</v>
          </cell>
        </row>
        <row r="86">
          <cell r="B86">
            <v>24</v>
          </cell>
          <cell r="C86" t="str">
            <v xml:space="preserve">  Skt/Spt Taper(1) </v>
          </cell>
          <cell r="D86">
            <v>2.7</v>
          </cell>
          <cell r="E86">
            <v>543</v>
          </cell>
          <cell r="F86">
            <v>7.09</v>
          </cell>
          <cell r="G86">
            <v>8.34</v>
          </cell>
        </row>
        <row r="87">
          <cell r="B87">
            <v>25</v>
          </cell>
          <cell r="C87" t="str">
            <v xml:space="preserve">  Skt/Spt Taper(2) </v>
          </cell>
          <cell r="D87">
            <v>2.9</v>
          </cell>
          <cell r="E87">
            <v>565</v>
          </cell>
          <cell r="F87">
            <v>7.37</v>
          </cell>
          <cell r="G87">
            <v>8.68</v>
          </cell>
        </row>
        <row r="88">
          <cell r="B88">
            <v>26</v>
          </cell>
          <cell r="C88" t="str">
            <v xml:space="preserve">  Skt/Spt Taper(3) </v>
          </cell>
          <cell r="D88">
            <v>4.7</v>
          </cell>
          <cell r="E88">
            <v>653</v>
          </cell>
          <cell r="F88" t="e">
            <v>#N/A</v>
          </cell>
          <cell r="G88">
            <v>10.27</v>
          </cell>
        </row>
        <row r="89">
          <cell r="B89">
            <v>27</v>
          </cell>
          <cell r="C89" t="str">
            <v xml:space="preserve">   Tee(1)</v>
          </cell>
          <cell r="D89">
            <v>1.67</v>
          </cell>
          <cell r="E89">
            <v>469</v>
          </cell>
          <cell r="F89">
            <v>6.19</v>
          </cell>
          <cell r="G89">
            <v>7.22</v>
          </cell>
        </row>
        <row r="90">
          <cell r="B90">
            <v>28</v>
          </cell>
          <cell r="C90" t="str">
            <v xml:space="preserve">   Tee(2)</v>
          </cell>
          <cell r="D90">
            <v>1.32</v>
          </cell>
          <cell r="E90">
            <v>364</v>
          </cell>
          <cell r="F90">
            <v>4.96</v>
          </cell>
          <cell r="G90" t="e">
            <v>#N/A</v>
          </cell>
        </row>
        <row r="91">
          <cell r="B91">
            <v>29</v>
          </cell>
          <cell r="C91" t="str">
            <v xml:space="preserve">   Tee(3)</v>
          </cell>
          <cell r="D91">
            <v>1.32</v>
          </cell>
          <cell r="E91">
            <v>364</v>
          </cell>
          <cell r="F91">
            <v>4.96</v>
          </cell>
          <cell r="G91" t="e">
            <v>#N/A</v>
          </cell>
        </row>
        <row r="92">
          <cell r="B92">
            <v>30</v>
          </cell>
          <cell r="C92" t="str">
            <v xml:space="preserve"> 1 m Skt/spt Tail piece</v>
          </cell>
          <cell r="D92">
            <v>1</v>
          </cell>
          <cell r="E92">
            <v>276</v>
          </cell>
          <cell r="F92">
            <v>3.82</v>
          </cell>
          <cell r="G92">
            <v>4.5</v>
          </cell>
        </row>
        <row r="93">
          <cell r="B93">
            <v>31</v>
          </cell>
          <cell r="C93" t="str">
            <v xml:space="preserve"> 1 m Skt/Flg Tail piece</v>
          </cell>
          <cell r="D93">
            <v>1</v>
          </cell>
          <cell r="E93">
            <v>276</v>
          </cell>
          <cell r="F93">
            <v>3.53</v>
          </cell>
          <cell r="G93">
            <v>4.5</v>
          </cell>
        </row>
        <row r="94">
          <cell r="B94">
            <v>32</v>
          </cell>
          <cell r="C94" t="str">
            <v>Socket wt</v>
          </cell>
          <cell r="D94">
            <v>0</v>
          </cell>
          <cell r="E94">
            <v>98</v>
          </cell>
          <cell r="F94">
            <v>0</v>
          </cell>
          <cell r="G94">
            <v>0</v>
          </cell>
        </row>
        <row r="95">
          <cell r="B95">
            <v>33</v>
          </cell>
          <cell r="C95" t="str">
            <v>Spigot wt</v>
          </cell>
          <cell r="D95">
            <v>0</v>
          </cell>
          <cell r="E95">
            <v>39</v>
          </cell>
          <cell r="F95">
            <v>0</v>
          </cell>
          <cell r="G95">
            <v>0</v>
          </cell>
        </row>
        <row r="96">
          <cell r="B96">
            <v>34</v>
          </cell>
          <cell r="C96" t="str">
            <v>Flange wt</v>
          </cell>
          <cell r="D96">
            <v>0</v>
          </cell>
          <cell r="E96">
            <v>116</v>
          </cell>
          <cell r="F96">
            <v>0</v>
          </cell>
          <cell r="G96">
            <v>0</v>
          </cell>
        </row>
        <row r="97">
          <cell r="B97">
            <v>35</v>
          </cell>
          <cell r="C97" t="str">
            <v xml:space="preserve">  Collar</v>
          </cell>
          <cell r="D97">
            <v>0.15</v>
          </cell>
          <cell r="E97">
            <v>43</v>
          </cell>
          <cell r="F97">
            <v>0.53</v>
          </cell>
          <cell r="G97">
            <v>0.56000000000000005</v>
          </cell>
        </row>
        <row r="103">
          <cell r="C103" t="str">
            <v xml:space="preserve">   Tee(1) Plain ends</v>
          </cell>
          <cell r="D103">
            <v>27</v>
          </cell>
          <cell r="E103" t="str">
            <v>1100 mm x 350 mm  Tee Plain ends</v>
          </cell>
        </row>
        <row r="104">
          <cell r="C104" t="str">
            <v xml:space="preserve">   Tee(2) Plain ends</v>
          </cell>
          <cell r="D104">
            <v>28</v>
          </cell>
          <cell r="E104" t="str">
            <v>1100 mm x 0 mm  Tee Plain ends</v>
          </cell>
        </row>
        <row r="105">
          <cell r="C105" t="str">
            <v xml:space="preserve">   Tee(3) Plain ends</v>
          </cell>
          <cell r="D105">
            <v>29</v>
          </cell>
          <cell r="E105" t="str">
            <v>1100 mm x 0 mm  Tee Plain ends</v>
          </cell>
        </row>
        <row r="106">
          <cell r="C106" t="str">
            <v xml:space="preserve">  AV Tee Plain ends</v>
          </cell>
          <cell r="D106">
            <v>23</v>
          </cell>
          <cell r="E106" t="str">
            <v>1100 mm x 150 mm AV Tee Plain ends</v>
          </cell>
        </row>
        <row r="107">
          <cell r="C107" t="str">
            <v xml:space="preserve">  Collar Plain ends</v>
          </cell>
          <cell r="D107">
            <v>35</v>
          </cell>
          <cell r="E107" t="str">
            <v>1100 mm  Collar Plain ends</v>
          </cell>
        </row>
        <row r="108">
          <cell r="C108" t="str">
            <v xml:space="preserve"> 0 to 30 deg Bend Fld/Plain</v>
          </cell>
          <cell r="D108">
            <v>10</v>
          </cell>
          <cell r="E108" t="str">
            <v>1100 mm 0 to 30 deg Bend Fld/Plain</v>
          </cell>
        </row>
        <row r="109">
          <cell r="C109" t="str">
            <v xml:space="preserve"> 0 to 30 deg Bend Plain/Plain</v>
          </cell>
          <cell r="D109">
            <v>6</v>
          </cell>
          <cell r="E109" t="str">
            <v>1100 mm 0 to 30 deg Bend Plain/Plain</v>
          </cell>
        </row>
        <row r="110">
          <cell r="C110" t="str">
            <v xml:space="preserve"> 0 to 30 deg Bend S/s</v>
          </cell>
          <cell r="D110">
            <v>2</v>
          </cell>
          <cell r="E110" t="str">
            <v>1100 mm 0 to 30 deg Bend S/s</v>
          </cell>
        </row>
        <row r="111">
          <cell r="C111" t="str">
            <v xml:space="preserve"> 0 to 30 deg Bend Skt/Plain</v>
          </cell>
          <cell r="D111">
            <v>14</v>
          </cell>
          <cell r="E111" t="str">
            <v>1100 mm 0 to 30 deg Bend Skt/Plain</v>
          </cell>
        </row>
        <row r="112">
          <cell r="C112" t="str">
            <v xml:space="preserve"> 0 to 30 deg Bend Spt/Plain</v>
          </cell>
          <cell r="D112">
            <v>18</v>
          </cell>
          <cell r="E112" t="str">
            <v>1100 mm 0 to 30 deg Bend Spt/Plain</v>
          </cell>
        </row>
        <row r="113">
          <cell r="C113" t="str">
            <v xml:space="preserve"> 1 m Tail piece Plain ends</v>
          </cell>
          <cell r="D113">
            <v>31</v>
          </cell>
          <cell r="E113" t="str">
            <v>1100 mm x1 m Tail piece Plain ends</v>
          </cell>
        </row>
        <row r="114">
          <cell r="C114" t="str">
            <v xml:space="preserve"> 1 m Tail piece Plain ends</v>
          </cell>
          <cell r="D114">
            <v>30</v>
          </cell>
          <cell r="E114" t="str">
            <v>1100 mm x1 m Tail piece Plain ends</v>
          </cell>
        </row>
        <row r="115">
          <cell r="C115" t="str">
            <v xml:space="preserve"> 31 to 45 deg Bend Fld/Plain</v>
          </cell>
          <cell r="D115">
            <v>11</v>
          </cell>
          <cell r="E115" t="str">
            <v>1100 mm 31 to 45 deg Bend Fld/Plain</v>
          </cell>
        </row>
        <row r="116">
          <cell r="C116" t="str">
            <v xml:space="preserve"> 31 to 45 deg Bend Plain/Plain</v>
          </cell>
          <cell r="D116">
            <v>7</v>
          </cell>
          <cell r="E116" t="str">
            <v>1100 mm 31 to 45 deg Bend Plain/Plain</v>
          </cell>
        </row>
        <row r="117">
          <cell r="C117" t="str">
            <v xml:space="preserve"> 31 to 45 deg Bend S/s</v>
          </cell>
          <cell r="D117">
            <v>3</v>
          </cell>
          <cell r="E117" t="str">
            <v>1100 mm 31 to 45 deg Bend S/s</v>
          </cell>
        </row>
        <row r="118">
          <cell r="C118" t="str">
            <v xml:space="preserve"> 31 to 45 deg Bend Skt/Plain</v>
          </cell>
          <cell r="D118">
            <v>15</v>
          </cell>
          <cell r="E118" t="str">
            <v>1100 mm 31 to 45 deg Bend Skt/Plain</v>
          </cell>
        </row>
        <row r="119">
          <cell r="C119" t="str">
            <v xml:space="preserve"> 31 to 45 deg Bend Spt/Plain</v>
          </cell>
          <cell r="D119">
            <v>19</v>
          </cell>
          <cell r="E119" t="str">
            <v>1100 mm 31 to 45 deg Bend Spt/Plain</v>
          </cell>
        </row>
        <row r="120">
          <cell r="C120" t="str">
            <v xml:space="preserve"> 46 to 60 deg Bend Fld/Plain</v>
          </cell>
          <cell r="D120">
            <v>12</v>
          </cell>
          <cell r="E120" t="str">
            <v>1100 mm 46 to 60 deg Bend Fld/Plain</v>
          </cell>
        </row>
        <row r="121">
          <cell r="C121" t="str">
            <v xml:space="preserve"> 46 to 60 deg Bend Plain/Plain</v>
          </cell>
          <cell r="D121">
            <v>8</v>
          </cell>
          <cell r="E121" t="str">
            <v>1100 mm 46 to 60 deg Bend Plain/Plain</v>
          </cell>
        </row>
        <row r="122">
          <cell r="C122" t="str">
            <v xml:space="preserve"> 46 to 60 deg Bend S/s</v>
          </cell>
          <cell r="D122">
            <v>4</v>
          </cell>
          <cell r="E122" t="str">
            <v>1100 mm 46 to 60 deg Bend S/s</v>
          </cell>
        </row>
        <row r="123">
          <cell r="C123" t="str">
            <v xml:space="preserve"> 46 to 60 deg Bend Skt/Plain</v>
          </cell>
          <cell r="D123">
            <v>16</v>
          </cell>
          <cell r="E123" t="str">
            <v>1100 mm 46 to 60 deg Bend Skt/Plain</v>
          </cell>
        </row>
        <row r="124">
          <cell r="C124" t="str">
            <v xml:space="preserve"> 46 to 60 deg Bend Spt/Plain</v>
          </cell>
          <cell r="D124">
            <v>20</v>
          </cell>
          <cell r="E124" t="str">
            <v>1100 mm 46 to 60 deg Bend Spt/Plain</v>
          </cell>
        </row>
        <row r="125">
          <cell r="C125" t="str">
            <v xml:space="preserve"> 61 to 90 deg bend Fld/Plain</v>
          </cell>
          <cell r="D125">
            <v>13</v>
          </cell>
          <cell r="E125" t="str">
            <v>1100 mm 61 to 90 deg bend Fld/Plain</v>
          </cell>
        </row>
        <row r="126">
          <cell r="C126" t="str">
            <v xml:space="preserve"> 61 to 90 deg bend Plain/Plain</v>
          </cell>
          <cell r="D126">
            <v>9</v>
          </cell>
          <cell r="E126" t="str">
            <v>1100 mm 61 to 90 deg bend Plain/Plain</v>
          </cell>
        </row>
        <row r="127">
          <cell r="C127" t="str">
            <v xml:space="preserve"> 61 to 90 deg bend S/s</v>
          </cell>
          <cell r="D127">
            <v>5</v>
          </cell>
          <cell r="E127" t="str">
            <v>1100 mm 61 to 90 deg bend S/s</v>
          </cell>
        </row>
        <row r="128">
          <cell r="C128" t="str">
            <v xml:space="preserve"> 61 to 90 deg bend Skt/Plain</v>
          </cell>
          <cell r="D128">
            <v>17</v>
          </cell>
          <cell r="E128" t="str">
            <v>1100 mm 61 to 90 deg bend Skt/Plain</v>
          </cell>
        </row>
        <row r="129">
          <cell r="C129" t="str">
            <v xml:space="preserve"> 61 to 90 deg bend Spt/Plain</v>
          </cell>
          <cell r="D129">
            <v>21</v>
          </cell>
          <cell r="E129" t="str">
            <v>1100 mm 61 to 90 deg bend Spt/Plain</v>
          </cell>
        </row>
        <row r="130">
          <cell r="C130" t="str">
            <v xml:space="preserve"> Barrel 1M length</v>
          </cell>
          <cell r="D130">
            <v>1</v>
          </cell>
          <cell r="E130" t="str">
            <v>1100 mm Barrel 1M length</v>
          </cell>
        </row>
        <row r="131">
          <cell r="C131" t="str">
            <v xml:space="preserve"> Scour Tee Plain ends</v>
          </cell>
          <cell r="D131">
            <v>22</v>
          </cell>
          <cell r="E131" t="str">
            <v>1100 mm x 600 mm Scour Tee Plain ends</v>
          </cell>
        </row>
        <row r="132">
          <cell r="C132" t="str">
            <v>Flange wt</v>
          </cell>
          <cell r="D132">
            <v>34</v>
          </cell>
          <cell r="E132" t="str">
            <v>1100 mm  Flange wt</v>
          </cell>
        </row>
        <row r="133">
          <cell r="C133" t="str">
            <v>Socket wt</v>
          </cell>
          <cell r="D133">
            <v>32</v>
          </cell>
          <cell r="E133" t="str">
            <v>1100 mm  Socket wt</v>
          </cell>
        </row>
        <row r="134">
          <cell r="C134" t="str">
            <v>Spigot wt</v>
          </cell>
          <cell r="D134">
            <v>33</v>
          </cell>
          <cell r="E134" t="str">
            <v>1100 mm  Spigot wt</v>
          </cell>
        </row>
        <row r="135">
          <cell r="C135" t="str">
            <v>Taper(1) Plain ends</v>
          </cell>
          <cell r="D135">
            <v>24</v>
          </cell>
          <cell r="E135" t="str">
            <v>1100 mm x 500 mm Taper Plain ends</v>
          </cell>
        </row>
        <row r="136">
          <cell r="C136" t="str">
            <v>Taper(2) Plain ends</v>
          </cell>
          <cell r="D136">
            <v>25</v>
          </cell>
          <cell r="E136" t="str">
            <v>1100 mm x 450 mm Taper Plain ends</v>
          </cell>
        </row>
        <row r="137">
          <cell r="C137" t="str">
            <v>Taper(3) Plain ends</v>
          </cell>
          <cell r="D137">
            <v>26</v>
          </cell>
          <cell r="E137" t="str">
            <v>1100 mm x 0 mm Taper Plain ends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LITL"/>
      <sheetName val="Cash Flow-LITL"/>
      <sheetName val="Top sheet-Actual"/>
      <sheetName val="Cash Flow-Actual"/>
      <sheetName val="W PLAN-OUT"/>
      <sheetName val="Cash Flow-LMP"/>
      <sheetName val="Escalation"/>
      <sheetName val="S-Curve"/>
      <sheetName val="Boq"/>
      <sheetName val="Final Rate"/>
      <sheetName val="W PLAN-IN"/>
      <sheetName val="Abstract"/>
      <sheetName val="22-MD"/>
      <sheetName val="Top sheet-WTP"/>
      <sheetName val="Top sheet-WO O&amp;M"/>
      <sheetName val="21-Rate Analysis-1"/>
      <sheetName val="Labour-LITL"/>
      <sheetName val="Labour-Sc"/>
      <sheetName val="Material-Overal"/>
      <sheetName val="Material-LITL"/>
      <sheetName val="Material-SC"/>
      <sheetName val="Equipment-LITL"/>
      <sheetName val="Top sheet-O&amp;M"/>
      <sheetName val="Sheet1"/>
      <sheetName val="Sheet3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sh Water"/>
      <sheetName val="Sludge Disposal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Instrumentation"/>
      <sheetName val="lEVELING"/>
      <sheetName val="Top sheet-Overall"/>
      <sheetName val="Man Power cost"/>
      <sheetName val="Site Infrastructure"/>
      <sheetName val="O&amp;M Cost"/>
      <sheetName val="Site Infra-Unit"/>
      <sheetName val="LMP-Check"/>
      <sheetName val="S-Curve-data"/>
      <sheetName val="Top sheet-Overall-Final (2)"/>
      <sheetName val="Check"/>
      <sheetName val="Labour"/>
      <sheetName val="Equipment"/>
      <sheetName val="Subcontractor"/>
      <sheetName val="Top sheet-Overall-Final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9">
          <cell r="E29">
            <v>85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New"/>
      <sheetName val="Cash Flow"/>
      <sheetName val="BOQ"/>
      <sheetName val="Work Plan"/>
      <sheetName val="Work Plan-Financial"/>
      <sheetName val="Escalation"/>
      <sheetName val="contingency"/>
      <sheetName val="Man Power cost"/>
      <sheetName val="Site Infrastructure"/>
      <sheetName val="Site Infra-Unit"/>
      <sheetName val="Prilim"/>
      <sheetName val="Rate Analysis "/>
      <sheetName val="MD"/>
      <sheetName val="Bridge"/>
      <sheetName val="Valve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0">
          <cell r="E50">
            <v>649</v>
          </cell>
        </row>
      </sheetData>
      <sheetData sheetId="12"/>
      <sheetData sheetId="13" refreshError="1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Overall-Final"/>
      <sheetName val="Quoted"/>
      <sheetName val="Pipe line-1500"/>
      <sheetName val="Pipe line-1400"/>
      <sheetName val="Pipe line-1200"/>
      <sheetName val="Pipe line-1400-6.5"/>
      <sheetName val="Analy_7-10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Top Sheet"/>
      <sheetName val="2-Group Code"/>
      <sheetName val="3-Work Plan"/>
      <sheetName val="4-Work Plan Grouped"/>
      <sheetName val="5-Fin Plan WOL (Grouped)"/>
      <sheetName val="6-Escalation"/>
      <sheetName val="7-Contingency"/>
      <sheetName val="7-Mat-Calc"/>
      <sheetName val="8-Material"/>
      <sheetName val="9-Labour"/>
      <sheetName val="10-P&amp;M"/>
      <sheetName val="Priliminary Exp"/>
      <sheetName val="11-OH"/>
      <sheetName val="12-DI &amp; GI Pipes"/>
      <sheetName val="13-Pipe-Civil"/>
      <sheetName val="Valves &amp; EMI"/>
      <sheetName val="Rate Analysis "/>
      <sheetName val="MD"/>
      <sheetName val="Qty Estimates"/>
      <sheetName val="1-BOQ"/>
      <sheetName val="Top sheet (3)"/>
      <sheetName val="Top Sheet (2)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9">
          <cell r="E19">
            <v>210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AA31"/>
  <sheetViews>
    <sheetView showZeros="0" zoomScale="95" zoomScaleNormal="95" workbookViewId="0">
      <pane xSplit="4" ySplit="3" topLeftCell="E4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" defaultRowHeight="15"/>
  <cols>
    <col min="1" max="1" width="2.42578125" style="7" customWidth="1"/>
    <col min="2" max="2" width="5" style="7" customWidth="1"/>
    <col min="3" max="3" width="26.85546875" style="7" customWidth="1"/>
    <col min="4" max="4" width="14.140625" style="7" customWidth="1"/>
    <col min="5" max="5" width="11.5703125" style="7" customWidth="1"/>
    <col min="6" max="6" width="8.28515625" style="14" bestFit="1" customWidth="1"/>
    <col min="7" max="7" width="7.28515625" style="14" customWidth="1"/>
    <col min="8" max="8" width="8.42578125" style="14" customWidth="1"/>
    <col min="9" max="9" width="7.28515625" style="16" customWidth="1"/>
    <col min="10" max="10" width="8.28515625" style="16" bestFit="1" customWidth="1"/>
    <col min="11" max="11" width="8" style="16" customWidth="1"/>
    <col min="12" max="12" width="8.28515625" style="16" bestFit="1" customWidth="1"/>
    <col min="13" max="13" width="7.28515625" style="16" customWidth="1"/>
    <col min="14" max="14" width="8.28515625" style="16" bestFit="1" customWidth="1"/>
    <col min="15" max="15" width="7.28515625" style="16" customWidth="1"/>
    <col min="16" max="16" width="8.28515625" style="16" bestFit="1" customWidth="1"/>
    <col min="17" max="17" width="8.7109375" style="16" customWidth="1"/>
    <col min="18" max="20" width="8.140625" style="17" customWidth="1"/>
    <col min="21" max="21" width="9" style="7"/>
    <col min="22" max="22" width="8" style="7" customWidth="1"/>
    <col min="23" max="16384" width="9" style="7"/>
  </cols>
  <sheetData>
    <row r="1" spans="2:27" s="2" customFormat="1" ht="23.25" customHeight="1">
      <c r="B1" s="1" t="s">
        <v>0</v>
      </c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6" t="s">
        <v>1</v>
      </c>
    </row>
    <row r="2" spans="2:27" ht="19.5" customHeight="1">
      <c r="B2" s="264" t="s">
        <v>2</v>
      </c>
      <c r="C2" s="266" t="s">
        <v>3</v>
      </c>
      <c r="D2" s="264" t="s">
        <v>4</v>
      </c>
      <c r="E2" s="264" t="s">
        <v>5</v>
      </c>
      <c r="F2" s="262" t="s">
        <v>6</v>
      </c>
      <c r="G2" s="263"/>
      <c r="H2" s="263"/>
      <c r="I2" s="262" t="s">
        <v>7</v>
      </c>
      <c r="J2" s="263"/>
      <c r="K2" s="263"/>
      <c r="L2" s="262" t="s">
        <v>8</v>
      </c>
      <c r="M2" s="263"/>
      <c r="N2" s="263"/>
      <c r="O2" s="262" t="s">
        <v>9</v>
      </c>
      <c r="P2" s="263"/>
      <c r="Q2" s="263"/>
      <c r="R2" s="268" t="s">
        <v>10</v>
      </c>
      <c r="S2" s="268"/>
      <c r="T2" s="268"/>
    </row>
    <row r="3" spans="2:27" s="9" customFormat="1" ht="27" customHeight="1">
      <c r="B3" s="265"/>
      <c r="C3" s="267"/>
      <c r="D3" s="265"/>
      <c r="E3" s="265"/>
      <c r="F3" s="8" t="s">
        <v>11</v>
      </c>
      <c r="G3" s="8" t="s">
        <v>12</v>
      </c>
      <c r="H3" s="8" t="s">
        <v>13</v>
      </c>
      <c r="I3" s="8" t="s">
        <v>11</v>
      </c>
      <c r="J3" s="8" t="s">
        <v>12</v>
      </c>
      <c r="K3" s="8" t="s">
        <v>13</v>
      </c>
      <c r="L3" s="8" t="s">
        <v>11</v>
      </c>
      <c r="M3" s="8" t="s">
        <v>12</v>
      </c>
      <c r="N3" s="8" t="s">
        <v>13</v>
      </c>
      <c r="O3" s="8" t="s">
        <v>11</v>
      </c>
      <c r="P3" s="8" t="s">
        <v>12</v>
      </c>
      <c r="Q3" s="8" t="s">
        <v>13</v>
      </c>
      <c r="R3" s="8" t="s">
        <v>11</v>
      </c>
      <c r="S3" s="8" t="s">
        <v>12</v>
      </c>
      <c r="T3" s="8" t="s">
        <v>13</v>
      </c>
      <c r="W3" s="64"/>
      <c r="X3" s="64" t="s">
        <v>48</v>
      </c>
      <c r="Y3" s="64"/>
      <c r="Z3" s="64"/>
      <c r="AA3" s="64"/>
    </row>
    <row r="4" spans="2:27" s="11" customFormat="1" ht="25.5" customHeight="1">
      <c r="B4" s="10">
        <v>1</v>
      </c>
      <c r="C4" s="34" t="s">
        <v>36</v>
      </c>
      <c r="D4" s="35">
        <v>1116</v>
      </c>
      <c r="E4" s="35">
        <f>3.1415*7850*(0.401+0.004)*0.004*D4/1000</f>
        <v>44.584708338000006</v>
      </c>
      <c r="F4" s="37"/>
      <c r="G4" s="35">
        <f>3.1415*7850*(0.401+0.004)*0.004*F4/1000</f>
        <v>0</v>
      </c>
      <c r="H4" s="38">
        <f>+F4*$X4/10000000</f>
        <v>0</v>
      </c>
      <c r="I4" s="37"/>
      <c r="J4" s="35">
        <f>3.1415*7850*(0.401+0.004)*0.004*I4/1000</f>
        <v>0</v>
      </c>
      <c r="K4" s="38">
        <f>+I4*$X4/10000000</f>
        <v>0</v>
      </c>
      <c r="L4" s="37"/>
      <c r="M4" s="35">
        <f>3.1415*7850*(0.401+0.004)*0.004*L4/1000</f>
        <v>0</v>
      </c>
      <c r="N4" s="38">
        <f>+L4*$X4/10000000</f>
        <v>0</v>
      </c>
      <c r="O4" s="37"/>
      <c r="P4" s="35">
        <f>3.1415*7850*(0.401+0.004)*0.004*O4/1000</f>
        <v>0</v>
      </c>
      <c r="Q4" s="38">
        <f>+O4*$X4/10000000</f>
        <v>0</v>
      </c>
      <c r="R4" s="39">
        <f t="shared" ref="R4:T13" si="0">+F4+I4+L4+O4</f>
        <v>0</v>
      </c>
      <c r="S4" s="35">
        <f>3.1415*7850*(0.401+0.004)*0.004*R4/1000</f>
        <v>0</v>
      </c>
      <c r="T4" s="38">
        <f t="shared" si="0"/>
        <v>0</v>
      </c>
      <c r="W4" s="65"/>
      <c r="X4" s="65">
        <v>2900</v>
      </c>
      <c r="Y4" s="65"/>
      <c r="Z4" s="65"/>
      <c r="AA4" s="65"/>
    </row>
    <row r="5" spans="2:27" s="11" customFormat="1" ht="25.5" customHeight="1">
      <c r="B5" s="10">
        <f>+B4+1</f>
        <v>2</v>
      </c>
      <c r="C5" s="34" t="s">
        <v>37</v>
      </c>
      <c r="D5" s="35">
        <v>598</v>
      </c>
      <c r="E5" s="35">
        <f>3.1415*7850*(0.501+0.006)*0.006*D5/1000</f>
        <v>44.860810374899998</v>
      </c>
      <c r="F5" s="37"/>
      <c r="G5" s="35">
        <f>3.1415*7850*(0.501+0.006)*0.006*F5/1000</f>
        <v>0</v>
      </c>
      <c r="H5" s="38">
        <f>+F5*$X5/10000000</f>
        <v>0</v>
      </c>
      <c r="I5" s="37"/>
      <c r="J5" s="35">
        <f>3.1415*7850*(0.501+0.006)*0.006*I5/1000</f>
        <v>0</v>
      </c>
      <c r="K5" s="38">
        <f>+I5*$X5/10000000</f>
        <v>0</v>
      </c>
      <c r="L5" s="37"/>
      <c r="M5" s="35">
        <f>3.1415*7850*(0.501+0.006)*0.006*L5/1000</f>
        <v>0</v>
      </c>
      <c r="N5" s="38">
        <f>+L5*$X5/10000000</f>
        <v>0</v>
      </c>
      <c r="O5" s="37"/>
      <c r="P5" s="35">
        <f>3.1415*7850*(0.501+0.006)*0.006*O5/1000</f>
        <v>0</v>
      </c>
      <c r="Q5" s="38">
        <f>+O5*$X5/10000000</f>
        <v>0</v>
      </c>
      <c r="R5" s="39">
        <f t="shared" si="0"/>
        <v>0</v>
      </c>
      <c r="S5" s="35">
        <f>3.1415*7850*(0.501+0.006)*0.006*R5/1000</f>
        <v>0</v>
      </c>
      <c r="T5" s="38">
        <f t="shared" si="0"/>
        <v>0</v>
      </c>
      <c r="W5" s="65"/>
      <c r="X5" s="65">
        <v>3850</v>
      </c>
      <c r="Y5" s="65"/>
      <c r="Z5" s="65"/>
      <c r="AA5" s="65"/>
    </row>
    <row r="6" spans="2:27" s="11" customFormat="1" ht="25.5" customHeight="1">
      <c r="B6" s="10">
        <f>+B5+1</f>
        <v>3</v>
      </c>
      <c r="C6" s="34" t="s">
        <v>38</v>
      </c>
      <c r="D6" s="35">
        <v>9824</v>
      </c>
      <c r="E6" s="35">
        <f>3.1415*7850*(0.701+0.006)*0.006*D6/1000</f>
        <v>1027.6985381712</v>
      </c>
      <c r="F6" s="37">
        <v>5000</v>
      </c>
      <c r="G6" s="35">
        <f>3.1415*7850*(0.701+0.006)*0.006*F6/1000</f>
        <v>523.05503775000011</v>
      </c>
      <c r="H6" s="38">
        <f t="shared" ref="H6:H13" si="1">+F6*$X6/10000000</f>
        <v>2.4249999999999998</v>
      </c>
      <c r="I6" s="37">
        <v>2000</v>
      </c>
      <c r="J6" s="35">
        <f>3.1415*7850*(0.701+0.006)*0.006*I6/1000</f>
        <v>209.22201510000002</v>
      </c>
      <c r="K6" s="38">
        <f t="shared" ref="K6:K13" si="2">+I6*$X6/10000000</f>
        <v>0.97</v>
      </c>
      <c r="L6" s="37">
        <v>2000</v>
      </c>
      <c r="M6" s="35">
        <f>3.1415*7850*(0.701+0.006)*0.006*L6/1000</f>
        <v>209.22201510000002</v>
      </c>
      <c r="N6" s="38">
        <f t="shared" ref="N6:N13" si="3">+L6*$X6/10000000</f>
        <v>0.97</v>
      </c>
      <c r="O6" s="37"/>
      <c r="P6" s="35">
        <f>3.1415*7850*(0.701+0.006)*0.006*O6/1000</f>
        <v>0</v>
      </c>
      <c r="Q6" s="38">
        <f t="shared" ref="Q6:Q13" si="4">+O6*$X6/10000000</f>
        <v>0</v>
      </c>
      <c r="R6" s="39">
        <f t="shared" si="0"/>
        <v>9000</v>
      </c>
      <c r="S6" s="35">
        <f>3.1415*7850*(0.701+0.006)*0.006*R6/1000</f>
        <v>941.49906795000004</v>
      </c>
      <c r="T6" s="38">
        <f t="shared" si="0"/>
        <v>4.3649999999999993</v>
      </c>
      <c r="W6" s="65"/>
      <c r="X6" s="65">
        <v>4850</v>
      </c>
      <c r="Y6" s="65"/>
      <c r="Z6" s="65"/>
      <c r="AA6" s="65"/>
    </row>
    <row r="7" spans="2:27" s="11" customFormat="1" ht="25.5" customHeight="1">
      <c r="B7" s="10">
        <f t="shared" ref="B7:B13" si="5">+B6+1</f>
        <v>4</v>
      </c>
      <c r="C7" s="34" t="s">
        <v>39</v>
      </c>
      <c r="D7" s="35">
        <v>90</v>
      </c>
      <c r="E7" s="35">
        <f>3.1415*7850*(1.001+0.007)*0.007*D7/1000</f>
        <v>15.660578555999999</v>
      </c>
      <c r="F7" s="37"/>
      <c r="G7" s="35">
        <f>3.1415*7850*(1.001+0.007)*0.007*F7/1000</f>
        <v>0</v>
      </c>
      <c r="H7" s="38">
        <f t="shared" si="1"/>
        <v>0</v>
      </c>
      <c r="I7" s="37"/>
      <c r="J7" s="35">
        <f>3.1415*7850*(1.001+0.007)*0.007*I7/1000</f>
        <v>0</v>
      </c>
      <c r="K7" s="38">
        <f t="shared" si="2"/>
        <v>0</v>
      </c>
      <c r="L7" s="37"/>
      <c r="M7" s="35">
        <f>3.1415*7850*(1.001+0.007)*0.007*L7/1000</f>
        <v>0</v>
      </c>
      <c r="N7" s="38">
        <f t="shared" si="3"/>
        <v>0</v>
      </c>
      <c r="O7" s="37"/>
      <c r="P7" s="35">
        <f>3.1415*7850*(1.001+0.007)*0.007*O7/1000</f>
        <v>0</v>
      </c>
      <c r="Q7" s="38">
        <f t="shared" si="4"/>
        <v>0</v>
      </c>
      <c r="R7" s="39">
        <f t="shared" si="0"/>
        <v>0</v>
      </c>
      <c r="S7" s="35">
        <f>3.1415*7850*(1.001+0.007)*0.007*R7/1000</f>
        <v>0</v>
      </c>
      <c r="T7" s="38">
        <f t="shared" si="0"/>
        <v>0</v>
      </c>
      <c r="W7" s="65"/>
      <c r="X7" s="65">
        <v>9970</v>
      </c>
      <c r="Y7" s="65"/>
      <c r="Z7" s="65"/>
      <c r="AA7" s="65"/>
    </row>
    <row r="8" spans="2:27" s="11" customFormat="1" ht="25.5" customHeight="1">
      <c r="B8" s="10">
        <f t="shared" si="5"/>
        <v>5</v>
      </c>
      <c r="C8" s="34" t="s">
        <v>40</v>
      </c>
      <c r="D8" s="35">
        <v>13136</v>
      </c>
      <c r="E8" s="35">
        <f>3.1415*7850*(1.401+0.009)*0.009*D8/1000</f>
        <v>4110.8486036760005</v>
      </c>
      <c r="F8" s="37"/>
      <c r="G8" s="35">
        <f>3.1415*7850*(1.401+0.009)*0.009*F8/1000</f>
        <v>0</v>
      </c>
      <c r="H8" s="38">
        <f t="shared" si="1"/>
        <v>0</v>
      </c>
      <c r="I8" s="37">
        <v>2000</v>
      </c>
      <c r="J8" s="35">
        <f>3.1415*7850*(1.401+0.009)*0.009*I8/1000</f>
        <v>625.89046949999999</v>
      </c>
      <c r="K8" s="38">
        <f t="shared" si="2"/>
        <v>3.25</v>
      </c>
      <c r="L8" s="37">
        <v>2000</v>
      </c>
      <c r="M8" s="35">
        <f>3.1415*7850*(1.401+0.009)*0.009*L8/1000</f>
        <v>625.89046949999999</v>
      </c>
      <c r="N8" s="38">
        <f t="shared" si="3"/>
        <v>3.25</v>
      </c>
      <c r="O8" s="37">
        <v>4000</v>
      </c>
      <c r="P8" s="35">
        <f>3.1415*7850*(1.401+0.009)*0.009*O8/1000</f>
        <v>1251.780939</v>
      </c>
      <c r="Q8" s="38">
        <f t="shared" si="4"/>
        <v>6.5</v>
      </c>
      <c r="R8" s="39">
        <f t="shared" si="0"/>
        <v>8000</v>
      </c>
      <c r="S8" s="35">
        <f>3.1415*7850*(1.401+0.009)*0.009*R8/1000</f>
        <v>2503.561878</v>
      </c>
      <c r="T8" s="38">
        <f t="shared" si="0"/>
        <v>13</v>
      </c>
      <c r="W8" s="65"/>
      <c r="X8" s="65">
        <v>16250</v>
      </c>
      <c r="Y8" s="65"/>
      <c r="Z8" s="65"/>
      <c r="AA8" s="65"/>
    </row>
    <row r="9" spans="2:27" s="11" customFormat="1" ht="25.5" customHeight="1">
      <c r="B9" s="10">
        <f t="shared" si="5"/>
        <v>6</v>
      </c>
      <c r="C9" s="34" t="s">
        <v>41</v>
      </c>
      <c r="D9" s="35">
        <v>3229</v>
      </c>
      <c r="E9" s="35">
        <f>3.1415*7850*(1.501+0.009)*0.009*D9/1000</f>
        <v>1082.1668412352499</v>
      </c>
      <c r="F9" s="37"/>
      <c r="G9" s="35">
        <f>3.1415*7850*(1.501+0.009)*0.009*F9/1000</f>
        <v>0</v>
      </c>
      <c r="H9" s="38">
        <f t="shared" si="1"/>
        <v>0</v>
      </c>
      <c r="I9" s="37"/>
      <c r="J9" s="35">
        <f>3.1415*7850*(1.501+0.009)*0.009*I9/1000</f>
        <v>0</v>
      </c>
      <c r="K9" s="38">
        <f t="shared" si="2"/>
        <v>0</v>
      </c>
      <c r="L9" s="37"/>
      <c r="M9" s="35">
        <f>3.1415*7850*(1.501+0.009)*0.009*L9/1000</f>
        <v>0</v>
      </c>
      <c r="N9" s="38">
        <f t="shared" si="3"/>
        <v>0</v>
      </c>
      <c r="O9" s="37"/>
      <c r="P9" s="35">
        <f>3.1415*7850*(1.501+0.009)*0.009*O9/1000</f>
        <v>0</v>
      </c>
      <c r="Q9" s="38">
        <f t="shared" si="4"/>
        <v>0</v>
      </c>
      <c r="R9" s="39">
        <f t="shared" si="0"/>
        <v>0</v>
      </c>
      <c r="S9" s="35">
        <f>3.1415*7850*(1.501+0.009)*0.009*R9/1000</f>
        <v>0</v>
      </c>
      <c r="T9" s="38">
        <f t="shared" si="0"/>
        <v>0</v>
      </c>
      <c r="W9" s="65"/>
      <c r="X9" s="65">
        <v>22495.5</v>
      </c>
      <c r="Y9" s="65"/>
      <c r="Z9" s="65"/>
      <c r="AA9" s="65"/>
    </row>
    <row r="10" spans="2:27" s="11" customFormat="1" ht="25.5" customHeight="1">
      <c r="B10" s="10">
        <f t="shared" si="5"/>
        <v>7</v>
      </c>
      <c r="C10" s="34" t="s">
        <v>42</v>
      </c>
      <c r="D10" s="35">
        <v>14655</v>
      </c>
      <c r="E10" s="35">
        <f>3.1415*7850*(1.601+0.011)*0.011*D10/1000</f>
        <v>6408.4096570064994</v>
      </c>
      <c r="F10" s="37"/>
      <c r="G10" s="35">
        <f>3.1415*7850*(1.601+0.011)*0.011*F10/1000</f>
        <v>0</v>
      </c>
      <c r="H10" s="38">
        <f t="shared" si="1"/>
        <v>0</v>
      </c>
      <c r="I10" s="37"/>
      <c r="J10" s="35">
        <f>3.1415*7850*(1.601+0.011)*0.011*I10/1000</f>
        <v>0</v>
      </c>
      <c r="K10" s="38">
        <f t="shared" si="2"/>
        <v>0</v>
      </c>
      <c r="L10" s="37"/>
      <c r="M10" s="35">
        <f>3.1415*7850*(1.601+0.011)*0.011*L10/1000</f>
        <v>0</v>
      </c>
      <c r="N10" s="38">
        <f t="shared" si="3"/>
        <v>0</v>
      </c>
      <c r="O10" s="37">
        <v>7200</v>
      </c>
      <c r="P10" s="35">
        <f>3.1415*7850*(1.601+0.011)*0.011*O10/1000</f>
        <v>3148.45100856</v>
      </c>
      <c r="Q10" s="38">
        <f t="shared" si="4"/>
        <v>16.917120000000001</v>
      </c>
      <c r="R10" s="39">
        <f t="shared" si="0"/>
        <v>7200</v>
      </c>
      <c r="S10" s="35">
        <f>3.1415*7850*(1.601+0.011)*0.011*R10/1000</f>
        <v>3148.45100856</v>
      </c>
      <c r="T10" s="38">
        <f t="shared" si="0"/>
        <v>16.917120000000001</v>
      </c>
      <c r="W10" s="65"/>
      <c r="X10" s="65">
        <v>23496</v>
      </c>
      <c r="Y10" s="65"/>
      <c r="Z10" s="65"/>
      <c r="AA10" s="65"/>
    </row>
    <row r="11" spans="2:27" s="11" customFormat="1" ht="25.5" customHeight="1">
      <c r="B11" s="10">
        <f t="shared" si="5"/>
        <v>8</v>
      </c>
      <c r="C11" s="34" t="s">
        <v>43</v>
      </c>
      <c r="D11" s="35">
        <v>3639</v>
      </c>
      <c r="E11" s="35">
        <f>3.1415*7850*(1.801+0.012)*0.012*D11/1000</f>
        <v>1952.3956282551001</v>
      </c>
      <c r="F11" s="37"/>
      <c r="G11" s="35">
        <f>3.1415*7850*(1.801+0.012)*0.012*F11/1000</f>
        <v>0</v>
      </c>
      <c r="H11" s="38">
        <f t="shared" si="1"/>
        <v>0</v>
      </c>
      <c r="I11" s="37"/>
      <c r="J11" s="35">
        <f>3.1415*7850*(1.801+0.012)*0.012*I11/1000</f>
        <v>0</v>
      </c>
      <c r="K11" s="38">
        <f t="shared" si="2"/>
        <v>0</v>
      </c>
      <c r="L11" s="37"/>
      <c r="M11" s="35">
        <f>3.1415*7850*(1.801+0.012)*0.012*L11/1000</f>
        <v>0</v>
      </c>
      <c r="N11" s="38">
        <f t="shared" si="3"/>
        <v>0</v>
      </c>
      <c r="O11" s="37"/>
      <c r="P11" s="35">
        <f>3.1415*7850*(1.801+0.012)*0.012*O11/1000</f>
        <v>0</v>
      </c>
      <c r="Q11" s="38">
        <f t="shared" si="4"/>
        <v>0</v>
      </c>
      <c r="R11" s="39">
        <f t="shared" si="0"/>
        <v>0</v>
      </c>
      <c r="S11" s="35">
        <f>3.1415*7850*(1.801+0.012)*0.012*R11/1000</f>
        <v>0</v>
      </c>
      <c r="T11" s="38">
        <f t="shared" si="0"/>
        <v>0</v>
      </c>
      <c r="W11" s="65"/>
      <c r="X11" s="65">
        <v>32000</v>
      </c>
      <c r="Y11" s="65"/>
      <c r="Z11" s="65"/>
      <c r="AA11" s="65"/>
    </row>
    <row r="12" spans="2:27" s="11" customFormat="1" ht="25.5" customHeight="1">
      <c r="B12" s="10">
        <f t="shared" si="5"/>
        <v>9</v>
      </c>
      <c r="C12" s="34" t="s">
        <v>44</v>
      </c>
      <c r="D12" s="35">
        <v>16830</v>
      </c>
      <c r="E12" s="35">
        <f>3.1415*7850*(1.901+0.014)*0.014*D12/1000</f>
        <v>11127.245007532501</v>
      </c>
      <c r="F12" s="37">
        <v>2000</v>
      </c>
      <c r="G12" s="35">
        <f>3.1415*7850*(1.901+0.014)*0.014*F12/1000</f>
        <v>1322.3107555000001</v>
      </c>
      <c r="H12" s="38">
        <f t="shared" si="1"/>
        <v>7</v>
      </c>
      <c r="I12" s="37">
        <v>3000</v>
      </c>
      <c r="J12" s="35">
        <f>3.1415*7850*(1.901+0.014)*0.014*I12/1000</f>
        <v>1983.4661332500002</v>
      </c>
      <c r="K12" s="38">
        <f t="shared" si="2"/>
        <v>10.5</v>
      </c>
      <c r="L12" s="37">
        <v>3000</v>
      </c>
      <c r="M12" s="35">
        <f>3.1415*7850*(1.901+0.014)*0.014*L12/1000</f>
        <v>1983.4661332500002</v>
      </c>
      <c r="N12" s="38">
        <f t="shared" si="3"/>
        <v>10.5</v>
      </c>
      <c r="O12" s="37">
        <v>4000</v>
      </c>
      <c r="P12" s="35">
        <f>3.1415*7850*(1.901+0.014)*0.014*O12/1000</f>
        <v>2644.6215110000003</v>
      </c>
      <c r="Q12" s="38">
        <f t="shared" si="4"/>
        <v>14</v>
      </c>
      <c r="R12" s="39">
        <f t="shared" si="0"/>
        <v>12000</v>
      </c>
      <c r="S12" s="35">
        <f>3.1415*7850*(1.901+0.014)*0.014*R12/1000</f>
        <v>7933.8645330000008</v>
      </c>
      <c r="T12" s="38">
        <f t="shared" si="0"/>
        <v>42</v>
      </c>
      <c r="W12" s="65"/>
      <c r="X12" s="65">
        <v>35000</v>
      </c>
      <c r="Y12" s="65"/>
      <c r="Z12" s="65"/>
      <c r="AA12" s="65"/>
    </row>
    <row r="13" spans="2:27" s="11" customFormat="1" ht="25.5" customHeight="1">
      <c r="B13" s="10">
        <f t="shared" si="5"/>
        <v>10</v>
      </c>
      <c r="C13" s="34" t="s">
        <v>45</v>
      </c>
      <c r="D13" s="35">
        <v>2266</v>
      </c>
      <c r="E13" s="35">
        <f>3.1415*7850*(2.101+0.014)*0.014*D13/1000</f>
        <v>1654.6457712014999</v>
      </c>
      <c r="F13" s="37"/>
      <c r="G13" s="35">
        <f>3.1415*7850*(2.101+0.014)*0.014*F13/1000</f>
        <v>0</v>
      </c>
      <c r="H13" s="38">
        <f t="shared" si="1"/>
        <v>0</v>
      </c>
      <c r="I13" s="37">
        <v>2266</v>
      </c>
      <c r="J13" s="35">
        <f>3.1415*7850*(2.101+0.014)*0.014*I13/1000</f>
        <v>1654.6457712014999</v>
      </c>
      <c r="K13" s="38">
        <f t="shared" si="2"/>
        <v>9.7211400000000001</v>
      </c>
      <c r="L13" s="37"/>
      <c r="M13" s="35">
        <f>3.1415*7850*(2.101+0.014)*0.014*L13/1000</f>
        <v>0</v>
      </c>
      <c r="N13" s="38">
        <f t="shared" si="3"/>
        <v>0</v>
      </c>
      <c r="O13" s="37"/>
      <c r="P13" s="35">
        <f>3.1415*7850*(2.101+0.014)*0.014*O13/1000</f>
        <v>0</v>
      </c>
      <c r="Q13" s="38">
        <f t="shared" si="4"/>
        <v>0</v>
      </c>
      <c r="R13" s="39">
        <f t="shared" si="0"/>
        <v>2266</v>
      </c>
      <c r="S13" s="35">
        <f>3.1415*7850*(2.101+0.014)*0.014*R13/1000</f>
        <v>1654.6457712014999</v>
      </c>
      <c r="T13" s="38">
        <f t="shared" si="0"/>
        <v>9.7211400000000001</v>
      </c>
      <c r="W13" s="65"/>
      <c r="X13" s="65">
        <v>42900</v>
      </c>
      <c r="Y13" s="65"/>
      <c r="Z13" s="65"/>
      <c r="AA13" s="65"/>
    </row>
    <row r="14" spans="2:27" s="11" customFormat="1" ht="30" customHeight="1">
      <c r="B14" s="12"/>
      <c r="C14" s="13" t="s">
        <v>14</v>
      </c>
      <c r="D14" s="41">
        <f t="shared" ref="D14:T14" si="6">SUM(D4:D13)</f>
        <v>65383</v>
      </c>
      <c r="E14" s="41">
        <f t="shared" si="6"/>
        <v>27468.516144346951</v>
      </c>
      <c r="F14" s="42">
        <f t="shared" si="6"/>
        <v>7000</v>
      </c>
      <c r="G14" s="42">
        <f t="shared" si="6"/>
        <v>1845.3657932500003</v>
      </c>
      <c r="H14" s="43">
        <f t="shared" si="6"/>
        <v>9.4250000000000007</v>
      </c>
      <c r="I14" s="42">
        <f t="shared" si="6"/>
        <v>9266</v>
      </c>
      <c r="J14" s="42">
        <f t="shared" si="6"/>
        <v>4473.2243890515001</v>
      </c>
      <c r="K14" s="43">
        <f t="shared" si="6"/>
        <v>24.441139999999997</v>
      </c>
      <c r="L14" s="42">
        <f t="shared" si="6"/>
        <v>7000</v>
      </c>
      <c r="M14" s="42">
        <f t="shared" si="6"/>
        <v>2818.5786178500002</v>
      </c>
      <c r="N14" s="43">
        <f t="shared" si="6"/>
        <v>14.719999999999999</v>
      </c>
      <c r="O14" s="42">
        <f t="shared" si="6"/>
        <v>15200</v>
      </c>
      <c r="P14" s="42">
        <f t="shared" si="6"/>
        <v>7044.85345856</v>
      </c>
      <c r="Q14" s="43">
        <f t="shared" si="6"/>
        <v>37.417119999999997</v>
      </c>
      <c r="R14" s="42">
        <f t="shared" si="6"/>
        <v>38466</v>
      </c>
      <c r="S14" s="42">
        <f t="shared" si="6"/>
        <v>16182.022258711502</v>
      </c>
      <c r="T14" s="43">
        <f t="shared" si="6"/>
        <v>86.003259999999997</v>
      </c>
      <c r="W14" s="65"/>
      <c r="X14" s="65"/>
      <c r="Y14" s="65"/>
      <c r="Z14" s="65"/>
      <c r="AA14" s="65"/>
    </row>
    <row r="15" spans="2:27">
      <c r="I15" s="15"/>
      <c r="W15" s="66"/>
      <c r="X15" s="66"/>
      <c r="Y15" s="66"/>
      <c r="Z15" s="66"/>
      <c r="AA15" s="66"/>
    </row>
    <row r="16" spans="2:27">
      <c r="W16" s="66"/>
      <c r="X16" s="66"/>
      <c r="Y16" s="66"/>
      <c r="Z16" s="66"/>
      <c r="AA16" s="66"/>
    </row>
    <row r="17" spans="2:27" s="2" customFormat="1" ht="23.25" customHeight="1">
      <c r="B17" s="1" t="s">
        <v>15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5"/>
      <c r="S17" s="5"/>
      <c r="T17" s="6" t="s">
        <v>1</v>
      </c>
      <c r="W17" s="67"/>
      <c r="X17" s="67"/>
      <c r="Y17" s="67"/>
      <c r="Z17" s="67"/>
      <c r="AA17" s="67"/>
    </row>
    <row r="18" spans="2:27" ht="18" customHeight="1">
      <c r="B18" s="264" t="s">
        <v>2</v>
      </c>
      <c r="C18" s="266" t="s">
        <v>3</v>
      </c>
      <c r="D18" s="264" t="s">
        <v>16</v>
      </c>
      <c r="E18" s="264" t="s">
        <v>5</v>
      </c>
      <c r="F18" s="262" t="s">
        <v>6</v>
      </c>
      <c r="G18" s="263"/>
      <c r="H18" s="263"/>
      <c r="I18" s="262" t="s">
        <v>7</v>
      </c>
      <c r="J18" s="263"/>
      <c r="K18" s="263"/>
      <c r="L18" s="262" t="s">
        <v>8</v>
      </c>
      <c r="M18" s="263"/>
      <c r="N18" s="263"/>
      <c r="O18" s="262" t="s">
        <v>9</v>
      </c>
      <c r="P18" s="263"/>
      <c r="Q18" s="263"/>
      <c r="R18" s="268" t="s">
        <v>10</v>
      </c>
      <c r="S18" s="268"/>
      <c r="T18" s="268"/>
      <c r="W18" s="66"/>
      <c r="X18" s="66"/>
      <c r="Y18" s="66"/>
      <c r="Z18" s="66"/>
      <c r="AA18" s="66"/>
    </row>
    <row r="19" spans="2:27" s="9" customFormat="1" ht="24.6" customHeight="1">
      <c r="B19" s="265"/>
      <c r="C19" s="267"/>
      <c r="D19" s="265"/>
      <c r="E19" s="265"/>
      <c r="F19" s="8" t="s">
        <v>17</v>
      </c>
      <c r="G19" s="8" t="s">
        <v>18</v>
      </c>
      <c r="H19" s="8" t="s">
        <v>13</v>
      </c>
      <c r="I19" s="8" t="s">
        <v>17</v>
      </c>
      <c r="J19" s="8" t="s">
        <v>18</v>
      </c>
      <c r="K19" s="8" t="s">
        <v>13</v>
      </c>
      <c r="L19" s="8" t="s">
        <v>17</v>
      </c>
      <c r="M19" s="8" t="s">
        <v>18</v>
      </c>
      <c r="N19" s="8" t="s">
        <v>13</v>
      </c>
      <c r="O19" s="8" t="s">
        <v>17</v>
      </c>
      <c r="P19" s="8" t="s">
        <v>18</v>
      </c>
      <c r="Q19" s="8" t="s">
        <v>13</v>
      </c>
      <c r="R19" s="8" t="s">
        <v>17</v>
      </c>
      <c r="S19" s="8" t="s">
        <v>18</v>
      </c>
      <c r="T19" s="8" t="s">
        <v>13</v>
      </c>
      <c r="W19" s="64"/>
      <c r="X19" s="68" t="s">
        <v>46</v>
      </c>
      <c r="Y19" s="68" t="s">
        <v>47</v>
      </c>
      <c r="Z19" s="64"/>
      <c r="AA19" s="64"/>
    </row>
    <row r="20" spans="2:27" s="11" customFormat="1" ht="25.5" customHeight="1">
      <c r="B20" s="10">
        <v>1</v>
      </c>
      <c r="C20" s="34" t="s">
        <v>36</v>
      </c>
      <c r="D20" s="36">
        <f>+D4</f>
        <v>1116</v>
      </c>
      <c r="E20" s="35">
        <f>3.1415*7850*(0.401+0.004)*0.004*D20/1000</f>
        <v>44.584708338000006</v>
      </c>
      <c r="F20" s="37"/>
      <c r="G20" s="35"/>
      <c r="H20" s="38">
        <f>((F20*$X20)+(G20*$Y20))/10000000</f>
        <v>0</v>
      </c>
      <c r="I20" s="37"/>
      <c r="J20" s="35"/>
      <c r="K20" s="38">
        <f>((I20*$X20)+(J20*$Y20))/10000000</f>
        <v>0</v>
      </c>
      <c r="L20" s="37"/>
      <c r="M20" s="35"/>
      <c r="N20" s="38">
        <f>((L20*$X20)+(M20*$Y20))/10000000</f>
        <v>0</v>
      </c>
      <c r="O20" s="37"/>
      <c r="P20" s="35"/>
      <c r="Q20" s="38">
        <f>((O20*$X20)+(P20*$Y20))/10000000</f>
        <v>0</v>
      </c>
      <c r="R20" s="39">
        <f t="shared" ref="R20:T29" si="7">+F20+I20+L20+O20</f>
        <v>0</v>
      </c>
      <c r="S20" s="40">
        <f t="shared" si="7"/>
        <v>0</v>
      </c>
      <c r="T20" s="38">
        <f t="shared" si="7"/>
        <v>0</v>
      </c>
      <c r="W20" s="65"/>
      <c r="X20" s="69">
        <f>+X4*2*0.35</f>
        <v>2029.9999999999998</v>
      </c>
      <c r="Y20" s="69">
        <f>+X4*2*0.15</f>
        <v>870</v>
      </c>
      <c r="Z20" s="65"/>
      <c r="AA20" s="65"/>
    </row>
    <row r="21" spans="2:27" s="11" customFormat="1" ht="25.5" customHeight="1">
      <c r="B21" s="10">
        <f>+B20+1</f>
        <v>2</v>
      </c>
      <c r="C21" s="34" t="s">
        <v>37</v>
      </c>
      <c r="D21" s="36">
        <f t="shared" ref="D21:D29" si="8">+D5</f>
        <v>598</v>
      </c>
      <c r="E21" s="35">
        <f>3.1415*7850*(0.501+0.006)*0.006*D21/1000</f>
        <v>44.860810374899998</v>
      </c>
      <c r="F21" s="37"/>
      <c r="G21" s="35"/>
      <c r="H21" s="38">
        <f>((F21*$X21)+(G21*$Y21))/10000000</f>
        <v>0</v>
      </c>
      <c r="I21" s="37"/>
      <c r="J21" s="35"/>
      <c r="K21" s="38">
        <f>((I21*$X21)+(J21*$Y21))/10000000</f>
        <v>0</v>
      </c>
      <c r="L21" s="37"/>
      <c r="M21" s="35"/>
      <c r="N21" s="38">
        <f>((L21*$X21)+(M21*$Y21))/10000000</f>
        <v>0</v>
      </c>
      <c r="O21" s="37"/>
      <c r="P21" s="35"/>
      <c r="Q21" s="38">
        <f>((O21*$X21)+(P21*$Y21))/10000000</f>
        <v>0</v>
      </c>
      <c r="R21" s="39">
        <f t="shared" si="7"/>
        <v>0</v>
      </c>
      <c r="S21" s="40">
        <f t="shared" si="7"/>
        <v>0</v>
      </c>
      <c r="T21" s="38">
        <f t="shared" si="7"/>
        <v>0</v>
      </c>
      <c r="W21" s="65"/>
      <c r="X21" s="69">
        <f t="shared" ref="X21:X29" si="9">+X5*2*0.35</f>
        <v>2695</v>
      </c>
      <c r="Y21" s="69">
        <f t="shared" ref="Y21:Y29" si="10">+X5*2*0.15</f>
        <v>1155</v>
      </c>
      <c r="Z21" s="65"/>
      <c r="AA21" s="65"/>
    </row>
    <row r="22" spans="2:27" s="11" customFormat="1" ht="25.5" customHeight="1">
      <c r="B22" s="10">
        <f t="shared" ref="B22:B29" si="11">+B21+1</f>
        <v>3</v>
      </c>
      <c r="C22" s="34" t="s">
        <v>38</v>
      </c>
      <c r="D22" s="36">
        <f t="shared" si="8"/>
        <v>9824</v>
      </c>
      <c r="E22" s="35">
        <f>3.1415*7850*(0.701+0.006)*0.006*D22/1000</f>
        <v>1027.6985381712</v>
      </c>
      <c r="F22" s="37"/>
      <c r="G22" s="35"/>
      <c r="H22" s="38">
        <f t="shared" ref="H22:H29" si="12">((F22*$X22)+(G22*$Y22))/10000000</f>
        <v>0</v>
      </c>
      <c r="I22" s="37">
        <f>8*12*10</f>
        <v>960</v>
      </c>
      <c r="J22" s="35"/>
      <c r="K22" s="38">
        <f t="shared" ref="K22:K29" si="13">((I22*$X22)+(J22*$Y22))/10000000</f>
        <v>0.32591999999999999</v>
      </c>
      <c r="L22" s="37">
        <f>8*12*26</f>
        <v>2496</v>
      </c>
      <c r="M22" s="35">
        <v>1200</v>
      </c>
      <c r="N22" s="38">
        <f t="shared" ref="N22:N29" si="14">((L22*$X22)+(M22*$Y22))/10000000</f>
        <v>1.021992</v>
      </c>
      <c r="O22" s="37">
        <f>8*12*26</f>
        <v>2496</v>
      </c>
      <c r="P22" s="35">
        <v>1200</v>
      </c>
      <c r="Q22" s="38">
        <f t="shared" ref="Q22:Q29" si="15">((O22*$X22)+(P22*$Y22))/10000000</f>
        <v>1.021992</v>
      </c>
      <c r="R22" s="39">
        <f t="shared" si="7"/>
        <v>5952</v>
      </c>
      <c r="S22" s="40">
        <f t="shared" si="7"/>
        <v>2400</v>
      </c>
      <c r="T22" s="38">
        <f t="shared" si="7"/>
        <v>2.369904</v>
      </c>
      <c r="W22" s="65"/>
      <c r="X22" s="69">
        <f t="shared" si="9"/>
        <v>3395</v>
      </c>
      <c r="Y22" s="69">
        <f t="shared" si="10"/>
        <v>1455</v>
      </c>
      <c r="Z22" s="65"/>
      <c r="AA22" s="65"/>
    </row>
    <row r="23" spans="2:27" s="11" customFormat="1" ht="25.5" customHeight="1">
      <c r="B23" s="10">
        <f t="shared" si="11"/>
        <v>4</v>
      </c>
      <c r="C23" s="34" t="s">
        <v>39</v>
      </c>
      <c r="D23" s="36">
        <f t="shared" si="8"/>
        <v>90</v>
      </c>
      <c r="E23" s="35">
        <f>3.1415*7850*(1.001+0.007)*0.007*D23/1000</f>
        <v>15.660578555999999</v>
      </c>
      <c r="F23" s="37"/>
      <c r="G23" s="35"/>
      <c r="H23" s="38">
        <f t="shared" si="12"/>
        <v>0</v>
      </c>
      <c r="I23" s="37"/>
      <c r="J23" s="35"/>
      <c r="K23" s="38">
        <f t="shared" si="13"/>
        <v>0</v>
      </c>
      <c r="L23" s="37"/>
      <c r="M23" s="35"/>
      <c r="N23" s="38">
        <f t="shared" si="14"/>
        <v>0</v>
      </c>
      <c r="O23" s="37"/>
      <c r="P23" s="35"/>
      <c r="Q23" s="38">
        <f t="shared" si="15"/>
        <v>0</v>
      </c>
      <c r="R23" s="39">
        <f t="shared" si="7"/>
        <v>0</v>
      </c>
      <c r="S23" s="40">
        <f t="shared" si="7"/>
        <v>0</v>
      </c>
      <c r="T23" s="38">
        <f t="shared" si="7"/>
        <v>0</v>
      </c>
      <c r="W23" s="65"/>
      <c r="X23" s="69">
        <f t="shared" si="9"/>
        <v>6979</v>
      </c>
      <c r="Y23" s="69">
        <f t="shared" si="10"/>
        <v>2991</v>
      </c>
      <c r="Z23" s="65"/>
      <c r="AA23" s="65"/>
    </row>
    <row r="24" spans="2:27" s="11" customFormat="1" ht="25.5" customHeight="1">
      <c r="B24" s="10">
        <f t="shared" si="11"/>
        <v>5</v>
      </c>
      <c r="C24" s="34" t="s">
        <v>40</v>
      </c>
      <c r="D24" s="36">
        <f t="shared" si="8"/>
        <v>13136</v>
      </c>
      <c r="E24" s="35">
        <f>3.1415*7850*(1.401+0.009)*0.009*D24/1000</f>
        <v>4110.8486036760005</v>
      </c>
      <c r="F24" s="37"/>
      <c r="G24" s="35"/>
      <c r="H24" s="38">
        <f t="shared" si="12"/>
        <v>0</v>
      </c>
      <c r="I24" s="37"/>
      <c r="J24" s="35"/>
      <c r="K24" s="38">
        <f t="shared" si="13"/>
        <v>0</v>
      </c>
      <c r="L24" s="37">
        <f>5*12*15</f>
        <v>900</v>
      </c>
      <c r="M24" s="35"/>
      <c r="N24" s="38">
        <f t="shared" si="14"/>
        <v>1.0237499999999999</v>
      </c>
      <c r="O24" s="37">
        <f>5*12*26</f>
        <v>1560</v>
      </c>
      <c r="P24" s="35">
        <v>1200</v>
      </c>
      <c r="Q24" s="38">
        <f t="shared" si="15"/>
        <v>2.3595000000000002</v>
      </c>
      <c r="R24" s="39">
        <f t="shared" si="7"/>
        <v>2460</v>
      </c>
      <c r="S24" s="40">
        <f t="shared" si="7"/>
        <v>1200</v>
      </c>
      <c r="T24" s="38">
        <f t="shared" si="7"/>
        <v>3.3832500000000003</v>
      </c>
      <c r="W24" s="65"/>
      <c r="X24" s="69">
        <f t="shared" si="9"/>
        <v>11375</v>
      </c>
      <c r="Y24" s="69">
        <f t="shared" si="10"/>
        <v>4875</v>
      </c>
      <c r="Z24" s="65"/>
      <c r="AA24" s="65"/>
    </row>
    <row r="25" spans="2:27" s="11" customFormat="1" ht="25.5" customHeight="1">
      <c r="B25" s="10">
        <f t="shared" si="11"/>
        <v>6</v>
      </c>
      <c r="C25" s="34" t="s">
        <v>41</v>
      </c>
      <c r="D25" s="36">
        <f t="shared" si="8"/>
        <v>3229</v>
      </c>
      <c r="E25" s="35">
        <f>3.1415*7850*(1.501+0.009)*0.009*D25/1000</f>
        <v>1082.1668412352499</v>
      </c>
      <c r="F25" s="37"/>
      <c r="G25" s="35"/>
      <c r="H25" s="38">
        <f t="shared" si="12"/>
        <v>0</v>
      </c>
      <c r="I25" s="37"/>
      <c r="J25" s="35"/>
      <c r="K25" s="38">
        <f t="shared" si="13"/>
        <v>0</v>
      </c>
      <c r="L25" s="37"/>
      <c r="M25" s="35"/>
      <c r="N25" s="38">
        <f t="shared" si="14"/>
        <v>0</v>
      </c>
      <c r="O25" s="37"/>
      <c r="P25" s="35"/>
      <c r="Q25" s="38">
        <f t="shared" si="15"/>
        <v>0</v>
      </c>
      <c r="R25" s="39">
        <f t="shared" si="7"/>
        <v>0</v>
      </c>
      <c r="S25" s="40"/>
      <c r="T25" s="38">
        <f t="shared" si="7"/>
        <v>0</v>
      </c>
      <c r="W25" s="65"/>
      <c r="X25" s="69">
        <f t="shared" si="9"/>
        <v>15746.849999999999</v>
      </c>
      <c r="Y25" s="69">
        <f t="shared" si="10"/>
        <v>6748.65</v>
      </c>
      <c r="Z25" s="65"/>
      <c r="AA25" s="65"/>
    </row>
    <row r="26" spans="2:27" s="11" customFormat="1" ht="25.5" customHeight="1">
      <c r="B26" s="10">
        <f t="shared" si="11"/>
        <v>7</v>
      </c>
      <c r="C26" s="34" t="s">
        <v>42</v>
      </c>
      <c r="D26" s="36">
        <f t="shared" si="8"/>
        <v>14655</v>
      </c>
      <c r="E26" s="35">
        <f>3.1415*7850*(1.601+0.011)*0.011*D26/1000</f>
        <v>6408.4096570064994</v>
      </c>
      <c r="F26" s="37"/>
      <c r="G26" s="35"/>
      <c r="H26" s="38">
        <f t="shared" si="12"/>
        <v>0</v>
      </c>
      <c r="I26" s="37"/>
      <c r="J26" s="35"/>
      <c r="K26" s="38">
        <f t="shared" si="13"/>
        <v>0</v>
      </c>
      <c r="L26" s="37"/>
      <c r="M26" s="35"/>
      <c r="N26" s="38">
        <f t="shared" si="14"/>
        <v>0</v>
      </c>
      <c r="O26" s="37">
        <f>5*6*10</f>
        <v>300</v>
      </c>
      <c r="P26" s="35"/>
      <c r="Q26" s="38">
        <f t="shared" si="15"/>
        <v>0.49341600000000002</v>
      </c>
      <c r="R26" s="39">
        <f t="shared" si="7"/>
        <v>300</v>
      </c>
      <c r="S26" s="40"/>
      <c r="T26" s="38">
        <f t="shared" si="7"/>
        <v>0.49341600000000002</v>
      </c>
      <c r="W26" s="65"/>
      <c r="X26" s="69">
        <f t="shared" si="9"/>
        <v>16447.2</v>
      </c>
      <c r="Y26" s="69">
        <f t="shared" si="10"/>
        <v>7048.8</v>
      </c>
      <c r="Z26" s="65"/>
      <c r="AA26" s="65"/>
    </row>
    <row r="27" spans="2:27" s="11" customFormat="1" ht="25.5" customHeight="1">
      <c r="B27" s="10">
        <f t="shared" si="11"/>
        <v>8</v>
      </c>
      <c r="C27" s="34" t="s">
        <v>43</v>
      </c>
      <c r="D27" s="36">
        <f t="shared" si="8"/>
        <v>3639</v>
      </c>
      <c r="E27" s="35">
        <f>3.1415*7850*(1.801+0.012)*0.012*D27/1000</f>
        <v>1952.3956282551001</v>
      </c>
      <c r="F27" s="37"/>
      <c r="G27" s="35"/>
      <c r="H27" s="38">
        <f t="shared" si="12"/>
        <v>0</v>
      </c>
      <c r="I27" s="37"/>
      <c r="J27" s="35"/>
      <c r="K27" s="38">
        <f t="shared" si="13"/>
        <v>0</v>
      </c>
      <c r="L27" s="37"/>
      <c r="M27" s="35"/>
      <c r="N27" s="38">
        <f t="shared" si="14"/>
        <v>0</v>
      </c>
      <c r="O27" s="37"/>
      <c r="P27" s="35"/>
      <c r="Q27" s="38">
        <f t="shared" si="15"/>
        <v>0</v>
      </c>
      <c r="R27" s="39">
        <f t="shared" si="7"/>
        <v>0</v>
      </c>
      <c r="S27" s="40"/>
      <c r="T27" s="38">
        <f t="shared" si="7"/>
        <v>0</v>
      </c>
      <c r="W27" s="65"/>
      <c r="X27" s="69">
        <f t="shared" si="9"/>
        <v>22400</v>
      </c>
      <c r="Y27" s="69">
        <f t="shared" si="10"/>
        <v>9600</v>
      </c>
      <c r="Z27" s="65"/>
      <c r="AA27" s="65"/>
    </row>
    <row r="28" spans="2:27" s="11" customFormat="1" ht="25.5" customHeight="1">
      <c r="B28" s="10">
        <f t="shared" si="11"/>
        <v>9</v>
      </c>
      <c r="C28" s="34" t="s">
        <v>44</v>
      </c>
      <c r="D28" s="36">
        <f t="shared" si="8"/>
        <v>16830</v>
      </c>
      <c r="E28" s="35">
        <f>3.1415*7850*(1.901+0.014)*0.014*D28/1000</f>
        <v>11127.245007532501</v>
      </c>
      <c r="F28" s="37"/>
      <c r="G28" s="35"/>
      <c r="H28" s="38">
        <f t="shared" si="12"/>
        <v>0</v>
      </c>
      <c r="I28" s="37">
        <f>3*12*10</f>
        <v>360</v>
      </c>
      <c r="J28" s="35"/>
      <c r="K28" s="38">
        <f t="shared" si="13"/>
        <v>0.88200000000000001</v>
      </c>
      <c r="L28" s="37">
        <f>3*12*26</f>
        <v>936</v>
      </c>
      <c r="M28" s="35"/>
      <c r="N28" s="38">
        <f t="shared" si="14"/>
        <v>2.2932000000000001</v>
      </c>
      <c r="O28" s="37">
        <f>3*12*26</f>
        <v>936</v>
      </c>
      <c r="P28" s="35">
        <v>1200</v>
      </c>
      <c r="Q28" s="38">
        <f t="shared" si="15"/>
        <v>3.5531999999999999</v>
      </c>
      <c r="R28" s="39">
        <f t="shared" si="7"/>
        <v>2232</v>
      </c>
      <c r="S28" s="40"/>
      <c r="T28" s="38">
        <f t="shared" si="7"/>
        <v>6.7284000000000006</v>
      </c>
      <c r="W28" s="65"/>
      <c r="X28" s="69">
        <f t="shared" si="9"/>
        <v>24500</v>
      </c>
      <c r="Y28" s="69">
        <f t="shared" si="10"/>
        <v>10500</v>
      </c>
      <c r="Z28" s="65"/>
      <c r="AA28" s="65"/>
    </row>
    <row r="29" spans="2:27" s="11" customFormat="1" ht="25.5" customHeight="1">
      <c r="B29" s="10">
        <f t="shared" si="11"/>
        <v>10</v>
      </c>
      <c r="C29" s="34" t="s">
        <v>45</v>
      </c>
      <c r="D29" s="36">
        <f t="shared" si="8"/>
        <v>2266</v>
      </c>
      <c r="E29" s="35">
        <f>3.1415*7850*(2.101+0.014)*0.014*D29/1000</f>
        <v>1654.6457712014999</v>
      </c>
      <c r="F29" s="37"/>
      <c r="G29" s="35"/>
      <c r="H29" s="38">
        <f t="shared" si="12"/>
        <v>0</v>
      </c>
      <c r="I29" s="37"/>
      <c r="J29" s="35"/>
      <c r="K29" s="38">
        <f t="shared" si="13"/>
        <v>0</v>
      </c>
      <c r="L29" s="37">
        <f>4*6*26</f>
        <v>624</v>
      </c>
      <c r="M29" s="35"/>
      <c r="N29" s="38">
        <f t="shared" si="14"/>
        <v>1.8738719999999995</v>
      </c>
      <c r="O29" s="37">
        <f>4*6*26</f>
        <v>624</v>
      </c>
      <c r="P29" s="35"/>
      <c r="Q29" s="38">
        <f t="shared" si="15"/>
        <v>1.8738719999999995</v>
      </c>
      <c r="R29" s="39">
        <f t="shared" si="7"/>
        <v>1248</v>
      </c>
      <c r="S29" s="40"/>
      <c r="T29" s="38">
        <f t="shared" si="7"/>
        <v>3.7477439999999991</v>
      </c>
      <c r="W29" s="65"/>
      <c r="X29" s="69">
        <f t="shared" si="9"/>
        <v>30029.999999999996</v>
      </c>
      <c r="Y29" s="69">
        <f t="shared" si="10"/>
        <v>12870</v>
      </c>
      <c r="Z29" s="65"/>
      <c r="AA29" s="65"/>
    </row>
    <row r="30" spans="2:27" s="11" customFormat="1" ht="30" customHeight="1">
      <c r="B30" s="12"/>
      <c r="C30" s="13" t="s">
        <v>14</v>
      </c>
      <c r="D30" s="41">
        <f t="shared" ref="D30:T30" si="16">SUM(D20:D29)</f>
        <v>65383</v>
      </c>
      <c r="E30" s="41">
        <f t="shared" si="16"/>
        <v>27468.516144346951</v>
      </c>
      <c r="F30" s="42">
        <f t="shared" si="16"/>
        <v>0</v>
      </c>
      <c r="G30" s="42">
        <f t="shared" si="16"/>
        <v>0</v>
      </c>
      <c r="H30" s="43">
        <f t="shared" si="16"/>
        <v>0</v>
      </c>
      <c r="I30" s="42">
        <f t="shared" si="16"/>
        <v>1320</v>
      </c>
      <c r="J30" s="42">
        <f t="shared" si="16"/>
        <v>0</v>
      </c>
      <c r="K30" s="43">
        <f t="shared" si="16"/>
        <v>1.2079200000000001</v>
      </c>
      <c r="L30" s="42">
        <f t="shared" si="16"/>
        <v>4956</v>
      </c>
      <c r="M30" s="42">
        <f t="shared" si="16"/>
        <v>1200</v>
      </c>
      <c r="N30" s="43">
        <f t="shared" si="16"/>
        <v>6.2128139999999989</v>
      </c>
      <c r="O30" s="42">
        <f t="shared" si="16"/>
        <v>5916</v>
      </c>
      <c r="P30" s="42">
        <f t="shared" si="16"/>
        <v>3600</v>
      </c>
      <c r="Q30" s="43">
        <f t="shared" si="16"/>
        <v>9.3019800000000004</v>
      </c>
      <c r="R30" s="42">
        <f t="shared" si="16"/>
        <v>12192</v>
      </c>
      <c r="S30" s="42">
        <f t="shared" si="16"/>
        <v>3600</v>
      </c>
      <c r="T30" s="43">
        <f t="shared" si="16"/>
        <v>16.722714</v>
      </c>
      <c r="W30" s="65"/>
      <c r="X30" s="65"/>
      <c r="Y30" s="65"/>
      <c r="Z30" s="65"/>
      <c r="AA30" s="65"/>
    </row>
    <row r="31" spans="2:27">
      <c r="W31" s="66"/>
      <c r="X31" s="66"/>
      <c r="Y31" s="66"/>
      <c r="Z31" s="66"/>
      <c r="AA31" s="66"/>
    </row>
  </sheetData>
  <mergeCells count="18">
    <mergeCell ref="O18:Q18"/>
    <mergeCell ref="R18:T18"/>
    <mergeCell ref="L2:N2"/>
    <mergeCell ref="O2:Q2"/>
    <mergeCell ref="R2:T2"/>
    <mergeCell ref="I18:K18"/>
    <mergeCell ref="L18:N18"/>
    <mergeCell ref="B2:B3"/>
    <mergeCell ref="C2:C3"/>
    <mergeCell ref="D2:D3"/>
    <mergeCell ref="E2:E3"/>
    <mergeCell ref="F2:H2"/>
    <mergeCell ref="I2:K2"/>
    <mergeCell ref="B18:B19"/>
    <mergeCell ref="C18:C19"/>
    <mergeCell ref="D18:D19"/>
    <mergeCell ref="E18:E19"/>
    <mergeCell ref="F18:H18"/>
  </mergeCells>
  <printOptions horizontalCentered="1"/>
  <pageMargins left="0" right="0" top="0.5" bottom="0.25" header="0" footer="0"/>
  <pageSetup paperSize="9" scale="7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5:T37"/>
  <sheetViews>
    <sheetView view="pageBreakPreview" topLeftCell="A4" zoomScale="85" zoomScaleSheetLayoutView="85" workbookViewId="0">
      <selection activeCell="U21" sqref="U21"/>
    </sheetView>
  </sheetViews>
  <sheetFormatPr defaultRowHeight="15"/>
  <cols>
    <col min="4" max="4" width="11.42578125" customWidth="1"/>
  </cols>
  <sheetData>
    <row r="5" spans="3:20" ht="15.75" customHeight="1">
      <c r="C5" s="138"/>
      <c r="D5" s="229" t="s">
        <v>139</v>
      </c>
    </row>
    <row r="6" spans="3:20">
      <c r="C6" s="140">
        <v>43922</v>
      </c>
      <c r="D6" s="188">
        <f>+'S-Curve All '!G10</f>
        <v>0</v>
      </c>
    </row>
    <row r="7" spans="3:20">
      <c r="C7" s="140">
        <f>+C6+30</f>
        <v>43952</v>
      </c>
      <c r="D7" s="188">
        <f>+'S-Curve All '!G11</f>
        <v>0</v>
      </c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</row>
    <row r="8" spans="3:20">
      <c r="C8" s="140">
        <f>+C7+31</f>
        <v>43983</v>
      </c>
      <c r="D8" s="188">
        <f>+'S-Curve All '!G12</f>
        <v>25.052692929599999</v>
      </c>
      <c r="H8" s="340" t="s">
        <v>114</v>
      </c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</row>
    <row r="9" spans="3:20">
      <c r="C9" s="140">
        <f>+C8+30</f>
        <v>44013</v>
      </c>
      <c r="D9" s="188">
        <f>+'S-Curve All '!G13</f>
        <v>25.052692929599999</v>
      </c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spans="3:20">
      <c r="C10" s="140">
        <f>+C9+31</f>
        <v>44044</v>
      </c>
      <c r="D10" s="188">
        <f>+'S-Curve All '!G14</f>
        <v>50.235868634875004</v>
      </c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</row>
    <row r="11" spans="3:20">
      <c r="C11" s="140">
        <f>+C10+31</f>
        <v>44075</v>
      </c>
      <c r="D11" s="188">
        <f>+'S-Curve All '!G15</f>
        <v>50.235868634875004</v>
      </c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</row>
    <row r="12" spans="3:20">
      <c r="C12" s="140">
        <f>+C11+30</f>
        <v>44105</v>
      </c>
      <c r="D12" s="188">
        <f>+'S-Curve All '!G16</f>
        <v>50.235868634875004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</row>
    <row r="13" spans="3:20">
      <c r="C13" s="140">
        <f>+C12+31</f>
        <v>44136</v>
      </c>
      <c r="D13" s="188">
        <f>+'S-Curve All '!G17</f>
        <v>71.405924100028571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</row>
    <row r="14" spans="3:20">
      <c r="C14" s="140">
        <f>+C13+30</f>
        <v>44166</v>
      </c>
      <c r="D14" s="188">
        <f>+'S-Curve All '!G18</f>
        <v>85.557601587687472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</row>
    <row r="15" spans="3:20">
      <c r="C15" s="140">
        <f>+C14+31</f>
        <v>44197</v>
      </c>
      <c r="D15" s="188">
        <f>+'S-Curve All '!G19</f>
        <v>107.06088066871121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</row>
    <row r="16" spans="3:20">
      <c r="C16" s="140">
        <f>+C15+31</f>
        <v>44228</v>
      </c>
      <c r="D16" s="188">
        <f>+'S-Curve All '!G20</f>
        <v>128.5699116641037</v>
      </c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</row>
    <row r="17" spans="3:20">
      <c r="C17" s="140">
        <f>+C16+28</f>
        <v>44256</v>
      </c>
      <c r="D17" s="188">
        <f>+'S-Curve All '!G21</f>
        <v>149.72276478189619</v>
      </c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</row>
    <row r="18" spans="3:20">
      <c r="C18" s="140">
        <f>+C17+31</f>
        <v>44287</v>
      </c>
      <c r="D18" s="188">
        <f>+'S-Curve All '!G22</f>
        <v>170.82768097648867</v>
      </c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</row>
    <row r="19" spans="3:20">
      <c r="C19" s="140">
        <f>+C18+30</f>
        <v>44317</v>
      </c>
      <c r="D19" s="188">
        <f>+'S-Curve All '!G23</f>
        <v>195.68788789820667</v>
      </c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</row>
    <row r="20" spans="3:20">
      <c r="C20" s="140">
        <f>+C19+31</f>
        <v>44348</v>
      </c>
      <c r="D20" s="188">
        <f>+'S-Curve All '!G24</f>
        <v>223.76978736859289</v>
      </c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</row>
    <row r="21" spans="3:20">
      <c r="C21" s="140">
        <f>+C20+30</f>
        <v>44378</v>
      </c>
      <c r="D21" s="188">
        <f>+'S-Curve All '!G25</f>
        <v>251.92960173483533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</row>
    <row r="22" spans="3:20">
      <c r="C22" s="140">
        <f>+C21+31</f>
        <v>44409</v>
      </c>
      <c r="D22" s="188">
        <f>+'S-Curve All '!G26</f>
        <v>269.68440821198175</v>
      </c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</row>
    <row r="23" spans="3:20">
      <c r="C23" s="140">
        <f>+C22+31</f>
        <v>44440</v>
      </c>
      <c r="D23" s="188">
        <f>+'S-Curve All '!G27</f>
        <v>288.38450068716389</v>
      </c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</row>
    <row r="24" spans="3:20">
      <c r="C24" s="140">
        <f>+C23+30</f>
        <v>44470</v>
      </c>
      <c r="D24" s="188">
        <f>+'S-Curve All '!G28</f>
        <v>304.15799036589539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</row>
    <row r="25" spans="3:20">
      <c r="C25" s="140">
        <f>+C24+31</f>
        <v>44501</v>
      </c>
      <c r="D25" s="188">
        <f>+'S-Curve All '!G29</f>
        <v>319.45884168849773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</row>
    <row r="26" spans="3:20">
      <c r="C26" s="140">
        <f>+C25+30</f>
        <v>44531</v>
      </c>
      <c r="D26" s="188">
        <f>+'S-Curve All '!G30</f>
        <v>334.97209666346674</v>
      </c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</row>
    <row r="27" spans="3:20">
      <c r="C27" s="140">
        <f>+C26+31</f>
        <v>44562</v>
      </c>
      <c r="D27" s="188">
        <f>+'S-Curve All '!G31</f>
        <v>356.95101441713797</v>
      </c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</row>
    <row r="28" spans="3:20">
      <c r="C28" s="140">
        <f>+C27+31</f>
        <v>44593</v>
      </c>
      <c r="D28" s="188">
        <f>+'S-Curve All '!G32</f>
        <v>372.3475559649072</v>
      </c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</row>
    <row r="29" spans="3:20">
      <c r="C29" s="140">
        <f>+C28+29</f>
        <v>44622</v>
      </c>
      <c r="D29" s="188">
        <f>+'S-Curve All '!G33</f>
        <v>387.41540488055307</v>
      </c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</row>
    <row r="30" spans="3:20">
      <c r="C30" s="140">
        <f>+C29+30</f>
        <v>44652</v>
      </c>
      <c r="D30" s="188">
        <f>+'S-Curve All '!G34</f>
        <v>401.16663075228041</v>
      </c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</row>
    <row r="31" spans="3:20">
      <c r="C31" s="140">
        <f>+C30+31</f>
        <v>44683</v>
      </c>
      <c r="D31" s="188">
        <f>+'S-Curve All '!G35</f>
        <v>419.8971266208469</v>
      </c>
    </row>
    <row r="32" spans="3:20">
      <c r="C32" s="140">
        <f>+C31+30</f>
        <v>44713</v>
      </c>
      <c r="D32" s="188">
        <f>+'S-Curve All '!G36</f>
        <v>437.47380079764201</v>
      </c>
    </row>
    <row r="33" spans="3:4">
      <c r="C33" s="140">
        <f>+C32+31</f>
        <v>44744</v>
      </c>
      <c r="D33" s="188">
        <f>+'S-Curve All '!G37</f>
        <v>451.66145334415722</v>
      </c>
    </row>
    <row r="34" spans="3:4">
      <c r="C34" s="140">
        <f>+C33+31</f>
        <v>44775</v>
      </c>
      <c r="D34" s="188">
        <f>+'S-Curve All '!G38</f>
        <v>461.41870461002679</v>
      </c>
    </row>
    <row r="35" spans="3:4">
      <c r="C35" s="140">
        <f>+C34+30</f>
        <v>44805</v>
      </c>
      <c r="D35" s="188">
        <f>+'S-Curve All '!G39</f>
        <v>461.41870461002679</v>
      </c>
    </row>
    <row r="36" spans="3:4">
      <c r="C36" s="140">
        <f>+C35+30</f>
        <v>44835</v>
      </c>
      <c r="D36" s="188">
        <f>+'S-Curve All '!G40</f>
        <v>476.37894357838957</v>
      </c>
    </row>
    <row r="37" spans="3:4">
      <c r="C37" s="140">
        <f>+C36+31</f>
        <v>44866</v>
      </c>
      <c r="D37" s="188">
        <f>+'S-Curve All '!G41</f>
        <v>502.41807335672371</v>
      </c>
    </row>
  </sheetData>
  <mergeCells count="1">
    <mergeCell ref="H8:T8"/>
  </mergeCells>
  <printOptions horizontalCentere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BA46"/>
  <sheetViews>
    <sheetView showZeros="0" zoomScale="95" zoomScaleNormal="95" workbookViewId="0">
      <pane xSplit="4" ySplit="3" topLeftCell="F4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" defaultRowHeight="15"/>
  <cols>
    <col min="1" max="1" width="2.42578125" style="7" customWidth="1"/>
    <col min="2" max="2" width="5" style="7" customWidth="1"/>
    <col min="3" max="3" width="26.85546875" style="7" customWidth="1"/>
    <col min="4" max="4" width="14.140625" style="7" customWidth="1"/>
    <col min="5" max="5" width="11.5703125" style="7" customWidth="1"/>
    <col min="6" max="6" width="8.28515625" style="14" bestFit="1" customWidth="1"/>
    <col min="7" max="7" width="7.28515625" style="14" customWidth="1"/>
    <col min="8" max="8" width="8.42578125" style="14" customWidth="1"/>
    <col min="9" max="9" width="7.28515625" style="16" customWidth="1"/>
    <col min="10" max="10" width="8.28515625" style="16" bestFit="1" customWidth="1"/>
    <col min="11" max="11" width="8" style="16" customWidth="1"/>
    <col min="12" max="12" width="8.28515625" style="16" bestFit="1" customWidth="1"/>
    <col min="13" max="13" width="7.28515625" style="16" customWidth="1"/>
    <col min="14" max="14" width="8.28515625" style="16" bestFit="1" customWidth="1"/>
    <col min="15" max="15" width="7.28515625" style="16" customWidth="1"/>
    <col min="16" max="16" width="8.28515625" style="16" bestFit="1" customWidth="1"/>
    <col min="17" max="32" width="8.7109375" style="16" customWidth="1"/>
    <col min="33" max="35" width="8.140625" style="17" customWidth="1"/>
    <col min="36" max="36" width="9" style="7"/>
    <col min="37" max="37" width="8" style="7" customWidth="1"/>
    <col min="38" max="40" width="9" style="7"/>
    <col min="41" max="41" width="10.140625" style="7" bestFit="1" customWidth="1"/>
    <col min="42" max="42" width="7.85546875" style="7" bestFit="1" customWidth="1"/>
    <col min="43" max="51" width="9" style="7"/>
    <col min="52" max="53" width="13.140625" style="7" bestFit="1" customWidth="1"/>
    <col min="54" max="16384" width="9" style="7"/>
  </cols>
  <sheetData>
    <row r="1" spans="2:43" s="2" customFormat="1" ht="23.25" customHeight="1">
      <c r="B1" s="1" t="s">
        <v>0</v>
      </c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6" t="s">
        <v>1</v>
      </c>
    </row>
    <row r="2" spans="2:43" ht="19.5" customHeight="1">
      <c r="B2" s="270" t="s">
        <v>2</v>
      </c>
      <c r="C2" s="270" t="s">
        <v>3</v>
      </c>
      <c r="D2" s="270" t="s">
        <v>4</v>
      </c>
      <c r="E2" s="270" t="s">
        <v>5</v>
      </c>
      <c r="F2" s="269" t="s">
        <v>6</v>
      </c>
      <c r="G2" s="269"/>
      <c r="H2" s="269"/>
      <c r="I2" s="269" t="s">
        <v>7</v>
      </c>
      <c r="J2" s="269"/>
      <c r="K2" s="269"/>
      <c r="L2" s="269" t="s">
        <v>8</v>
      </c>
      <c r="M2" s="269"/>
      <c r="N2" s="269"/>
      <c r="O2" s="269" t="s">
        <v>9</v>
      </c>
      <c r="P2" s="269"/>
      <c r="Q2" s="269"/>
      <c r="R2" s="269" t="s">
        <v>49</v>
      </c>
      <c r="S2" s="269"/>
      <c r="T2" s="269"/>
      <c r="U2" s="269" t="s">
        <v>50</v>
      </c>
      <c r="V2" s="269"/>
      <c r="W2" s="269"/>
      <c r="X2" s="269" t="s">
        <v>51</v>
      </c>
      <c r="Y2" s="269"/>
      <c r="Z2" s="269"/>
      <c r="AA2" s="269" t="s">
        <v>52</v>
      </c>
      <c r="AB2" s="269"/>
      <c r="AC2" s="269"/>
      <c r="AD2" s="269" t="s">
        <v>53</v>
      </c>
      <c r="AE2" s="269"/>
      <c r="AF2" s="269"/>
      <c r="AG2" s="269" t="s">
        <v>10</v>
      </c>
      <c r="AH2" s="269"/>
      <c r="AI2" s="269"/>
    </row>
    <row r="3" spans="2:43" s="9" customFormat="1" ht="27" customHeight="1">
      <c r="B3" s="271"/>
      <c r="C3" s="271"/>
      <c r="D3" s="271"/>
      <c r="E3" s="271"/>
      <c r="F3" s="52" t="s">
        <v>11</v>
      </c>
      <c r="G3" s="52" t="s">
        <v>12</v>
      </c>
      <c r="H3" s="52" t="s">
        <v>13</v>
      </c>
      <c r="I3" s="52" t="s">
        <v>11</v>
      </c>
      <c r="J3" s="52" t="s">
        <v>12</v>
      </c>
      <c r="K3" s="52" t="s">
        <v>13</v>
      </c>
      <c r="L3" s="52" t="s">
        <v>11</v>
      </c>
      <c r="M3" s="52" t="s">
        <v>12</v>
      </c>
      <c r="N3" s="52" t="s">
        <v>13</v>
      </c>
      <c r="O3" s="52" t="s">
        <v>11</v>
      </c>
      <c r="P3" s="52" t="s">
        <v>12</v>
      </c>
      <c r="Q3" s="52" t="s">
        <v>13</v>
      </c>
      <c r="R3" s="52" t="s">
        <v>11</v>
      </c>
      <c r="S3" s="52" t="s">
        <v>12</v>
      </c>
      <c r="T3" s="52" t="s">
        <v>13</v>
      </c>
      <c r="U3" s="52" t="s">
        <v>11</v>
      </c>
      <c r="V3" s="52" t="s">
        <v>12</v>
      </c>
      <c r="W3" s="52" t="s">
        <v>13</v>
      </c>
      <c r="X3" s="52" t="s">
        <v>11</v>
      </c>
      <c r="Y3" s="52" t="s">
        <v>12</v>
      </c>
      <c r="Z3" s="52" t="s">
        <v>13</v>
      </c>
      <c r="AA3" s="52" t="s">
        <v>11</v>
      </c>
      <c r="AB3" s="52" t="s">
        <v>12</v>
      </c>
      <c r="AC3" s="52" t="s">
        <v>13</v>
      </c>
      <c r="AD3" s="52" t="s">
        <v>11</v>
      </c>
      <c r="AE3" s="52" t="s">
        <v>12</v>
      </c>
      <c r="AF3" s="52" t="s">
        <v>13</v>
      </c>
      <c r="AG3" s="52" t="s">
        <v>11</v>
      </c>
      <c r="AH3" s="52" t="s">
        <v>12</v>
      </c>
      <c r="AI3" s="52" t="s">
        <v>13</v>
      </c>
      <c r="AL3" s="46"/>
      <c r="AM3" s="46" t="s">
        <v>48</v>
      </c>
      <c r="AN3" s="46"/>
      <c r="AO3" s="46"/>
    </row>
    <row r="4" spans="2:43" s="11" customFormat="1" ht="25.5" customHeight="1">
      <c r="B4" s="10">
        <v>1</v>
      </c>
      <c r="C4" s="34" t="s">
        <v>36</v>
      </c>
      <c r="D4" s="35">
        <v>1116</v>
      </c>
      <c r="E4" s="35">
        <f>3.1415*7850*(0.401+0.004)*0.004*D4/1000</f>
        <v>44.584708338000006</v>
      </c>
      <c r="F4" s="53"/>
      <c r="G4" s="35">
        <f>3.1415*7850*(0.401+0.004)*0.004*F4/1000</f>
        <v>0</v>
      </c>
      <c r="H4" s="54">
        <f>+F4*$AM4/10000000</f>
        <v>0</v>
      </c>
      <c r="I4" s="53"/>
      <c r="J4" s="35">
        <f>3.1415*7850*(0.401+0.004)*0.004*I4/1000</f>
        <v>0</v>
      </c>
      <c r="K4" s="54">
        <f>+I4*$AM4/10000000</f>
        <v>0</v>
      </c>
      <c r="L4" s="53"/>
      <c r="M4" s="35">
        <f>3.1415*7850*(0.401+0.004)*0.004*L4/1000</f>
        <v>0</v>
      </c>
      <c r="N4" s="54">
        <f>+L4*$AM4/10000000</f>
        <v>0</v>
      </c>
      <c r="O4" s="53"/>
      <c r="P4" s="35">
        <f>3.1415*7850*(0.401+0.004)*0.004*O4/1000</f>
        <v>0</v>
      </c>
      <c r="Q4" s="54">
        <f>+O4*$AM4/10000000</f>
        <v>0</v>
      </c>
      <c r="R4" s="53">
        <v>500</v>
      </c>
      <c r="S4" s="35">
        <f>3.1415*7850*(0.401+0.004)*0.004*R4/1000</f>
        <v>19.975227750000002</v>
      </c>
      <c r="T4" s="54">
        <f>+R4*$AM4/10000000</f>
        <v>0.14499999999999999</v>
      </c>
      <c r="U4" s="53">
        <v>606</v>
      </c>
      <c r="V4" s="35">
        <f>3.1415*7850*(0.401+0.004)*0.004*U4/1000</f>
        <v>24.209976033000004</v>
      </c>
      <c r="W4" s="54">
        <f>+U4*$AM4/10000000</f>
        <v>0.17574000000000001</v>
      </c>
      <c r="X4" s="54"/>
      <c r="Y4" s="35">
        <f>3.1415*7850*(0.401+0.004)*0.004*X4/1000</f>
        <v>0</v>
      </c>
      <c r="Z4" s="54">
        <f>+X4*$AM4/10000000</f>
        <v>0</v>
      </c>
      <c r="AA4" s="54"/>
      <c r="AB4" s="35">
        <f>3.1415*7850*(0.401+0.004)*0.004*AA4/1000</f>
        <v>0</v>
      </c>
      <c r="AC4" s="54">
        <f>+AA4*$AM4/10000000</f>
        <v>0</v>
      </c>
      <c r="AD4" s="54"/>
      <c r="AE4" s="35">
        <f>3.1415*7850*(0.401+0.004)*0.004*AD4/1000</f>
        <v>0</v>
      </c>
      <c r="AF4" s="54">
        <f>+AD4*$AM4/10000000</f>
        <v>0</v>
      </c>
      <c r="AG4" s="53">
        <f t="shared" ref="AG4:AG13" si="0">+F4+I4+L4+O4+R4+U4+X4+AA4+AD4</f>
        <v>1106</v>
      </c>
      <c r="AH4" s="35">
        <f>3.1415*7850*(0.401+0.004)*0.004*AG4/1000</f>
        <v>44.185203783000006</v>
      </c>
      <c r="AI4" s="54">
        <f>+H4+K4+N4+Q4+T4+W4+Z4+AC4+AF4</f>
        <v>0.32074000000000003</v>
      </c>
      <c r="AL4" s="47"/>
      <c r="AM4" s="47">
        <v>2900</v>
      </c>
      <c r="AN4" s="47"/>
      <c r="AO4" s="60">
        <f>3.1415*(0.401+0.004+0.004)</f>
        <v>1.2848735000000002</v>
      </c>
      <c r="AP4" s="63">
        <f>+AO4*D4</f>
        <v>1433.9188260000003</v>
      </c>
      <c r="AQ4" s="60">
        <f>3.1415*(0.401)</f>
        <v>1.2597415000000001</v>
      </c>
    </row>
    <row r="5" spans="2:43" s="11" customFormat="1" ht="25.5" customHeight="1">
      <c r="B5" s="10">
        <f>+B4+1</f>
        <v>2</v>
      </c>
      <c r="C5" s="34" t="s">
        <v>37</v>
      </c>
      <c r="D5" s="35">
        <v>598</v>
      </c>
      <c r="E5" s="35">
        <f>3.1415*7850*(0.501+0.006)*0.006*D5/1000</f>
        <v>44.860810374899998</v>
      </c>
      <c r="F5" s="53"/>
      <c r="G5" s="35">
        <f>3.1415*7850*(0.501+0.006)*0.006*F5/1000</f>
        <v>0</v>
      </c>
      <c r="H5" s="54">
        <f>+F5*$AM5/10000000</f>
        <v>0</v>
      </c>
      <c r="I5" s="53"/>
      <c r="J5" s="35">
        <f>3.1415*7850*(0.501+0.006)*0.006*I5/1000</f>
        <v>0</v>
      </c>
      <c r="K5" s="54">
        <f>+I5*$AM5/10000000</f>
        <v>0</v>
      </c>
      <c r="L5" s="53"/>
      <c r="M5" s="35">
        <f>3.1415*7850*(0.501+0.006)*0.006*L5/1000</f>
        <v>0</v>
      </c>
      <c r="N5" s="54">
        <f>+L5*$AM5/10000000</f>
        <v>0</v>
      </c>
      <c r="O5" s="53"/>
      <c r="P5" s="35">
        <f>3.1415*7850*(0.501+0.006)*0.006*O5/1000</f>
        <v>0</v>
      </c>
      <c r="Q5" s="54">
        <f>+O5*$AM5/10000000</f>
        <v>0</v>
      </c>
      <c r="R5" s="53">
        <v>500</v>
      </c>
      <c r="S5" s="35">
        <f>3.1415*7850*(0.501+0.006)*0.006*R5/1000</f>
        <v>37.509038775</v>
      </c>
      <c r="T5" s="54">
        <f>+R5*$AM5/10000000</f>
        <v>0.1925</v>
      </c>
      <c r="U5" s="53">
        <v>98</v>
      </c>
      <c r="V5" s="35">
        <f>3.1415*7850*(0.501+0.006)*0.006*U5/1000</f>
        <v>7.3517715999000002</v>
      </c>
      <c r="W5" s="54">
        <f>+U5*$AM5/10000000</f>
        <v>3.773E-2</v>
      </c>
      <c r="X5" s="54"/>
      <c r="Y5" s="35">
        <f>3.1415*7850*(0.501+0.006)*0.006*X5/1000</f>
        <v>0</v>
      </c>
      <c r="Z5" s="54">
        <f>+X5*$AM5/10000000</f>
        <v>0</v>
      </c>
      <c r="AA5" s="54"/>
      <c r="AB5" s="35">
        <f>3.1415*7850*(0.501+0.006)*0.006*AA5/1000</f>
        <v>0</v>
      </c>
      <c r="AC5" s="54">
        <f>+AA5*$AM5/10000000</f>
        <v>0</v>
      </c>
      <c r="AD5" s="54"/>
      <c r="AE5" s="35">
        <f>3.1415*7850*(0.501+0.006)*0.006*AD5/1000</f>
        <v>0</v>
      </c>
      <c r="AF5" s="54">
        <f>+AD5*$AM5/10000000</f>
        <v>0</v>
      </c>
      <c r="AG5" s="53">
        <f t="shared" si="0"/>
        <v>598</v>
      </c>
      <c r="AH5" s="35">
        <f>3.1415*7850*(0.501+0.006)*0.006*AG5/1000</f>
        <v>44.860810374899998</v>
      </c>
      <c r="AI5" s="54">
        <f t="shared" ref="AI5:AI13" si="1">+H5+K5+N5+Q5+T5+W5+Z5+AC5+AF5</f>
        <v>0.23022999999999999</v>
      </c>
      <c r="AL5" s="47"/>
      <c r="AM5" s="47">
        <v>3850</v>
      </c>
      <c r="AN5" s="47"/>
      <c r="AO5" s="60">
        <f>3.1415*(0.501+0.006+0.006)</f>
        <v>1.6115895000000002</v>
      </c>
      <c r="AP5" s="63">
        <f t="shared" ref="AP5:AP13" si="2">+AO5*D5</f>
        <v>963.73052100000018</v>
      </c>
      <c r="AQ5" s="60">
        <f>PI()*0.501</f>
        <v>1.5739379194484864</v>
      </c>
    </row>
    <row r="6" spans="2:43" s="11" customFormat="1" ht="25.5" customHeight="1">
      <c r="B6" s="10">
        <f>+B5+1</f>
        <v>3</v>
      </c>
      <c r="C6" s="34" t="s">
        <v>38</v>
      </c>
      <c r="D6" s="35">
        <v>9824</v>
      </c>
      <c r="E6" s="35">
        <f>3.1415*7850*(0.701+0.006)*0.006*D6/1000</f>
        <v>1027.6985381712</v>
      </c>
      <c r="F6" s="53">
        <v>5000</v>
      </c>
      <c r="G6" s="35">
        <f>3.1415*7850*(0.701+0.006)*0.006*F6/1000</f>
        <v>523.05503775000011</v>
      </c>
      <c r="H6" s="54">
        <f t="shared" ref="H6:H13" si="3">+F6*$AM6/10000000</f>
        <v>2.4249999999999998</v>
      </c>
      <c r="I6" s="53">
        <v>2000</v>
      </c>
      <c r="J6" s="35">
        <f>3.1415*7850*(0.701+0.006)*0.006*I6/1000</f>
        <v>209.22201510000002</v>
      </c>
      <c r="K6" s="54">
        <f t="shared" ref="K6:K13" si="4">+I6*$AM6/10000000</f>
        <v>0.97</v>
      </c>
      <c r="L6" s="53">
        <v>2000</v>
      </c>
      <c r="M6" s="35">
        <f>3.1415*7850*(0.701+0.006)*0.006*L6/1000</f>
        <v>209.22201510000002</v>
      </c>
      <c r="N6" s="54">
        <f t="shared" ref="N6:N13" si="5">+L6*$AM6/10000000</f>
        <v>0.97</v>
      </c>
      <c r="O6" s="53"/>
      <c r="P6" s="35">
        <f>3.1415*7850*(0.701+0.006)*0.006*O6/1000</f>
        <v>0</v>
      </c>
      <c r="Q6" s="54">
        <f t="shared" ref="Q6:Q13" si="6">+O6*$AM6/10000000</f>
        <v>0</v>
      </c>
      <c r="R6" s="53"/>
      <c r="S6" s="35">
        <f>3.1415*7850*(0.701+0.006)*0.006*R6/1000</f>
        <v>0</v>
      </c>
      <c r="T6" s="54">
        <f t="shared" ref="T6:T13" si="7">+R6*$AM6/10000000</f>
        <v>0</v>
      </c>
      <c r="U6" s="53">
        <v>824</v>
      </c>
      <c r="V6" s="35">
        <f>3.1415*7850*(0.701+0.006)*0.006*U6/1000</f>
        <v>86.199470221200016</v>
      </c>
      <c r="W6" s="54">
        <f t="shared" ref="W6:W13" si="8">+U6*$AM6/10000000</f>
        <v>0.39964</v>
      </c>
      <c r="X6" s="54"/>
      <c r="Y6" s="35">
        <f>3.1415*7850*(0.701+0.006)*0.006*X6/1000</f>
        <v>0</v>
      </c>
      <c r="Z6" s="54">
        <f t="shared" ref="Z6:Z13" si="9">+X6*$AM6/10000000</f>
        <v>0</v>
      </c>
      <c r="AA6" s="54"/>
      <c r="AB6" s="35">
        <f>3.1415*7850*(0.701+0.006)*0.006*AA6/1000</f>
        <v>0</v>
      </c>
      <c r="AC6" s="54">
        <f t="shared" ref="AC6:AC13" si="10">+AA6*$AM6/10000000</f>
        <v>0</v>
      </c>
      <c r="AD6" s="54"/>
      <c r="AE6" s="35">
        <f>3.1415*7850*(0.701+0.006)*0.006*AD6/1000</f>
        <v>0</v>
      </c>
      <c r="AF6" s="54">
        <f t="shared" ref="AF6:AF13" si="11">+AD6*$AM6/10000000</f>
        <v>0</v>
      </c>
      <c r="AG6" s="53">
        <f t="shared" si="0"/>
        <v>9824</v>
      </c>
      <c r="AH6" s="35">
        <f>3.1415*7850*(0.701+0.006)*0.006*AG6/1000</f>
        <v>1027.6985381712</v>
      </c>
      <c r="AI6" s="54">
        <f t="shared" si="1"/>
        <v>4.7646399999999991</v>
      </c>
      <c r="AL6" s="47"/>
      <c r="AM6" s="47">
        <v>4850</v>
      </c>
      <c r="AN6" s="47"/>
      <c r="AO6" s="60">
        <f>3.1415*(0.701+0.006+0.006)</f>
        <v>2.2398894999999999</v>
      </c>
      <c r="AP6" s="63">
        <f t="shared" si="2"/>
        <v>22004.674447999998</v>
      </c>
      <c r="AQ6" s="60">
        <f>PI()*0.701</f>
        <v>2.2022564501664448</v>
      </c>
    </row>
    <row r="7" spans="2:43" s="11" customFormat="1" ht="25.5" customHeight="1">
      <c r="B7" s="10">
        <f t="shared" ref="B7:B13" si="12">+B6+1</f>
        <v>4</v>
      </c>
      <c r="C7" s="34" t="s">
        <v>39</v>
      </c>
      <c r="D7" s="35">
        <v>90</v>
      </c>
      <c r="E7" s="35">
        <f>3.1415*7850*(1.001+0.007)*0.007*D7/1000</f>
        <v>15.660578555999999</v>
      </c>
      <c r="F7" s="53"/>
      <c r="G7" s="35">
        <f>3.1415*7850*(1.001+0.007)*0.007*F7/1000</f>
        <v>0</v>
      </c>
      <c r="H7" s="54">
        <f t="shared" si="3"/>
        <v>0</v>
      </c>
      <c r="I7" s="53"/>
      <c r="J7" s="35">
        <f>3.1415*7850*(1.001+0.007)*0.007*I7/1000</f>
        <v>0</v>
      </c>
      <c r="K7" s="54">
        <f t="shared" si="4"/>
        <v>0</v>
      </c>
      <c r="L7" s="53"/>
      <c r="M7" s="35">
        <f>3.1415*7850*(1.001+0.007)*0.007*L7/1000</f>
        <v>0</v>
      </c>
      <c r="N7" s="54">
        <f t="shared" si="5"/>
        <v>0</v>
      </c>
      <c r="O7" s="53"/>
      <c r="P7" s="35">
        <f>3.1415*7850*(1.001+0.007)*0.007*O7/1000</f>
        <v>0</v>
      </c>
      <c r="Q7" s="54">
        <f t="shared" si="6"/>
        <v>0</v>
      </c>
      <c r="R7" s="53">
        <v>90</v>
      </c>
      <c r="S7" s="35">
        <f>3.1415*7850*(1.001+0.007)*0.007*R7/1000</f>
        <v>15.660578555999999</v>
      </c>
      <c r="T7" s="54">
        <f t="shared" si="7"/>
        <v>8.9730000000000004E-2</v>
      </c>
      <c r="U7" s="53"/>
      <c r="V7" s="35">
        <f>3.1415*7850*(1.001+0.007)*0.007*U7/1000</f>
        <v>0</v>
      </c>
      <c r="W7" s="54">
        <f t="shared" si="8"/>
        <v>0</v>
      </c>
      <c r="X7" s="54"/>
      <c r="Y7" s="35">
        <f>3.1415*7850*(1.001+0.007)*0.007*X7/1000</f>
        <v>0</v>
      </c>
      <c r="Z7" s="54">
        <f t="shared" si="9"/>
        <v>0</v>
      </c>
      <c r="AA7" s="54"/>
      <c r="AB7" s="35">
        <f>3.1415*7850*(1.001+0.007)*0.007*AA7/1000</f>
        <v>0</v>
      </c>
      <c r="AC7" s="54">
        <f t="shared" si="10"/>
        <v>0</v>
      </c>
      <c r="AD7" s="54"/>
      <c r="AE7" s="35">
        <f>3.1415*7850*(1.001+0.007)*0.007*AD7/1000</f>
        <v>0</v>
      </c>
      <c r="AF7" s="54">
        <f t="shared" si="11"/>
        <v>0</v>
      </c>
      <c r="AG7" s="53">
        <f t="shared" si="0"/>
        <v>90</v>
      </c>
      <c r="AH7" s="35">
        <f>3.1415*7850*(1.001+0.007)*0.007*AG7/1000</f>
        <v>15.660578555999999</v>
      </c>
      <c r="AI7" s="54">
        <f t="shared" si="1"/>
        <v>8.9730000000000004E-2</v>
      </c>
      <c r="AL7" s="47"/>
      <c r="AM7" s="47">
        <v>9970</v>
      </c>
      <c r="AN7" s="47"/>
      <c r="AO7" s="60">
        <f>3.1415*(1.001+0.007+0.007)</f>
        <v>3.1886224999999992</v>
      </c>
      <c r="AP7" s="63">
        <f t="shared" si="2"/>
        <v>286.97602499999994</v>
      </c>
      <c r="AQ7" s="60">
        <f>PI()*1.001</f>
        <v>3.1447342462433827</v>
      </c>
    </row>
    <row r="8" spans="2:43" s="11" customFormat="1" ht="25.5" customHeight="1">
      <c r="B8" s="10">
        <f t="shared" si="12"/>
        <v>5</v>
      </c>
      <c r="C8" s="34" t="s">
        <v>40</v>
      </c>
      <c r="D8" s="35">
        <v>13136</v>
      </c>
      <c r="E8" s="35">
        <f>3.1415*7850*(1.401+0.009)*0.009*D8/1000</f>
        <v>4110.8486036760005</v>
      </c>
      <c r="F8" s="53"/>
      <c r="G8" s="35">
        <f>3.1415*7850*(1.401+0.009)*0.009*F8/1000</f>
        <v>0</v>
      </c>
      <c r="H8" s="54">
        <f t="shared" si="3"/>
        <v>0</v>
      </c>
      <c r="I8" s="53">
        <v>2000</v>
      </c>
      <c r="J8" s="35">
        <f>3.1415*7850*(1.401+0.009)*0.009*I8/1000</f>
        <v>625.89046949999999</v>
      </c>
      <c r="K8" s="54">
        <f t="shared" si="4"/>
        <v>3.25</v>
      </c>
      <c r="L8" s="53">
        <v>2000</v>
      </c>
      <c r="M8" s="35">
        <f>3.1415*7850*(1.401+0.009)*0.009*L8/1000</f>
        <v>625.89046949999999</v>
      </c>
      <c r="N8" s="54">
        <f t="shared" si="5"/>
        <v>3.25</v>
      </c>
      <c r="O8" s="53">
        <v>4000</v>
      </c>
      <c r="P8" s="35">
        <f>3.1415*7850*(1.401+0.009)*0.009*O8/1000</f>
        <v>1251.780939</v>
      </c>
      <c r="Q8" s="54">
        <f t="shared" si="6"/>
        <v>6.5</v>
      </c>
      <c r="R8" s="53">
        <v>4000</v>
      </c>
      <c r="S8" s="35">
        <f>3.1415*7850*(1.401+0.009)*0.009*R8/1000</f>
        <v>1251.780939</v>
      </c>
      <c r="T8" s="54">
        <f t="shared" si="7"/>
        <v>6.5</v>
      </c>
      <c r="U8" s="53">
        <v>1136</v>
      </c>
      <c r="V8" s="35">
        <f>3.1415*7850*(1.401+0.009)*0.009*U8/1000</f>
        <v>355.50578667600001</v>
      </c>
      <c r="W8" s="54">
        <f t="shared" si="8"/>
        <v>1.8460000000000001</v>
      </c>
      <c r="X8" s="54"/>
      <c r="Y8" s="35">
        <f>3.1415*7850*(1.401+0.009)*0.009*X8/1000</f>
        <v>0</v>
      </c>
      <c r="Z8" s="54">
        <f t="shared" si="9"/>
        <v>0</v>
      </c>
      <c r="AA8" s="54"/>
      <c r="AB8" s="35">
        <f>3.1415*7850*(1.401+0.009)*0.009*AA8/1000</f>
        <v>0</v>
      </c>
      <c r="AC8" s="54">
        <f t="shared" si="10"/>
        <v>0</v>
      </c>
      <c r="AD8" s="54"/>
      <c r="AE8" s="35">
        <f>3.1415*7850*(1.401+0.009)*0.009*AD8/1000</f>
        <v>0</v>
      </c>
      <c r="AF8" s="54">
        <f t="shared" si="11"/>
        <v>0</v>
      </c>
      <c r="AG8" s="53">
        <f t="shared" si="0"/>
        <v>13136</v>
      </c>
      <c r="AH8" s="35">
        <f>3.1415*7850*(1.401+0.009)*0.009*AG8/1000</f>
        <v>4110.8486036760005</v>
      </c>
      <c r="AI8" s="54">
        <f t="shared" si="1"/>
        <v>21.346</v>
      </c>
      <c r="AL8" s="47"/>
      <c r="AM8" s="47">
        <v>16250</v>
      </c>
      <c r="AN8" s="47"/>
      <c r="AO8" s="60">
        <f>3.1415*(1.401+0.009+0.009)</f>
        <v>4.4577884999999995</v>
      </c>
      <c r="AP8" s="63">
        <f t="shared" si="2"/>
        <v>58557.509735999993</v>
      </c>
      <c r="AQ8" s="60">
        <f>PI()*1.401</f>
        <v>4.4013713076793</v>
      </c>
    </row>
    <row r="9" spans="2:43" s="11" customFormat="1" ht="25.5" customHeight="1">
      <c r="B9" s="10">
        <f t="shared" si="12"/>
        <v>6</v>
      </c>
      <c r="C9" s="34" t="s">
        <v>41</v>
      </c>
      <c r="D9" s="35">
        <v>3229</v>
      </c>
      <c r="E9" s="35">
        <f>3.1415*7850*(1.501+0.009)*0.009*D9/1000</f>
        <v>1082.1668412352499</v>
      </c>
      <c r="F9" s="53"/>
      <c r="G9" s="35">
        <f>3.1415*7850*(1.501+0.009)*0.009*F9/1000</f>
        <v>0</v>
      </c>
      <c r="H9" s="54">
        <f t="shared" si="3"/>
        <v>0</v>
      </c>
      <c r="I9" s="53"/>
      <c r="J9" s="35">
        <f>3.1415*7850*(1.501+0.009)*0.009*I9/1000</f>
        <v>0</v>
      </c>
      <c r="K9" s="54">
        <f t="shared" si="4"/>
        <v>0</v>
      </c>
      <c r="L9" s="53"/>
      <c r="M9" s="35">
        <f>3.1415*7850*(1.501+0.009)*0.009*L9/1000</f>
        <v>0</v>
      </c>
      <c r="N9" s="54">
        <f t="shared" si="5"/>
        <v>0</v>
      </c>
      <c r="O9" s="53"/>
      <c r="P9" s="35">
        <f>3.1415*7850*(1.501+0.009)*0.009*O9/1000</f>
        <v>0</v>
      </c>
      <c r="Q9" s="54">
        <f t="shared" si="6"/>
        <v>0</v>
      </c>
      <c r="R9" s="53"/>
      <c r="S9" s="35">
        <f>3.1415*7850*(1.501+0.009)*0.009*R9/1000</f>
        <v>0</v>
      </c>
      <c r="T9" s="54">
        <f t="shared" si="7"/>
        <v>0</v>
      </c>
      <c r="U9" s="53">
        <v>3229</v>
      </c>
      <c r="V9" s="35">
        <f>3.1415*7850*(1.501+0.009)*0.009*U9/1000</f>
        <v>1082.1668412352499</v>
      </c>
      <c r="W9" s="54">
        <f t="shared" si="8"/>
        <v>7.2637969499999997</v>
      </c>
      <c r="X9" s="54"/>
      <c r="Y9" s="35">
        <f>3.1415*7850*(1.501+0.009)*0.009*X9/1000</f>
        <v>0</v>
      </c>
      <c r="Z9" s="54">
        <f t="shared" si="9"/>
        <v>0</v>
      </c>
      <c r="AA9" s="54"/>
      <c r="AB9" s="35">
        <f>3.1415*7850*(1.501+0.009)*0.009*AA9/1000</f>
        <v>0</v>
      </c>
      <c r="AC9" s="54">
        <f t="shared" si="10"/>
        <v>0</v>
      </c>
      <c r="AD9" s="54"/>
      <c r="AE9" s="35">
        <f>3.1415*7850*(1.501+0.009)*0.009*AD9/1000</f>
        <v>0</v>
      </c>
      <c r="AF9" s="54">
        <f t="shared" si="11"/>
        <v>0</v>
      </c>
      <c r="AG9" s="53">
        <f t="shared" si="0"/>
        <v>3229</v>
      </c>
      <c r="AH9" s="35">
        <f>3.1415*7850*(1.501+0.009)*0.009*AG9/1000</f>
        <v>1082.1668412352499</v>
      </c>
      <c r="AI9" s="54">
        <f t="shared" si="1"/>
        <v>7.2637969499999997</v>
      </c>
      <c r="AL9" s="47"/>
      <c r="AM9" s="47">
        <v>22495.5</v>
      </c>
      <c r="AN9" s="47"/>
      <c r="AO9" s="60">
        <f>3.1415*(1.501+0.009+0.009)</f>
        <v>4.7719384999999992</v>
      </c>
      <c r="AP9" s="63">
        <f t="shared" si="2"/>
        <v>15408.589416499997</v>
      </c>
      <c r="AQ9" s="60">
        <f>PI()*1.501</f>
        <v>4.7155305730382793</v>
      </c>
    </row>
    <row r="10" spans="2:43" s="11" customFormat="1" ht="25.5" customHeight="1">
      <c r="B10" s="10">
        <f t="shared" si="12"/>
        <v>7</v>
      </c>
      <c r="C10" s="34" t="s">
        <v>42</v>
      </c>
      <c r="D10" s="35">
        <v>14655</v>
      </c>
      <c r="E10" s="35">
        <f>3.1415*7850*(1.601+0.011)*0.011*D10/1000</f>
        <v>6408.4096570064994</v>
      </c>
      <c r="F10" s="53"/>
      <c r="G10" s="35">
        <f>3.1415*7850*(1.601+0.011)*0.011*F10/1000</f>
        <v>0</v>
      </c>
      <c r="H10" s="54">
        <f t="shared" si="3"/>
        <v>0</v>
      </c>
      <c r="I10" s="53"/>
      <c r="J10" s="35">
        <f>3.1415*7850*(1.601+0.011)*0.011*I10/1000</f>
        <v>0</v>
      </c>
      <c r="K10" s="54">
        <f t="shared" si="4"/>
        <v>0</v>
      </c>
      <c r="L10" s="53"/>
      <c r="M10" s="35">
        <f>3.1415*7850*(1.601+0.011)*0.011*L10/1000</f>
        <v>0</v>
      </c>
      <c r="N10" s="54">
        <f t="shared" si="5"/>
        <v>0</v>
      </c>
      <c r="O10" s="53">
        <v>7200</v>
      </c>
      <c r="P10" s="35">
        <f>3.1415*7850*(1.601+0.011)*0.011*O10/1000</f>
        <v>3148.45100856</v>
      </c>
      <c r="Q10" s="54">
        <f t="shared" si="6"/>
        <v>16.917120000000001</v>
      </c>
      <c r="R10" s="53">
        <v>7000</v>
      </c>
      <c r="S10" s="35">
        <f>3.1415*7850*(1.601+0.011)*0.011*R10/1000</f>
        <v>3060.9940360999999</v>
      </c>
      <c r="T10" s="54">
        <f t="shared" si="7"/>
        <v>16.447199999999999</v>
      </c>
      <c r="U10" s="53">
        <v>455</v>
      </c>
      <c r="V10" s="35">
        <f>3.1415*7850*(1.601+0.011)*0.011*U10/1000</f>
        <v>198.96461234649999</v>
      </c>
      <c r="W10" s="54">
        <f t="shared" si="8"/>
        <v>1.0690679999999999</v>
      </c>
      <c r="X10" s="54"/>
      <c r="Y10" s="35">
        <f>3.1415*7850*(1.601+0.011)*0.011*X10/1000</f>
        <v>0</v>
      </c>
      <c r="Z10" s="54">
        <f t="shared" si="9"/>
        <v>0</v>
      </c>
      <c r="AA10" s="54"/>
      <c r="AB10" s="35">
        <f>3.1415*7850*(1.601+0.011)*0.011*AA10/1000</f>
        <v>0</v>
      </c>
      <c r="AC10" s="54">
        <f t="shared" si="10"/>
        <v>0</v>
      </c>
      <c r="AD10" s="54"/>
      <c r="AE10" s="35">
        <f>3.1415*7850*(1.601+0.011)*0.011*AD10/1000</f>
        <v>0</v>
      </c>
      <c r="AF10" s="54">
        <f t="shared" si="11"/>
        <v>0</v>
      </c>
      <c r="AG10" s="53">
        <f t="shared" si="0"/>
        <v>14655</v>
      </c>
      <c r="AH10" s="35">
        <f>3.1415*7850*(1.601+0.011)*0.011*AG10/1000</f>
        <v>6408.4096570064994</v>
      </c>
      <c r="AI10" s="54">
        <f t="shared" si="1"/>
        <v>34.433388000000001</v>
      </c>
      <c r="AL10" s="47"/>
      <c r="AM10" s="47">
        <v>23496</v>
      </c>
      <c r="AN10" s="47"/>
      <c r="AO10" s="60">
        <f>3.1415*(1.601+0.011+0.011)</f>
        <v>5.0986544999999994</v>
      </c>
      <c r="AP10" s="63">
        <f t="shared" si="2"/>
        <v>74720.781697499988</v>
      </c>
      <c r="AQ10" s="60">
        <f>PI()*1.601</f>
        <v>5.0296898383972586</v>
      </c>
    </row>
    <row r="11" spans="2:43" s="11" customFormat="1" ht="25.5" customHeight="1">
      <c r="B11" s="10">
        <f t="shared" si="12"/>
        <v>8</v>
      </c>
      <c r="C11" s="34" t="s">
        <v>43</v>
      </c>
      <c r="D11" s="35">
        <v>3639</v>
      </c>
      <c r="E11" s="35">
        <f>3.1415*7850*(1.801+0.012)*0.012*D11/1000</f>
        <v>1952.3956282551001</v>
      </c>
      <c r="F11" s="53"/>
      <c r="G11" s="35">
        <f>3.1415*7850*(1.801+0.012)*0.012*F11/1000</f>
        <v>0</v>
      </c>
      <c r="H11" s="54">
        <f t="shared" si="3"/>
        <v>0</v>
      </c>
      <c r="I11" s="53"/>
      <c r="J11" s="35">
        <f>3.1415*7850*(1.801+0.012)*0.012*I11/1000</f>
        <v>0</v>
      </c>
      <c r="K11" s="54">
        <f t="shared" si="4"/>
        <v>0</v>
      </c>
      <c r="L11" s="53"/>
      <c r="M11" s="35">
        <f>3.1415*7850*(1.801+0.012)*0.012*L11/1000</f>
        <v>0</v>
      </c>
      <c r="N11" s="54">
        <f t="shared" si="5"/>
        <v>0</v>
      </c>
      <c r="O11" s="53"/>
      <c r="P11" s="35">
        <f>3.1415*7850*(1.801+0.012)*0.012*O11/1000</f>
        <v>0</v>
      </c>
      <c r="Q11" s="54">
        <f t="shared" si="6"/>
        <v>0</v>
      </c>
      <c r="R11" s="53"/>
      <c r="S11" s="35">
        <f>3.1415*7850*(1.801+0.012)*0.012*R11/1000</f>
        <v>0</v>
      </c>
      <c r="T11" s="54">
        <f t="shared" si="7"/>
        <v>0</v>
      </c>
      <c r="U11" s="53">
        <v>3639</v>
      </c>
      <c r="V11" s="35">
        <f>3.1415*7850*(1.801+0.012)*0.012*U11/1000</f>
        <v>1952.3956282551001</v>
      </c>
      <c r="W11" s="54">
        <f t="shared" si="8"/>
        <v>11.6448</v>
      </c>
      <c r="X11" s="54"/>
      <c r="Y11" s="35">
        <f>3.1415*7850*(1.801+0.012)*0.012*X11/1000</f>
        <v>0</v>
      </c>
      <c r="Z11" s="54">
        <f t="shared" si="9"/>
        <v>0</v>
      </c>
      <c r="AA11" s="54"/>
      <c r="AB11" s="35">
        <f>3.1415*7850*(1.801+0.012)*0.012*AA11/1000</f>
        <v>0</v>
      </c>
      <c r="AC11" s="54">
        <f t="shared" si="10"/>
        <v>0</v>
      </c>
      <c r="AD11" s="54"/>
      <c r="AE11" s="35">
        <f>3.1415*7850*(1.801+0.012)*0.012*AD11/1000</f>
        <v>0</v>
      </c>
      <c r="AF11" s="54">
        <f t="shared" si="11"/>
        <v>0</v>
      </c>
      <c r="AG11" s="53">
        <f t="shared" si="0"/>
        <v>3639</v>
      </c>
      <c r="AH11" s="35">
        <f>3.1415*7850*(1.801+0.012)*0.012*AG11/1000</f>
        <v>1952.3956282551001</v>
      </c>
      <c r="AI11" s="54">
        <f t="shared" si="1"/>
        <v>11.6448</v>
      </c>
      <c r="AL11" s="47"/>
      <c r="AM11" s="47">
        <v>32000</v>
      </c>
      <c r="AN11" s="47"/>
      <c r="AO11" s="60">
        <f>3.1415*(1.801+0.012+0.012)</f>
        <v>5.7332375000000004</v>
      </c>
      <c r="AP11" s="63">
        <f t="shared" si="2"/>
        <v>20863.251262500002</v>
      </c>
      <c r="AQ11" s="60">
        <f>PI()*1.801</f>
        <v>5.6580083691152172</v>
      </c>
    </row>
    <row r="12" spans="2:43" s="11" customFormat="1" ht="25.5" customHeight="1">
      <c r="B12" s="10">
        <f t="shared" si="12"/>
        <v>9</v>
      </c>
      <c r="C12" s="34" t="s">
        <v>44</v>
      </c>
      <c r="D12" s="35">
        <v>16830</v>
      </c>
      <c r="E12" s="35">
        <f>3.1415*7850*(1.901+0.014)*0.014*D12/1000</f>
        <v>11127.245007532501</v>
      </c>
      <c r="F12" s="53">
        <v>2000</v>
      </c>
      <c r="G12" s="35">
        <f>3.1415*7850*(1.901+0.014)*0.014*F12/1000</f>
        <v>1322.3107555000001</v>
      </c>
      <c r="H12" s="54">
        <f t="shared" si="3"/>
        <v>7</v>
      </c>
      <c r="I12" s="53">
        <v>3000</v>
      </c>
      <c r="J12" s="35">
        <f>3.1415*7850*(1.901+0.014)*0.014*I12/1000</f>
        <v>1983.4661332500002</v>
      </c>
      <c r="K12" s="54">
        <f t="shared" si="4"/>
        <v>10.5</v>
      </c>
      <c r="L12" s="53">
        <v>3000</v>
      </c>
      <c r="M12" s="35">
        <f>3.1415*7850*(1.901+0.014)*0.014*L12/1000</f>
        <v>1983.4661332500002</v>
      </c>
      <c r="N12" s="54">
        <f t="shared" si="5"/>
        <v>10.5</v>
      </c>
      <c r="O12" s="53">
        <v>4000</v>
      </c>
      <c r="P12" s="35">
        <f>3.1415*7850*(1.901+0.014)*0.014*O12/1000</f>
        <v>2644.6215110000003</v>
      </c>
      <c r="Q12" s="54">
        <f t="shared" si="6"/>
        <v>14</v>
      </c>
      <c r="R12" s="53">
        <v>3000</v>
      </c>
      <c r="S12" s="35">
        <f>3.1415*7850*(1.901+0.014)*0.014*R12/1000</f>
        <v>1983.4661332500002</v>
      </c>
      <c r="T12" s="54">
        <f t="shared" si="7"/>
        <v>10.5</v>
      </c>
      <c r="U12" s="53">
        <v>1830</v>
      </c>
      <c r="V12" s="35">
        <f>3.1415*7850*(1.901+0.014)*0.014*U12/1000</f>
        <v>1209.9143412825001</v>
      </c>
      <c r="W12" s="54">
        <f t="shared" si="8"/>
        <v>6.4050000000000002</v>
      </c>
      <c r="X12" s="54"/>
      <c r="Y12" s="35">
        <f>3.1415*7850*(1.901+0.014)*0.014*X12/1000</f>
        <v>0</v>
      </c>
      <c r="Z12" s="54">
        <f t="shared" si="9"/>
        <v>0</v>
      </c>
      <c r="AA12" s="54"/>
      <c r="AB12" s="35">
        <f>3.1415*7850*(1.901+0.014)*0.014*AA12/1000</f>
        <v>0</v>
      </c>
      <c r="AC12" s="54">
        <f t="shared" si="10"/>
        <v>0</v>
      </c>
      <c r="AD12" s="54"/>
      <c r="AE12" s="35">
        <f>3.1415*7850*(1.901+0.014)*0.014*AD12/1000</f>
        <v>0</v>
      </c>
      <c r="AF12" s="54">
        <f t="shared" si="11"/>
        <v>0</v>
      </c>
      <c r="AG12" s="53">
        <f t="shared" si="0"/>
        <v>16830</v>
      </c>
      <c r="AH12" s="35">
        <f>3.1415*7850*(1.901+0.014)*0.014*AG12/1000</f>
        <v>11127.245007532501</v>
      </c>
      <c r="AI12" s="54">
        <f t="shared" si="1"/>
        <v>58.905000000000001</v>
      </c>
      <c r="AL12" s="47"/>
      <c r="AM12" s="47">
        <v>35000</v>
      </c>
      <c r="AN12" s="47"/>
      <c r="AO12" s="60">
        <f>3.1415*(1.901+0.014+0.014)</f>
        <v>6.0599535000000007</v>
      </c>
      <c r="AP12" s="63">
        <f t="shared" si="2"/>
        <v>101989.01740500001</v>
      </c>
      <c r="AQ12" s="60">
        <f>PI()*1.901</f>
        <v>5.9721676344741965</v>
      </c>
    </row>
    <row r="13" spans="2:43" s="11" customFormat="1" ht="25.5" customHeight="1">
      <c r="B13" s="10">
        <f t="shared" si="12"/>
        <v>10</v>
      </c>
      <c r="C13" s="34" t="s">
        <v>45</v>
      </c>
      <c r="D13" s="35">
        <v>2266</v>
      </c>
      <c r="E13" s="35">
        <f>3.1415*7850*(2.101+0.014)*0.014*D13/1000</f>
        <v>1654.6457712014999</v>
      </c>
      <c r="F13" s="53"/>
      <c r="G13" s="35">
        <f>3.1415*7850*(2.101+0.014)*0.014*F13/1000</f>
        <v>0</v>
      </c>
      <c r="H13" s="54">
        <f t="shared" si="3"/>
        <v>0</v>
      </c>
      <c r="I13" s="53">
        <v>2266</v>
      </c>
      <c r="J13" s="35">
        <f>3.1415*7850*(2.101+0.014)*0.014*I13/1000</f>
        <v>1654.6457712014999</v>
      </c>
      <c r="K13" s="54">
        <f t="shared" si="4"/>
        <v>9.7211400000000001</v>
      </c>
      <c r="L13" s="53"/>
      <c r="M13" s="35">
        <f>3.1415*7850*(2.101+0.014)*0.014*L13/1000</f>
        <v>0</v>
      </c>
      <c r="N13" s="54">
        <f t="shared" si="5"/>
        <v>0</v>
      </c>
      <c r="O13" s="53"/>
      <c r="P13" s="35">
        <f>3.1415*7850*(2.101+0.014)*0.014*O13/1000</f>
        <v>0</v>
      </c>
      <c r="Q13" s="54">
        <f t="shared" si="6"/>
        <v>0</v>
      </c>
      <c r="R13" s="53"/>
      <c r="S13" s="35">
        <f>3.1415*7850*(2.101+0.014)*0.014*R13/1000</f>
        <v>0</v>
      </c>
      <c r="T13" s="54">
        <f t="shared" si="7"/>
        <v>0</v>
      </c>
      <c r="U13" s="53"/>
      <c r="V13" s="35">
        <f>3.1415*7850*(2.101+0.014)*0.014*U13/1000</f>
        <v>0</v>
      </c>
      <c r="W13" s="54">
        <f t="shared" si="8"/>
        <v>0</v>
      </c>
      <c r="X13" s="54"/>
      <c r="Y13" s="35">
        <f>3.1415*7850*(2.101+0.014)*0.014*X13/1000</f>
        <v>0</v>
      </c>
      <c r="Z13" s="54">
        <f t="shared" si="9"/>
        <v>0</v>
      </c>
      <c r="AA13" s="54"/>
      <c r="AB13" s="35">
        <f>3.1415*7850*(2.101+0.014)*0.014*AA13/1000</f>
        <v>0</v>
      </c>
      <c r="AC13" s="54">
        <f t="shared" si="10"/>
        <v>0</v>
      </c>
      <c r="AD13" s="54"/>
      <c r="AE13" s="35">
        <f>3.1415*7850*(2.101+0.014)*0.014*AD13/1000</f>
        <v>0</v>
      </c>
      <c r="AF13" s="54">
        <f t="shared" si="11"/>
        <v>0</v>
      </c>
      <c r="AG13" s="53">
        <f t="shared" si="0"/>
        <v>2266</v>
      </c>
      <c r="AH13" s="35">
        <f>3.1415*7850*(2.101+0.014)*0.014*AG13/1000</f>
        <v>1654.6457712014999</v>
      </c>
      <c r="AI13" s="54">
        <f t="shared" si="1"/>
        <v>9.7211400000000001</v>
      </c>
      <c r="AL13" s="47"/>
      <c r="AM13" s="47">
        <v>42900</v>
      </c>
      <c r="AN13" s="47"/>
      <c r="AO13" s="60">
        <f>3.1415*(2.101+0.014+0.014)</f>
        <v>6.6882534999999992</v>
      </c>
      <c r="AP13" s="63">
        <f t="shared" si="2"/>
        <v>15155.582430999999</v>
      </c>
      <c r="AQ13" s="60">
        <f>PI()*2.101</f>
        <v>6.6004861651921551</v>
      </c>
    </row>
    <row r="14" spans="2:43" s="11" customFormat="1" ht="30" customHeight="1">
      <c r="B14" s="55"/>
      <c r="C14" s="56" t="s">
        <v>14</v>
      </c>
      <c r="D14" s="57">
        <f t="shared" ref="D14:AI14" si="13">SUM(D4:D13)</f>
        <v>65383</v>
      </c>
      <c r="E14" s="57">
        <f t="shared" si="13"/>
        <v>27468.516144346951</v>
      </c>
      <c r="F14" s="58">
        <f t="shared" si="13"/>
        <v>7000</v>
      </c>
      <c r="G14" s="58">
        <f t="shared" si="13"/>
        <v>1845.3657932500003</v>
      </c>
      <c r="H14" s="59">
        <f t="shared" si="13"/>
        <v>9.4250000000000007</v>
      </c>
      <c r="I14" s="58">
        <f t="shared" si="13"/>
        <v>9266</v>
      </c>
      <c r="J14" s="58">
        <f t="shared" si="13"/>
        <v>4473.2243890515001</v>
      </c>
      <c r="K14" s="59">
        <f t="shared" si="13"/>
        <v>24.441139999999997</v>
      </c>
      <c r="L14" s="58">
        <f t="shared" si="13"/>
        <v>7000</v>
      </c>
      <c r="M14" s="58">
        <f t="shared" si="13"/>
        <v>2818.5786178500002</v>
      </c>
      <c r="N14" s="59">
        <f t="shared" si="13"/>
        <v>14.719999999999999</v>
      </c>
      <c r="O14" s="58">
        <f t="shared" si="13"/>
        <v>15200</v>
      </c>
      <c r="P14" s="58">
        <f t="shared" si="13"/>
        <v>7044.85345856</v>
      </c>
      <c r="Q14" s="59">
        <f t="shared" si="13"/>
        <v>37.417119999999997</v>
      </c>
      <c r="R14" s="58">
        <f t="shared" si="13"/>
        <v>15090</v>
      </c>
      <c r="S14" s="58">
        <f t="shared" si="13"/>
        <v>6369.3859534309995</v>
      </c>
      <c r="T14" s="59">
        <f t="shared" si="13"/>
        <v>33.874429999999997</v>
      </c>
      <c r="U14" s="59">
        <f t="shared" si="13"/>
        <v>11817</v>
      </c>
      <c r="V14" s="58">
        <f t="shared" si="13"/>
        <v>4916.7084276494497</v>
      </c>
      <c r="W14" s="59">
        <f t="shared" si="13"/>
        <v>28.841774950000001</v>
      </c>
      <c r="X14" s="59">
        <f t="shared" si="13"/>
        <v>0</v>
      </c>
      <c r="Y14" s="58">
        <f t="shared" si="13"/>
        <v>0</v>
      </c>
      <c r="Z14" s="59">
        <f t="shared" si="13"/>
        <v>0</v>
      </c>
      <c r="AA14" s="59">
        <f t="shared" si="13"/>
        <v>0</v>
      </c>
      <c r="AB14" s="58">
        <f t="shared" si="13"/>
        <v>0</v>
      </c>
      <c r="AC14" s="59">
        <f t="shared" si="13"/>
        <v>0</v>
      </c>
      <c r="AD14" s="59">
        <f t="shared" si="13"/>
        <v>0</v>
      </c>
      <c r="AE14" s="58">
        <f t="shared" si="13"/>
        <v>0</v>
      </c>
      <c r="AF14" s="59">
        <f t="shared" si="13"/>
        <v>0</v>
      </c>
      <c r="AG14" s="58">
        <f t="shared" si="13"/>
        <v>65373</v>
      </c>
      <c r="AH14" s="58">
        <f t="shared" si="13"/>
        <v>27468.116639791951</v>
      </c>
      <c r="AI14" s="59">
        <f t="shared" si="13"/>
        <v>148.71946495</v>
      </c>
      <c r="AL14" s="47"/>
      <c r="AM14" s="47"/>
      <c r="AN14" s="47"/>
      <c r="AO14" s="47"/>
    </row>
    <row r="15" spans="2:43">
      <c r="I15" s="15"/>
      <c r="AL15" s="48"/>
      <c r="AM15" s="48"/>
      <c r="AN15" s="48"/>
      <c r="AO15" s="48"/>
    </row>
    <row r="16" spans="2:43">
      <c r="AL16" s="48"/>
      <c r="AM16" s="48"/>
      <c r="AN16" s="48"/>
      <c r="AO16" s="48"/>
    </row>
    <row r="17" spans="2:53" s="2" customFormat="1" ht="23.25" customHeight="1">
      <c r="B17" s="1" t="s">
        <v>15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5"/>
      <c r="AI17" s="6" t="s">
        <v>1</v>
      </c>
      <c r="AL17" s="49"/>
      <c r="AM17" s="49"/>
      <c r="AN17" s="49"/>
      <c r="AO17" s="49"/>
    </row>
    <row r="18" spans="2:53" ht="18" customHeight="1">
      <c r="B18" s="264" t="s">
        <v>2</v>
      </c>
      <c r="C18" s="266" t="s">
        <v>3</v>
      </c>
      <c r="D18" s="264" t="s">
        <v>16</v>
      </c>
      <c r="E18" s="264" t="s">
        <v>5</v>
      </c>
      <c r="F18" s="262" t="s">
        <v>6</v>
      </c>
      <c r="G18" s="263"/>
      <c r="H18" s="263"/>
      <c r="I18" s="262" t="s">
        <v>7</v>
      </c>
      <c r="J18" s="263"/>
      <c r="K18" s="263"/>
      <c r="L18" s="262" t="s">
        <v>8</v>
      </c>
      <c r="M18" s="263"/>
      <c r="N18" s="263"/>
      <c r="O18" s="262" t="s">
        <v>9</v>
      </c>
      <c r="P18" s="263"/>
      <c r="Q18" s="263"/>
      <c r="R18" s="268" t="s">
        <v>49</v>
      </c>
      <c r="S18" s="268"/>
      <c r="T18" s="268"/>
      <c r="U18" s="268" t="s">
        <v>50</v>
      </c>
      <c r="V18" s="268"/>
      <c r="W18" s="268"/>
      <c r="X18" s="268" t="s">
        <v>51</v>
      </c>
      <c r="Y18" s="268"/>
      <c r="Z18" s="268"/>
      <c r="AA18" s="268" t="s">
        <v>52</v>
      </c>
      <c r="AB18" s="268"/>
      <c r="AC18" s="268"/>
      <c r="AD18" s="268" t="s">
        <v>53</v>
      </c>
      <c r="AE18" s="268"/>
      <c r="AF18" s="268"/>
      <c r="AG18" s="268" t="s">
        <v>10</v>
      </c>
      <c r="AH18" s="268"/>
      <c r="AI18" s="268"/>
      <c r="AL18" s="48"/>
      <c r="AM18" s="48"/>
      <c r="AN18" s="48"/>
      <c r="AO18" s="48"/>
    </row>
    <row r="19" spans="2:53" s="9" customFormat="1" ht="24.6" customHeight="1">
      <c r="B19" s="265"/>
      <c r="C19" s="267"/>
      <c r="D19" s="265"/>
      <c r="E19" s="265"/>
      <c r="F19" s="44" t="s">
        <v>17</v>
      </c>
      <c r="G19" s="44" t="s">
        <v>18</v>
      </c>
      <c r="H19" s="44" t="s">
        <v>13</v>
      </c>
      <c r="I19" s="44" t="s">
        <v>17</v>
      </c>
      <c r="J19" s="44" t="s">
        <v>18</v>
      </c>
      <c r="K19" s="44" t="s">
        <v>13</v>
      </c>
      <c r="L19" s="44" t="s">
        <v>17</v>
      </c>
      <c r="M19" s="44" t="s">
        <v>18</v>
      </c>
      <c r="N19" s="44" t="s">
        <v>13</v>
      </c>
      <c r="O19" s="44" t="s">
        <v>17</v>
      </c>
      <c r="P19" s="44" t="s">
        <v>18</v>
      </c>
      <c r="Q19" s="44" t="s">
        <v>13</v>
      </c>
      <c r="R19" s="44" t="s">
        <v>11</v>
      </c>
      <c r="S19" s="44" t="s">
        <v>12</v>
      </c>
      <c r="T19" s="44" t="s">
        <v>13</v>
      </c>
      <c r="U19" s="44" t="s">
        <v>11</v>
      </c>
      <c r="V19" s="44" t="s">
        <v>12</v>
      </c>
      <c r="W19" s="44" t="s">
        <v>13</v>
      </c>
      <c r="X19" s="44" t="s">
        <v>11</v>
      </c>
      <c r="Y19" s="44" t="s">
        <v>12</v>
      </c>
      <c r="Z19" s="44" t="s">
        <v>13</v>
      </c>
      <c r="AA19" s="44" t="s">
        <v>11</v>
      </c>
      <c r="AB19" s="44" t="s">
        <v>12</v>
      </c>
      <c r="AC19" s="44" t="s">
        <v>13</v>
      </c>
      <c r="AD19" s="44" t="s">
        <v>11</v>
      </c>
      <c r="AE19" s="44" t="s">
        <v>12</v>
      </c>
      <c r="AF19" s="44" t="s">
        <v>13</v>
      </c>
      <c r="AG19" s="44" t="s">
        <v>17</v>
      </c>
      <c r="AH19" s="44" t="s">
        <v>18</v>
      </c>
      <c r="AI19" s="44" t="s">
        <v>13</v>
      </c>
      <c r="AL19" s="46"/>
      <c r="AM19" s="50" t="s">
        <v>46</v>
      </c>
      <c r="AN19" s="50" t="s">
        <v>47</v>
      </c>
      <c r="AO19" s="46"/>
    </row>
    <row r="20" spans="2:53" s="11" customFormat="1" ht="25.5" customHeight="1">
      <c r="B20" s="10">
        <v>1</v>
      </c>
      <c r="C20" s="34" t="s">
        <v>36</v>
      </c>
      <c r="D20" s="36">
        <f>+D4</f>
        <v>1116</v>
      </c>
      <c r="E20" s="35">
        <f>3.1415*7850*(0.401+0.004)*0.004*D20/1000</f>
        <v>44.584708338000006</v>
      </c>
      <c r="F20" s="37"/>
      <c r="G20" s="35"/>
      <c r="H20" s="38">
        <f>((F20*$AM20)+(G20*$AN20))/10000000</f>
        <v>0</v>
      </c>
      <c r="I20" s="37"/>
      <c r="J20" s="35"/>
      <c r="K20" s="38">
        <f>((I20*$AM20)+(J20*$AN20))/10000000</f>
        <v>0</v>
      </c>
      <c r="L20" s="37"/>
      <c r="M20" s="35"/>
      <c r="N20" s="38">
        <f>((L20*$AM20)+(M20*$AN20))/10000000</f>
        <v>0</v>
      </c>
      <c r="O20" s="37"/>
      <c r="P20" s="35"/>
      <c r="Q20" s="38">
        <f>((O20*$AM20)+(P20*$AN20))/10000000</f>
        <v>0</v>
      </c>
      <c r="R20" s="61"/>
      <c r="S20" s="61"/>
      <c r="T20" s="38">
        <f>((R20*$AM20)+(S20*$AN20))/10000000</f>
        <v>0</v>
      </c>
      <c r="U20" s="61"/>
      <c r="V20" s="61"/>
      <c r="W20" s="38">
        <f>((U20*$AM20)+(V20*$AN20))/10000000</f>
        <v>0</v>
      </c>
      <c r="X20" s="61"/>
      <c r="Y20" s="61"/>
      <c r="Z20" s="38">
        <f>((X20*$AM20)+(Y20*$AN20))/10000000</f>
        <v>0</v>
      </c>
      <c r="AA20" s="61"/>
      <c r="AB20" s="61"/>
      <c r="AC20" s="38">
        <f>((AA20*$AM20)+(AB20*$AN20))/10000000</f>
        <v>0</v>
      </c>
      <c r="AD20" s="61"/>
      <c r="AE20" s="61"/>
      <c r="AF20" s="38">
        <f>((AD20*$AM20)+(AE20*$AN20))/10000000</f>
        <v>0</v>
      </c>
      <c r="AG20" s="53">
        <f t="shared" ref="AG20:AG29" si="14">+F20+I20+L20+O20+R20+U20+X20+AA20+AD20</f>
        <v>0</v>
      </c>
      <c r="AH20" s="53">
        <f t="shared" ref="AH20:AH29" si="15">+G20+J20+M20+P20+S20+V20+Y20+AB20+AE20</f>
        <v>0</v>
      </c>
      <c r="AI20" s="54">
        <f t="shared" ref="AI20:AI29" si="16">+H20+K20+N20+Q20+T20+W20+Z20+AC20+AF20</f>
        <v>0</v>
      </c>
      <c r="AL20" s="47"/>
      <c r="AM20" s="51">
        <f>+AM4*2*0.35</f>
        <v>2029.9999999999998</v>
      </c>
      <c r="AN20" s="51">
        <f>+AM4*2*0.15</f>
        <v>870</v>
      </c>
      <c r="AO20" s="47"/>
      <c r="AP20" s="11">
        <f>+AG20*AO4</f>
        <v>0</v>
      </c>
      <c r="AQ20" s="11">
        <f>+AG20*AQ4</f>
        <v>0</v>
      </c>
      <c r="AR20" s="11">
        <f>401+4+4+25+25</f>
        <v>459</v>
      </c>
      <c r="AS20" s="11">
        <f>+AR20+300</f>
        <v>759</v>
      </c>
      <c r="AT20" s="11">
        <f>+AR20+1000</f>
        <v>1459</v>
      </c>
      <c r="AV20" s="11">
        <f>+AR20/1000</f>
        <v>0.45900000000000002</v>
      </c>
      <c r="AW20" s="11">
        <f t="shared" ref="AW20:AX20" si="17">+AS20/1000</f>
        <v>0.75900000000000001</v>
      </c>
      <c r="AX20" s="11">
        <f t="shared" si="17"/>
        <v>1.4590000000000001</v>
      </c>
      <c r="AY20" s="11">
        <f>+AV20*AW20*AX20*AG20</f>
        <v>0</v>
      </c>
    </row>
    <row r="21" spans="2:53" s="11" customFormat="1" ht="25.5" customHeight="1">
      <c r="B21" s="10">
        <f>+B20+1</f>
        <v>2</v>
      </c>
      <c r="C21" s="34" t="s">
        <v>37</v>
      </c>
      <c r="D21" s="36">
        <f t="shared" ref="D21:D29" si="18">+D5</f>
        <v>598</v>
      </c>
      <c r="E21" s="35">
        <f>3.1415*7850*(0.501+0.006)*0.006*D21/1000</f>
        <v>44.860810374899998</v>
      </c>
      <c r="F21" s="37"/>
      <c r="G21" s="35"/>
      <c r="H21" s="38">
        <f>((F21*$AM21)+(G21*$AN21))/10000000</f>
        <v>0</v>
      </c>
      <c r="I21" s="37"/>
      <c r="J21" s="35"/>
      <c r="K21" s="38">
        <f>((I21*$AM21)+(J21*$AN21))/10000000</f>
        <v>0</v>
      </c>
      <c r="L21" s="37"/>
      <c r="M21" s="35"/>
      <c r="N21" s="38">
        <f>((L21*$AM21)+(M21*$AN21))/10000000</f>
        <v>0</v>
      </c>
      <c r="O21" s="37"/>
      <c r="P21" s="35"/>
      <c r="Q21" s="38">
        <f>((O21*$AM21)+(P21*$AN21))/10000000</f>
        <v>0</v>
      </c>
      <c r="R21" s="54"/>
      <c r="S21" s="54"/>
      <c r="T21" s="38">
        <f>((R21*$AM21)+(S21*$AN21))/10000000</f>
        <v>0</v>
      </c>
      <c r="U21" s="54"/>
      <c r="V21" s="54"/>
      <c r="W21" s="38">
        <f>((U21*$AM21)+(V21*$AN21))/10000000</f>
        <v>0</v>
      </c>
      <c r="X21" s="54"/>
      <c r="Y21" s="54"/>
      <c r="Z21" s="38">
        <f>((X21*$AM21)+(Y21*$AN21))/10000000</f>
        <v>0</v>
      </c>
      <c r="AA21" s="54"/>
      <c r="AB21" s="54"/>
      <c r="AC21" s="38">
        <f>((AA21*$AM21)+(AB21*$AN21))/10000000</f>
        <v>0</v>
      </c>
      <c r="AD21" s="54"/>
      <c r="AE21" s="54"/>
      <c r="AF21" s="38">
        <f>((AD21*$AM21)+(AE21*$AN21))/10000000</f>
        <v>0</v>
      </c>
      <c r="AG21" s="53">
        <f t="shared" si="14"/>
        <v>0</v>
      </c>
      <c r="AH21" s="53">
        <f t="shared" si="15"/>
        <v>0</v>
      </c>
      <c r="AI21" s="54">
        <f t="shared" si="16"/>
        <v>0</v>
      </c>
      <c r="AL21" s="47"/>
      <c r="AM21" s="51">
        <f t="shared" ref="AM21:AM29" si="19">+AM5*2*0.35</f>
        <v>2695</v>
      </c>
      <c r="AN21" s="51">
        <f t="shared" ref="AN21:AN29" si="20">+AM5*2*0.15</f>
        <v>1155</v>
      </c>
      <c r="AO21" s="47"/>
      <c r="AP21" s="11">
        <f>+AG21*AO5</f>
        <v>0</v>
      </c>
      <c r="AQ21" s="63">
        <f>+AG21*AQ5</f>
        <v>0</v>
      </c>
      <c r="AR21" s="11">
        <f>501+6+6+25+25</f>
        <v>563</v>
      </c>
      <c r="AS21" s="11">
        <f t="shared" ref="AS21:AS29" si="21">+AR21+300</f>
        <v>863</v>
      </c>
      <c r="AT21" s="11">
        <f t="shared" ref="AT21:AT29" si="22">+AR21+1000</f>
        <v>1563</v>
      </c>
      <c r="AV21" s="11">
        <f t="shared" ref="AV21:AV29" si="23">+AR21/1000</f>
        <v>0.56299999999999994</v>
      </c>
      <c r="AW21" s="11">
        <f t="shared" ref="AW21:AW29" si="24">+AS21/1000</f>
        <v>0.86299999999999999</v>
      </c>
      <c r="AX21" s="11">
        <f t="shared" ref="AX21:AX29" si="25">+AT21/1000</f>
        <v>1.5629999999999999</v>
      </c>
      <c r="AY21" s="11">
        <f t="shared" ref="AY21:AY29" si="26">+AV21*AW21*AX21*AG21</f>
        <v>0</v>
      </c>
    </row>
    <row r="22" spans="2:53" s="11" customFormat="1" ht="25.5" customHeight="1">
      <c r="B22" s="10">
        <f t="shared" ref="B22:B29" si="27">+B21+1</f>
        <v>3</v>
      </c>
      <c r="C22" s="34" t="s">
        <v>38</v>
      </c>
      <c r="D22" s="36">
        <f t="shared" si="18"/>
        <v>9824</v>
      </c>
      <c r="E22" s="35">
        <f>3.1415*7850*(0.701+0.006)*0.006*D22/1000</f>
        <v>1027.6985381712</v>
      </c>
      <c r="F22" s="37"/>
      <c r="G22" s="35"/>
      <c r="H22" s="38">
        <f t="shared" ref="H22:H29" si="28">((F22*$AM22)+(G22*$AN22))/10000000</f>
        <v>0</v>
      </c>
      <c r="I22" s="37">
        <f>8*12*10</f>
        <v>960</v>
      </c>
      <c r="J22" s="35"/>
      <c r="K22" s="38">
        <f t="shared" ref="K22:K29" si="29">((I22*$AM22)+(J22*$AN22))/10000000</f>
        <v>0.32591999999999999</v>
      </c>
      <c r="L22" s="37">
        <f>8*12*26</f>
        <v>2496</v>
      </c>
      <c r="M22" s="35">
        <v>1200</v>
      </c>
      <c r="N22" s="38">
        <f t="shared" ref="N22:N29" si="30">((L22*$AM22)+(M22*$AN22))/10000000</f>
        <v>1.021992</v>
      </c>
      <c r="O22" s="37">
        <f>8*12*26</f>
        <v>2496</v>
      </c>
      <c r="P22" s="35">
        <v>1200</v>
      </c>
      <c r="Q22" s="38">
        <f t="shared" ref="Q22:Q29" si="31">((O22*$AM22)+(P22*$AN22))/10000000</f>
        <v>1.021992</v>
      </c>
      <c r="R22" s="37">
        <f>8*12*26</f>
        <v>2496</v>
      </c>
      <c r="S22" s="53">
        <v>2400</v>
      </c>
      <c r="T22" s="38">
        <f t="shared" ref="T22:T29" si="32">((R22*$AM22)+(S22*$AN22))/10000000</f>
        <v>1.1965920000000001</v>
      </c>
      <c r="U22" s="35"/>
      <c r="V22" s="53">
        <v>2400</v>
      </c>
      <c r="W22" s="38">
        <f t="shared" ref="W22:W29" si="33">((U22*$AM22)+(V22*$AN22))/10000000</f>
        <v>0.34920000000000001</v>
      </c>
      <c r="X22" s="35"/>
      <c r="Y22" s="53">
        <v>1200</v>
      </c>
      <c r="Z22" s="38">
        <f t="shared" ref="Z22:Z29" si="34">((X22*$AM22)+(Y22*$AN22))/10000000</f>
        <v>0.17460000000000001</v>
      </c>
      <c r="AA22" s="35"/>
      <c r="AB22" s="54"/>
      <c r="AC22" s="38">
        <f t="shared" ref="AC22:AC29" si="35">((AA22*$AM22)+(AB22*$AN22))/10000000</f>
        <v>0</v>
      </c>
      <c r="AD22" s="54"/>
      <c r="AE22" s="54"/>
      <c r="AF22" s="38">
        <f t="shared" ref="AF22:AF29" si="36">((AD22*$AM22)+(AE22*$AN22))/10000000</f>
        <v>0</v>
      </c>
      <c r="AG22" s="53">
        <f t="shared" si="14"/>
        <v>8448</v>
      </c>
      <c r="AH22" s="53">
        <f t="shared" si="15"/>
        <v>8400</v>
      </c>
      <c r="AI22" s="54">
        <f t="shared" si="16"/>
        <v>4.0902960000000004</v>
      </c>
      <c r="AL22" s="47"/>
      <c r="AM22" s="51">
        <f t="shared" si="19"/>
        <v>3395</v>
      </c>
      <c r="AN22" s="51">
        <f t="shared" si="20"/>
        <v>1455</v>
      </c>
      <c r="AO22" s="47"/>
      <c r="AP22" s="11">
        <f t="shared" ref="AP22:AP29" si="37">+AG22*AO6</f>
        <v>18922.586496</v>
      </c>
      <c r="AQ22" s="63">
        <f t="shared" ref="AQ22:AQ29" si="38">+AG22*AQ6</f>
        <v>18604.662491006125</v>
      </c>
      <c r="AR22" s="11">
        <f>701+6+6+25+25</f>
        <v>763</v>
      </c>
      <c r="AS22" s="11">
        <f t="shared" si="21"/>
        <v>1063</v>
      </c>
      <c r="AT22" s="11">
        <f t="shared" si="22"/>
        <v>1763</v>
      </c>
      <c r="AV22" s="11">
        <f t="shared" si="23"/>
        <v>0.76300000000000001</v>
      </c>
      <c r="AW22" s="11">
        <f t="shared" si="24"/>
        <v>1.0629999999999999</v>
      </c>
      <c r="AX22" s="11">
        <f t="shared" si="25"/>
        <v>1.7629999999999999</v>
      </c>
      <c r="AY22" s="11">
        <f t="shared" si="26"/>
        <v>12079.918937855997</v>
      </c>
      <c r="BA22" s="63">
        <f>+AY22-AZ22</f>
        <v>12079.918937855997</v>
      </c>
    </row>
    <row r="23" spans="2:53" s="11" customFormat="1" ht="25.5" customHeight="1">
      <c r="B23" s="10">
        <f t="shared" si="27"/>
        <v>4</v>
      </c>
      <c r="C23" s="34" t="s">
        <v>39</v>
      </c>
      <c r="D23" s="36">
        <f t="shared" si="18"/>
        <v>90</v>
      </c>
      <c r="E23" s="35">
        <f>3.1415*7850*(1.001+0.007)*0.007*D23/1000</f>
        <v>15.660578555999999</v>
      </c>
      <c r="F23" s="37"/>
      <c r="G23" s="35"/>
      <c r="H23" s="38">
        <f t="shared" si="28"/>
        <v>0</v>
      </c>
      <c r="I23" s="37"/>
      <c r="J23" s="35"/>
      <c r="K23" s="38">
        <f t="shared" si="29"/>
        <v>0</v>
      </c>
      <c r="L23" s="37"/>
      <c r="M23" s="35"/>
      <c r="N23" s="38">
        <f t="shared" si="30"/>
        <v>0</v>
      </c>
      <c r="O23" s="37"/>
      <c r="P23" s="35"/>
      <c r="Q23" s="38">
        <f t="shared" si="31"/>
        <v>0</v>
      </c>
      <c r="R23" s="54"/>
      <c r="S23" s="54"/>
      <c r="T23" s="38">
        <f t="shared" si="32"/>
        <v>0</v>
      </c>
      <c r="U23" s="54"/>
      <c r="V23" s="54"/>
      <c r="W23" s="38">
        <f t="shared" si="33"/>
        <v>0</v>
      </c>
      <c r="X23" s="54"/>
      <c r="Y23" s="54"/>
      <c r="Z23" s="38">
        <f t="shared" si="34"/>
        <v>0</v>
      </c>
      <c r="AA23" s="54"/>
      <c r="AB23" s="54"/>
      <c r="AC23" s="38">
        <f t="shared" si="35"/>
        <v>0</v>
      </c>
      <c r="AD23" s="54"/>
      <c r="AE23" s="54"/>
      <c r="AF23" s="38">
        <f t="shared" si="36"/>
        <v>0</v>
      </c>
      <c r="AG23" s="53">
        <f t="shared" si="14"/>
        <v>0</v>
      </c>
      <c r="AH23" s="53">
        <f t="shared" si="15"/>
        <v>0</v>
      </c>
      <c r="AI23" s="54">
        <f t="shared" si="16"/>
        <v>0</v>
      </c>
      <c r="AL23" s="47"/>
      <c r="AM23" s="51">
        <f t="shared" si="19"/>
        <v>6979</v>
      </c>
      <c r="AN23" s="51">
        <f t="shared" si="20"/>
        <v>2991</v>
      </c>
      <c r="AO23" s="47"/>
      <c r="AP23" s="11">
        <f t="shared" si="37"/>
        <v>0</v>
      </c>
      <c r="AQ23" s="63">
        <f t="shared" si="38"/>
        <v>0</v>
      </c>
      <c r="AR23" s="11">
        <f>1001+7+7+25+25</f>
        <v>1065</v>
      </c>
      <c r="AS23" s="11">
        <f t="shared" si="21"/>
        <v>1365</v>
      </c>
      <c r="AT23" s="11">
        <f t="shared" si="22"/>
        <v>2065</v>
      </c>
      <c r="AV23" s="11">
        <f t="shared" si="23"/>
        <v>1.0649999999999999</v>
      </c>
      <c r="AW23" s="11">
        <f t="shared" si="24"/>
        <v>1.365</v>
      </c>
      <c r="AX23" s="11">
        <f t="shared" si="25"/>
        <v>2.0649999999999999</v>
      </c>
      <c r="AY23" s="11">
        <f t="shared" si="26"/>
        <v>0</v>
      </c>
      <c r="BA23" s="63">
        <f t="shared" ref="BA23:BA29" si="39">+AY23-AZ23</f>
        <v>0</v>
      </c>
    </row>
    <row r="24" spans="2:53" s="11" customFormat="1" ht="25.5" customHeight="1">
      <c r="B24" s="10">
        <f t="shared" si="27"/>
        <v>5</v>
      </c>
      <c r="C24" s="34" t="s">
        <v>40</v>
      </c>
      <c r="D24" s="36">
        <f t="shared" si="18"/>
        <v>13136</v>
      </c>
      <c r="E24" s="35">
        <f>3.1415*7850*(1.401+0.009)*0.009*D24/1000</f>
        <v>4110.8486036760005</v>
      </c>
      <c r="F24" s="37"/>
      <c r="G24" s="35"/>
      <c r="H24" s="38">
        <f t="shared" si="28"/>
        <v>0</v>
      </c>
      <c r="I24" s="37"/>
      <c r="J24" s="35"/>
      <c r="K24" s="38">
        <f t="shared" si="29"/>
        <v>0</v>
      </c>
      <c r="L24" s="37">
        <f>5*12*15</f>
        <v>900</v>
      </c>
      <c r="M24" s="35"/>
      <c r="N24" s="38">
        <f t="shared" si="30"/>
        <v>1.0237499999999999</v>
      </c>
      <c r="O24" s="37">
        <f>5*12*26</f>
        <v>1560</v>
      </c>
      <c r="P24" s="35">
        <v>1200</v>
      </c>
      <c r="Q24" s="38">
        <f t="shared" si="31"/>
        <v>2.3595000000000002</v>
      </c>
      <c r="R24" s="37">
        <f>5*12*26</f>
        <v>1560</v>
      </c>
      <c r="S24" s="53">
        <v>1200</v>
      </c>
      <c r="T24" s="38">
        <f t="shared" si="32"/>
        <v>2.3595000000000002</v>
      </c>
      <c r="U24" s="37">
        <f>5*12*26</f>
        <v>1560</v>
      </c>
      <c r="V24" s="53">
        <v>1200</v>
      </c>
      <c r="W24" s="38">
        <f t="shared" si="33"/>
        <v>2.3595000000000002</v>
      </c>
      <c r="X24" s="37">
        <f>5*12*26</f>
        <v>1560</v>
      </c>
      <c r="Y24" s="53">
        <v>1200</v>
      </c>
      <c r="Z24" s="38">
        <f t="shared" si="34"/>
        <v>2.3595000000000002</v>
      </c>
      <c r="AA24" s="37">
        <f>5*12*26</f>
        <v>1560</v>
      </c>
      <c r="AB24" s="53">
        <v>1200</v>
      </c>
      <c r="AC24" s="38">
        <f t="shared" si="35"/>
        <v>2.3595000000000002</v>
      </c>
      <c r="AD24" s="37">
        <f>5*12*26</f>
        <v>1560</v>
      </c>
      <c r="AE24" s="53">
        <v>1200</v>
      </c>
      <c r="AF24" s="38">
        <f t="shared" si="36"/>
        <v>2.3595000000000002</v>
      </c>
      <c r="AG24" s="53">
        <f t="shared" si="14"/>
        <v>10260</v>
      </c>
      <c r="AH24" s="53">
        <f t="shared" si="15"/>
        <v>7200</v>
      </c>
      <c r="AI24" s="54">
        <f t="shared" si="16"/>
        <v>15.180750000000003</v>
      </c>
      <c r="AL24" s="47"/>
      <c r="AM24" s="51">
        <f t="shared" si="19"/>
        <v>11375</v>
      </c>
      <c r="AN24" s="51">
        <f t="shared" si="20"/>
        <v>4875</v>
      </c>
      <c r="AO24" s="47"/>
      <c r="AP24" s="11">
        <f t="shared" si="37"/>
        <v>45736.910009999992</v>
      </c>
      <c r="AQ24" s="63">
        <f t="shared" si="38"/>
        <v>45158.069616789617</v>
      </c>
      <c r="AR24" s="11">
        <f>1401+9+9+25+25</f>
        <v>1469</v>
      </c>
      <c r="AS24" s="11">
        <f t="shared" si="21"/>
        <v>1769</v>
      </c>
      <c r="AT24" s="11">
        <f t="shared" si="22"/>
        <v>2469</v>
      </c>
      <c r="AV24" s="11">
        <f t="shared" si="23"/>
        <v>1.4690000000000001</v>
      </c>
      <c r="AW24" s="11">
        <f t="shared" si="24"/>
        <v>1.7689999999999999</v>
      </c>
      <c r="AX24" s="11">
        <f t="shared" si="25"/>
        <v>2.4689999999999999</v>
      </c>
      <c r="AY24" s="11">
        <f t="shared" si="26"/>
        <v>65829.124532339993</v>
      </c>
      <c r="AZ24" s="62">
        <f t="shared" ref="AZ24:AZ29" si="40">+AV24*AW24*(AX24-2)*AG24</f>
        <v>12504.600812339995</v>
      </c>
      <c r="BA24" s="63">
        <f t="shared" si="39"/>
        <v>53324.523719999997</v>
      </c>
    </row>
    <row r="25" spans="2:53" s="11" customFormat="1" ht="25.5" customHeight="1">
      <c r="B25" s="10">
        <f t="shared" si="27"/>
        <v>6</v>
      </c>
      <c r="C25" s="34" t="s">
        <v>41</v>
      </c>
      <c r="D25" s="36">
        <f t="shared" si="18"/>
        <v>3229</v>
      </c>
      <c r="E25" s="35">
        <f>3.1415*7850*(1.501+0.009)*0.009*D25/1000</f>
        <v>1082.1668412352499</v>
      </c>
      <c r="F25" s="37"/>
      <c r="G25" s="35"/>
      <c r="H25" s="38">
        <f t="shared" si="28"/>
        <v>0</v>
      </c>
      <c r="I25" s="37"/>
      <c r="J25" s="35"/>
      <c r="K25" s="38">
        <f t="shared" si="29"/>
        <v>0</v>
      </c>
      <c r="L25" s="37"/>
      <c r="M25" s="35"/>
      <c r="N25" s="38">
        <f t="shared" si="30"/>
        <v>0</v>
      </c>
      <c r="O25" s="37"/>
      <c r="P25" s="35"/>
      <c r="Q25" s="38">
        <f t="shared" si="31"/>
        <v>0</v>
      </c>
      <c r="R25" s="54"/>
      <c r="S25" s="54"/>
      <c r="T25" s="38">
        <f t="shared" si="32"/>
        <v>0</v>
      </c>
      <c r="U25" s="37"/>
      <c r="V25" s="54"/>
      <c r="W25" s="38">
        <f t="shared" si="33"/>
        <v>0</v>
      </c>
      <c r="X25" s="37"/>
      <c r="Y25" s="54"/>
      <c r="Z25" s="38">
        <f t="shared" si="34"/>
        <v>0</v>
      </c>
      <c r="AA25" s="37"/>
      <c r="AB25" s="54"/>
      <c r="AC25" s="38">
        <f t="shared" si="35"/>
        <v>0</v>
      </c>
      <c r="AD25" s="37"/>
      <c r="AE25" s="54"/>
      <c r="AF25" s="38">
        <f t="shared" si="36"/>
        <v>0</v>
      </c>
      <c r="AG25" s="53">
        <f t="shared" si="14"/>
        <v>0</v>
      </c>
      <c r="AH25" s="53">
        <f t="shared" si="15"/>
        <v>0</v>
      </c>
      <c r="AI25" s="54">
        <f t="shared" si="16"/>
        <v>0</v>
      </c>
      <c r="AL25" s="47"/>
      <c r="AM25" s="51">
        <f t="shared" si="19"/>
        <v>15746.849999999999</v>
      </c>
      <c r="AN25" s="51">
        <f t="shared" si="20"/>
        <v>6748.65</v>
      </c>
      <c r="AO25" s="47"/>
      <c r="AP25" s="11">
        <f t="shared" si="37"/>
        <v>0</v>
      </c>
      <c r="AQ25" s="63">
        <f t="shared" si="38"/>
        <v>0</v>
      </c>
      <c r="AR25" s="11">
        <f>1501+9+9+25+25</f>
        <v>1569</v>
      </c>
      <c r="AS25" s="11">
        <f t="shared" si="21"/>
        <v>1869</v>
      </c>
      <c r="AT25" s="11">
        <f t="shared" si="22"/>
        <v>2569</v>
      </c>
      <c r="AV25" s="11">
        <f t="shared" si="23"/>
        <v>1.569</v>
      </c>
      <c r="AW25" s="11">
        <f t="shared" si="24"/>
        <v>1.869</v>
      </c>
      <c r="AX25" s="11">
        <f t="shared" si="25"/>
        <v>2.569</v>
      </c>
      <c r="AY25" s="11">
        <f t="shared" si="26"/>
        <v>0</v>
      </c>
      <c r="AZ25" s="62">
        <f t="shared" si="40"/>
        <v>0</v>
      </c>
      <c r="BA25" s="63">
        <f t="shared" si="39"/>
        <v>0</v>
      </c>
    </row>
    <row r="26" spans="2:53" s="11" customFormat="1" ht="25.5" customHeight="1">
      <c r="B26" s="10">
        <f t="shared" si="27"/>
        <v>7</v>
      </c>
      <c r="C26" s="34" t="s">
        <v>42</v>
      </c>
      <c r="D26" s="36">
        <f t="shared" si="18"/>
        <v>14655</v>
      </c>
      <c r="E26" s="35">
        <f>3.1415*7850*(1.601+0.011)*0.011*D26/1000</f>
        <v>6408.4096570064994</v>
      </c>
      <c r="F26" s="37"/>
      <c r="G26" s="35"/>
      <c r="H26" s="38">
        <f t="shared" si="28"/>
        <v>0</v>
      </c>
      <c r="I26" s="37"/>
      <c r="J26" s="35"/>
      <c r="K26" s="38">
        <f t="shared" si="29"/>
        <v>0</v>
      </c>
      <c r="L26" s="37"/>
      <c r="M26" s="35"/>
      <c r="N26" s="38">
        <f t="shared" si="30"/>
        <v>0</v>
      </c>
      <c r="O26" s="37">
        <f>3*6*10*2</f>
        <v>360</v>
      </c>
      <c r="P26" s="35"/>
      <c r="Q26" s="38">
        <f t="shared" si="31"/>
        <v>0.59209920000000005</v>
      </c>
      <c r="R26" s="37">
        <f>2*6*26*2</f>
        <v>624</v>
      </c>
      <c r="S26" s="54"/>
      <c r="T26" s="38">
        <f t="shared" si="32"/>
        <v>1.0263052800000001</v>
      </c>
      <c r="U26" s="37">
        <f>2*6*26*2</f>
        <v>624</v>
      </c>
      <c r="V26" s="54"/>
      <c r="W26" s="38">
        <f t="shared" si="33"/>
        <v>1.0263052800000001</v>
      </c>
      <c r="X26" s="37">
        <f>2*6*26*2</f>
        <v>624</v>
      </c>
      <c r="Y26" s="53">
        <v>800</v>
      </c>
      <c r="Z26" s="38">
        <f t="shared" si="34"/>
        <v>1.5902092800000001</v>
      </c>
      <c r="AA26" s="37">
        <f>2*6*26*2</f>
        <v>624</v>
      </c>
      <c r="AB26" s="53">
        <v>800</v>
      </c>
      <c r="AC26" s="38">
        <f t="shared" si="35"/>
        <v>1.5902092800000001</v>
      </c>
      <c r="AD26" s="37">
        <f>2*6*26*2</f>
        <v>624</v>
      </c>
      <c r="AE26" s="53"/>
      <c r="AF26" s="38">
        <f t="shared" si="36"/>
        <v>1.0263052800000001</v>
      </c>
      <c r="AG26" s="53">
        <f t="shared" si="14"/>
        <v>3480</v>
      </c>
      <c r="AH26" s="53">
        <f t="shared" si="15"/>
        <v>1600</v>
      </c>
      <c r="AI26" s="54">
        <f t="shared" si="16"/>
        <v>6.8514336</v>
      </c>
      <c r="AL26" s="47"/>
      <c r="AM26" s="51">
        <f t="shared" si="19"/>
        <v>16447.2</v>
      </c>
      <c r="AN26" s="51">
        <f t="shared" si="20"/>
        <v>7048.8</v>
      </c>
      <c r="AO26" s="47"/>
      <c r="AP26" s="11">
        <f t="shared" si="37"/>
        <v>17743.317659999997</v>
      </c>
      <c r="AQ26" s="63">
        <f t="shared" si="38"/>
        <v>17503.320637622459</v>
      </c>
      <c r="AR26" s="11">
        <f>1601+11+11+25+25</f>
        <v>1673</v>
      </c>
      <c r="AS26" s="11">
        <f t="shared" si="21"/>
        <v>1973</v>
      </c>
      <c r="AT26" s="11">
        <f t="shared" si="22"/>
        <v>2673</v>
      </c>
      <c r="AV26" s="11">
        <f t="shared" si="23"/>
        <v>1.673</v>
      </c>
      <c r="AW26" s="11">
        <f t="shared" si="24"/>
        <v>1.9730000000000001</v>
      </c>
      <c r="AX26" s="11">
        <f t="shared" si="25"/>
        <v>2.673</v>
      </c>
      <c r="AY26" s="11">
        <f t="shared" si="26"/>
        <v>30704.443391160003</v>
      </c>
      <c r="AZ26" s="62">
        <f t="shared" si="40"/>
        <v>7730.6735511600018</v>
      </c>
      <c r="BA26" s="63">
        <f t="shared" si="39"/>
        <v>22973.769840000001</v>
      </c>
    </row>
    <row r="27" spans="2:53" s="11" customFormat="1" ht="25.5" customHeight="1">
      <c r="B27" s="10">
        <f t="shared" si="27"/>
        <v>8</v>
      </c>
      <c r="C27" s="34" t="s">
        <v>43</v>
      </c>
      <c r="D27" s="36">
        <f t="shared" si="18"/>
        <v>3639</v>
      </c>
      <c r="E27" s="35">
        <f>3.1415*7850*(1.801+0.012)*0.012*D27/1000</f>
        <v>1952.3956282551001</v>
      </c>
      <c r="F27" s="37"/>
      <c r="G27" s="35"/>
      <c r="H27" s="38">
        <f t="shared" si="28"/>
        <v>0</v>
      </c>
      <c r="I27" s="37"/>
      <c r="J27" s="35"/>
      <c r="K27" s="38">
        <f t="shared" si="29"/>
        <v>0</v>
      </c>
      <c r="L27" s="37"/>
      <c r="M27" s="35"/>
      <c r="N27" s="38">
        <f t="shared" si="30"/>
        <v>0</v>
      </c>
      <c r="O27" s="37"/>
      <c r="P27" s="35"/>
      <c r="Q27" s="38">
        <f t="shared" si="31"/>
        <v>0</v>
      </c>
      <c r="R27" s="54"/>
      <c r="S27" s="54"/>
      <c r="T27" s="38">
        <f t="shared" si="32"/>
        <v>0</v>
      </c>
      <c r="U27" s="37">
        <f>3*6*11</f>
        <v>198</v>
      </c>
      <c r="V27" s="54"/>
      <c r="W27" s="38">
        <f t="shared" si="33"/>
        <v>0.44352000000000003</v>
      </c>
      <c r="X27" s="37">
        <f>3*6*26</f>
        <v>468</v>
      </c>
      <c r="Y27" s="54"/>
      <c r="Z27" s="38">
        <f t="shared" si="34"/>
        <v>1.0483199999999999</v>
      </c>
      <c r="AA27" s="37">
        <f>3*6*26</f>
        <v>468</v>
      </c>
      <c r="AB27" s="54"/>
      <c r="AC27" s="38">
        <f t="shared" si="35"/>
        <v>1.0483199999999999</v>
      </c>
      <c r="AD27" s="37">
        <f>3*6*26</f>
        <v>468</v>
      </c>
      <c r="AE27" s="54"/>
      <c r="AF27" s="38">
        <f t="shared" si="36"/>
        <v>1.0483199999999999</v>
      </c>
      <c r="AG27" s="53">
        <f t="shared" si="14"/>
        <v>1602</v>
      </c>
      <c r="AH27" s="53">
        <f t="shared" si="15"/>
        <v>0</v>
      </c>
      <c r="AI27" s="54">
        <f t="shared" si="16"/>
        <v>3.5884799999999997</v>
      </c>
      <c r="AL27" s="47"/>
      <c r="AM27" s="51">
        <f t="shared" si="19"/>
        <v>22400</v>
      </c>
      <c r="AN27" s="51">
        <f t="shared" si="20"/>
        <v>9600</v>
      </c>
      <c r="AO27" s="47"/>
      <c r="AP27" s="11">
        <f t="shared" si="37"/>
        <v>9184.6464750000014</v>
      </c>
      <c r="AQ27" s="63">
        <f t="shared" si="38"/>
        <v>9064.1294073225781</v>
      </c>
      <c r="AR27" s="11">
        <f>1801+12+12+25+25</f>
        <v>1875</v>
      </c>
      <c r="AS27" s="11">
        <f t="shared" si="21"/>
        <v>2175</v>
      </c>
      <c r="AT27" s="11">
        <f t="shared" si="22"/>
        <v>2875</v>
      </c>
      <c r="AV27" s="11">
        <f t="shared" si="23"/>
        <v>1.875</v>
      </c>
      <c r="AW27" s="11">
        <f t="shared" si="24"/>
        <v>2.1749999999999998</v>
      </c>
      <c r="AX27" s="11">
        <f t="shared" si="25"/>
        <v>2.875</v>
      </c>
      <c r="AY27" s="11">
        <f t="shared" si="26"/>
        <v>18782.82421875</v>
      </c>
      <c r="AZ27" s="62">
        <f t="shared" si="40"/>
        <v>5716.51171875</v>
      </c>
      <c r="BA27" s="63">
        <f t="shared" si="39"/>
        <v>13066.3125</v>
      </c>
    </row>
    <row r="28" spans="2:53" s="11" customFormat="1" ht="25.5" customHeight="1">
      <c r="B28" s="10">
        <f t="shared" si="27"/>
        <v>9</v>
      </c>
      <c r="C28" s="34" t="s">
        <v>44</v>
      </c>
      <c r="D28" s="36">
        <f t="shared" si="18"/>
        <v>16830</v>
      </c>
      <c r="E28" s="35">
        <f>3.1415*7850*(1.901+0.014)*0.014*D28/1000</f>
        <v>11127.245007532501</v>
      </c>
      <c r="F28" s="37"/>
      <c r="G28" s="35"/>
      <c r="H28" s="38">
        <f t="shared" si="28"/>
        <v>0</v>
      </c>
      <c r="I28" s="37">
        <f>3*12*10</f>
        <v>360</v>
      </c>
      <c r="J28" s="35"/>
      <c r="K28" s="38">
        <f t="shared" si="29"/>
        <v>0.88200000000000001</v>
      </c>
      <c r="L28" s="37">
        <f>3*12*26</f>
        <v>936</v>
      </c>
      <c r="M28" s="35"/>
      <c r="N28" s="38">
        <f t="shared" si="30"/>
        <v>2.2932000000000001</v>
      </c>
      <c r="O28" s="37">
        <f>3*12*26</f>
        <v>936</v>
      </c>
      <c r="P28" s="35">
        <v>1200</v>
      </c>
      <c r="Q28" s="38">
        <f t="shared" si="31"/>
        <v>3.5531999999999999</v>
      </c>
      <c r="R28" s="37">
        <f>3*12*26</f>
        <v>936</v>
      </c>
      <c r="S28" s="54"/>
      <c r="T28" s="38">
        <f t="shared" si="32"/>
        <v>2.2932000000000001</v>
      </c>
      <c r="U28" s="37">
        <f>3*12*26*2</f>
        <v>1872</v>
      </c>
      <c r="V28" s="54"/>
      <c r="W28" s="38">
        <f t="shared" si="33"/>
        <v>4.5864000000000003</v>
      </c>
      <c r="X28" s="37">
        <f>3*12*26*2</f>
        <v>1872</v>
      </c>
      <c r="Y28" s="53">
        <v>2000</v>
      </c>
      <c r="Z28" s="38">
        <f t="shared" si="34"/>
        <v>6.6863999999999999</v>
      </c>
      <c r="AA28" s="37">
        <f>3*12*26*2</f>
        <v>1872</v>
      </c>
      <c r="AB28" s="53">
        <v>2000</v>
      </c>
      <c r="AC28" s="38">
        <f t="shared" si="35"/>
        <v>6.6863999999999999</v>
      </c>
      <c r="AD28" s="37">
        <f>3*12*26*2</f>
        <v>1872</v>
      </c>
      <c r="AE28" s="53">
        <v>1650</v>
      </c>
      <c r="AF28" s="38">
        <f t="shared" si="36"/>
        <v>6.3189000000000002</v>
      </c>
      <c r="AG28" s="53">
        <f t="shared" si="14"/>
        <v>10656</v>
      </c>
      <c r="AH28" s="53">
        <f t="shared" si="15"/>
        <v>6850</v>
      </c>
      <c r="AI28" s="54">
        <f t="shared" si="16"/>
        <v>33.299700000000001</v>
      </c>
      <c r="AL28" s="47"/>
      <c r="AM28" s="51">
        <f t="shared" si="19"/>
        <v>24500</v>
      </c>
      <c r="AN28" s="51">
        <f t="shared" si="20"/>
        <v>10500</v>
      </c>
      <c r="AO28" s="47"/>
      <c r="AP28" s="11">
        <f t="shared" si="37"/>
        <v>64574.864496000009</v>
      </c>
      <c r="AQ28" s="63">
        <f t="shared" si="38"/>
        <v>63639.418312957037</v>
      </c>
      <c r="AR28" s="11">
        <f>1901+14+14+25+25</f>
        <v>1979</v>
      </c>
      <c r="AS28" s="11">
        <f t="shared" si="21"/>
        <v>2279</v>
      </c>
      <c r="AT28" s="11">
        <f t="shared" si="22"/>
        <v>2979</v>
      </c>
      <c r="AV28" s="11">
        <f t="shared" si="23"/>
        <v>1.9790000000000001</v>
      </c>
      <c r="AW28" s="11">
        <f t="shared" si="24"/>
        <v>2.2789999999999999</v>
      </c>
      <c r="AX28" s="11">
        <f t="shared" si="25"/>
        <v>2.9790000000000001</v>
      </c>
      <c r="AY28" s="11">
        <f t="shared" si="26"/>
        <v>143170.926175584</v>
      </c>
      <c r="AZ28" s="62">
        <f t="shared" si="40"/>
        <v>47050.801183584001</v>
      </c>
      <c r="BA28" s="63">
        <f t="shared" si="39"/>
        <v>96120.124991999997</v>
      </c>
    </row>
    <row r="29" spans="2:53" s="11" customFormat="1" ht="25.5" customHeight="1">
      <c r="B29" s="10">
        <f t="shared" si="27"/>
        <v>10</v>
      </c>
      <c r="C29" s="34" t="s">
        <v>45</v>
      </c>
      <c r="D29" s="36">
        <f t="shared" si="18"/>
        <v>2266</v>
      </c>
      <c r="E29" s="35">
        <f>3.1415*7850*(2.101+0.014)*0.014*D29/1000</f>
        <v>1654.6457712014999</v>
      </c>
      <c r="F29" s="37"/>
      <c r="G29" s="35"/>
      <c r="H29" s="38">
        <f t="shared" si="28"/>
        <v>0</v>
      </c>
      <c r="I29" s="37"/>
      <c r="J29" s="35"/>
      <c r="K29" s="38">
        <f t="shared" si="29"/>
        <v>0</v>
      </c>
      <c r="L29" s="37">
        <f>4*6*26</f>
        <v>624</v>
      </c>
      <c r="M29" s="35"/>
      <c r="N29" s="38">
        <f t="shared" si="30"/>
        <v>1.8738719999999995</v>
      </c>
      <c r="O29" s="37">
        <f>4*6*26</f>
        <v>624</v>
      </c>
      <c r="P29" s="35"/>
      <c r="Q29" s="38">
        <f t="shared" si="31"/>
        <v>1.8738719999999995</v>
      </c>
      <c r="R29" s="37">
        <f>4*6*26</f>
        <v>624</v>
      </c>
      <c r="S29" s="53">
        <v>1000</v>
      </c>
      <c r="T29" s="38">
        <f t="shared" si="32"/>
        <v>3.1608719999999995</v>
      </c>
      <c r="U29" s="37">
        <f>4*6*15</f>
        <v>360</v>
      </c>
      <c r="V29" s="53">
        <v>1200</v>
      </c>
      <c r="W29" s="38">
        <f t="shared" si="33"/>
        <v>2.62548</v>
      </c>
      <c r="X29" s="54"/>
      <c r="Y29" s="54"/>
      <c r="Z29" s="38">
        <f t="shared" si="34"/>
        <v>0</v>
      </c>
      <c r="AA29" s="54"/>
      <c r="AB29" s="54"/>
      <c r="AC29" s="38">
        <f t="shared" si="35"/>
        <v>0</v>
      </c>
      <c r="AD29" s="54"/>
      <c r="AE29" s="54"/>
      <c r="AF29" s="38">
        <f t="shared" si="36"/>
        <v>0</v>
      </c>
      <c r="AG29" s="53">
        <f t="shared" si="14"/>
        <v>2232</v>
      </c>
      <c r="AH29" s="53">
        <f t="shared" si="15"/>
        <v>2200</v>
      </c>
      <c r="AI29" s="54">
        <f t="shared" si="16"/>
        <v>9.5340959999999981</v>
      </c>
      <c r="AL29" s="47"/>
      <c r="AM29" s="51">
        <f t="shared" si="19"/>
        <v>30029.999999999996</v>
      </c>
      <c r="AN29" s="51">
        <f t="shared" si="20"/>
        <v>12870</v>
      </c>
      <c r="AO29" s="47"/>
      <c r="AP29" s="11">
        <f t="shared" si="37"/>
        <v>14928.181811999999</v>
      </c>
      <c r="AQ29" s="63">
        <f t="shared" si="38"/>
        <v>14732.28512070889</v>
      </c>
      <c r="AR29" s="11">
        <f>2101+14+14+25+25</f>
        <v>2179</v>
      </c>
      <c r="AS29" s="11">
        <f t="shared" si="21"/>
        <v>2479</v>
      </c>
      <c r="AT29" s="11">
        <f t="shared" si="22"/>
        <v>3179</v>
      </c>
      <c r="AV29" s="11">
        <f t="shared" si="23"/>
        <v>2.1789999999999998</v>
      </c>
      <c r="AW29" s="11">
        <f t="shared" si="24"/>
        <v>2.4790000000000001</v>
      </c>
      <c r="AX29" s="11">
        <f t="shared" si="25"/>
        <v>3.1789999999999998</v>
      </c>
      <c r="AY29" s="11">
        <f t="shared" si="26"/>
        <v>38328.204514247991</v>
      </c>
      <c r="AZ29" s="62">
        <f t="shared" si="40"/>
        <v>14214.832690247997</v>
      </c>
      <c r="BA29" s="63">
        <f t="shared" si="39"/>
        <v>24113.371823999994</v>
      </c>
    </row>
    <row r="30" spans="2:53" s="11" customFormat="1" ht="30" customHeight="1">
      <c r="B30" s="12"/>
      <c r="C30" s="13" t="s">
        <v>14</v>
      </c>
      <c r="D30" s="41">
        <f t="shared" ref="D30:AI30" si="41">SUM(D20:D29)</f>
        <v>65383</v>
      </c>
      <c r="E30" s="41">
        <f t="shared" si="41"/>
        <v>27468.516144346951</v>
      </c>
      <c r="F30" s="42">
        <f t="shared" si="41"/>
        <v>0</v>
      </c>
      <c r="G30" s="42">
        <f t="shared" si="41"/>
        <v>0</v>
      </c>
      <c r="H30" s="43">
        <f t="shared" si="41"/>
        <v>0</v>
      </c>
      <c r="I30" s="42">
        <f t="shared" si="41"/>
        <v>1320</v>
      </c>
      <c r="J30" s="42">
        <f t="shared" si="41"/>
        <v>0</v>
      </c>
      <c r="K30" s="43">
        <f t="shared" si="41"/>
        <v>1.2079200000000001</v>
      </c>
      <c r="L30" s="42">
        <f t="shared" si="41"/>
        <v>4956</v>
      </c>
      <c r="M30" s="42">
        <f t="shared" si="41"/>
        <v>1200</v>
      </c>
      <c r="N30" s="43">
        <f t="shared" si="41"/>
        <v>6.2128139999999989</v>
      </c>
      <c r="O30" s="42">
        <f t="shared" si="41"/>
        <v>5976</v>
      </c>
      <c r="P30" s="42">
        <f t="shared" si="41"/>
        <v>3600</v>
      </c>
      <c r="Q30" s="43">
        <f t="shared" si="41"/>
        <v>9.4006632000000003</v>
      </c>
      <c r="R30" s="43">
        <f t="shared" si="41"/>
        <v>6240</v>
      </c>
      <c r="S30" s="43">
        <f t="shared" si="41"/>
        <v>4600</v>
      </c>
      <c r="T30" s="43">
        <f t="shared" si="41"/>
        <v>10.03646928</v>
      </c>
      <c r="U30" s="43">
        <f t="shared" si="41"/>
        <v>4614</v>
      </c>
      <c r="V30" s="43">
        <f t="shared" si="41"/>
        <v>4800</v>
      </c>
      <c r="W30" s="43">
        <f t="shared" si="41"/>
        <v>11.39040528</v>
      </c>
      <c r="X30" s="43">
        <f t="shared" si="41"/>
        <v>4524</v>
      </c>
      <c r="Y30" s="43">
        <f t="shared" si="41"/>
        <v>5200</v>
      </c>
      <c r="Z30" s="43">
        <f t="shared" si="41"/>
        <v>11.859029280000001</v>
      </c>
      <c r="AA30" s="43">
        <f t="shared" si="41"/>
        <v>4524</v>
      </c>
      <c r="AB30" s="43">
        <f t="shared" si="41"/>
        <v>4000</v>
      </c>
      <c r="AC30" s="43">
        <f t="shared" si="41"/>
        <v>11.68442928</v>
      </c>
      <c r="AD30" s="43">
        <f t="shared" si="41"/>
        <v>4524</v>
      </c>
      <c r="AE30" s="43">
        <f t="shared" si="41"/>
        <v>2850</v>
      </c>
      <c r="AF30" s="43">
        <f t="shared" si="41"/>
        <v>10.753025279999999</v>
      </c>
      <c r="AG30" s="42">
        <f t="shared" si="41"/>
        <v>36678</v>
      </c>
      <c r="AH30" s="42">
        <f t="shared" si="41"/>
        <v>26250</v>
      </c>
      <c r="AI30" s="43">
        <f t="shared" si="41"/>
        <v>72.544755600000002</v>
      </c>
      <c r="AL30" s="47"/>
      <c r="AM30" s="47"/>
      <c r="AN30" s="47"/>
      <c r="AO30" s="47"/>
    </row>
    <row r="31" spans="2:53">
      <c r="AL31" s="48"/>
      <c r="AM31" s="48"/>
      <c r="AN31" s="48"/>
      <c r="AO31" s="48"/>
    </row>
    <row r="32" spans="2:53" s="2" customFormat="1" ht="23.25" customHeight="1">
      <c r="B32" s="1" t="s">
        <v>19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5"/>
      <c r="AH32" s="5"/>
      <c r="AI32" s="6" t="s">
        <v>1</v>
      </c>
      <c r="AL32" s="49"/>
      <c r="AM32" s="49"/>
      <c r="AN32" s="49"/>
      <c r="AO32" s="49"/>
    </row>
    <row r="33" spans="2:39" ht="18" customHeight="1">
      <c r="B33" s="272" t="s">
        <v>2</v>
      </c>
      <c r="C33" s="274" t="s">
        <v>20</v>
      </c>
      <c r="D33" s="274" t="s">
        <v>21</v>
      </c>
      <c r="E33" s="274" t="s">
        <v>22</v>
      </c>
      <c r="F33" s="274"/>
      <c r="G33" s="274" t="s">
        <v>23</v>
      </c>
      <c r="H33" s="274"/>
      <c r="I33" s="274" t="s">
        <v>24</v>
      </c>
      <c r="J33" s="274"/>
      <c r="K33" s="274" t="s">
        <v>25</v>
      </c>
      <c r="L33" s="274"/>
      <c r="M33" s="274" t="s">
        <v>26</v>
      </c>
      <c r="N33" s="274"/>
      <c r="O33" s="274" t="s">
        <v>27</v>
      </c>
      <c r="P33" s="274"/>
      <c r="Q33" s="274" t="s">
        <v>28</v>
      </c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 t="s">
        <v>29</v>
      </c>
      <c r="AI33" s="274"/>
      <c r="AJ33" s="274" t="s">
        <v>30</v>
      </c>
      <c r="AK33" s="274"/>
      <c r="AL33" s="274" t="s">
        <v>10</v>
      </c>
      <c r="AM33" s="274"/>
    </row>
    <row r="34" spans="2:39" s="9" customFormat="1" ht="18" customHeight="1">
      <c r="B34" s="273"/>
      <c r="C34" s="275"/>
      <c r="D34" s="275"/>
      <c r="E34" s="45" t="s">
        <v>31</v>
      </c>
      <c r="F34" s="18" t="s">
        <v>13</v>
      </c>
      <c r="G34" s="45" t="s">
        <v>31</v>
      </c>
      <c r="H34" s="18" t="s">
        <v>13</v>
      </c>
      <c r="I34" s="45" t="s">
        <v>31</v>
      </c>
      <c r="J34" s="18" t="s">
        <v>13</v>
      </c>
      <c r="K34" s="45" t="s">
        <v>31</v>
      </c>
      <c r="L34" s="18" t="s">
        <v>13</v>
      </c>
      <c r="M34" s="45" t="s">
        <v>31</v>
      </c>
      <c r="N34" s="18" t="s">
        <v>13</v>
      </c>
      <c r="O34" s="45" t="s">
        <v>31</v>
      </c>
      <c r="P34" s="18" t="s">
        <v>13</v>
      </c>
      <c r="Q34" s="45" t="s">
        <v>31</v>
      </c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18" t="s">
        <v>13</v>
      </c>
      <c r="AH34" s="45" t="s">
        <v>31</v>
      </c>
      <c r="AI34" s="18" t="s">
        <v>13</v>
      </c>
      <c r="AJ34" s="45" t="s">
        <v>31</v>
      </c>
      <c r="AK34" s="18" t="s">
        <v>13</v>
      </c>
      <c r="AL34" s="45" t="s">
        <v>31</v>
      </c>
      <c r="AM34" s="18" t="s">
        <v>13</v>
      </c>
    </row>
    <row r="35" spans="2:39" s="11" customFormat="1" ht="25.5" customHeight="1">
      <c r="B35" s="19">
        <v>1</v>
      </c>
      <c r="C35" s="20" t="s">
        <v>32</v>
      </c>
      <c r="D35" s="21"/>
      <c r="E35" s="22"/>
      <c r="F35" s="23"/>
      <c r="G35" s="23"/>
      <c r="H35" s="24"/>
      <c r="I35" s="23"/>
      <c r="J35" s="23"/>
      <c r="K35" s="24"/>
      <c r="L35" s="23"/>
      <c r="M35" s="23"/>
      <c r="N35" s="24"/>
      <c r="O35" s="23"/>
      <c r="P35" s="23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>
        <f t="shared" ref="AG35:AG45" si="42">+F35+I35+L35+O35</f>
        <v>0</v>
      </c>
      <c r="AH35" s="24"/>
      <c r="AI35" s="25">
        <f t="shared" ref="AI35:AI45" si="43">+H35+K35+N35+Q35</f>
        <v>0</v>
      </c>
      <c r="AJ35" s="24"/>
      <c r="AK35" s="25">
        <f t="shared" ref="AK35:AK45" si="44">+J35+M35+P35+AH35</f>
        <v>0</v>
      </c>
      <c r="AL35" s="24"/>
      <c r="AM35" s="25">
        <f t="shared" ref="AM35:AM45" si="45">+L35+O35+AG35+AJ35</f>
        <v>0</v>
      </c>
    </row>
    <row r="36" spans="2:39" s="11" customFormat="1" ht="25.5" customHeight="1">
      <c r="B36" s="19">
        <v>2</v>
      </c>
      <c r="C36" s="20" t="s">
        <v>33</v>
      </c>
      <c r="D36" s="21"/>
      <c r="E36" s="22"/>
      <c r="F36" s="23"/>
      <c r="G36" s="23"/>
      <c r="H36" s="24"/>
      <c r="I36" s="23"/>
      <c r="J36" s="23"/>
      <c r="K36" s="24"/>
      <c r="L36" s="23"/>
      <c r="M36" s="23"/>
      <c r="N36" s="24"/>
      <c r="O36" s="23"/>
      <c r="P36" s="23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>
        <f t="shared" si="42"/>
        <v>0</v>
      </c>
      <c r="AH36" s="24"/>
      <c r="AI36" s="25">
        <f t="shared" si="43"/>
        <v>0</v>
      </c>
      <c r="AJ36" s="24"/>
      <c r="AK36" s="25">
        <f t="shared" si="44"/>
        <v>0</v>
      </c>
      <c r="AL36" s="24"/>
      <c r="AM36" s="25">
        <f t="shared" si="45"/>
        <v>0</v>
      </c>
    </row>
    <row r="37" spans="2:39" s="11" customFormat="1" ht="25.5" customHeight="1">
      <c r="B37" s="19">
        <v>3</v>
      </c>
      <c r="C37" s="20" t="s">
        <v>34</v>
      </c>
      <c r="D37" s="21"/>
      <c r="E37" s="21"/>
      <c r="F37" s="26"/>
      <c r="G37" s="26"/>
      <c r="H37" s="27"/>
      <c r="I37" s="26"/>
      <c r="J37" s="26"/>
      <c r="K37" s="27"/>
      <c r="L37" s="26"/>
      <c r="M37" s="26"/>
      <c r="N37" s="27"/>
      <c r="O37" s="26"/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>
        <f t="shared" si="42"/>
        <v>0</v>
      </c>
      <c r="AH37" s="27"/>
      <c r="AI37" s="28">
        <f t="shared" si="43"/>
        <v>0</v>
      </c>
      <c r="AJ37" s="27"/>
      <c r="AK37" s="28">
        <f t="shared" si="44"/>
        <v>0</v>
      </c>
      <c r="AL37" s="27"/>
      <c r="AM37" s="28">
        <f t="shared" si="45"/>
        <v>0</v>
      </c>
    </row>
    <row r="38" spans="2:39" s="11" customFormat="1" ht="25.5" customHeight="1">
      <c r="B38" s="19">
        <v>4</v>
      </c>
      <c r="C38" s="20" t="s">
        <v>35</v>
      </c>
      <c r="D38" s="21"/>
      <c r="E38" s="21"/>
      <c r="F38" s="26"/>
      <c r="G38" s="26"/>
      <c r="H38" s="27"/>
      <c r="I38" s="26"/>
      <c r="J38" s="26"/>
      <c r="K38" s="27"/>
      <c r="L38" s="26"/>
      <c r="M38" s="26"/>
      <c r="N38" s="27"/>
      <c r="O38" s="26"/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>
        <f t="shared" si="42"/>
        <v>0</v>
      </c>
      <c r="AH38" s="27"/>
      <c r="AI38" s="28">
        <f t="shared" si="43"/>
        <v>0</v>
      </c>
      <c r="AJ38" s="27"/>
      <c r="AK38" s="28">
        <f t="shared" si="44"/>
        <v>0</v>
      </c>
      <c r="AL38" s="27"/>
      <c r="AM38" s="28">
        <f t="shared" si="45"/>
        <v>0</v>
      </c>
    </row>
    <row r="39" spans="2:39" s="11" customFormat="1" ht="25.5" customHeight="1">
      <c r="B39" s="19">
        <v>5</v>
      </c>
      <c r="C39" s="29"/>
      <c r="D39" s="21"/>
      <c r="E39" s="21"/>
      <c r="F39" s="26"/>
      <c r="G39" s="26"/>
      <c r="H39" s="27"/>
      <c r="I39" s="26"/>
      <c r="J39" s="26"/>
      <c r="K39" s="27"/>
      <c r="L39" s="26"/>
      <c r="M39" s="26"/>
      <c r="N39" s="27"/>
      <c r="O39" s="26"/>
      <c r="P39" s="26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>
        <f t="shared" si="42"/>
        <v>0</v>
      </c>
      <c r="AH39" s="27"/>
      <c r="AI39" s="28">
        <f t="shared" si="43"/>
        <v>0</v>
      </c>
      <c r="AJ39" s="27"/>
      <c r="AK39" s="28">
        <f t="shared" si="44"/>
        <v>0</v>
      </c>
      <c r="AL39" s="27"/>
      <c r="AM39" s="28">
        <f t="shared" si="45"/>
        <v>0</v>
      </c>
    </row>
    <row r="40" spans="2:39" s="11" customFormat="1" ht="25.5" customHeight="1">
      <c r="B40" s="19">
        <v>6</v>
      </c>
      <c r="C40" s="29"/>
      <c r="D40" s="21"/>
      <c r="E40" s="21"/>
      <c r="F40" s="26"/>
      <c r="G40" s="26"/>
      <c r="H40" s="27"/>
      <c r="I40" s="26"/>
      <c r="J40" s="26"/>
      <c r="K40" s="27"/>
      <c r="L40" s="26"/>
      <c r="M40" s="26"/>
      <c r="N40" s="27"/>
      <c r="O40" s="26"/>
      <c r="P40" s="26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8">
        <f t="shared" si="42"/>
        <v>0</v>
      </c>
      <c r="AH40" s="27"/>
      <c r="AI40" s="28">
        <f t="shared" si="43"/>
        <v>0</v>
      </c>
      <c r="AJ40" s="27"/>
      <c r="AK40" s="28">
        <f t="shared" si="44"/>
        <v>0</v>
      </c>
      <c r="AL40" s="27"/>
      <c r="AM40" s="28">
        <f t="shared" si="45"/>
        <v>0</v>
      </c>
    </row>
    <row r="41" spans="2:39" s="11" customFormat="1" ht="25.5" customHeight="1">
      <c r="B41" s="19">
        <v>7</v>
      </c>
      <c r="C41" s="29"/>
      <c r="D41" s="21"/>
      <c r="E41" s="21"/>
      <c r="F41" s="26"/>
      <c r="G41" s="26"/>
      <c r="H41" s="27"/>
      <c r="I41" s="26"/>
      <c r="J41" s="26"/>
      <c r="K41" s="27"/>
      <c r="L41" s="26"/>
      <c r="M41" s="26"/>
      <c r="N41" s="27"/>
      <c r="O41" s="26"/>
      <c r="P41" s="26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8">
        <f t="shared" si="42"/>
        <v>0</v>
      </c>
      <c r="AH41" s="27"/>
      <c r="AI41" s="28">
        <f t="shared" si="43"/>
        <v>0</v>
      </c>
      <c r="AJ41" s="27"/>
      <c r="AK41" s="28">
        <f t="shared" si="44"/>
        <v>0</v>
      </c>
      <c r="AL41" s="27"/>
      <c r="AM41" s="28">
        <f t="shared" si="45"/>
        <v>0</v>
      </c>
    </row>
    <row r="42" spans="2:39" s="11" customFormat="1" ht="25.5" customHeight="1">
      <c r="B42" s="19">
        <v>8</v>
      </c>
      <c r="C42" s="29"/>
      <c r="D42" s="21"/>
      <c r="E42" s="21"/>
      <c r="F42" s="26"/>
      <c r="G42" s="26"/>
      <c r="H42" s="27"/>
      <c r="I42" s="26"/>
      <c r="J42" s="26"/>
      <c r="K42" s="27"/>
      <c r="L42" s="26"/>
      <c r="M42" s="26"/>
      <c r="N42" s="27"/>
      <c r="O42" s="26"/>
      <c r="P42" s="26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8">
        <f t="shared" si="42"/>
        <v>0</v>
      </c>
      <c r="AH42" s="27"/>
      <c r="AI42" s="28">
        <f t="shared" si="43"/>
        <v>0</v>
      </c>
      <c r="AJ42" s="27"/>
      <c r="AK42" s="28">
        <f t="shared" si="44"/>
        <v>0</v>
      </c>
      <c r="AL42" s="27"/>
      <c r="AM42" s="28">
        <f t="shared" si="45"/>
        <v>0</v>
      </c>
    </row>
    <row r="43" spans="2:39" s="11" customFormat="1" ht="25.5" customHeight="1">
      <c r="B43" s="19">
        <v>9</v>
      </c>
      <c r="C43" s="29"/>
      <c r="D43" s="21"/>
      <c r="E43" s="21"/>
      <c r="F43" s="26"/>
      <c r="G43" s="26"/>
      <c r="H43" s="27"/>
      <c r="I43" s="26"/>
      <c r="J43" s="26"/>
      <c r="K43" s="27"/>
      <c r="L43" s="26"/>
      <c r="M43" s="26"/>
      <c r="N43" s="27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>
        <f t="shared" si="42"/>
        <v>0</v>
      </c>
      <c r="AH43" s="27"/>
      <c r="AI43" s="28">
        <f t="shared" si="43"/>
        <v>0</v>
      </c>
      <c r="AJ43" s="27"/>
      <c r="AK43" s="28">
        <f t="shared" si="44"/>
        <v>0</v>
      </c>
      <c r="AL43" s="27"/>
      <c r="AM43" s="28">
        <f t="shared" si="45"/>
        <v>0</v>
      </c>
    </row>
    <row r="44" spans="2:39" s="11" customFormat="1" ht="25.5" customHeight="1">
      <c r="B44" s="19">
        <v>10</v>
      </c>
      <c r="C44" s="29"/>
      <c r="D44" s="21"/>
      <c r="E44" s="21"/>
      <c r="F44" s="26"/>
      <c r="G44" s="26"/>
      <c r="H44" s="27"/>
      <c r="I44" s="26"/>
      <c r="J44" s="26"/>
      <c r="K44" s="27"/>
      <c r="L44" s="26"/>
      <c r="M44" s="26"/>
      <c r="N44" s="27"/>
      <c r="O44" s="26"/>
      <c r="P44" s="26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>
        <f t="shared" si="42"/>
        <v>0</v>
      </c>
      <c r="AH44" s="27"/>
      <c r="AI44" s="28">
        <f t="shared" si="43"/>
        <v>0</v>
      </c>
      <c r="AJ44" s="27"/>
      <c r="AK44" s="28">
        <f t="shared" si="44"/>
        <v>0</v>
      </c>
      <c r="AL44" s="27"/>
      <c r="AM44" s="28">
        <f t="shared" si="45"/>
        <v>0</v>
      </c>
    </row>
    <row r="45" spans="2:39" s="11" customFormat="1" ht="25.5" customHeight="1">
      <c r="B45" s="19">
        <v>11</v>
      </c>
      <c r="C45" s="29"/>
      <c r="D45" s="26"/>
      <c r="E45" s="26"/>
      <c r="F45" s="26"/>
      <c r="G45" s="26"/>
      <c r="H45" s="27"/>
      <c r="I45" s="26"/>
      <c r="J45" s="26"/>
      <c r="K45" s="27"/>
      <c r="L45" s="26"/>
      <c r="M45" s="26"/>
      <c r="N45" s="27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>
        <f t="shared" si="42"/>
        <v>0</v>
      </c>
      <c r="AH45" s="27"/>
      <c r="AI45" s="28">
        <f t="shared" si="43"/>
        <v>0</v>
      </c>
      <c r="AJ45" s="27"/>
      <c r="AK45" s="28">
        <f t="shared" si="44"/>
        <v>0</v>
      </c>
      <c r="AL45" s="27"/>
      <c r="AM45" s="28">
        <f t="shared" si="45"/>
        <v>0</v>
      </c>
    </row>
    <row r="46" spans="2:39" s="11" customFormat="1" ht="36.75" customHeight="1">
      <c r="B46" s="30"/>
      <c r="C46" s="31" t="s">
        <v>14</v>
      </c>
      <c r="D46" s="32">
        <f t="shared" ref="D46" si="46">SUM(D35:D45)</f>
        <v>0</v>
      </c>
      <c r="E46" s="32"/>
      <c r="F46" s="32">
        <f t="shared" ref="F46:AM46" si="47">SUM(F35:F45)</f>
        <v>0</v>
      </c>
      <c r="G46" s="32">
        <f t="shared" si="47"/>
        <v>0</v>
      </c>
      <c r="H46" s="33">
        <f t="shared" si="47"/>
        <v>0</v>
      </c>
      <c r="I46" s="32">
        <f t="shared" si="47"/>
        <v>0</v>
      </c>
      <c r="J46" s="32">
        <f t="shared" si="47"/>
        <v>0</v>
      </c>
      <c r="K46" s="33">
        <f t="shared" si="47"/>
        <v>0</v>
      </c>
      <c r="L46" s="32">
        <f t="shared" si="47"/>
        <v>0</v>
      </c>
      <c r="M46" s="32">
        <f t="shared" si="47"/>
        <v>0</v>
      </c>
      <c r="N46" s="33">
        <f t="shared" si="47"/>
        <v>0</v>
      </c>
      <c r="O46" s="32">
        <f t="shared" si="47"/>
        <v>0</v>
      </c>
      <c r="P46" s="32">
        <f t="shared" si="47"/>
        <v>0</v>
      </c>
      <c r="Q46" s="33">
        <f t="shared" si="47"/>
        <v>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2">
        <f t="shared" si="47"/>
        <v>0</v>
      </c>
      <c r="AH46" s="33">
        <f t="shared" si="47"/>
        <v>0</v>
      </c>
      <c r="AI46" s="32">
        <f t="shared" si="47"/>
        <v>0</v>
      </c>
      <c r="AJ46" s="33">
        <f t="shared" si="47"/>
        <v>0</v>
      </c>
      <c r="AK46" s="32">
        <f t="shared" si="47"/>
        <v>0</v>
      </c>
      <c r="AL46" s="33">
        <f t="shared" si="47"/>
        <v>0</v>
      </c>
      <c r="AM46" s="32">
        <f t="shared" si="47"/>
        <v>0</v>
      </c>
    </row>
  </sheetData>
  <mergeCells count="41">
    <mergeCell ref="AJ33:AK33"/>
    <mergeCell ref="AL33:AM33"/>
    <mergeCell ref="R18:T18"/>
    <mergeCell ref="U18:W18"/>
    <mergeCell ref="X18:Z18"/>
    <mergeCell ref="AA18:AC18"/>
    <mergeCell ref="AD18:AF18"/>
    <mergeCell ref="R2:T2"/>
    <mergeCell ref="U2:W2"/>
    <mergeCell ref="X2:Z2"/>
    <mergeCell ref="AA2:AC2"/>
    <mergeCell ref="AD2:AF2"/>
    <mergeCell ref="O18:Q18"/>
    <mergeCell ref="AG18:AI18"/>
    <mergeCell ref="B33:B34"/>
    <mergeCell ref="C33:C34"/>
    <mergeCell ref="D33:D34"/>
    <mergeCell ref="E33:F33"/>
    <mergeCell ref="G33:H33"/>
    <mergeCell ref="I33:J33"/>
    <mergeCell ref="K33:L33"/>
    <mergeCell ref="M33:N33"/>
    <mergeCell ref="O33:P33"/>
    <mergeCell ref="Q33:AG33"/>
    <mergeCell ref="AH33:AI33"/>
    <mergeCell ref="L2:N2"/>
    <mergeCell ref="O2:Q2"/>
    <mergeCell ref="AG2:AI2"/>
    <mergeCell ref="B18:B19"/>
    <mergeCell ref="C18:C19"/>
    <mergeCell ref="D18:D19"/>
    <mergeCell ref="E18:E19"/>
    <mergeCell ref="F18:H18"/>
    <mergeCell ref="I18:K18"/>
    <mergeCell ref="L18:N18"/>
    <mergeCell ref="B2:B3"/>
    <mergeCell ref="C2:C3"/>
    <mergeCell ref="D2:D3"/>
    <mergeCell ref="E2:E3"/>
    <mergeCell ref="F2:H2"/>
    <mergeCell ref="I2:K2"/>
  </mergeCells>
  <printOptions horizontalCentered="1"/>
  <pageMargins left="0" right="0" top="0.5" bottom="0.25" header="0" footer="0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AW16"/>
  <sheetViews>
    <sheetView showZeros="0" zoomScale="95" zoomScaleNormal="95" zoomScaleSheetLayoutView="100" workbookViewId="0">
      <pane xSplit="5" ySplit="3" topLeftCell="U4" activePane="bottomRight" state="frozen"/>
      <selection activeCell="BQ229" sqref="BQ229"/>
      <selection pane="topRight" activeCell="BQ229" sqref="BQ229"/>
      <selection pane="bottomLeft" activeCell="BQ229" sqref="BQ229"/>
      <selection pane="bottomRight" activeCell="BQ229" sqref="BQ229"/>
    </sheetView>
  </sheetViews>
  <sheetFormatPr defaultColWidth="9" defaultRowHeight="15"/>
  <cols>
    <col min="1" max="1" width="2.42578125" style="7" customWidth="1"/>
    <col min="2" max="2" width="5" style="7" customWidth="1"/>
    <col min="3" max="3" width="21.28515625" style="7" bestFit="1" customWidth="1"/>
    <col min="4" max="4" width="9.140625" style="7" bestFit="1" customWidth="1"/>
    <col min="5" max="5" width="7.28515625" style="7" customWidth="1"/>
    <col min="6" max="8" width="8.7109375" style="7" customWidth="1"/>
    <col min="9" max="9" width="9.42578125" style="7" bestFit="1" customWidth="1"/>
    <col min="10" max="11" width="8.7109375" style="14" customWidth="1"/>
    <col min="12" max="42" width="8.7109375" style="16" customWidth="1"/>
    <col min="43" max="43" width="8.140625" style="17" customWidth="1"/>
    <col min="44" max="44" width="9" style="7"/>
    <col min="45" max="45" width="8" style="7" customWidth="1"/>
    <col min="46" max="46" width="9" style="7"/>
    <col min="47" max="48" width="9.140625" style="7" bestFit="1" customWidth="1"/>
    <col min="49" max="49" width="10.140625" style="7" bestFit="1" customWidth="1"/>
    <col min="50" max="50" width="16.85546875" style="7" bestFit="1" customWidth="1"/>
    <col min="51" max="51" width="9.140625" style="7" bestFit="1" customWidth="1"/>
    <col min="52" max="59" width="9" style="7"/>
    <col min="60" max="61" width="13.140625" style="7" bestFit="1" customWidth="1"/>
    <col min="62" max="16384" width="9" style="7"/>
  </cols>
  <sheetData>
    <row r="1" spans="2:49" s="2" customFormat="1" ht="23.25" customHeight="1">
      <c r="B1" s="1" t="s">
        <v>86</v>
      </c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</row>
    <row r="2" spans="2:49" ht="33" customHeight="1">
      <c r="B2" s="270" t="s">
        <v>2</v>
      </c>
      <c r="C2" s="270" t="s">
        <v>3</v>
      </c>
      <c r="D2" s="270" t="s">
        <v>90</v>
      </c>
      <c r="E2" s="270"/>
      <c r="F2" s="80" t="s">
        <v>6</v>
      </c>
      <c r="G2" s="80" t="s">
        <v>7</v>
      </c>
      <c r="H2" s="269" t="s">
        <v>8</v>
      </c>
      <c r="I2" s="269"/>
      <c r="J2" s="269" t="s">
        <v>9</v>
      </c>
      <c r="K2" s="269"/>
      <c r="L2" s="269" t="s">
        <v>49</v>
      </c>
      <c r="M2" s="269"/>
      <c r="N2" s="269" t="s">
        <v>50</v>
      </c>
      <c r="O2" s="269"/>
      <c r="P2" s="269" t="s">
        <v>54</v>
      </c>
      <c r="Q2" s="269"/>
      <c r="R2" s="269" t="s">
        <v>55</v>
      </c>
      <c r="S2" s="269"/>
      <c r="T2" s="269" t="s">
        <v>56</v>
      </c>
      <c r="U2" s="269"/>
      <c r="V2" s="269" t="s">
        <v>57</v>
      </c>
      <c r="W2" s="269"/>
      <c r="X2" s="269" t="s">
        <v>58</v>
      </c>
      <c r="Y2" s="269"/>
      <c r="Z2" s="269" t="s">
        <v>87</v>
      </c>
      <c r="AA2" s="269"/>
      <c r="AB2" s="269" t="s">
        <v>60</v>
      </c>
      <c r="AC2" s="269"/>
      <c r="AD2" s="269" t="s">
        <v>61</v>
      </c>
      <c r="AE2" s="269"/>
      <c r="AF2" s="269" t="s">
        <v>62</v>
      </c>
      <c r="AG2" s="269"/>
      <c r="AH2" s="269" t="s">
        <v>63</v>
      </c>
      <c r="AI2" s="269"/>
      <c r="AJ2" s="269" t="s">
        <v>64</v>
      </c>
      <c r="AK2" s="269"/>
      <c r="AL2" s="269" t="s">
        <v>65</v>
      </c>
      <c r="AM2" s="269"/>
      <c r="AN2" s="269" t="s">
        <v>10</v>
      </c>
      <c r="AO2" s="269"/>
      <c r="AP2" s="7"/>
      <c r="AQ2" s="7"/>
    </row>
    <row r="3" spans="2:49" s="9" customFormat="1" ht="20.100000000000001" customHeight="1">
      <c r="B3" s="271"/>
      <c r="C3" s="271"/>
      <c r="D3" s="52" t="s">
        <v>88</v>
      </c>
      <c r="E3" s="52" t="s">
        <v>115</v>
      </c>
      <c r="F3" s="52"/>
      <c r="G3" s="52"/>
      <c r="H3" s="52" t="s">
        <v>88</v>
      </c>
      <c r="I3" s="52" t="s">
        <v>13</v>
      </c>
      <c r="J3" s="52" t="s">
        <v>88</v>
      </c>
      <c r="K3" s="52" t="s">
        <v>13</v>
      </c>
      <c r="L3" s="52" t="s">
        <v>88</v>
      </c>
      <c r="M3" s="52" t="s">
        <v>13</v>
      </c>
      <c r="N3" s="52" t="s">
        <v>88</v>
      </c>
      <c r="O3" s="52" t="s">
        <v>13</v>
      </c>
      <c r="P3" s="52" t="s">
        <v>88</v>
      </c>
      <c r="Q3" s="52" t="s">
        <v>13</v>
      </c>
      <c r="R3" s="52" t="s">
        <v>88</v>
      </c>
      <c r="S3" s="52" t="s">
        <v>13</v>
      </c>
      <c r="T3" s="52" t="s">
        <v>88</v>
      </c>
      <c r="U3" s="52" t="s">
        <v>13</v>
      </c>
      <c r="V3" s="52" t="s">
        <v>88</v>
      </c>
      <c r="W3" s="52" t="s">
        <v>13</v>
      </c>
      <c r="X3" s="52" t="s">
        <v>88</v>
      </c>
      <c r="Y3" s="52" t="s">
        <v>13</v>
      </c>
      <c r="Z3" s="52" t="s">
        <v>88</v>
      </c>
      <c r="AA3" s="52" t="s">
        <v>13</v>
      </c>
      <c r="AB3" s="52" t="s">
        <v>88</v>
      </c>
      <c r="AC3" s="52" t="s">
        <v>13</v>
      </c>
      <c r="AD3" s="52" t="s">
        <v>88</v>
      </c>
      <c r="AE3" s="52" t="s">
        <v>13</v>
      </c>
      <c r="AF3" s="52" t="s">
        <v>88</v>
      </c>
      <c r="AG3" s="52" t="s">
        <v>13</v>
      </c>
      <c r="AH3" s="52" t="s">
        <v>88</v>
      </c>
      <c r="AI3" s="52" t="s">
        <v>13</v>
      </c>
      <c r="AJ3" s="52" t="s">
        <v>88</v>
      </c>
      <c r="AK3" s="52" t="s">
        <v>13</v>
      </c>
      <c r="AL3" s="52" t="s">
        <v>88</v>
      </c>
      <c r="AM3" s="52" t="s">
        <v>13</v>
      </c>
      <c r="AN3" s="52" t="s">
        <v>88</v>
      </c>
      <c r="AO3" s="52" t="s">
        <v>89</v>
      </c>
      <c r="AQ3" s="46"/>
      <c r="AR3" s="46" t="s">
        <v>48</v>
      </c>
      <c r="AS3" s="46"/>
      <c r="AT3" s="46"/>
    </row>
    <row r="4" spans="2:49" s="11" customFormat="1" ht="25.5" customHeight="1">
      <c r="B4" s="10">
        <v>1</v>
      </c>
      <c r="C4" s="34" t="s">
        <v>36</v>
      </c>
      <c r="D4" s="35">
        <v>1116</v>
      </c>
      <c r="E4" s="35">
        <v>2900</v>
      </c>
      <c r="F4" s="53"/>
      <c r="G4" s="53"/>
      <c r="H4" s="86"/>
      <c r="I4" s="60">
        <f t="shared" ref="I4:I13" si="0">+H4*$E4/10000000</f>
        <v>0</v>
      </c>
      <c r="J4" s="86"/>
      <c r="K4" s="60">
        <f t="shared" ref="K4:K13" si="1">+J4*$E4/10000000</f>
        <v>0</v>
      </c>
      <c r="L4" s="86"/>
      <c r="M4" s="60">
        <f t="shared" ref="M4:M13" si="2">+L4*$E4/10000000</f>
        <v>0</v>
      </c>
      <c r="N4" s="86"/>
      <c r="O4" s="60">
        <f t="shared" ref="O4:O13" si="3">+N4*$E4/10000000</f>
        <v>0</v>
      </c>
      <c r="P4" s="86"/>
      <c r="Q4" s="60">
        <f t="shared" ref="Q4:Q13" si="4">+P4*$E4/10000000</f>
        <v>0</v>
      </c>
      <c r="R4" s="86"/>
      <c r="S4" s="60">
        <f t="shared" ref="S4:S13" si="5">+R4*$E4/10000000</f>
        <v>0</v>
      </c>
      <c r="T4" s="54"/>
      <c r="U4" s="60">
        <f t="shared" ref="U4:U13" si="6">+T4*$E4/10000000</f>
        <v>0</v>
      </c>
      <c r="V4" s="54"/>
      <c r="W4" s="60">
        <f t="shared" ref="W4:W13" si="7">+V4*$E4/10000000</f>
        <v>0</v>
      </c>
      <c r="X4" s="54"/>
      <c r="Y4" s="60">
        <f t="shared" ref="Y4:Y13" si="8">+X4*$E4/10000000</f>
        <v>0</v>
      </c>
      <c r="Z4" s="54"/>
      <c r="AA4" s="60">
        <f t="shared" ref="AA4:AA13" si="9">+Z4*$E4/10000000</f>
        <v>0</v>
      </c>
      <c r="AB4" s="54"/>
      <c r="AC4" s="60">
        <f t="shared" ref="AC4:AC13" si="10">+AB4*$E4/10000000</f>
        <v>0</v>
      </c>
      <c r="AD4" s="54"/>
      <c r="AE4" s="60">
        <f t="shared" ref="AE4:AE13" si="11">+AD4*$E4/10000000</f>
        <v>0</v>
      </c>
      <c r="AF4" s="54"/>
      <c r="AG4" s="60">
        <f t="shared" ref="AG4:AG13" si="12">+AF4*$E4/10000000</f>
        <v>0</v>
      </c>
      <c r="AH4" s="54"/>
      <c r="AI4" s="60">
        <f t="shared" ref="AI4:AI13" si="13">+AH4*$E4/10000000</f>
        <v>0</v>
      </c>
      <c r="AJ4" s="54"/>
      <c r="AK4" s="60">
        <f t="shared" ref="AK4:AK13" si="14">+AJ4*$E4/10000000</f>
        <v>0</v>
      </c>
      <c r="AL4" s="53">
        <v>1116</v>
      </c>
      <c r="AM4" s="60">
        <f t="shared" ref="AM4:AM13" si="15">+AL4*$E4/10000000</f>
        <v>0.32363999999999998</v>
      </c>
      <c r="AN4" s="53">
        <f t="shared" ref="AN4:AN9" si="16">+V4+X4+Z4+AB4+AD4+AF4+AH4+AJ4+AL4+F4+G4+H4+J4+L4+N4+P4+R4+T4</f>
        <v>1116</v>
      </c>
      <c r="AO4" s="60">
        <f t="shared" ref="AO4:AO13" si="17">+AN4*$E4/10000000</f>
        <v>0.32363999999999998</v>
      </c>
      <c r="AQ4" s="47"/>
      <c r="AR4" s="47">
        <v>2900</v>
      </c>
      <c r="AS4" s="47"/>
      <c r="AT4" s="60">
        <f>3.1415*(0.401+0.004+0.004)</f>
        <v>1.2848735000000002</v>
      </c>
      <c r="AU4" s="63">
        <f t="shared" ref="AU4:AU13" si="18">+AT4*D4</f>
        <v>1433.9188260000003</v>
      </c>
      <c r="AV4" s="60">
        <f>3.1415*(0.401)</f>
        <v>1.2597415000000001</v>
      </c>
    </row>
    <row r="5" spans="2:49" s="11" customFormat="1" ht="25.5" customHeight="1">
      <c r="B5" s="10">
        <f>+B4+1</f>
        <v>2</v>
      </c>
      <c r="C5" s="34" t="s">
        <v>37</v>
      </c>
      <c r="D5" s="35">
        <v>598</v>
      </c>
      <c r="E5" s="35">
        <v>3850</v>
      </c>
      <c r="F5" s="53"/>
      <c r="G5" s="53"/>
      <c r="H5" s="86"/>
      <c r="I5" s="60">
        <f t="shared" si="0"/>
        <v>0</v>
      </c>
      <c r="J5" s="86"/>
      <c r="K5" s="60">
        <f t="shared" si="1"/>
        <v>0</v>
      </c>
      <c r="L5" s="86"/>
      <c r="M5" s="60">
        <f t="shared" si="2"/>
        <v>0</v>
      </c>
      <c r="N5" s="86"/>
      <c r="O5" s="60">
        <f t="shared" si="3"/>
        <v>0</v>
      </c>
      <c r="P5" s="86"/>
      <c r="Q5" s="60">
        <f t="shared" si="4"/>
        <v>0</v>
      </c>
      <c r="R5" s="86"/>
      <c r="S5" s="60">
        <f t="shared" si="5"/>
        <v>0</v>
      </c>
      <c r="T5" s="54"/>
      <c r="U5" s="60">
        <f t="shared" si="6"/>
        <v>0</v>
      </c>
      <c r="V5" s="54"/>
      <c r="W5" s="60">
        <f t="shared" si="7"/>
        <v>0</v>
      </c>
      <c r="X5" s="54"/>
      <c r="Y5" s="60">
        <f t="shared" si="8"/>
        <v>0</v>
      </c>
      <c r="Z5" s="54"/>
      <c r="AA5" s="60">
        <f t="shared" si="9"/>
        <v>0</v>
      </c>
      <c r="AB5" s="54"/>
      <c r="AC5" s="60">
        <f t="shared" si="10"/>
        <v>0</v>
      </c>
      <c r="AD5" s="54"/>
      <c r="AE5" s="60">
        <f t="shared" si="11"/>
        <v>0</v>
      </c>
      <c r="AF5" s="54"/>
      <c r="AG5" s="60">
        <f t="shared" si="12"/>
        <v>0</v>
      </c>
      <c r="AH5" s="54"/>
      <c r="AI5" s="60">
        <f t="shared" si="13"/>
        <v>0</v>
      </c>
      <c r="AJ5" s="54"/>
      <c r="AK5" s="60">
        <f t="shared" si="14"/>
        <v>0</v>
      </c>
      <c r="AL5" s="53">
        <v>598</v>
      </c>
      <c r="AM5" s="60">
        <f t="shared" si="15"/>
        <v>0.23022999999999999</v>
      </c>
      <c r="AN5" s="53">
        <f t="shared" si="16"/>
        <v>598</v>
      </c>
      <c r="AO5" s="60">
        <f t="shared" si="17"/>
        <v>0.23022999999999999</v>
      </c>
      <c r="AQ5" s="47"/>
      <c r="AR5" s="47">
        <v>3850</v>
      </c>
      <c r="AS5" s="47"/>
      <c r="AT5" s="60">
        <f>3.1415*(0.501+0.006+0.006)</f>
        <v>1.6115895000000002</v>
      </c>
      <c r="AU5" s="63">
        <f t="shared" si="18"/>
        <v>963.73052100000018</v>
      </c>
      <c r="AV5" s="60">
        <f>PI()*0.501</f>
        <v>1.5739379194484864</v>
      </c>
    </row>
    <row r="6" spans="2:49" s="11" customFormat="1" ht="25.5" customHeight="1">
      <c r="B6" s="10">
        <f>+B5+1</f>
        <v>3</v>
      </c>
      <c r="C6" s="34" t="s">
        <v>38</v>
      </c>
      <c r="D6" s="35">
        <v>9824</v>
      </c>
      <c r="E6" s="35">
        <v>4850</v>
      </c>
      <c r="F6" s="53"/>
      <c r="G6" s="53"/>
      <c r="H6" s="86">
        <f>416*12</f>
        <v>4992</v>
      </c>
      <c r="I6" s="60">
        <f t="shared" si="0"/>
        <v>2.4211200000000002</v>
      </c>
      <c r="J6" s="86"/>
      <c r="K6" s="60">
        <f t="shared" si="1"/>
        <v>0</v>
      </c>
      <c r="L6" s="86"/>
      <c r="M6" s="60">
        <f t="shared" si="2"/>
        <v>0</v>
      </c>
      <c r="N6" s="86"/>
      <c r="O6" s="60">
        <f t="shared" si="3"/>
        <v>0</v>
      </c>
      <c r="P6" s="86">
        <f>180*12</f>
        <v>2160</v>
      </c>
      <c r="Q6" s="60">
        <f t="shared" si="4"/>
        <v>1.0476000000000001</v>
      </c>
      <c r="R6" s="86">
        <f>120*12</f>
        <v>1440</v>
      </c>
      <c r="S6" s="60">
        <f t="shared" si="5"/>
        <v>0.69840000000000002</v>
      </c>
      <c r="T6" s="86">
        <f>60*12</f>
        <v>720</v>
      </c>
      <c r="U6" s="60">
        <f t="shared" si="6"/>
        <v>0.34920000000000001</v>
      </c>
      <c r="V6" s="54"/>
      <c r="W6" s="60">
        <f t="shared" si="7"/>
        <v>0</v>
      </c>
      <c r="X6" s="54"/>
      <c r="Y6" s="60">
        <f t="shared" si="8"/>
        <v>0</v>
      </c>
      <c r="Z6" s="54"/>
      <c r="AA6" s="60">
        <f t="shared" si="9"/>
        <v>0</v>
      </c>
      <c r="AB6" s="54"/>
      <c r="AC6" s="60">
        <f t="shared" si="10"/>
        <v>0</v>
      </c>
      <c r="AD6" s="54"/>
      <c r="AE6" s="60">
        <f t="shared" si="11"/>
        <v>0</v>
      </c>
      <c r="AF6" s="54"/>
      <c r="AG6" s="60">
        <f t="shared" si="12"/>
        <v>0</v>
      </c>
      <c r="AH6" s="54"/>
      <c r="AI6" s="60">
        <f t="shared" si="13"/>
        <v>0</v>
      </c>
      <c r="AJ6" s="54"/>
      <c r="AK6" s="60">
        <f t="shared" si="14"/>
        <v>0</v>
      </c>
      <c r="AL6" s="53">
        <f>9824-9312</f>
        <v>512</v>
      </c>
      <c r="AM6" s="60">
        <f t="shared" si="15"/>
        <v>0.24832000000000001</v>
      </c>
      <c r="AN6" s="53">
        <f t="shared" si="16"/>
        <v>9824</v>
      </c>
      <c r="AO6" s="60">
        <f t="shared" si="17"/>
        <v>4.76464</v>
      </c>
      <c r="AQ6" s="47"/>
      <c r="AR6" s="47">
        <v>4850</v>
      </c>
      <c r="AS6" s="47"/>
      <c r="AT6" s="60">
        <f>3.1415*(0.701+0.006+0.006)</f>
        <v>2.2398894999999999</v>
      </c>
      <c r="AU6" s="63">
        <f t="shared" si="18"/>
        <v>22004.674447999998</v>
      </c>
      <c r="AV6" s="60">
        <f>PI()*0.701</f>
        <v>2.2022564501664448</v>
      </c>
    </row>
    <row r="7" spans="2:49" s="11" customFormat="1" ht="25.5" customHeight="1">
      <c r="B7" s="10">
        <f t="shared" ref="B7:B13" si="19">+B6+1</f>
        <v>4</v>
      </c>
      <c r="C7" s="34" t="s">
        <v>39</v>
      </c>
      <c r="D7" s="35">
        <v>90</v>
      </c>
      <c r="E7" s="35">
        <v>9970</v>
      </c>
      <c r="F7" s="53"/>
      <c r="G7" s="53"/>
      <c r="H7" s="86"/>
      <c r="I7" s="60">
        <f t="shared" si="0"/>
        <v>0</v>
      </c>
      <c r="J7" s="86"/>
      <c r="K7" s="60">
        <f t="shared" si="1"/>
        <v>0</v>
      </c>
      <c r="L7" s="86"/>
      <c r="M7" s="60">
        <f t="shared" si="2"/>
        <v>0</v>
      </c>
      <c r="N7" s="86"/>
      <c r="O7" s="60">
        <f t="shared" si="3"/>
        <v>0</v>
      </c>
      <c r="P7" s="86"/>
      <c r="Q7" s="60">
        <f t="shared" si="4"/>
        <v>0</v>
      </c>
      <c r="R7" s="86"/>
      <c r="S7" s="60">
        <f t="shared" si="5"/>
        <v>0</v>
      </c>
      <c r="T7" s="54"/>
      <c r="U7" s="60">
        <f t="shared" si="6"/>
        <v>0</v>
      </c>
      <c r="V7" s="54"/>
      <c r="W7" s="60">
        <f t="shared" si="7"/>
        <v>0</v>
      </c>
      <c r="X7" s="54"/>
      <c r="Y7" s="60">
        <f t="shared" si="8"/>
        <v>0</v>
      </c>
      <c r="Z7" s="54"/>
      <c r="AA7" s="60">
        <f t="shared" si="9"/>
        <v>0</v>
      </c>
      <c r="AB7" s="54"/>
      <c r="AC7" s="60">
        <f t="shared" si="10"/>
        <v>0</v>
      </c>
      <c r="AD7" s="54"/>
      <c r="AE7" s="60">
        <f t="shared" si="11"/>
        <v>0</v>
      </c>
      <c r="AF7" s="54"/>
      <c r="AG7" s="60">
        <f t="shared" si="12"/>
        <v>0</v>
      </c>
      <c r="AH7" s="54"/>
      <c r="AI7" s="60">
        <f t="shared" si="13"/>
        <v>0</v>
      </c>
      <c r="AJ7" s="54"/>
      <c r="AK7" s="60">
        <f t="shared" si="14"/>
        <v>0</v>
      </c>
      <c r="AL7" s="53">
        <v>90</v>
      </c>
      <c r="AM7" s="60">
        <f t="shared" si="15"/>
        <v>8.9730000000000004E-2</v>
      </c>
      <c r="AN7" s="53">
        <f t="shared" si="16"/>
        <v>90</v>
      </c>
      <c r="AO7" s="60">
        <f t="shared" si="17"/>
        <v>8.9730000000000004E-2</v>
      </c>
      <c r="AQ7" s="47"/>
      <c r="AR7" s="47">
        <v>9970</v>
      </c>
      <c r="AS7" s="47"/>
      <c r="AT7" s="60">
        <f>3.1415*(1.001+0.007+0.007)</f>
        <v>3.1886224999999992</v>
      </c>
      <c r="AU7" s="63">
        <f t="shared" si="18"/>
        <v>286.97602499999994</v>
      </c>
      <c r="AV7" s="60">
        <f>PI()*1.001</f>
        <v>3.1447342462433827</v>
      </c>
    </row>
    <row r="8" spans="2:49" s="11" customFormat="1" ht="25.5" customHeight="1">
      <c r="B8" s="10">
        <f t="shared" si="19"/>
        <v>5</v>
      </c>
      <c r="C8" s="34" t="s">
        <v>40</v>
      </c>
      <c r="D8" s="35">
        <v>13136</v>
      </c>
      <c r="E8" s="35">
        <v>16250</v>
      </c>
      <c r="F8" s="53"/>
      <c r="G8" s="53"/>
      <c r="H8" s="86"/>
      <c r="I8" s="60">
        <f t="shared" si="0"/>
        <v>0</v>
      </c>
      <c r="J8" s="86">
        <f>85*12</f>
        <v>1020</v>
      </c>
      <c r="K8" s="60">
        <f t="shared" si="1"/>
        <v>1.6575</v>
      </c>
      <c r="L8" s="86">
        <f>85*12</f>
        <v>1020</v>
      </c>
      <c r="M8" s="60">
        <f t="shared" si="2"/>
        <v>1.6575</v>
      </c>
      <c r="N8" s="86">
        <f>85*12</f>
        <v>1020</v>
      </c>
      <c r="O8" s="60">
        <f t="shared" si="3"/>
        <v>1.6575</v>
      </c>
      <c r="P8" s="86">
        <f>167*12</f>
        <v>2004</v>
      </c>
      <c r="Q8" s="60">
        <f t="shared" si="4"/>
        <v>3.2565</v>
      </c>
      <c r="R8" s="86">
        <f>167*12</f>
        <v>2004</v>
      </c>
      <c r="S8" s="60">
        <f t="shared" si="5"/>
        <v>3.2565</v>
      </c>
      <c r="T8" s="86">
        <f>167*12</f>
        <v>2004</v>
      </c>
      <c r="U8" s="60">
        <f t="shared" si="6"/>
        <v>3.2565</v>
      </c>
      <c r="V8" s="86">
        <f>167*12</f>
        <v>2004</v>
      </c>
      <c r="W8" s="60">
        <f t="shared" si="7"/>
        <v>3.2565</v>
      </c>
      <c r="X8" s="86"/>
      <c r="Y8" s="60">
        <f t="shared" si="8"/>
        <v>0</v>
      </c>
      <c r="Z8" s="54"/>
      <c r="AA8" s="60">
        <f t="shared" si="9"/>
        <v>0</v>
      </c>
      <c r="AB8" s="54"/>
      <c r="AC8" s="60">
        <f t="shared" si="10"/>
        <v>0</v>
      </c>
      <c r="AD8" s="54"/>
      <c r="AE8" s="60">
        <f t="shared" si="11"/>
        <v>0</v>
      </c>
      <c r="AF8" s="86"/>
      <c r="AG8" s="60">
        <f t="shared" si="12"/>
        <v>0</v>
      </c>
      <c r="AH8" s="86">
        <f>60*12</f>
        <v>720</v>
      </c>
      <c r="AI8" s="60">
        <f t="shared" si="13"/>
        <v>1.17</v>
      </c>
      <c r="AJ8" s="86">
        <f>60*12</f>
        <v>720</v>
      </c>
      <c r="AK8" s="60">
        <f t="shared" si="14"/>
        <v>1.17</v>
      </c>
      <c r="AL8" s="53">
        <f>13136-12516</f>
        <v>620</v>
      </c>
      <c r="AM8" s="60">
        <f t="shared" si="15"/>
        <v>1.0075000000000001</v>
      </c>
      <c r="AN8" s="53">
        <f t="shared" si="16"/>
        <v>13136</v>
      </c>
      <c r="AO8" s="60">
        <f t="shared" si="17"/>
        <v>21.346</v>
      </c>
      <c r="AQ8" s="47"/>
      <c r="AR8" s="47">
        <v>16250</v>
      </c>
      <c r="AS8" s="47"/>
      <c r="AT8" s="60">
        <f>3.1415*(1.401+0.009+0.009)</f>
        <v>4.4577884999999995</v>
      </c>
      <c r="AU8" s="63">
        <f t="shared" si="18"/>
        <v>58557.509735999993</v>
      </c>
      <c r="AV8" s="60">
        <f>PI()*1.401</f>
        <v>4.4013713076793</v>
      </c>
    </row>
    <row r="9" spans="2:49" s="11" customFormat="1" ht="25.5" customHeight="1">
      <c r="B9" s="10">
        <f t="shared" si="19"/>
        <v>6</v>
      </c>
      <c r="C9" s="34" t="s">
        <v>41</v>
      </c>
      <c r="D9" s="35">
        <v>3229</v>
      </c>
      <c r="E9" s="35">
        <v>22495.5</v>
      </c>
      <c r="F9" s="53"/>
      <c r="G9" s="53"/>
      <c r="H9" s="86"/>
      <c r="I9" s="60">
        <f t="shared" si="0"/>
        <v>0</v>
      </c>
      <c r="J9" s="86"/>
      <c r="K9" s="60">
        <f t="shared" si="1"/>
        <v>0</v>
      </c>
      <c r="L9" s="86"/>
      <c r="M9" s="60">
        <f t="shared" si="2"/>
        <v>0</v>
      </c>
      <c r="N9" s="86"/>
      <c r="O9" s="60">
        <f t="shared" si="3"/>
        <v>0</v>
      </c>
      <c r="P9" s="86"/>
      <c r="Q9" s="60">
        <f t="shared" si="4"/>
        <v>0</v>
      </c>
      <c r="R9" s="86"/>
      <c r="S9" s="60">
        <f t="shared" si="5"/>
        <v>0</v>
      </c>
      <c r="T9" s="54"/>
      <c r="U9" s="60">
        <f t="shared" si="6"/>
        <v>0</v>
      </c>
      <c r="V9" s="54"/>
      <c r="W9" s="60">
        <f t="shared" si="7"/>
        <v>0</v>
      </c>
      <c r="X9" s="54"/>
      <c r="Y9" s="60">
        <f t="shared" si="8"/>
        <v>0</v>
      </c>
      <c r="Z9" s="54"/>
      <c r="AA9" s="60">
        <f t="shared" si="9"/>
        <v>0</v>
      </c>
      <c r="AB9" s="54"/>
      <c r="AC9" s="60">
        <f t="shared" si="10"/>
        <v>0</v>
      </c>
      <c r="AD9" s="54"/>
      <c r="AE9" s="60">
        <f t="shared" si="11"/>
        <v>0</v>
      </c>
      <c r="AF9" s="86">
        <f>160*6</f>
        <v>960</v>
      </c>
      <c r="AG9" s="60">
        <f t="shared" si="12"/>
        <v>2.1595680000000002</v>
      </c>
      <c r="AH9" s="86">
        <f>160*6</f>
        <v>960</v>
      </c>
      <c r="AI9" s="60">
        <f t="shared" si="13"/>
        <v>2.1595680000000002</v>
      </c>
      <c r="AJ9" s="86">
        <f>160*6</f>
        <v>960</v>
      </c>
      <c r="AK9" s="60">
        <f t="shared" si="14"/>
        <v>2.1595680000000002</v>
      </c>
      <c r="AL9" s="53">
        <f>3229-2880</f>
        <v>349</v>
      </c>
      <c r="AM9" s="60">
        <f t="shared" si="15"/>
        <v>0.78509295000000001</v>
      </c>
      <c r="AN9" s="53">
        <f t="shared" si="16"/>
        <v>3229</v>
      </c>
      <c r="AO9" s="60">
        <f t="shared" si="17"/>
        <v>7.2637969499999997</v>
      </c>
      <c r="AQ9" s="47"/>
      <c r="AR9" s="47">
        <v>22495.5</v>
      </c>
      <c r="AS9" s="47"/>
      <c r="AT9" s="60">
        <f>3.1415*(1.501+0.009+0.009)</f>
        <v>4.7719384999999992</v>
      </c>
      <c r="AU9" s="63">
        <f t="shared" si="18"/>
        <v>15408.589416499997</v>
      </c>
      <c r="AV9" s="60">
        <f>PI()*1.501</f>
        <v>4.7155305730382793</v>
      </c>
    </row>
    <row r="10" spans="2:49" s="11" customFormat="1" ht="25.5" customHeight="1">
      <c r="B10" s="10">
        <f t="shared" si="19"/>
        <v>7</v>
      </c>
      <c r="C10" s="34" t="s">
        <v>42</v>
      </c>
      <c r="D10" s="35">
        <v>14655</v>
      </c>
      <c r="E10" s="35">
        <v>23496</v>
      </c>
      <c r="F10" s="53"/>
      <c r="G10" s="53"/>
      <c r="H10" s="86"/>
      <c r="I10" s="60">
        <f t="shared" si="0"/>
        <v>0</v>
      </c>
      <c r="J10" s="86">
        <f>167*6</f>
        <v>1002</v>
      </c>
      <c r="K10" s="60">
        <f t="shared" si="1"/>
        <v>2.3542991999999998</v>
      </c>
      <c r="L10" s="86">
        <f>167*6</f>
        <v>1002</v>
      </c>
      <c r="M10" s="60">
        <f t="shared" si="2"/>
        <v>2.3542991999999998</v>
      </c>
      <c r="N10" s="86">
        <f>167*6</f>
        <v>1002</v>
      </c>
      <c r="O10" s="60">
        <f t="shared" si="3"/>
        <v>2.3542991999999998</v>
      </c>
      <c r="P10" s="86"/>
      <c r="Q10" s="60">
        <f t="shared" si="4"/>
        <v>0</v>
      </c>
      <c r="R10" s="86">
        <f>167*6</f>
        <v>1002</v>
      </c>
      <c r="S10" s="60">
        <f t="shared" si="5"/>
        <v>2.3542991999999998</v>
      </c>
      <c r="T10" s="86">
        <f>167*6</f>
        <v>1002</v>
      </c>
      <c r="U10" s="60">
        <f t="shared" si="6"/>
        <v>2.3542991999999998</v>
      </c>
      <c r="V10" s="86">
        <f>167*6</f>
        <v>1002</v>
      </c>
      <c r="W10" s="60">
        <f t="shared" si="7"/>
        <v>2.3542991999999998</v>
      </c>
      <c r="X10" s="86">
        <f>167*6</f>
        <v>1002</v>
      </c>
      <c r="Y10" s="60">
        <f t="shared" si="8"/>
        <v>2.3542991999999998</v>
      </c>
      <c r="Z10" s="86">
        <f>167*6</f>
        <v>1002</v>
      </c>
      <c r="AA10" s="60">
        <f t="shared" si="9"/>
        <v>2.3542991999999998</v>
      </c>
      <c r="AB10" s="86">
        <f>167*6</f>
        <v>1002</v>
      </c>
      <c r="AC10" s="60">
        <f t="shared" si="10"/>
        <v>2.3542991999999998</v>
      </c>
      <c r="AD10" s="86">
        <f>167*6</f>
        <v>1002</v>
      </c>
      <c r="AE10" s="60">
        <f t="shared" si="11"/>
        <v>2.3542991999999998</v>
      </c>
      <c r="AF10" s="86">
        <f>210*6</f>
        <v>1260</v>
      </c>
      <c r="AG10" s="60">
        <f t="shared" si="12"/>
        <v>2.960496</v>
      </c>
      <c r="AH10" s="86">
        <f>167*6</f>
        <v>1002</v>
      </c>
      <c r="AI10" s="60">
        <f t="shared" si="13"/>
        <v>2.3542991999999998</v>
      </c>
      <c r="AJ10" s="86">
        <f>330*6</f>
        <v>1980</v>
      </c>
      <c r="AK10" s="60">
        <f t="shared" si="14"/>
        <v>4.6522079999999999</v>
      </c>
      <c r="AL10" s="53">
        <f>14655-14262</f>
        <v>393</v>
      </c>
      <c r="AM10" s="60">
        <f t="shared" si="15"/>
        <v>0.92339280000000001</v>
      </c>
      <c r="AN10" s="53">
        <f>+V10+X10+Z10+AB10+AD10+AF10+AH10+AJ10+AL10+F10+G10+H10+J10+L10+N10+P10+R10+T10</f>
        <v>14655</v>
      </c>
      <c r="AO10" s="60">
        <f t="shared" si="17"/>
        <v>34.433388000000001</v>
      </c>
      <c r="AQ10" s="47"/>
      <c r="AR10" s="47">
        <v>23496</v>
      </c>
      <c r="AS10" s="47"/>
      <c r="AT10" s="60">
        <f>3.1415*(1.601+0.011+0.011)</f>
        <v>5.0986544999999994</v>
      </c>
      <c r="AU10" s="63">
        <f t="shared" si="18"/>
        <v>74720.781697499988</v>
      </c>
      <c r="AV10" s="60">
        <f>PI()*1.601</f>
        <v>5.0296898383972586</v>
      </c>
    </row>
    <row r="11" spans="2:49" s="11" customFormat="1" ht="25.5" customHeight="1">
      <c r="B11" s="10">
        <f t="shared" si="19"/>
        <v>8</v>
      </c>
      <c r="C11" s="34" t="s">
        <v>43</v>
      </c>
      <c r="D11" s="35">
        <v>3639</v>
      </c>
      <c r="E11" s="35">
        <v>32000</v>
      </c>
      <c r="F11" s="53"/>
      <c r="G11" s="53"/>
      <c r="H11" s="86"/>
      <c r="I11" s="60">
        <f t="shared" si="0"/>
        <v>0</v>
      </c>
      <c r="J11" s="86"/>
      <c r="K11" s="60">
        <f t="shared" si="1"/>
        <v>0</v>
      </c>
      <c r="L11" s="86"/>
      <c r="M11" s="60">
        <f t="shared" si="2"/>
        <v>0</v>
      </c>
      <c r="N11" s="86"/>
      <c r="O11" s="60">
        <f t="shared" si="3"/>
        <v>0</v>
      </c>
      <c r="P11" s="86"/>
      <c r="Q11" s="60">
        <f t="shared" si="4"/>
        <v>0</v>
      </c>
      <c r="R11" s="86"/>
      <c r="S11" s="60">
        <f t="shared" si="5"/>
        <v>0</v>
      </c>
      <c r="T11" s="54"/>
      <c r="U11" s="60">
        <f t="shared" si="6"/>
        <v>0</v>
      </c>
      <c r="V11" s="54"/>
      <c r="W11" s="60">
        <f t="shared" si="7"/>
        <v>0</v>
      </c>
      <c r="X11" s="86">
        <f>133*6</f>
        <v>798</v>
      </c>
      <c r="Y11" s="60">
        <f t="shared" si="8"/>
        <v>2.5535999999999999</v>
      </c>
      <c r="Z11" s="86">
        <f>133*6</f>
        <v>798</v>
      </c>
      <c r="AA11" s="60">
        <f t="shared" si="9"/>
        <v>2.5535999999999999</v>
      </c>
      <c r="AB11" s="86">
        <f>133*6</f>
        <v>798</v>
      </c>
      <c r="AC11" s="60">
        <f t="shared" si="10"/>
        <v>2.5535999999999999</v>
      </c>
      <c r="AD11" s="86">
        <f>133*6</f>
        <v>798</v>
      </c>
      <c r="AE11" s="60">
        <f t="shared" si="11"/>
        <v>2.5535999999999999</v>
      </c>
      <c r="AF11" s="86">
        <f>35*6</f>
        <v>210</v>
      </c>
      <c r="AG11" s="60">
        <f t="shared" si="12"/>
        <v>0.67200000000000004</v>
      </c>
      <c r="AH11" s="86"/>
      <c r="AI11" s="60">
        <f t="shared" si="13"/>
        <v>0</v>
      </c>
      <c r="AJ11" s="54"/>
      <c r="AK11" s="60">
        <f t="shared" si="14"/>
        <v>0</v>
      </c>
      <c r="AL11" s="53">
        <f>3639-3402</f>
        <v>237</v>
      </c>
      <c r="AM11" s="60">
        <f t="shared" si="15"/>
        <v>0.75839999999999996</v>
      </c>
      <c r="AN11" s="53">
        <f>+V11+X11+Z11+AB11+AD11+AF11+AH11+AJ11+AL11+F11+G11+H11+J11+L11+N11+P11+R11+T11</f>
        <v>3639</v>
      </c>
      <c r="AO11" s="60">
        <f t="shared" si="17"/>
        <v>11.6448</v>
      </c>
      <c r="AQ11" s="47"/>
      <c r="AR11" s="47">
        <v>32000</v>
      </c>
      <c r="AS11" s="47"/>
      <c r="AT11" s="60">
        <f>3.1415*(1.801+0.012+0.012)</f>
        <v>5.7332375000000004</v>
      </c>
      <c r="AU11" s="63">
        <f t="shared" si="18"/>
        <v>20863.251262500002</v>
      </c>
      <c r="AV11" s="60">
        <f>PI()*1.801</f>
        <v>5.6580083691152172</v>
      </c>
    </row>
    <row r="12" spans="2:49" s="11" customFormat="1" ht="25.5" customHeight="1">
      <c r="B12" s="10">
        <f t="shared" si="19"/>
        <v>9</v>
      </c>
      <c r="C12" s="34" t="s">
        <v>44</v>
      </c>
      <c r="D12" s="35">
        <v>16830</v>
      </c>
      <c r="E12" s="35">
        <v>35000</v>
      </c>
      <c r="F12" s="53"/>
      <c r="G12" s="53"/>
      <c r="H12" s="86">
        <f>165*12</f>
        <v>1980</v>
      </c>
      <c r="I12" s="60">
        <f t="shared" si="0"/>
        <v>6.93</v>
      </c>
      <c r="J12" s="86">
        <f>85*12</f>
        <v>1020</v>
      </c>
      <c r="K12" s="60">
        <f t="shared" si="1"/>
        <v>3.57</v>
      </c>
      <c r="L12" s="86">
        <f>85*12</f>
        <v>1020</v>
      </c>
      <c r="M12" s="60">
        <f t="shared" si="2"/>
        <v>3.57</v>
      </c>
      <c r="N12" s="86">
        <f>85*12</f>
        <v>1020</v>
      </c>
      <c r="O12" s="60">
        <f t="shared" si="3"/>
        <v>3.57</v>
      </c>
      <c r="P12" s="86">
        <f>85*12</f>
        <v>1020</v>
      </c>
      <c r="Q12" s="60">
        <f t="shared" si="4"/>
        <v>3.57</v>
      </c>
      <c r="R12" s="86">
        <f>85*12</f>
        <v>1020</v>
      </c>
      <c r="S12" s="60">
        <f t="shared" si="5"/>
        <v>3.57</v>
      </c>
      <c r="T12" s="86">
        <f>85*12</f>
        <v>1020</v>
      </c>
      <c r="U12" s="60">
        <f t="shared" si="6"/>
        <v>3.57</v>
      </c>
      <c r="V12" s="86">
        <f>85*12</f>
        <v>1020</v>
      </c>
      <c r="W12" s="60">
        <f t="shared" si="7"/>
        <v>3.57</v>
      </c>
      <c r="X12" s="86">
        <f>120*12</f>
        <v>1440</v>
      </c>
      <c r="Y12" s="60">
        <f t="shared" si="8"/>
        <v>5.04</v>
      </c>
      <c r="Z12" s="86">
        <f>120*12</f>
        <v>1440</v>
      </c>
      <c r="AA12" s="60">
        <f t="shared" si="9"/>
        <v>5.04</v>
      </c>
      <c r="AB12" s="86">
        <f>120*12</f>
        <v>1440</v>
      </c>
      <c r="AC12" s="60">
        <f t="shared" si="10"/>
        <v>5.04</v>
      </c>
      <c r="AD12" s="86">
        <f>120*12</f>
        <v>1440</v>
      </c>
      <c r="AE12" s="60">
        <f t="shared" si="11"/>
        <v>5.04</v>
      </c>
      <c r="AF12" s="86">
        <f>60*12</f>
        <v>720</v>
      </c>
      <c r="AG12" s="60">
        <f t="shared" si="12"/>
        <v>2.52</v>
      </c>
      <c r="AH12" s="86">
        <f>60*12</f>
        <v>720</v>
      </c>
      <c r="AI12" s="60">
        <f t="shared" si="13"/>
        <v>2.52</v>
      </c>
      <c r="AJ12" s="54"/>
      <c r="AK12" s="60">
        <f t="shared" si="14"/>
        <v>0</v>
      </c>
      <c r="AL12" s="53">
        <f>16830-16320</f>
        <v>510</v>
      </c>
      <c r="AM12" s="60">
        <f t="shared" si="15"/>
        <v>1.7849999999999999</v>
      </c>
      <c r="AN12" s="53">
        <f>+V12+X12+Z12+AB12+AD12+AF12+AH12+AJ12+AL12+F12+G12+H12+J12+L12+N12+P12+R12+T12</f>
        <v>16830</v>
      </c>
      <c r="AO12" s="60">
        <f t="shared" si="17"/>
        <v>58.905000000000001</v>
      </c>
      <c r="AQ12" s="47"/>
      <c r="AR12" s="47">
        <v>35000</v>
      </c>
      <c r="AS12" s="47"/>
      <c r="AT12" s="60">
        <f>3.1415*(1.901+0.014+0.014)</f>
        <v>6.0599535000000007</v>
      </c>
      <c r="AU12" s="63">
        <f t="shared" si="18"/>
        <v>101989.01740500001</v>
      </c>
      <c r="AV12" s="60">
        <f>PI()*1.901</f>
        <v>5.9721676344741965</v>
      </c>
    </row>
    <row r="13" spans="2:49" s="11" customFormat="1" ht="25.5" customHeight="1">
      <c r="B13" s="10">
        <f t="shared" si="19"/>
        <v>10</v>
      </c>
      <c r="C13" s="34" t="s">
        <v>45</v>
      </c>
      <c r="D13" s="35">
        <v>2266</v>
      </c>
      <c r="E13" s="35">
        <v>42900</v>
      </c>
      <c r="F13" s="53"/>
      <c r="G13" s="53"/>
      <c r="H13" s="86"/>
      <c r="I13" s="60">
        <f t="shared" si="0"/>
        <v>0</v>
      </c>
      <c r="J13" s="86">
        <v>600</v>
      </c>
      <c r="K13" s="60">
        <f t="shared" si="1"/>
        <v>2.5739999999999998</v>
      </c>
      <c r="L13" s="86">
        <v>600</v>
      </c>
      <c r="M13" s="60">
        <f t="shared" si="2"/>
        <v>2.5739999999999998</v>
      </c>
      <c r="N13" s="86">
        <v>600</v>
      </c>
      <c r="O13" s="60">
        <f t="shared" si="3"/>
        <v>2.5739999999999998</v>
      </c>
      <c r="P13" s="86">
        <v>466</v>
      </c>
      <c r="Q13" s="60">
        <f t="shared" si="4"/>
        <v>1.9991399999999999</v>
      </c>
      <c r="R13" s="86"/>
      <c r="S13" s="60">
        <f t="shared" si="5"/>
        <v>0</v>
      </c>
      <c r="T13" s="54"/>
      <c r="U13" s="60">
        <f t="shared" si="6"/>
        <v>0</v>
      </c>
      <c r="V13" s="54"/>
      <c r="W13" s="60">
        <f t="shared" si="7"/>
        <v>0</v>
      </c>
      <c r="X13" s="54"/>
      <c r="Y13" s="60">
        <f t="shared" si="8"/>
        <v>0</v>
      </c>
      <c r="Z13" s="54"/>
      <c r="AA13" s="60">
        <f t="shared" si="9"/>
        <v>0</v>
      </c>
      <c r="AB13" s="54"/>
      <c r="AC13" s="60">
        <f t="shared" si="10"/>
        <v>0</v>
      </c>
      <c r="AD13" s="54"/>
      <c r="AE13" s="60">
        <f t="shared" si="11"/>
        <v>0</v>
      </c>
      <c r="AF13" s="54"/>
      <c r="AG13" s="60">
        <f t="shared" si="12"/>
        <v>0</v>
      </c>
      <c r="AH13" s="54"/>
      <c r="AI13" s="60">
        <f t="shared" si="13"/>
        <v>0</v>
      </c>
      <c r="AJ13" s="54"/>
      <c r="AK13" s="60">
        <f t="shared" si="14"/>
        <v>0</v>
      </c>
      <c r="AL13" s="54"/>
      <c r="AM13" s="60">
        <f t="shared" si="15"/>
        <v>0</v>
      </c>
      <c r="AN13" s="53">
        <f>+V13+X13+Z13+AB13+AD13+AF13+AH13+AJ13+AL13+F13+G13+H13+J13+L13+N13+P13+R13+T13</f>
        <v>2266</v>
      </c>
      <c r="AO13" s="60">
        <f t="shared" si="17"/>
        <v>9.7211400000000001</v>
      </c>
      <c r="AQ13" s="47"/>
      <c r="AR13" s="47">
        <v>42900</v>
      </c>
      <c r="AS13" s="47"/>
      <c r="AT13" s="60">
        <f>3.1415*(2.101+0.014+0.014)</f>
        <v>6.6882534999999992</v>
      </c>
      <c r="AU13" s="63">
        <f t="shared" si="18"/>
        <v>15155.582430999999</v>
      </c>
      <c r="AV13" s="60">
        <f>PI()*2.101</f>
        <v>6.6004861651921551</v>
      </c>
    </row>
    <row r="14" spans="2:49" s="11" customFormat="1" ht="20.100000000000001" customHeight="1">
      <c r="B14" s="55"/>
      <c r="C14" s="56" t="s">
        <v>14</v>
      </c>
      <c r="D14" s="58">
        <f t="shared" ref="D14:AO14" si="20">SUM(D4:D13)</f>
        <v>65383</v>
      </c>
      <c r="E14" s="58">
        <f t="shared" si="20"/>
        <v>193711.5</v>
      </c>
      <c r="F14" s="58">
        <f t="shared" si="20"/>
        <v>0</v>
      </c>
      <c r="G14" s="58">
        <f t="shared" si="20"/>
        <v>0</v>
      </c>
      <c r="H14" s="58">
        <f t="shared" si="20"/>
        <v>6972</v>
      </c>
      <c r="I14" s="155">
        <f t="shared" si="20"/>
        <v>9.3511199999999999</v>
      </c>
      <c r="J14" s="58">
        <f t="shared" si="20"/>
        <v>3642</v>
      </c>
      <c r="K14" s="155">
        <f t="shared" ref="K14" si="21">SUM(K4:K13)</f>
        <v>10.155799199999999</v>
      </c>
      <c r="L14" s="58">
        <f t="shared" si="20"/>
        <v>3642</v>
      </c>
      <c r="M14" s="155">
        <f t="shared" ref="M14" si="22">SUM(M4:M13)</f>
        <v>10.155799199999999</v>
      </c>
      <c r="N14" s="58">
        <f t="shared" si="20"/>
        <v>3642</v>
      </c>
      <c r="O14" s="155">
        <f t="shared" ref="O14" si="23">SUM(O4:O13)</f>
        <v>10.155799199999999</v>
      </c>
      <c r="P14" s="58">
        <f t="shared" si="20"/>
        <v>5650</v>
      </c>
      <c r="Q14" s="155">
        <f t="shared" ref="Q14" si="24">SUM(Q4:Q13)</f>
        <v>9.8732400000000009</v>
      </c>
      <c r="R14" s="58">
        <f t="shared" si="20"/>
        <v>5466</v>
      </c>
      <c r="S14" s="155">
        <f t="shared" ref="S14" si="25">SUM(S4:S13)</f>
        <v>9.8791992000000004</v>
      </c>
      <c r="T14" s="58">
        <f t="shared" si="20"/>
        <v>4746</v>
      </c>
      <c r="U14" s="155">
        <f t="shared" ref="U14" si="26">SUM(U4:U13)</f>
        <v>9.5299992000000007</v>
      </c>
      <c r="V14" s="58">
        <f t="shared" si="20"/>
        <v>4026</v>
      </c>
      <c r="W14" s="155">
        <f t="shared" ref="W14" si="27">SUM(W4:W13)</f>
        <v>9.1807991999999992</v>
      </c>
      <c r="X14" s="58">
        <f t="shared" si="20"/>
        <v>3240</v>
      </c>
      <c r="Y14" s="155">
        <f t="shared" ref="Y14" si="28">SUM(Y4:Y13)</f>
        <v>9.9478991999999984</v>
      </c>
      <c r="Z14" s="58">
        <f t="shared" si="20"/>
        <v>3240</v>
      </c>
      <c r="AA14" s="155">
        <f t="shared" ref="AA14" si="29">SUM(AA4:AA13)</f>
        <v>9.9478991999999984</v>
      </c>
      <c r="AB14" s="58">
        <f t="shared" si="20"/>
        <v>3240</v>
      </c>
      <c r="AC14" s="155">
        <f t="shared" ref="AC14" si="30">SUM(AC4:AC13)</f>
        <v>9.9478991999999984</v>
      </c>
      <c r="AD14" s="58">
        <f t="shared" si="20"/>
        <v>3240</v>
      </c>
      <c r="AE14" s="155">
        <f t="shared" ref="AE14" si="31">SUM(AE4:AE13)</f>
        <v>9.9478991999999984</v>
      </c>
      <c r="AF14" s="58">
        <f t="shared" si="20"/>
        <v>3150</v>
      </c>
      <c r="AG14" s="155">
        <f t="shared" ref="AG14" si="32">SUM(AG4:AG13)</f>
        <v>8.3120639999999995</v>
      </c>
      <c r="AH14" s="58">
        <f t="shared" si="20"/>
        <v>3402</v>
      </c>
      <c r="AI14" s="155">
        <f t="shared" ref="AI14" si="33">SUM(AI4:AI13)</f>
        <v>8.2038671999999995</v>
      </c>
      <c r="AJ14" s="58">
        <f t="shared" si="20"/>
        <v>3660</v>
      </c>
      <c r="AK14" s="155">
        <f t="shared" ref="AK14" si="34">SUM(AK4:AK13)</f>
        <v>7.981776</v>
      </c>
      <c r="AL14" s="58">
        <f t="shared" si="20"/>
        <v>4425</v>
      </c>
      <c r="AM14" s="155">
        <f t="shared" ref="AM14" si="35">SUM(AM4:AM13)</f>
        <v>6.1513057500000006</v>
      </c>
      <c r="AN14" s="58">
        <f t="shared" si="20"/>
        <v>65383</v>
      </c>
      <c r="AO14" s="59">
        <f t="shared" si="20"/>
        <v>148.72236494999999</v>
      </c>
      <c r="AQ14" s="47"/>
      <c r="AR14" s="47"/>
      <c r="AS14" s="47"/>
      <c r="AT14" s="47"/>
    </row>
    <row r="15" spans="2:49">
      <c r="L15" s="15"/>
      <c r="M15" s="15"/>
      <c r="AT15" s="48"/>
      <c r="AU15" s="48"/>
      <c r="AV15" s="48"/>
      <c r="AW15" s="48"/>
    </row>
    <row r="16" spans="2:49">
      <c r="AT16" s="48"/>
      <c r="AU16" s="48"/>
      <c r="AV16" s="48"/>
      <c r="AW16" s="48"/>
    </row>
  </sheetData>
  <mergeCells count="20">
    <mergeCell ref="L2:M2"/>
    <mergeCell ref="N2:O2"/>
    <mergeCell ref="P2:Q2"/>
    <mergeCell ref="R2:S2"/>
    <mergeCell ref="B2:B3"/>
    <mergeCell ref="C2:C3"/>
    <mergeCell ref="D2:E2"/>
    <mergeCell ref="H2:I2"/>
    <mergeCell ref="J2:K2"/>
    <mergeCell ref="AN2:AO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</mergeCells>
  <printOptions horizontalCentered="1"/>
  <pageMargins left="0" right="0" top="0.5" bottom="0.25" header="0" footer="0"/>
  <pageSetup paperSize="9" scale="3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BV231"/>
  <sheetViews>
    <sheetView showZeros="0" zoomScale="95" zoomScaleNormal="95" zoomScaleSheetLayoutView="100" workbookViewId="0">
      <pane xSplit="6" ySplit="3" topLeftCell="BE191" activePane="bottomRight" state="frozen"/>
      <selection activeCell="BQ229" sqref="BQ229"/>
      <selection pane="topRight" activeCell="BQ229" sqref="BQ229"/>
      <selection pane="bottomLeft" activeCell="BQ229" sqref="BQ229"/>
      <selection pane="bottomRight" activeCell="BQ229" sqref="BQ229"/>
    </sheetView>
  </sheetViews>
  <sheetFormatPr defaultColWidth="9" defaultRowHeight="15"/>
  <cols>
    <col min="1" max="1" width="2.42578125" style="7" customWidth="1"/>
    <col min="2" max="2" width="5" style="7" customWidth="1"/>
    <col min="3" max="3" width="21.28515625" style="7" bestFit="1" customWidth="1"/>
    <col min="4" max="5" width="11.85546875" style="7" customWidth="1"/>
    <col min="6" max="7" width="14.140625" style="7" customWidth="1"/>
    <col min="8" max="8" width="11.5703125" style="7" customWidth="1"/>
    <col min="9" max="9" width="8.28515625" style="14" bestFit="1" customWidth="1"/>
    <col min="10" max="10" width="7.28515625" style="16" customWidth="1"/>
    <col min="11" max="31" width="10.7109375" style="16" customWidth="1"/>
    <col min="32" max="35" width="8.7109375" style="16" customWidth="1"/>
    <col min="36" max="36" width="8.140625" style="17" customWidth="1"/>
    <col min="37" max="37" width="9" style="7"/>
    <col min="38" max="38" width="8" style="7" customWidth="1"/>
    <col min="39" max="39" width="9" style="7"/>
    <col min="40" max="40" width="7" style="7" bestFit="1" customWidth="1"/>
    <col min="41" max="41" width="6.85546875" style="7" bestFit="1" customWidth="1"/>
    <col min="42" max="42" width="6.5703125" style="7" bestFit="1" customWidth="1"/>
    <col min="43" max="43" width="7.28515625" style="7" bestFit="1" customWidth="1"/>
    <col min="44" max="44" width="6.85546875" style="7" bestFit="1" customWidth="1"/>
    <col min="45" max="45" width="6.5703125" style="7" bestFit="1" customWidth="1"/>
    <col min="46" max="46" width="6.85546875" style="7" bestFit="1" customWidth="1"/>
    <col min="47" max="47" width="7.140625" style="7" bestFit="1" customWidth="1"/>
    <col min="48" max="48" width="6.7109375" style="7" bestFit="1" customWidth="1"/>
    <col min="49" max="49" width="7.5703125" style="7" bestFit="1" customWidth="1"/>
    <col min="50" max="50" width="7.85546875" style="7" bestFit="1" customWidth="1"/>
    <col min="51" max="52" width="7" style="7" bestFit="1" customWidth="1"/>
    <col min="53" max="53" width="6.85546875" style="7" bestFit="1" customWidth="1"/>
    <col min="54" max="54" width="6.5703125" style="7" bestFit="1" customWidth="1"/>
    <col min="55" max="55" width="7.140625" style="7" bestFit="1" customWidth="1"/>
    <col min="56" max="56" width="6.85546875" style="7" bestFit="1" customWidth="1"/>
    <col min="57" max="57" width="6.5703125" style="7" bestFit="1" customWidth="1"/>
    <col min="58" max="58" width="6.85546875" style="7" bestFit="1" customWidth="1"/>
    <col min="59" max="59" width="7.140625" style="7" bestFit="1" customWidth="1"/>
    <col min="60" max="60" width="6.7109375" style="7" bestFit="1" customWidth="1"/>
    <col min="61" max="61" width="7.5703125" style="7" bestFit="1" customWidth="1"/>
    <col min="62" max="62" width="6.7109375" style="7" bestFit="1" customWidth="1"/>
    <col min="63" max="63" width="6" style="7" bestFit="1" customWidth="1"/>
    <col min="64" max="64" width="7" style="7" bestFit="1" customWidth="1"/>
    <col min="65" max="65" width="6.85546875" style="7" bestFit="1" customWidth="1"/>
    <col min="66" max="73" width="9" style="7"/>
    <col min="74" max="74" width="12.140625" style="7" bestFit="1" customWidth="1"/>
    <col min="75" max="16384" width="9" style="7"/>
  </cols>
  <sheetData>
    <row r="1" spans="2:66">
      <c r="AM1" s="48"/>
      <c r="AN1" s="48"/>
      <c r="AO1" s="48"/>
      <c r="AP1" s="48"/>
    </row>
    <row r="2" spans="2:66" s="2" customFormat="1" ht="23.25" customHeight="1">
      <c r="B2" s="1" t="s">
        <v>85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 t="s">
        <v>1</v>
      </c>
      <c r="AM2" s="49"/>
      <c r="AN2" s="49"/>
      <c r="AO2" s="49"/>
      <c r="AP2" s="49"/>
    </row>
    <row r="3" spans="2:66" ht="33.75" customHeight="1">
      <c r="B3" s="76" t="s">
        <v>2</v>
      </c>
      <c r="C3" s="76" t="s">
        <v>3</v>
      </c>
      <c r="D3" s="76"/>
      <c r="E3" s="76"/>
      <c r="F3" s="76" t="s">
        <v>16</v>
      </c>
      <c r="G3" s="145"/>
      <c r="H3" s="76" t="s">
        <v>75</v>
      </c>
      <c r="I3" s="75" t="s">
        <v>6</v>
      </c>
      <c r="J3" s="75" t="s">
        <v>7</v>
      </c>
      <c r="K3" s="75" t="s">
        <v>8</v>
      </c>
      <c r="L3" s="75" t="s">
        <v>9</v>
      </c>
      <c r="M3" s="75" t="s">
        <v>49</v>
      </c>
      <c r="N3" s="75" t="s">
        <v>50</v>
      </c>
      <c r="O3" s="75" t="s">
        <v>54</v>
      </c>
      <c r="P3" s="75" t="s">
        <v>55</v>
      </c>
      <c r="Q3" s="75" t="s">
        <v>56</v>
      </c>
      <c r="R3" s="75" t="s">
        <v>57</v>
      </c>
      <c r="S3" s="75" t="s">
        <v>58</v>
      </c>
      <c r="T3" s="75" t="s">
        <v>59</v>
      </c>
      <c r="U3" s="75" t="s">
        <v>60</v>
      </c>
      <c r="V3" s="75" t="s">
        <v>61</v>
      </c>
      <c r="W3" s="75" t="s">
        <v>62</v>
      </c>
      <c r="X3" s="75" t="s">
        <v>63</v>
      </c>
      <c r="Y3" s="75" t="s">
        <v>64</v>
      </c>
      <c r="Z3" s="75" t="s">
        <v>65</v>
      </c>
      <c r="AA3" s="75" t="s">
        <v>66</v>
      </c>
      <c r="AB3" s="75" t="s">
        <v>67</v>
      </c>
      <c r="AC3" s="75" t="s">
        <v>68</v>
      </c>
      <c r="AD3" s="75" t="s">
        <v>69</v>
      </c>
      <c r="AE3" s="75" t="s">
        <v>70</v>
      </c>
      <c r="AF3" s="75" t="s">
        <v>71</v>
      </c>
      <c r="AG3" s="75" t="s">
        <v>72</v>
      </c>
      <c r="AH3" s="75" t="s">
        <v>73</v>
      </c>
      <c r="AI3" s="75" t="s">
        <v>74</v>
      </c>
      <c r="AJ3" s="75" t="s">
        <v>10</v>
      </c>
      <c r="AM3" s="144" t="s">
        <v>6</v>
      </c>
      <c r="AN3" s="144" t="s">
        <v>7</v>
      </c>
      <c r="AO3" s="144" t="s">
        <v>8</v>
      </c>
      <c r="AP3" s="144" t="s">
        <v>9</v>
      </c>
      <c r="AQ3" s="144" t="s">
        <v>49</v>
      </c>
      <c r="AR3" s="144" t="s">
        <v>50</v>
      </c>
      <c r="AS3" s="144" t="s">
        <v>54</v>
      </c>
      <c r="AT3" s="144" t="s">
        <v>55</v>
      </c>
      <c r="AU3" s="144" t="s">
        <v>56</v>
      </c>
      <c r="AV3" s="144" t="s">
        <v>57</v>
      </c>
      <c r="AW3" s="144" t="s">
        <v>58</v>
      </c>
      <c r="AX3" s="144" t="s">
        <v>59</v>
      </c>
      <c r="AY3" s="144" t="s">
        <v>60</v>
      </c>
      <c r="AZ3" s="144" t="s">
        <v>61</v>
      </c>
      <c r="BA3" s="144" t="s">
        <v>62</v>
      </c>
      <c r="BB3" s="144" t="s">
        <v>63</v>
      </c>
      <c r="BC3" s="144" t="s">
        <v>64</v>
      </c>
      <c r="BD3" s="144" t="s">
        <v>65</v>
      </c>
      <c r="BE3" s="144" t="s">
        <v>66</v>
      </c>
      <c r="BF3" s="144" t="s">
        <v>67</v>
      </c>
      <c r="BG3" s="144" t="s">
        <v>68</v>
      </c>
      <c r="BH3" s="144" t="s">
        <v>69</v>
      </c>
      <c r="BI3" s="144" t="s">
        <v>70</v>
      </c>
      <c r="BJ3" s="144" t="s">
        <v>71</v>
      </c>
      <c r="BK3" s="144" t="s">
        <v>72</v>
      </c>
      <c r="BL3" s="144" t="s">
        <v>73</v>
      </c>
      <c r="BM3" s="144" t="s">
        <v>74</v>
      </c>
      <c r="BN3" s="144" t="s">
        <v>10</v>
      </c>
    </row>
    <row r="4" spans="2:66" s="11" customFormat="1" ht="20.100000000000001" customHeight="1">
      <c r="B4" s="10">
        <v>1</v>
      </c>
      <c r="C4" s="34" t="s">
        <v>36</v>
      </c>
      <c r="D4" s="70" t="s">
        <v>84</v>
      </c>
      <c r="E4" s="70">
        <v>1116</v>
      </c>
      <c r="F4" s="36">
        <v>1116</v>
      </c>
      <c r="G4" s="36"/>
      <c r="H4" s="35" t="s">
        <v>77</v>
      </c>
      <c r="I4" s="53"/>
      <c r="J4" s="53"/>
      <c r="K4" s="53"/>
      <c r="L4" s="53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3"/>
      <c r="AF4" s="53">
        <v>550</v>
      </c>
      <c r="AG4" s="53">
        <f>1116-550</f>
        <v>566</v>
      </c>
      <c r="AH4" s="54"/>
      <c r="AI4" s="54"/>
      <c r="AJ4" s="53">
        <f t="shared" ref="AJ4:AJ26" si="0">SUM(I4:AI4)</f>
        <v>1116</v>
      </c>
      <c r="AK4" s="11">
        <v>2900</v>
      </c>
      <c r="AL4" s="11">
        <f>+AK4/0.5*0.4</f>
        <v>2320</v>
      </c>
      <c r="AM4" s="53">
        <f>+$AL4*I4/10000000</f>
        <v>0</v>
      </c>
      <c r="AN4" s="54">
        <f t="shared" ref="AN4:BM13" si="1">+$AL4*J4/10000000</f>
        <v>0</v>
      </c>
      <c r="AO4" s="54">
        <f t="shared" si="1"/>
        <v>0</v>
      </c>
      <c r="AP4" s="54">
        <f t="shared" si="1"/>
        <v>0</v>
      </c>
      <c r="AQ4" s="54">
        <f t="shared" si="1"/>
        <v>0</v>
      </c>
      <c r="AR4" s="54">
        <f t="shared" si="1"/>
        <v>0</v>
      </c>
      <c r="AS4" s="54">
        <f t="shared" si="1"/>
        <v>0</v>
      </c>
      <c r="AT4" s="54">
        <f t="shared" si="1"/>
        <v>0</v>
      </c>
      <c r="AU4" s="54">
        <f t="shared" si="1"/>
        <v>0</v>
      </c>
      <c r="AV4" s="54">
        <f t="shared" si="1"/>
        <v>0</v>
      </c>
      <c r="AW4" s="54">
        <f t="shared" si="1"/>
        <v>0</v>
      </c>
      <c r="AX4" s="54">
        <f t="shared" si="1"/>
        <v>0</v>
      </c>
      <c r="AY4" s="54">
        <f t="shared" si="1"/>
        <v>0</v>
      </c>
      <c r="AZ4" s="54">
        <f t="shared" si="1"/>
        <v>0</v>
      </c>
      <c r="BA4" s="54">
        <f t="shared" si="1"/>
        <v>0</v>
      </c>
      <c r="BB4" s="54">
        <f t="shared" si="1"/>
        <v>0</v>
      </c>
      <c r="BC4" s="54">
        <f t="shared" si="1"/>
        <v>0</v>
      </c>
      <c r="BD4" s="54">
        <f t="shared" si="1"/>
        <v>0</v>
      </c>
      <c r="BE4" s="54">
        <f t="shared" si="1"/>
        <v>0</v>
      </c>
      <c r="BF4" s="54">
        <f t="shared" si="1"/>
        <v>0</v>
      </c>
      <c r="BG4" s="54">
        <f t="shared" si="1"/>
        <v>0</v>
      </c>
      <c r="BH4" s="54">
        <f t="shared" si="1"/>
        <v>0</v>
      </c>
      <c r="BI4" s="54">
        <f t="shared" si="1"/>
        <v>0</v>
      </c>
      <c r="BJ4" s="54">
        <f t="shared" si="1"/>
        <v>0.12759999999999999</v>
      </c>
      <c r="BK4" s="54">
        <f t="shared" si="1"/>
        <v>0.13131200000000001</v>
      </c>
      <c r="BL4" s="54">
        <f t="shared" si="1"/>
        <v>0</v>
      </c>
      <c r="BM4" s="54">
        <f t="shared" si="1"/>
        <v>0</v>
      </c>
      <c r="BN4" s="53">
        <f t="shared" ref="BN4:BN7" si="2">SUM(AM4:BM4)</f>
        <v>0.25891200000000003</v>
      </c>
    </row>
    <row r="5" spans="2:66" s="11" customFormat="1" ht="20.100000000000001" customHeight="1">
      <c r="B5" s="10">
        <f>+B4+1</f>
        <v>2</v>
      </c>
      <c r="C5" s="34" t="s">
        <v>37</v>
      </c>
      <c r="D5" s="70" t="s">
        <v>84</v>
      </c>
      <c r="E5" s="70">
        <v>598</v>
      </c>
      <c r="F5" s="36">
        <v>598</v>
      </c>
      <c r="G5" s="36"/>
      <c r="H5" s="35" t="s">
        <v>77</v>
      </c>
      <c r="I5" s="53"/>
      <c r="J5" s="53"/>
      <c r="K5" s="53"/>
      <c r="L5" s="53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3">
        <v>405</v>
      </c>
      <c r="AF5" s="53">
        <v>192</v>
      </c>
      <c r="AG5" s="54"/>
      <c r="AH5" s="54"/>
      <c r="AI5" s="54"/>
      <c r="AJ5" s="53">
        <f t="shared" si="0"/>
        <v>597</v>
      </c>
      <c r="AK5" s="11">
        <v>3850</v>
      </c>
      <c r="AL5" s="11">
        <f t="shared" ref="AL5:AL26" si="3">+AK5/0.5*0.4</f>
        <v>3080</v>
      </c>
      <c r="AM5" s="53">
        <f t="shared" ref="AM5:AM26" si="4">+$AL5*I5/10000000</f>
        <v>0</v>
      </c>
      <c r="AN5" s="54">
        <f t="shared" si="1"/>
        <v>0</v>
      </c>
      <c r="AO5" s="54">
        <f t="shared" si="1"/>
        <v>0</v>
      </c>
      <c r="AP5" s="54">
        <f t="shared" si="1"/>
        <v>0</v>
      </c>
      <c r="AQ5" s="54">
        <f t="shared" si="1"/>
        <v>0</v>
      </c>
      <c r="AR5" s="54">
        <f t="shared" si="1"/>
        <v>0</v>
      </c>
      <c r="AS5" s="54">
        <f t="shared" si="1"/>
        <v>0</v>
      </c>
      <c r="AT5" s="54">
        <f t="shared" si="1"/>
        <v>0</v>
      </c>
      <c r="AU5" s="54">
        <f t="shared" si="1"/>
        <v>0</v>
      </c>
      <c r="AV5" s="54">
        <f t="shared" si="1"/>
        <v>0</v>
      </c>
      <c r="AW5" s="54">
        <f t="shared" si="1"/>
        <v>0</v>
      </c>
      <c r="AX5" s="54">
        <f t="shared" si="1"/>
        <v>0</v>
      </c>
      <c r="AY5" s="54">
        <f t="shared" si="1"/>
        <v>0</v>
      </c>
      <c r="AZ5" s="54">
        <f t="shared" si="1"/>
        <v>0</v>
      </c>
      <c r="BA5" s="54">
        <f t="shared" si="1"/>
        <v>0</v>
      </c>
      <c r="BB5" s="54">
        <f t="shared" si="1"/>
        <v>0</v>
      </c>
      <c r="BC5" s="54">
        <f t="shared" si="1"/>
        <v>0</v>
      </c>
      <c r="BD5" s="54">
        <f t="shared" si="1"/>
        <v>0</v>
      </c>
      <c r="BE5" s="54">
        <f t="shared" si="1"/>
        <v>0</v>
      </c>
      <c r="BF5" s="54">
        <f t="shared" si="1"/>
        <v>0</v>
      </c>
      <c r="BG5" s="54">
        <f t="shared" si="1"/>
        <v>0</v>
      </c>
      <c r="BH5" s="54">
        <f t="shared" si="1"/>
        <v>0</v>
      </c>
      <c r="BI5" s="54">
        <f t="shared" si="1"/>
        <v>0.12474</v>
      </c>
      <c r="BJ5" s="54">
        <f t="shared" si="1"/>
        <v>5.9136000000000001E-2</v>
      </c>
      <c r="BK5" s="54">
        <f t="shared" si="1"/>
        <v>0</v>
      </c>
      <c r="BL5" s="54">
        <f t="shared" si="1"/>
        <v>0</v>
      </c>
      <c r="BM5" s="54">
        <f t="shared" si="1"/>
        <v>0</v>
      </c>
      <c r="BN5" s="53">
        <f t="shared" si="2"/>
        <v>0.18387600000000001</v>
      </c>
    </row>
    <row r="6" spans="2:66" s="11" customFormat="1" ht="20.100000000000001" customHeight="1">
      <c r="B6" s="10">
        <f t="shared" ref="B6:B26" si="5">+B5+1</f>
        <v>3</v>
      </c>
      <c r="C6" s="276" t="s">
        <v>38</v>
      </c>
      <c r="D6" s="70" t="s">
        <v>84</v>
      </c>
      <c r="E6" s="302">
        <v>9823</v>
      </c>
      <c r="F6" s="36">
        <v>3200</v>
      </c>
      <c r="G6" s="36"/>
      <c r="H6" s="35" t="s">
        <v>77</v>
      </c>
      <c r="I6" s="53"/>
      <c r="J6" s="53"/>
      <c r="K6" s="53"/>
      <c r="L6" s="53">
        <f>6*12*15</f>
        <v>1080</v>
      </c>
      <c r="M6" s="53">
        <f>6*12*15</f>
        <v>1080</v>
      </c>
      <c r="N6" s="53">
        <f>6*12*15-40</f>
        <v>1040</v>
      </c>
      <c r="O6" s="53"/>
      <c r="P6" s="35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3">
        <f t="shared" si="0"/>
        <v>3200</v>
      </c>
      <c r="AK6" s="11">
        <v>4850</v>
      </c>
      <c r="AL6" s="11">
        <f t="shared" si="3"/>
        <v>3880</v>
      </c>
      <c r="AM6" s="53">
        <f t="shared" si="4"/>
        <v>0</v>
      </c>
      <c r="AN6" s="54">
        <f t="shared" si="1"/>
        <v>0</v>
      </c>
      <c r="AO6" s="54">
        <f t="shared" si="1"/>
        <v>0</v>
      </c>
      <c r="AP6" s="54">
        <f t="shared" si="1"/>
        <v>0.41904000000000002</v>
      </c>
      <c r="AQ6" s="54">
        <f t="shared" si="1"/>
        <v>0.41904000000000002</v>
      </c>
      <c r="AR6" s="54">
        <f t="shared" si="1"/>
        <v>0.40351999999999999</v>
      </c>
      <c r="AS6" s="54">
        <f t="shared" si="1"/>
        <v>0</v>
      </c>
      <c r="AT6" s="54">
        <f t="shared" si="1"/>
        <v>0</v>
      </c>
      <c r="AU6" s="54">
        <f t="shared" si="1"/>
        <v>0</v>
      </c>
      <c r="AV6" s="54">
        <f t="shared" si="1"/>
        <v>0</v>
      </c>
      <c r="AW6" s="54">
        <f t="shared" si="1"/>
        <v>0</v>
      </c>
      <c r="AX6" s="54">
        <f t="shared" si="1"/>
        <v>0</v>
      </c>
      <c r="AY6" s="54">
        <f t="shared" si="1"/>
        <v>0</v>
      </c>
      <c r="AZ6" s="54">
        <f t="shared" si="1"/>
        <v>0</v>
      </c>
      <c r="BA6" s="54">
        <f t="shared" si="1"/>
        <v>0</v>
      </c>
      <c r="BB6" s="54">
        <f t="shared" si="1"/>
        <v>0</v>
      </c>
      <c r="BC6" s="54">
        <f t="shared" si="1"/>
        <v>0</v>
      </c>
      <c r="BD6" s="54">
        <f t="shared" si="1"/>
        <v>0</v>
      </c>
      <c r="BE6" s="54">
        <f t="shared" si="1"/>
        <v>0</v>
      </c>
      <c r="BF6" s="54">
        <f t="shared" si="1"/>
        <v>0</v>
      </c>
      <c r="BG6" s="54">
        <f t="shared" si="1"/>
        <v>0</v>
      </c>
      <c r="BH6" s="54">
        <f t="shared" si="1"/>
        <v>0</v>
      </c>
      <c r="BI6" s="54">
        <f t="shared" si="1"/>
        <v>0</v>
      </c>
      <c r="BJ6" s="54">
        <f t="shared" si="1"/>
        <v>0</v>
      </c>
      <c r="BK6" s="54">
        <f t="shared" si="1"/>
        <v>0</v>
      </c>
      <c r="BL6" s="54">
        <f t="shared" si="1"/>
        <v>0</v>
      </c>
      <c r="BM6" s="54">
        <f t="shared" si="1"/>
        <v>0</v>
      </c>
      <c r="BN6" s="53">
        <f t="shared" si="2"/>
        <v>1.2416</v>
      </c>
    </row>
    <row r="7" spans="2:66" s="11" customFormat="1" ht="20.100000000000001" customHeight="1">
      <c r="B7" s="10">
        <f t="shared" si="5"/>
        <v>4</v>
      </c>
      <c r="C7" s="278"/>
      <c r="D7" s="70" t="s">
        <v>83</v>
      </c>
      <c r="E7" s="303"/>
      <c r="F7" s="36">
        <v>4086</v>
      </c>
      <c r="G7" s="36"/>
      <c r="H7" s="35" t="s">
        <v>77</v>
      </c>
      <c r="I7" s="53"/>
      <c r="J7" s="53"/>
      <c r="K7" s="53"/>
      <c r="L7" s="53"/>
      <c r="M7" s="53"/>
      <c r="N7" s="53">
        <f>2*12*11</f>
        <v>264</v>
      </c>
      <c r="O7" s="53">
        <f t="shared" ref="O7:T7" si="6">2*12*24</f>
        <v>576</v>
      </c>
      <c r="P7" s="53">
        <f t="shared" si="6"/>
        <v>576</v>
      </c>
      <c r="Q7" s="53">
        <f t="shared" si="6"/>
        <v>576</v>
      </c>
      <c r="R7" s="53">
        <f t="shared" si="6"/>
        <v>576</v>
      </c>
      <c r="S7" s="53">
        <f t="shared" si="6"/>
        <v>576</v>
      </c>
      <c r="T7" s="53">
        <f t="shared" si="6"/>
        <v>576</v>
      </c>
      <c r="U7" s="53">
        <f>4086-3720</f>
        <v>366</v>
      </c>
      <c r="V7" s="54"/>
      <c r="W7" s="54"/>
      <c r="X7" s="54"/>
      <c r="Y7" s="54"/>
      <c r="Z7" s="53"/>
      <c r="AA7" s="54"/>
      <c r="AB7" s="54"/>
      <c r="AC7" s="54"/>
      <c r="AD7" s="54"/>
      <c r="AE7" s="54"/>
      <c r="AF7" s="54"/>
      <c r="AG7" s="54"/>
      <c r="AH7" s="54"/>
      <c r="AI7" s="54"/>
      <c r="AJ7" s="53">
        <f t="shared" si="0"/>
        <v>4086</v>
      </c>
      <c r="AK7" s="11">
        <v>4850</v>
      </c>
      <c r="AL7" s="11">
        <f t="shared" si="3"/>
        <v>3880</v>
      </c>
      <c r="AM7" s="53">
        <f t="shared" si="4"/>
        <v>0</v>
      </c>
      <c r="AN7" s="54">
        <f t="shared" si="1"/>
        <v>0</v>
      </c>
      <c r="AO7" s="54">
        <f t="shared" si="1"/>
        <v>0</v>
      </c>
      <c r="AP7" s="54">
        <f t="shared" si="1"/>
        <v>0</v>
      </c>
      <c r="AQ7" s="54">
        <f t="shared" si="1"/>
        <v>0</v>
      </c>
      <c r="AR7" s="54">
        <f t="shared" si="1"/>
        <v>0.102432</v>
      </c>
      <c r="AS7" s="54">
        <f t="shared" si="1"/>
        <v>0.22348799999999999</v>
      </c>
      <c r="AT7" s="54">
        <f t="shared" si="1"/>
        <v>0.22348799999999999</v>
      </c>
      <c r="AU7" s="54">
        <f t="shared" si="1"/>
        <v>0.22348799999999999</v>
      </c>
      <c r="AV7" s="54">
        <f t="shared" si="1"/>
        <v>0.22348799999999999</v>
      </c>
      <c r="AW7" s="54">
        <f t="shared" si="1"/>
        <v>0.22348799999999999</v>
      </c>
      <c r="AX7" s="54">
        <f t="shared" si="1"/>
        <v>0.22348799999999999</v>
      </c>
      <c r="AY7" s="54">
        <f t="shared" si="1"/>
        <v>0.142008</v>
      </c>
      <c r="AZ7" s="54">
        <f t="shared" si="1"/>
        <v>0</v>
      </c>
      <c r="BA7" s="54">
        <f t="shared" si="1"/>
        <v>0</v>
      </c>
      <c r="BB7" s="54">
        <f t="shared" si="1"/>
        <v>0</v>
      </c>
      <c r="BC7" s="54">
        <f t="shared" si="1"/>
        <v>0</v>
      </c>
      <c r="BD7" s="54">
        <f t="shared" si="1"/>
        <v>0</v>
      </c>
      <c r="BE7" s="54">
        <f t="shared" si="1"/>
        <v>0</v>
      </c>
      <c r="BF7" s="54">
        <f t="shared" si="1"/>
        <v>0</v>
      </c>
      <c r="BG7" s="54">
        <f t="shared" si="1"/>
        <v>0</v>
      </c>
      <c r="BH7" s="54">
        <f t="shared" si="1"/>
        <v>0</v>
      </c>
      <c r="BI7" s="54">
        <f t="shared" si="1"/>
        <v>0</v>
      </c>
      <c r="BJ7" s="54">
        <f t="shared" si="1"/>
        <v>0</v>
      </c>
      <c r="BK7" s="54">
        <f t="shared" si="1"/>
        <v>0</v>
      </c>
      <c r="BL7" s="54">
        <f t="shared" si="1"/>
        <v>0</v>
      </c>
      <c r="BM7" s="54">
        <f t="shared" si="1"/>
        <v>0</v>
      </c>
      <c r="BN7" s="53">
        <f t="shared" si="2"/>
        <v>1.5853679999999999</v>
      </c>
    </row>
    <row r="8" spans="2:66" s="11" customFormat="1" ht="20.100000000000001" customHeight="1">
      <c r="B8" s="10">
        <f t="shared" si="5"/>
        <v>5</v>
      </c>
      <c r="C8" s="278"/>
      <c r="D8" s="70" t="s">
        <v>83</v>
      </c>
      <c r="E8" s="303"/>
      <c r="F8" s="36">
        <v>2336</v>
      </c>
      <c r="G8" s="36"/>
      <c r="H8" s="35" t="s">
        <v>77</v>
      </c>
      <c r="I8" s="53"/>
      <c r="J8" s="53"/>
      <c r="K8" s="53"/>
      <c r="L8" s="53"/>
      <c r="M8" s="53"/>
      <c r="N8" s="35"/>
      <c r="O8" s="35"/>
      <c r="P8" s="35"/>
      <c r="Q8" s="54"/>
      <c r="R8" s="54"/>
      <c r="S8" s="54"/>
      <c r="T8" s="54"/>
      <c r="U8" s="54"/>
      <c r="V8" s="53">
        <f>1*12*8</f>
        <v>96</v>
      </c>
      <c r="W8" s="53">
        <f>1*12*8</f>
        <v>96</v>
      </c>
      <c r="X8" s="53">
        <f>1*12*8</f>
        <v>96</v>
      </c>
      <c r="Y8" s="53">
        <f>1*12*10</f>
        <v>120</v>
      </c>
      <c r="Z8" s="53">
        <f>2*12*22</f>
        <v>528</v>
      </c>
      <c r="AA8" s="53">
        <f>2*12*22</f>
        <v>528</v>
      </c>
      <c r="AB8" s="53">
        <f>2*12*22</f>
        <v>528</v>
      </c>
      <c r="AC8" s="53">
        <f>2336-1992</f>
        <v>344</v>
      </c>
      <c r="AD8" s="54"/>
      <c r="AE8" s="54"/>
      <c r="AF8" s="54"/>
      <c r="AG8" s="54"/>
      <c r="AH8" s="54"/>
      <c r="AI8" s="54"/>
      <c r="AJ8" s="53">
        <f>SUM(I8:AI8)</f>
        <v>2336</v>
      </c>
      <c r="AK8" s="11">
        <v>4850</v>
      </c>
      <c r="AL8" s="11">
        <f t="shared" si="3"/>
        <v>3880</v>
      </c>
      <c r="AM8" s="53">
        <f t="shared" si="4"/>
        <v>0</v>
      </c>
      <c r="AN8" s="54">
        <f t="shared" si="1"/>
        <v>0</v>
      </c>
      <c r="AO8" s="54">
        <f t="shared" si="1"/>
        <v>0</v>
      </c>
      <c r="AP8" s="54">
        <f t="shared" si="1"/>
        <v>0</v>
      </c>
      <c r="AQ8" s="54">
        <f t="shared" si="1"/>
        <v>0</v>
      </c>
      <c r="AR8" s="54">
        <f t="shared" si="1"/>
        <v>0</v>
      </c>
      <c r="AS8" s="54">
        <f t="shared" si="1"/>
        <v>0</v>
      </c>
      <c r="AT8" s="54">
        <f t="shared" si="1"/>
        <v>0</v>
      </c>
      <c r="AU8" s="54">
        <f t="shared" si="1"/>
        <v>0</v>
      </c>
      <c r="AV8" s="54">
        <f t="shared" si="1"/>
        <v>0</v>
      </c>
      <c r="AW8" s="54">
        <f t="shared" si="1"/>
        <v>0</v>
      </c>
      <c r="AX8" s="54">
        <f t="shared" si="1"/>
        <v>0</v>
      </c>
      <c r="AY8" s="54">
        <f t="shared" si="1"/>
        <v>0</v>
      </c>
      <c r="AZ8" s="54">
        <f t="shared" si="1"/>
        <v>3.7248000000000003E-2</v>
      </c>
      <c r="BA8" s="54">
        <f t="shared" si="1"/>
        <v>3.7248000000000003E-2</v>
      </c>
      <c r="BB8" s="54">
        <f t="shared" si="1"/>
        <v>3.7248000000000003E-2</v>
      </c>
      <c r="BC8" s="54">
        <f t="shared" si="1"/>
        <v>4.6559999999999997E-2</v>
      </c>
      <c r="BD8" s="54">
        <f t="shared" si="1"/>
        <v>0.20486399999999999</v>
      </c>
      <c r="BE8" s="54">
        <f t="shared" si="1"/>
        <v>0.20486399999999999</v>
      </c>
      <c r="BF8" s="54">
        <f t="shared" si="1"/>
        <v>0.20486399999999999</v>
      </c>
      <c r="BG8" s="54">
        <f t="shared" si="1"/>
        <v>0.13347200000000001</v>
      </c>
      <c r="BH8" s="54">
        <f t="shared" si="1"/>
        <v>0</v>
      </c>
      <c r="BI8" s="54">
        <f t="shared" si="1"/>
        <v>0</v>
      </c>
      <c r="BJ8" s="54">
        <f t="shared" si="1"/>
        <v>0</v>
      </c>
      <c r="BK8" s="54">
        <f t="shared" si="1"/>
        <v>0</v>
      </c>
      <c r="BL8" s="54">
        <f t="shared" si="1"/>
        <v>0</v>
      </c>
      <c r="BM8" s="54">
        <f t="shared" si="1"/>
        <v>0</v>
      </c>
      <c r="BN8" s="53">
        <f>SUM(AM8:BM8)</f>
        <v>0.90636800000000006</v>
      </c>
    </row>
    <row r="9" spans="2:66" s="11" customFormat="1" ht="20.100000000000001" customHeight="1">
      <c r="B9" s="10">
        <f t="shared" si="5"/>
        <v>6</v>
      </c>
      <c r="C9" s="277"/>
      <c r="D9" s="70" t="s">
        <v>84</v>
      </c>
      <c r="E9" s="304"/>
      <c r="F9" s="36">
        <v>201</v>
      </c>
      <c r="G9" s="36"/>
      <c r="H9" s="35" t="s">
        <v>77</v>
      </c>
      <c r="I9" s="53"/>
      <c r="J9" s="53"/>
      <c r="K9" s="53"/>
      <c r="L9" s="53"/>
      <c r="M9" s="53"/>
      <c r="N9" s="35"/>
      <c r="O9" s="35"/>
      <c r="P9" s="35"/>
      <c r="Q9" s="54"/>
      <c r="R9" s="54"/>
      <c r="S9" s="54"/>
      <c r="T9" s="54"/>
      <c r="U9" s="54"/>
      <c r="V9" s="54"/>
      <c r="W9" s="54"/>
      <c r="X9" s="54"/>
      <c r="Y9" s="54"/>
      <c r="Z9" s="53"/>
      <c r="AA9" s="53"/>
      <c r="AB9" s="53"/>
      <c r="AC9" s="53"/>
      <c r="AD9" s="53">
        <v>201</v>
      </c>
      <c r="AE9" s="54"/>
      <c r="AF9" s="54"/>
      <c r="AG9" s="54"/>
      <c r="AH9" s="54"/>
      <c r="AI9" s="54"/>
      <c r="AJ9" s="53">
        <f t="shared" ref="AJ9:AJ21" si="7">SUM(I9:AI9)</f>
        <v>201</v>
      </c>
      <c r="AK9" s="11">
        <v>4850</v>
      </c>
      <c r="AL9" s="11">
        <f t="shared" si="3"/>
        <v>3880</v>
      </c>
      <c r="AM9" s="53">
        <f t="shared" si="4"/>
        <v>0</v>
      </c>
      <c r="AN9" s="54">
        <f t="shared" si="1"/>
        <v>0</v>
      </c>
      <c r="AO9" s="54">
        <f t="shared" si="1"/>
        <v>0</v>
      </c>
      <c r="AP9" s="54">
        <f t="shared" si="1"/>
        <v>0</v>
      </c>
      <c r="AQ9" s="54">
        <f t="shared" si="1"/>
        <v>0</v>
      </c>
      <c r="AR9" s="54">
        <f t="shared" si="1"/>
        <v>0</v>
      </c>
      <c r="AS9" s="54">
        <f t="shared" si="1"/>
        <v>0</v>
      </c>
      <c r="AT9" s="54">
        <f t="shared" si="1"/>
        <v>0</v>
      </c>
      <c r="AU9" s="54">
        <f t="shared" si="1"/>
        <v>0</v>
      </c>
      <c r="AV9" s="54">
        <f t="shared" si="1"/>
        <v>0</v>
      </c>
      <c r="AW9" s="54">
        <f t="shared" si="1"/>
        <v>0</v>
      </c>
      <c r="AX9" s="54">
        <f t="shared" si="1"/>
        <v>0</v>
      </c>
      <c r="AY9" s="54">
        <f t="shared" si="1"/>
        <v>0</v>
      </c>
      <c r="AZ9" s="54">
        <f t="shared" si="1"/>
        <v>0</v>
      </c>
      <c r="BA9" s="54">
        <f t="shared" si="1"/>
        <v>0</v>
      </c>
      <c r="BB9" s="54">
        <f t="shared" si="1"/>
        <v>0</v>
      </c>
      <c r="BC9" s="54">
        <f t="shared" si="1"/>
        <v>0</v>
      </c>
      <c r="BD9" s="54">
        <f t="shared" si="1"/>
        <v>0</v>
      </c>
      <c r="BE9" s="54">
        <f t="shared" si="1"/>
        <v>0</v>
      </c>
      <c r="BF9" s="54">
        <f t="shared" si="1"/>
        <v>0</v>
      </c>
      <c r="BG9" s="54">
        <f t="shared" si="1"/>
        <v>0</v>
      </c>
      <c r="BH9" s="54">
        <f t="shared" si="1"/>
        <v>7.7988000000000002E-2</v>
      </c>
      <c r="BI9" s="54">
        <f t="shared" si="1"/>
        <v>0</v>
      </c>
      <c r="BJ9" s="54">
        <f t="shared" si="1"/>
        <v>0</v>
      </c>
      <c r="BK9" s="54">
        <f t="shared" si="1"/>
        <v>0</v>
      </c>
      <c r="BL9" s="54">
        <f t="shared" si="1"/>
        <v>0</v>
      </c>
      <c r="BM9" s="54">
        <f t="shared" si="1"/>
        <v>0</v>
      </c>
      <c r="BN9" s="53">
        <f t="shared" ref="BN9:BN15" si="8">SUM(AM9:BM9)</f>
        <v>7.7988000000000002E-2</v>
      </c>
    </row>
    <row r="10" spans="2:66" s="11" customFormat="1" ht="20.100000000000001" customHeight="1">
      <c r="B10" s="10">
        <f t="shared" si="5"/>
        <v>7</v>
      </c>
      <c r="C10" s="34" t="s">
        <v>39</v>
      </c>
      <c r="D10" s="34"/>
      <c r="E10" s="70">
        <v>90</v>
      </c>
      <c r="F10" s="36">
        <v>90</v>
      </c>
      <c r="G10" s="36"/>
      <c r="H10" s="74" t="s">
        <v>77</v>
      </c>
      <c r="I10" s="53"/>
      <c r="J10" s="53"/>
      <c r="K10" s="53"/>
      <c r="L10" s="53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3">
        <v>90</v>
      </c>
      <c r="AE10" s="53"/>
      <c r="AF10" s="54"/>
      <c r="AG10" s="54"/>
      <c r="AH10" s="54"/>
      <c r="AI10" s="54"/>
      <c r="AJ10" s="53">
        <f t="shared" si="7"/>
        <v>90</v>
      </c>
      <c r="AK10" s="11">
        <v>9970</v>
      </c>
      <c r="AL10" s="11">
        <f t="shared" si="3"/>
        <v>7976</v>
      </c>
      <c r="AM10" s="53">
        <f t="shared" si="4"/>
        <v>0</v>
      </c>
      <c r="AN10" s="54">
        <f t="shared" si="1"/>
        <v>0</v>
      </c>
      <c r="AO10" s="54">
        <f t="shared" si="1"/>
        <v>0</v>
      </c>
      <c r="AP10" s="54">
        <f t="shared" si="1"/>
        <v>0</v>
      </c>
      <c r="AQ10" s="54">
        <f t="shared" si="1"/>
        <v>0</v>
      </c>
      <c r="AR10" s="54">
        <f t="shared" si="1"/>
        <v>0</v>
      </c>
      <c r="AS10" s="54">
        <f t="shared" si="1"/>
        <v>0</v>
      </c>
      <c r="AT10" s="54">
        <f t="shared" si="1"/>
        <v>0</v>
      </c>
      <c r="AU10" s="54">
        <f t="shared" si="1"/>
        <v>0</v>
      </c>
      <c r="AV10" s="54">
        <f t="shared" si="1"/>
        <v>0</v>
      </c>
      <c r="AW10" s="54">
        <f t="shared" si="1"/>
        <v>0</v>
      </c>
      <c r="AX10" s="54">
        <f t="shared" si="1"/>
        <v>0</v>
      </c>
      <c r="AY10" s="54">
        <f t="shared" si="1"/>
        <v>0</v>
      </c>
      <c r="AZ10" s="54">
        <f t="shared" si="1"/>
        <v>0</v>
      </c>
      <c r="BA10" s="54">
        <f t="shared" si="1"/>
        <v>0</v>
      </c>
      <c r="BB10" s="54">
        <f t="shared" si="1"/>
        <v>0</v>
      </c>
      <c r="BC10" s="54">
        <f t="shared" si="1"/>
        <v>0</v>
      </c>
      <c r="BD10" s="54">
        <f t="shared" si="1"/>
        <v>0</v>
      </c>
      <c r="BE10" s="54">
        <f t="shared" si="1"/>
        <v>0</v>
      </c>
      <c r="BF10" s="54">
        <f t="shared" si="1"/>
        <v>0</v>
      </c>
      <c r="BG10" s="54">
        <f t="shared" si="1"/>
        <v>0</v>
      </c>
      <c r="BH10" s="54">
        <f t="shared" si="1"/>
        <v>7.1784000000000001E-2</v>
      </c>
      <c r="BI10" s="54">
        <f t="shared" si="1"/>
        <v>0</v>
      </c>
      <c r="BJ10" s="54">
        <f t="shared" si="1"/>
        <v>0</v>
      </c>
      <c r="BK10" s="54">
        <f t="shared" si="1"/>
        <v>0</v>
      </c>
      <c r="BL10" s="54">
        <f t="shared" si="1"/>
        <v>0</v>
      </c>
      <c r="BM10" s="54">
        <f t="shared" si="1"/>
        <v>0</v>
      </c>
      <c r="BN10" s="53">
        <f t="shared" si="8"/>
        <v>7.1784000000000001E-2</v>
      </c>
    </row>
    <row r="11" spans="2:66" s="11" customFormat="1" ht="20.100000000000001" customHeight="1">
      <c r="B11" s="10">
        <f t="shared" si="5"/>
        <v>8</v>
      </c>
      <c r="C11" s="276" t="s">
        <v>40</v>
      </c>
      <c r="D11" s="70" t="s">
        <v>84</v>
      </c>
      <c r="E11" s="282">
        <v>13136</v>
      </c>
      <c r="F11" s="36">
        <v>9500</v>
      </c>
      <c r="G11" s="36"/>
      <c r="H11" s="74" t="s">
        <v>80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>
        <f>4.5*12*15</f>
        <v>810</v>
      </c>
      <c r="T11" s="53">
        <f>4.5*12*26</f>
        <v>1404</v>
      </c>
      <c r="U11" s="53">
        <f>4.5*12*15</f>
        <v>810</v>
      </c>
      <c r="V11" s="53">
        <f>4.5*12*15</f>
        <v>810</v>
      </c>
      <c r="W11" s="53">
        <f>4.5*12*15</f>
        <v>810</v>
      </c>
      <c r="X11" s="53">
        <f>4.5*12*15</f>
        <v>810</v>
      </c>
      <c r="Y11" s="53">
        <f>4.5*12*15</f>
        <v>810</v>
      </c>
      <c r="Z11" s="53">
        <f>4.5*12*26</f>
        <v>1404</v>
      </c>
      <c r="AA11" s="53">
        <f>4.5*12*22</f>
        <v>1188</v>
      </c>
      <c r="AB11" s="53">
        <f>9500-8856</f>
        <v>644</v>
      </c>
      <c r="AC11" s="54"/>
      <c r="AD11" s="54"/>
      <c r="AE11" s="54"/>
      <c r="AF11" s="54"/>
      <c r="AG11" s="54"/>
      <c r="AH11" s="54"/>
      <c r="AI11" s="54"/>
      <c r="AJ11" s="53">
        <f t="shared" si="7"/>
        <v>9500</v>
      </c>
      <c r="AK11" s="11">
        <v>16250</v>
      </c>
      <c r="AL11" s="11">
        <f t="shared" si="3"/>
        <v>13000</v>
      </c>
      <c r="AM11" s="53">
        <f t="shared" si="4"/>
        <v>0</v>
      </c>
      <c r="AN11" s="54">
        <f t="shared" si="1"/>
        <v>0</v>
      </c>
      <c r="AO11" s="54">
        <f t="shared" si="1"/>
        <v>0</v>
      </c>
      <c r="AP11" s="54">
        <f t="shared" si="1"/>
        <v>0</v>
      </c>
      <c r="AQ11" s="54">
        <f t="shared" si="1"/>
        <v>0</v>
      </c>
      <c r="AR11" s="54">
        <f t="shared" si="1"/>
        <v>0</v>
      </c>
      <c r="AS11" s="54">
        <f t="shared" si="1"/>
        <v>0</v>
      </c>
      <c r="AT11" s="54">
        <f t="shared" si="1"/>
        <v>0</v>
      </c>
      <c r="AU11" s="54">
        <f t="shared" si="1"/>
        <v>0</v>
      </c>
      <c r="AV11" s="54">
        <f t="shared" si="1"/>
        <v>0</v>
      </c>
      <c r="AW11" s="54">
        <f t="shared" si="1"/>
        <v>1.0529999999999999</v>
      </c>
      <c r="AX11" s="54">
        <f t="shared" si="1"/>
        <v>1.8251999999999999</v>
      </c>
      <c r="AY11" s="54">
        <f t="shared" si="1"/>
        <v>1.0529999999999999</v>
      </c>
      <c r="AZ11" s="54">
        <f t="shared" si="1"/>
        <v>1.0529999999999999</v>
      </c>
      <c r="BA11" s="54">
        <f t="shared" si="1"/>
        <v>1.0529999999999999</v>
      </c>
      <c r="BB11" s="54">
        <f t="shared" si="1"/>
        <v>1.0529999999999999</v>
      </c>
      <c r="BC11" s="54">
        <f t="shared" si="1"/>
        <v>1.0529999999999999</v>
      </c>
      <c r="BD11" s="54">
        <f t="shared" si="1"/>
        <v>1.8251999999999999</v>
      </c>
      <c r="BE11" s="54">
        <f t="shared" si="1"/>
        <v>1.5444</v>
      </c>
      <c r="BF11" s="54">
        <f t="shared" si="1"/>
        <v>0.83720000000000006</v>
      </c>
      <c r="BG11" s="54">
        <f t="shared" si="1"/>
        <v>0</v>
      </c>
      <c r="BH11" s="54">
        <f t="shared" si="1"/>
        <v>0</v>
      </c>
      <c r="BI11" s="54">
        <f t="shared" si="1"/>
        <v>0</v>
      </c>
      <c r="BJ11" s="54">
        <f t="shared" si="1"/>
        <v>0</v>
      </c>
      <c r="BK11" s="54">
        <f t="shared" si="1"/>
        <v>0</v>
      </c>
      <c r="BL11" s="54">
        <f t="shared" si="1"/>
        <v>0</v>
      </c>
      <c r="BM11" s="54">
        <f t="shared" si="1"/>
        <v>0</v>
      </c>
      <c r="BN11" s="53">
        <f t="shared" si="8"/>
        <v>12.35</v>
      </c>
    </row>
    <row r="12" spans="2:66" s="11" customFormat="1" ht="20.100000000000001" customHeight="1">
      <c r="B12" s="10">
        <f t="shared" si="5"/>
        <v>9</v>
      </c>
      <c r="C12" s="278"/>
      <c r="D12" s="70" t="s">
        <v>83</v>
      </c>
      <c r="E12" s="305"/>
      <c r="F12" s="36">
        <v>3500</v>
      </c>
      <c r="G12" s="36"/>
      <c r="H12" s="74" t="s">
        <v>80</v>
      </c>
      <c r="I12" s="53"/>
      <c r="J12" s="53"/>
      <c r="K12" s="53"/>
      <c r="L12" s="53"/>
      <c r="M12" s="53">
        <f>2*12*5</f>
        <v>120</v>
      </c>
      <c r="N12" s="53">
        <f>2*12*26</f>
        <v>624</v>
      </c>
      <c r="O12" s="53">
        <f>2*12*26</f>
        <v>624</v>
      </c>
      <c r="P12" s="53">
        <f>2*12*26</f>
        <v>624</v>
      </c>
      <c r="Q12" s="53">
        <f>2*12*26</f>
        <v>624</v>
      </c>
      <c r="R12" s="53">
        <f>2*12*26</f>
        <v>624</v>
      </c>
      <c r="S12" s="53">
        <f>3500-3240</f>
        <v>260</v>
      </c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3">
        <f t="shared" si="7"/>
        <v>3500</v>
      </c>
      <c r="AK12" s="11">
        <v>16250</v>
      </c>
      <c r="AL12" s="11">
        <f t="shared" si="3"/>
        <v>13000</v>
      </c>
      <c r="AM12" s="53">
        <f t="shared" si="4"/>
        <v>0</v>
      </c>
      <c r="AN12" s="54">
        <f t="shared" si="1"/>
        <v>0</v>
      </c>
      <c r="AO12" s="54">
        <f t="shared" si="1"/>
        <v>0</v>
      </c>
      <c r="AP12" s="54">
        <f t="shared" si="1"/>
        <v>0</v>
      </c>
      <c r="AQ12" s="54">
        <f t="shared" si="1"/>
        <v>0.156</v>
      </c>
      <c r="AR12" s="54">
        <f t="shared" si="1"/>
        <v>0.81120000000000003</v>
      </c>
      <c r="AS12" s="54">
        <f t="shared" si="1"/>
        <v>0.81120000000000003</v>
      </c>
      <c r="AT12" s="54">
        <f t="shared" si="1"/>
        <v>0.81120000000000003</v>
      </c>
      <c r="AU12" s="54">
        <f t="shared" si="1"/>
        <v>0.81120000000000003</v>
      </c>
      <c r="AV12" s="54">
        <f t="shared" si="1"/>
        <v>0.81120000000000003</v>
      </c>
      <c r="AW12" s="54">
        <f t="shared" si="1"/>
        <v>0.33800000000000002</v>
      </c>
      <c r="AX12" s="54">
        <f t="shared" si="1"/>
        <v>0</v>
      </c>
      <c r="AY12" s="54">
        <f t="shared" si="1"/>
        <v>0</v>
      </c>
      <c r="AZ12" s="54">
        <f t="shared" si="1"/>
        <v>0</v>
      </c>
      <c r="BA12" s="54">
        <f t="shared" si="1"/>
        <v>0</v>
      </c>
      <c r="BB12" s="54">
        <f t="shared" si="1"/>
        <v>0</v>
      </c>
      <c r="BC12" s="54">
        <f t="shared" si="1"/>
        <v>0</v>
      </c>
      <c r="BD12" s="54">
        <f t="shared" si="1"/>
        <v>0</v>
      </c>
      <c r="BE12" s="54">
        <f t="shared" si="1"/>
        <v>0</v>
      </c>
      <c r="BF12" s="54">
        <f t="shared" si="1"/>
        <v>0</v>
      </c>
      <c r="BG12" s="54">
        <f t="shared" si="1"/>
        <v>0</v>
      </c>
      <c r="BH12" s="54">
        <f t="shared" si="1"/>
        <v>0</v>
      </c>
      <c r="BI12" s="54">
        <f t="shared" si="1"/>
        <v>0</v>
      </c>
      <c r="BJ12" s="54">
        <f t="shared" si="1"/>
        <v>0</v>
      </c>
      <c r="BK12" s="54">
        <f t="shared" si="1"/>
        <v>0</v>
      </c>
      <c r="BL12" s="54">
        <f t="shared" si="1"/>
        <v>0</v>
      </c>
      <c r="BM12" s="54">
        <f t="shared" si="1"/>
        <v>0</v>
      </c>
      <c r="BN12" s="53">
        <f t="shared" si="8"/>
        <v>4.55</v>
      </c>
    </row>
    <row r="13" spans="2:66" s="11" customFormat="1" ht="20.100000000000001" customHeight="1">
      <c r="B13" s="10">
        <f t="shared" si="5"/>
        <v>10</v>
      </c>
      <c r="C13" s="277"/>
      <c r="D13" s="70" t="s">
        <v>84</v>
      </c>
      <c r="E13" s="283"/>
      <c r="F13" s="36">
        <v>136</v>
      </c>
      <c r="G13" s="36"/>
      <c r="H13" s="74" t="s">
        <v>80</v>
      </c>
      <c r="I13" s="53"/>
      <c r="J13" s="53"/>
      <c r="K13" s="53"/>
      <c r="L13" s="53"/>
      <c r="M13" s="53">
        <v>136</v>
      </c>
      <c r="N13" s="53"/>
      <c r="O13" s="53"/>
      <c r="P13" s="53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3">
        <f t="shared" si="7"/>
        <v>136</v>
      </c>
      <c r="AK13" s="11">
        <v>16250</v>
      </c>
      <c r="AL13" s="11">
        <f t="shared" si="3"/>
        <v>13000</v>
      </c>
      <c r="AM13" s="53">
        <f t="shared" si="4"/>
        <v>0</v>
      </c>
      <c r="AN13" s="54">
        <f t="shared" si="1"/>
        <v>0</v>
      </c>
      <c r="AO13" s="54">
        <f t="shared" si="1"/>
        <v>0</v>
      </c>
      <c r="AP13" s="54">
        <f t="shared" si="1"/>
        <v>0</v>
      </c>
      <c r="AQ13" s="54">
        <f t="shared" si="1"/>
        <v>0.17680000000000001</v>
      </c>
      <c r="AR13" s="54">
        <f t="shared" si="1"/>
        <v>0</v>
      </c>
      <c r="AS13" s="54">
        <f t="shared" si="1"/>
        <v>0</v>
      </c>
      <c r="AT13" s="54">
        <f t="shared" si="1"/>
        <v>0</v>
      </c>
      <c r="AU13" s="54">
        <f t="shared" si="1"/>
        <v>0</v>
      </c>
      <c r="AV13" s="54">
        <f t="shared" si="1"/>
        <v>0</v>
      </c>
      <c r="AW13" s="54">
        <f t="shared" si="1"/>
        <v>0</v>
      </c>
      <c r="AX13" s="54">
        <f t="shared" si="1"/>
        <v>0</v>
      </c>
      <c r="AY13" s="54">
        <f t="shared" si="1"/>
        <v>0</v>
      </c>
      <c r="AZ13" s="54">
        <f t="shared" si="1"/>
        <v>0</v>
      </c>
      <c r="BA13" s="54">
        <f t="shared" si="1"/>
        <v>0</v>
      </c>
      <c r="BB13" s="54">
        <f t="shared" si="1"/>
        <v>0</v>
      </c>
      <c r="BC13" s="54">
        <f t="shared" si="1"/>
        <v>0</v>
      </c>
      <c r="BD13" s="54">
        <f t="shared" si="1"/>
        <v>0</v>
      </c>
      <c r="BE13" s="54">
        <f t="shared" si="1"/>
        <v>0</v>
      </c>
      <c r="BF13" s="54">
        <f t="shared" si="1"/>
        <v>0</v>
      </c>
      <c r="BG13" s="54">
        <f t="shared" si="1"/>
        <v>0</v>
      </c>
      <c r="BH13" s="54">
        <f t="shared" si="1"/>
        <v>0</v>
      </c>
      <c r="BI13" s="54">
        <f t="shared" ref="BI13:BI26" si="9">+$AL13*AE13/10000000</f>
        <v>0</v>
      </c>
      <c r="BJ13" s="54">
        <f t="shared" ref="BJ13:BJ26" si="10">+$AL13*AF13/10000000</f>
        <v>0</v>
      </c>
      <c r="BK13" s="54">
        <f t="shared" ref="BK13:BK26" si="11">+$AL13*AG13/10000000</f>
        <v>0</v>
      </c>
      <c r="BL13" s="54">
        <f t="shared" ref="BL13:BL26" si="12">+$AL13*AH13/10000000</f>
        <v>0</v>
      </c>
      <c r="BM13" s="54">
        <f t="shared" ref="BM13:BM26" si="13">+$AL13*AI13/10000000</f>
        <v>0</v>
      </c>
      <c r="BN13" s="53">
        <f t="shared" si="8"/>
        <v>0.17680000000000001</v>
      </c>
    </row>
    <row r="14" spans="2:66" s="11" customFormat="1" ht="20.100000000000001" customHeight="1">
      <c r="B14" s="10">
        <f t="shared" si="5"/>
        <v>11</v>
      </c>
      <c r="C14" s="79" t="s">
        <v>41</v>
      </c>
      <c r="D14" s="77" t="s">
        <v>83</v>
      </c>
      <c r="E14" s="77">
        <v>3229</v>
      </c>
      <c r="F14" s="78">
        <v>3229</v>
      </c>
      <c r="G14" s="148"/>
      <c r="H14" s="74" t="s">
        <v>80</v>
      </c>
      <c r="I14" s="53"/>
      <c r="J14" s="53"/>
      <c r="K14" s="53"/>
      <c r="L14" s="53"/>
      <c r="M14" s="54"/>
      <c r="N14" s="53"/>
      <c r="O14" s="53"/>
      <c r="P14" s="53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3">
        <f>3.5*12*6</f>
        <v>252</v>
      </c>
      <c r="AC14" s="53">
        <f>3.5*26*6</f>
        <v>546</v>
      </c>
      <c r="AD14" s="53">
        <f>3.5*26*6</f>
        <v>546</v>
      </c>
      <c r="AE14" s="53">
        <f>3.5*26*6</f>
        <v>546</v>
      </c>
      <c r="AF14" s="53">
        <f>3.5*26*6</f>
        <v>546</v>
      </c>
      <c r="AG14" s="53">
        <f>3.5*26*6</f>
        <v>546</v>
      </c>
      <c r="AH14" s="53">
        <f>3229-2982</f>
        <v>247</v>
      </c>
      <c r="AI14" s="54"/>
      <c r="AJ14" s="53">
        <f t="shared" si="7"/>
        <v>3229</v>
      </c>
      <c r="AK14" s="11">
        <v>22495.5</v>
      </c>
      <c r="AL14" s="11">
        <f t="shared" si="3"/>
        <v>17996.400000000001</v>
      </c>
      <c r="AM14" s="53">
        <f t="shared" si="4"/>
        <v>0</v>
      </c>
      <c r="AN14" s="54">
        <f t="shared" ref="AN14:AN26" si="14">+$AL14*J14/10000000</f>
        <v>0</v>
      </c>
      <c r="AO14" s="54">
        <f t="shared" ref="AO14:AO26" si="15">+$AL14*K14/10000000</f>
        <v>0</v>
      </c>
      <c r="AP14" s="54">
        <f t="shared" ref="AP14:AP26" si="16">+$AL14*L14/10000000</f>
        <v>0</v>
      </c>
      <c r="AQ14" s="54">
        <f t="shared" ref="AQ14:AQ26" si="17">+$AL14*M14/10000000</f>
        <v>0</v>
      </c>
      <c r="AR14" s="54">
        <f t="shared" ref="AR14:AR26" si="18">+$AL14*N14/10000000</f>
        <v>0</v>
      </c>
      <c r="AS14" s="54">
        <f t="shared" ref="AS14:AS26" si="19">+$AL14*O14/10000000</f>
        <v>0</v>
      </c>
      <c r="AT14" s="54">
        <f t="shared" ref="AT14:AT26" si="20">+$AL14*P14/10000000</f>
        <v>0</v>
      </c>
      <c r="AU14" s="54">
        <f t="shared" ref="AU14:AU26" si="21">+$AL14*Q14/10000000</f>
        <v>0</v>
      </c>
      <c r="AV14" s="54">
        <f t="shared" ref="AV14:AV26" si="22">+$AL14*R14/10000000</f>
        <v>0</v>
      </c>
      <c r="AW14" s="54">
        <f t="shared" ref="AW14:AW26" si="23">+$AL14*S14/10000000</f>
        <v>0</v>
      </c>
      <c r="AX14" s="54">
        <f t="shared" ref="AX14:AX26" si="24">+$AL14*T14/10000000</f>
        <v>0</v>
      </c>
      <c r="AY14" s="54">
        <f t="shared" ref="AY14:AY26" si="25">+$AL14*U14/10000000</f>
        <v>0</v>
      </c>
      <c r="AZ14" s="54">
        <f t="shared" ref="AZ14:AZ26" si="26">+$AL14*V14/10000000</f>
        <v>0</v>
      </c>
      <c r="BA14" s="54">
        <f t="shared" ref="BA14:BA26" si="27">+$AL14*W14/10000000</f>
        <v>0</v>
      </c>
      <c r="BB14" s="54">
        <f t="shared" ref="BB14:BB26" si="28">+$AL14*X14/10000000</f>
        <v>0</v>
      </c>
      <c r="BC14" s="54">
        <f t="shared" ref="BC14:BC26" si="29">+$AL14*Y14/10000000</f>
        <v>0</v>
      </c>
      <c r="BD14" s="54">
        <f t="shared" ref="BD14:BD26" si="30">+$AL14*Z14/10000000</f>
        <v>0</v>
      </c>
      <c r="BE14" s="54">
        <f t="shared" ref="BE14:BE26" si="31">+$AL14*AA14/10000000</f>
        <v>0</v>
      </c>
      <c r="BF14" s="54">
        <f t="shared" ref="BF14:BF26" si="32">+$AL14*AB14/10000000</f>
        <v>0.45350928000000007</v>
      </c>
      <c r="BG14" s="54">
        <f t="shared" ref="BG14:BG26" si="33">+$AL14*AC14/10000000</f>
        <v>0.98260343999999999</v>
      </c>
      <c r="BH14" s="54">
        <f t="shared" ref="BH14:BH26" si="34">+$AL14*AD14/10000000</f>
        <v>0.98260343999999999</v>
      </c>
      <c r="BI14" s="54">
        <f t="shared" si="9"/>
        <v>0.98260343999999999</v>
      </c>
      <c r="BJ14" s="54">
        <f t="shared" si="10"/>
        <v>0.98260343999999999</v>
      </c>
      <c r="BK14" s="54">
        <f t="shared" si="11"/>
        <v>0.98260343999999999</v>
      </c>
      <c r="BL14" s="54">
        <f t="shared" si="12"/>
        <v>0.44451108000000006</v>
      </c>
      <c r="BM14" s="54">
        <f t="shared" si="13"/>
        <v>0</v>
      </c>
      <c r="BN14" s="53">
        <f t="shared" si="8"/>
        <v>5.8110375599999999</v>
      </c>
    </row>
    <row r="15" spans="2:66" s="11" customFormat="1" ht="20.100000000000001" customHeight="1">
      <c r="B15" s="10">
        <f t="shared" si="5"/>
        <v>12</v>
      </c>
      <c r="C15" s="279" t="s">
        <v>42</v>
      </c>
      <c r="D15" s="70" t="s">
        <v>84</v>
      </c>
      <c r="E15" s="282">
        <v>14655</v>
      </c>
      <c r="F15" s="36">
        <v>655</v>
      </c>
      <c r="G15" s="36"/>
      <c r="H15" s="74" t="s">
        <v>82</v>
      </c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3"/>
      <c r="AC15" s="53"/>
      <c r="AD15" s="54"/>
      <c r="AE15" s="54"/>
      <c r="AF15" s="54"/>
      <c r="AG15" s="53">
        <f>5*16*6</f>
        <v>480</v>
      </c>
      <c r="AH15" s="53">
        <f>655-480</f>
        <v>175</v>
      </c>
      <c r="AI15" s="54"/>
      <c r="AJ15" s="53">
        <f t="shared" si="7"/>
        <v>655</v>
      </c>
      <c r="AK15" s="11">
        <v>23496</v>
      </c>
      <c r="AL15" s="11">
        <f t="shared" si="3"/>
        <v>18796.8</v>
      </c>
      <c r="AM15" s="53">
        <f t="shared" si="4"/>
        <v>0</v>
      </c>
      <c r="AN15" s="54">
        <f t="shared" si="14"/>
        <v>0</v>
      </c>
      <c r="AO15" s="54">
        <f t="shared" si="15"/>
        <v>0</v>
      </c>
      <c r="AP15" s="54">
        <f t="shared" si="16"/>
        <v>0</v>
      </c>
      <c r="AQ15" s="54">
        <f t="shared" si="17"/>
        <v>0</v>
      </c>
      <c r="AR15" s="54">
        <f t="shared" si="18"/>
        <v>0</v>
      </c>
      <c r="AS15" s="54">
        <f t="shared" si="19"/>
        <v>0</v>
      </c>
      <c r="AT15" s="54">
        <f t="shared" si="20"/>
        <v>0</v>
      </c>
      <c r="AU15" s="54">
        <f t="shared" si="21"/>
        <v>0</v>
      </c>
      <c r="AV15" s="54">
        <f t="shared" si="22"/>
        <v>0</v>
      </c>
      <c r="AW15" s="54">
        <f t="shared" si="23"/>
        <v>0</v>
      </c>
      <c r="AX15" s="54">
        <f t="shared" si="24"/>
        <v>0</v>
      </c>
      <c r="AY15" s="54">
        <f t="shared" si="25"/>
        <v>0</v>
      </c>
      <c r="AZ15" s="54">
        <f t="shared" si="26"/>
        <v>0</v>
      </c>
      <c r="BA15" s="54">
        <f t="shared" si="27"/>
        <v>0</v>
      </c>
      <c r="BB15" s="54">
        <f t="shared" si="28"/>
        <v>0</v>
      </c>
      <c r="BC15" s="54">
        <f t="shared" si="29"/>
        <v>0</v>
      </c>
      <c r="BD15" s="54">
        <f t="shared" si="30"/>
        <v>0</v>
      </c>
      <c r="BE15" s="54">
        <f t="shared" si="31"/>
        <v>0</v>
      </c>
      <c r="BF15" s="54">
        <f t="shared" si="32"/>
        <v>0</v>
      </c>
      <c r="BG15" s="54">
        <f t="shared" si="33"/>
        <v>0</v>
      </c>
      <c r="BH15" s="54">
        <f t="shared" si="34"/>
        <v>0</v>
      </c>
      <c r="BI15" s="54">
        <f t="shared" si="9"/>
        <v>0</v>
      </c>
      <c r="BJ15" s="54">
        <f t="shared" si="10"/>
        <v>0</v>
      </c>
      <c r="BK15" s="54">
        <f t="shared" si="11"/>
        <v>0.9022464</v>
      </c>
      <c r="BL15" s="54">
        <f t="shared" si="12"/>
        <v>0.32894400000000001</v>
      </c>
      <c r="BM15" s="54">
        <f t="shared" si="13"/>
        <v>0</v>
      </c>
      <c r="BN15" s="53">
        <f t="shared" si="8"/>
        <v>1.2311904</v>
      </c>
    </row>
    <row r="16" spans="2:66" s="11" customFormat="1" ht="20.100000000000001" customHeight="1">
      <c r="B16" s="10">
        <f t="shared" si="5"/>
        <v>13</v>
      </c>
      <c r="C16" s="280"/>
      <c r="D16" s="282" t="s">
        <v>83</v>
      </c>
      <c r="E16" s="305"/>
      <c r="F16" s="302">
        <v>14000</v>
      </c>
      <c r="G16" s="148"/>
      <c r="H16" s="74" t="s">
        <v>81</v>
      </c>
      <c r="I16" s="53"/>
      <c r="J16" s="53"/>
      <c r="K16" s="53"/>
      <c r="L16" s="53"/>
      <c r="M16" s="53">
        <f>2.5*10*6</f>
        <v>150</v>
      </c>
      <c r="N16" s="53">
        <f t="shared" ref="N16:T17" si="35">2.5*26*6</f>
        <v>390</v>
      </c>
      <c r="O16" s="53">
        <f t="shared" si="35"/>
        <v>390</v>
      </c>
      <c r="P16" s="53">
        <f t="shared" si="35"/>
        <v>390</v>
      </c>
      <c r="Q16" s="53">
        <f t="shared" si="35"/>
        <v>390</v>
      </c>
      <c r="R16" s="53">
        <f t="shared" si="35"/>
        <v>390</v>
      </c>
      <c r="S16" s="53">
        <f t="shared" si="35"/>
        <v>390</v>
      </c>
      <c r="T16" s="53">
        <f t="shared" si="35"/>
        <v>390</v>
      </c>
      <c r="U16" s="53">
        <f>2.5*16*6</f>
        <v>240</v>
      </c>
      <c r="V16" s="53">
        <f t="shared" ref="V16:Y17" si="36">2.5*16*6</f>
        <v>240</v>
      </c>
      <c r="W16" s="53">
        <f t="shared" si="36"/>
        <v>240</v>
      </c>
      <c r="X16" s="53">
        <f t="shared" si="36"/>
        <v>240</v>
      </c>
      <c r="Y16" s="53">
        <f t="shared" si="36"/>
        <v>240</v>
      </c>
      <c r="Z16" s="53">
        <f t="shared" ref="Z16:AG16" si="37">2.5*26*6</f>
        <v>390</v>
      </c>
      <c r="AA16" s="53">
        <f t="shared" si="37"/>
        <v>390</v>
      </c>
      <c r="AB16" s="53">
        <f t="shared" si="37"/>
        <v>390</v>
      </c>
      <c r="AC16" s="53">
        <f t="shared" si="37"/>
        <v>390</v>
      </c>
      <c r="AD16" s="53">
        <f t="shared" si="37"/>
        <v>390</v>
      </c>
      <c r="AE16" s="53">
        <f t="shared" si="37"/>
        <v>390</v>
      </c>
      <c r="AF16" s="53">
        <f t="shared" si="37"/>
        <v>390</v>
      </c>
      <c r="AG16" s="53">
        <f t="shared" si="37"/>
        <v>390</v>
      </c>
      <c r="AH16" s="54"/>
      <c r="AI16" s="54"/>
      <c r="AJ16" s="53">
        <f t="shared" ref="AJ16" si="38">SUM(I16:AI16)</f>
        <v>7200</v>
      </c>
      <c r="AK16" s="11">
        <v>23496</v>
      </c>
      <c r="AL16" s="11">
        <f t="shared" si="3"/>
        <v>18796.8</v>
      </c>
      <c r="AM16" s="53">
        <f t="shared" si="4"/>
        <v>0</v>
      </c>
      <c r="AN16" s="54">
        <f t="shared" si="14"/>
        <v>0</v>
      </c>
      <c r="AO16" s="54">
        <f t="shared" si="15"/>
        <v>0</v>
      </c>
      <c r="AP16" s="54">
        <f t="shared" si="16"/>
        <v>0</v>
      </c>
      <c r="AQ16" s="54">
        <f t="shared" si="17"/>
        <v>0.28195199999999998</v>
      </c>
      <c r="AR16" s="54">
        <f t="shared" si="18"/>
        <v>0.73307520000000004</v>
      </c>
      <c r="AS16" s="54">
        <f t="shared" si="19"/>
        <v>0.73307520000000004</v>
      </c>
      <c r="AT16" s="54">
        <f t="shared" si="20"/>
        <v>0.73307520000000004</v>
      </c>
      <c r="AU16" s="54">
        <f t="shared" si="21"/>
        <v>0.73307520000000004</v>
      </c>
      <c r="AV16" s="54">
        <f t="shared" si="22"/>
        <v>0.73307520000000004</v>
      </c>
      <c r="AW16" s="54">
        <f t="shared" si="23"/>
        <v>0.73307520000000004</v>
      </c>
      <c r="AX16" s="54">
        <f t="shared" si="24"/>
        <v>0.73307520000000004</v>
      </c>
      <c r="AY16" s="54">
        <f t="shared" si="25"/>
        <v>0.4511232</v>
      </c>
      <c r="AZ16" s="54">
        <f t="shared" si="26"/>
        <v>0.4511232</v>
      </c>
      <c r="BA16" s="54">
        <f t="shared" si="27"/>
        <v>0.4511232</v>
      </c>
      <c r="BB16" s="54">
        <f t="shared" si="28"/>
        <v>0.4511232</v>
      </c>
      <c r="BC16" s="54">
        <f t="shared" si="29"/>
        <v>0.4511232</v>
      </c>
      <c r="BD16" s="54">
        <f t="shared" si="30"/>
        <v>0.73307520000000004</v>
      </c>
      <c r="BE16" s="54">
        <f t="shared" si="31"/>
        <v>0.73307520000000004</v>
      </c>
      <c r="BF16" s="54">
        <f t="shared" si="32"/>
        <v>0.73307520000000004</v>
      </c>
      <c r="BG16" s="54">
        <f t="shared" si="33"/>
        <v>0.73307520000000004</v>
      </c>
      <c r="BH16" s="54">
        <f t="shared" si="34"/>
        <v>0.73307520000000004</v>
      </c>
      <c r="BI16" s="54">
        <f t="shared" si="9"/>
        <v>0.73307520000000004</v>
      </c>
      <c r="BJ16" s="54">
        <f t="shared" si="10"/>
        <v>0.73307520000000004</v>
      </c>
      <c r="BK16" s="54">
        <f t="shared" si="11"/>
        <v>0.73307520000000004</v>
      </c>
      <c r="BL16" s="54">
        <f t="shared" si="12"/>
        <v>0</v>
      </c>
      <c r="BM16" s="54">
        <f t="shared" si="13"/>
        <v>0</v>
      </c>
      <c r="BN16" s="53">
        <f t="shared" ref="BN16" si="39">SUM(AM16:BM16)</f>
        <v>13.533695999999999</v>
      </c>
    </row>
    <row r="17" spans="2:66" s="11" customFormat="1" ht="20.100000000000001" customHeight="1">
      <c r="B17" s="10">
        <f t="shared" si="5"/>
        <v>14</v>
      </c>
      <c r="C17" s="281"/>
      <c r="D17" s="283"/>
      <c r="E17" s="283"/>
      <c r="F17" s="304"/>
      <c r="G17" s="149"/>
      <c r="H17" s="74" t="s">
        <v>82</v>
      </c>
      <c r="I17" s="53"/>
      <c r="J17" s="53"/>
      <c r="K17" s="53"/>
      <c r="L17" s="53"/>
      <c r="M17" s="53"/>
      <c r="N17" s="53">
        <f t="shared" si="35"/>
        <v>390</v>
      </c>
      <c r="O17" s="53">
        <f t="shared" si="35"/>
        <v>390</v>
      </c>
      <c r="P17" s="53">
        <f t="shared" si="35"/>
        <v>390</v>
      </c>
      <c r="Q17" s="53">
        <f t="shared" si="35"/>
        <v>390</v>
      </c>
      <c r="R17" s="53">
        <f t="shared" si="35"/>
        <v>390</v>
      </c>
      <c r="S17" s="53">
        <f t="shared" si="35"/>
        <v>390</v>
      </c>
      <c r="T17" s="53">
        <f t="shared" si="35"/>
        <v>390</v>
      </c>
      <c r="U17" s="53">
        <f>2.5*16*6</f>
        <v>240</v>
      </c>
      <c r="V17" s="53">
        <f t="shared" si="36"/>
        <v>240</v>
      </c>
      <c r="W17" s="53">
        <f t="shared" si="36"/>
        <v>240</v>
      </c>
      <c r="X17" s="53">
        <f t="shared" si="36"/>
        <v>240</v>
      </c>
      <c r="Y17" s="53">
        <f t="shared" si="36"/>
        <v>240</v>
      </c>
      <c r="Z17" s="53">
        <f t="shared" ref="Z17:AF17" si="40">2.5*26*6</f>
        <v>390</v>
      </c>
      <c r="AA17" s="53">
        <f t="shared" si="40"/>
        <v>390</v>
      </c>
      <c r="AB17" s="53">
        <f t="shared" si="40"/>
        <v>390</v>
      </c>
      <c r="AC17" s="53">
        <f t="shared" si="40"/>
        <v>390</v>
      </c>
      <c r="AD17" s="53">
        <f t="shared" si="40"/>
        <v>390</v>
      </c>
      <c r="AE17" s="53">
        <f t="shared" si="40"/>
        <v>390</v>
      </c>
      <c r="AF17" s="53">
        <f t="shared" si="40"/>
        <v>390</v>
      </c>
      <c r="AG17" s="53">
        <v>140</v>
      </c>
      <c r="AH17" s="54"/>
      <c r="AI17" s="54"/>
      <c r="AJ17" s="53">
        <f t="shared" si="7"/>
        <v>6800</v>
      </c>
      <c r="AK17" s="11">
        <v>23496</v>
      </c>
      <c r="AL17" s="11">
        <f t="shared" si="3"/>
        <v>18796.8</v>
      </c>
      <c r="AM17" s="53">
        <f t="shared" si="4"/>
        <v>0</v>
      </c>
      <c r="AN17" s="54">
        <f t="shared" si="14"/>
        <v>0</v>
      </c>
      <c r="AO17" s="54">
        <f t="shared" si="15"/>
        <v>0</v>
      </c>
      <c r="AP17" s="54">
        <f t="shared" si="16"/>
        <v>0</v>
      </c>
      <c r="AQ17" s="54">
        <f t="shared" si="17"/>
        <v>0</v>
      </c>
      <c r="AR17" s="54">
        <f t="shared" si="18"/>
        <v>0.73307520000000004</v>
      </c>
      <c r="AS17" s="54">
        <f t="shared" si="19"/>
        <v>0.73307520000000004</v>
      </c>
      <c r="AT17" s="54">
        <f t="shared" si="20"/>
        <v>0.73307520000000004</v>
      </c>
      <c r="AU17" s="54">
        <f t="shared" si="21"/>
        <v>0.73307520000000004</v>
      </c>
      <c r="AV17" s="54">
        <f t="shared" si="22"/>
        <v>0.73307520000000004</v>
      </c>
      <c r="AW17" s="54">
        <f t="shared" si="23"/>
        <v>0.73307520000000004</v>
      </c>
      <c r="AX17" s="54">
        <f t="shared" si="24"/>
        <v>0.73307520000000004</v>
      </c>
      <c r="AY17" s="54">
        <f t="shared" si="25"/>
        <v>0.4511232</v>
      </c>
      <c r="AZ17" s="54">
        <f t="shared" si="26"/>
        <v>0.4511232</v>
      </c>
      <c r="BA17" s="54">
        <f t="shared" si="27"/>
        <v>0.4511232</v>
      </c>
      <c r="BB17" s="54">
        <f t="shared" si="28"/>
        <v>0.4511232</v>
      </c>
      <c r="BC17" s="54">
        <f t="shared" si="29"/>
        <v>0.4511232</v>
      </c>
      <c r="BD17" s="54">
        <f t="shared" si="30"/>
        <v>0.73307520000000004</v>
      </c>
      <c r="BE17" s="54">
        <f t="shared" si="31"/>
        <v>0.73307520000000004</v>
      </c>
      <c r="BF17" s="54">
        <f t="shared" si="32"/>
        <v>0.73307520000000004</v>
      </c>
      <c r="BG17" s="54">
        <f t="shared" si="33"/>
        <v>0.73307520000000004</v>
      </c>
      <c r="BH17" s="54">
        <f t="shared" si="34"/>
        <v>0.73307520000000004</v>
      </c>
      <c r="BI17" s="54">
        <f t="shared" si="9"/>
        <v>0.73307520000000004</v>
      </c>
      <c r="BJ17" s="54">
        <f t="shared" si="10"/>
        <v>0.73307520000000004</v>
      </c>
      <c r="BK17" s="54">
        <f t="shared" si="11"/>
        <v>0.26315519999999998</v>
      </c>
      <c r="BL17" s="54">
        <f t="shared" si="12"/>
        <v>0</v>
      </c>
      <c r="BM17" s="54">
        <f t="shared" si="13"/>
        <v>0</v>
      </c>
      <c r="BN17" s="53">
        <f t="shared" ref="BN17:BN21" si="41">SUM(AM17:BM17)</f>
        <v>12.781823999999999</v>
      </c>
    </row>
    <row r="18" spans="2:66" s="11" customFormat="1" ht="20.100000000000001" customHeight="1">
      <c r="B18" s="10">
        <f t="shared" si="5"/>
        <v>15</v>
      </c>
      <c r="C18" s="279" t="s">
        <v>43</v>
      </c>
      <c r="D18" s="70" t="s">
        <v>84</v>
      </c>
      <c r="E18" s="282">
        <v>3639</v>
      </c>
      <c r="F18" s="36">
        <v>970</v>
      </c>
      <c r="G18" s="36"/>
      <c r="H18" s="74" t="s">
        <v>79</v>
      </c>
      <c r="I18" s="53"/>
      <c r="J18" s="53"/>
      <c r="K18" s="53"/>
      <c r="L18" s="53"/>
      <c r="M18" s="54"/>
      <c r="N18" s="53"/>
      <c r="O18" s="53"/>
      <c r="P18" s="53"/>
      <c r="Q18" s="53"/>
      <c r="R18" s="54"/>
      <c r="S18" s="54"/>
      <c r="T18" s="54"/>
      <c r="U18" s="53">
        <f>3*15*6</f>
        <v>270</v>
      </c>
      <c r="V18" s="53">
        <f>3*15*6</f>
        <v>270</v>
      </c>
      <c r="W18" s="53">
        <f>3*15*6</f>
        <v>270</v>
      </c>
      <c r="X18" s="53">
        <v>160</v>
      </c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3">
        <f t="shared" si="7"/>
        <v>970</v>
      </c>
      <c r="AK18" s="11">
        <v>32000</v>
      </c>
      <c r="AL18" s="11">
        <f t="shared" si="3"/>
        <v>25600</v>
      </c>
      <c r="AM18" s="53">
        <f t="shared" si="4"/>
        <v>0</v>
      </c>
      <c r="AN18" s="54">
        <f t="shared" si="14"/>
        <v>0</v>
      </c>
      <c r="AO18" s="54">
        <f t="shared" si="15"/>
        <v>0</v>
      </c>
      <c r="AP18" s="54">
        <f t="shared" si="16"/>
        <v>0</v>
      </c>
      <c r="AQ18" s="54">
        <f t="shared" si="17"/>
        <v>0</v>
      </c>
      <c r="AR18" s="54">
        <f t="shared" si="18"/>
        <v>0</v>
      </c>
      <c r="AS18" s="54">
        <f t="shared" si="19"/>
        <v>0</v>
      </c>
      <c r="AT18" s="54">
        <f t="shared" si="20"/>
        <v>0</v>
      </c>
      <c r="AU18" s="54">
        <f t="shared" si="21"/>
        <v>0</v>
      </c>
      <c r="AV18" s="54">
        <f t="shared" si="22"/>
        <v>0</v>
      </c>
      <c r="AW18" s="54">
        <f t="shared" si="23"/>
        <v>0</v>
      </c>
      <c r="AX18" s="54">
        <f t="shared" si="24"/>
        <v>0</v>
      </c>
      <c r="AY18" s="54">
        <f t="shared" si="25"/>
        <v>0.69120000000000004</v>
      </c>
      <c r="AZ18" s="54">
        <f t="shared" si="26"/>
        <v>0.69120000000000004</v>
      </c>
      <c r="BA18" s="54">
        <f t="shared" si="27"/>
        <v>0.69120000000000004</v>
      </c>
      <c r="BB18" s="54">
        <f t="shared" si="28"/>
        <v>0.40960000000000002</v>
      </c>
      <c r="BC18" s="54">
        <f t="shared" si="29"/>
        <v>0</v>
      </c>
      <c r="BD18" s="54">
        <f t="shared" si="30"/>
        <v>0</v>
      </c>
      <c r="BE18" s="54">
        <f t="shared" si="31"/>
        <v>0</v>
      </c>
      <c r="BF18" s="54">
        <f t="shared" si="32"/>
        <v>0</v>
      </c>
      <c r="BG18" s="54">
        <f t="shared" si="33"/>
        <v>0</v>
      </c>
      <c r="BH18" s="54">
        <f t="shared" si="34"/>
        <v>0</v>
      </c>
      <c r="BI18" s="54">
        <f t="shared" si="9"/>
        <v>0</v>
      </c>
      <c r="BJ18" s="54">
        <f t="shared" si="10"/>
        <v>0</v>
      </c>
      <c r="BK18" s="54">
        <f t="shared" si="11"/>
        <v>0</v>
      </c>
      <c r="BL18" s="54">
        <f t="shared" si="12"/>
        <v>0</v>
      </c>
      <c r="BM18" s="54">
        <f t="shared" si="13"/>
        <v>0</v>
      </c>
      <c r="BN18" s="53">
        <f t="shared" si="41"/>
        <v>2.4832000000000001</v>
      </c>
    </row>
    <row r="19" spans="2:66" s="11" customFormat="1" ht="20.100000000000001" customHeight="1">
      <c r="B19" s="10">
        <f t="shared" si="5"/>
        <v>16</v>
      </c>
      <c r="C19" s="280"/>
      <c r="D19" s="70" t="s">
        <v>83</v>
      </c>
      <c r="E19" s="305"/>
      <c r="F19" s="78">
        <v>300</v>
      </c>
      <c r="G19" s="148"/>
      <c r="H19" s="74" t="s">
        <v>79</v>
      </c>
      <c r="I19" s="53"/>
      <c r="J19" s="53"/>
      <c r="K19" s="53"/>
      <c r="L19" s="53"/>
      <c r="M19" s="54"/>
      <c r="N19" s="53"/>
      <c r="O19" s="53"/>
      <c r="P19" s="53"/>
      <c r="Q19" s="53"/>
      <c r="R19" s="54"/>
      <c r="S19" s="54"/>
      <c r="T19" s="54"/>
      <c r="U19" s="53"/>
      <c r="V19" s="54"/>
      <c r="W19" s="54"/>
      <c r="X19" s="53">
        <f>2*5*6</f>
        <v>60</v>
      </c>
      <c r="Y19" s="53">
        <f>2*15*6</f>
        <v>180</v>
      </c>
      <c r="Z19" s="53">
        <f>2*5*6</f>
        <v>60</v>
      </c>
      <c r="AA19" s="53"/>
      <c r="AB19" s="54"/>
      <c r="AC19" s="54"/>
      <c r="AD19" s="54"/>
      <c r="AE19" s="54"/>
      <c r="AF19" s="54"/>
      <c r="AG19" s="54"/>
      <c r="AH19" s="54"/>
      <c r="AI19" s="54"/>
      <c r="AJ19" s="53">
        <f t="shared" si="7"/>
        <v>300</v>
      </c>
      <c r="AK19" s="11">
        <v>32000</v>
      </c>
      <c r="AL19" s="11">
        <f t="shared" si="3"/>
        <v>25600</v>
      </c>
      <c r="AM19" s="53">
        <f t="shared" si="4"/>
        <v>0</v>
      </c>
      <c r="AN19" s="54">
        <f t="shared" si="14"/>
        <v>0</v>
      </c>
      <c r="AO19" s="54">
        <f t="shared" si="15"/>
        <v>0</v>
      </c>
      <c r="AP19" s="54">
        <f t="shared" si="16"/>
        <v>0</v>
      </c>
      <c r="AQ19" s="54">
        <f t="shared" si="17"/>
        <v>0</v>
      </c>
      <c r="AR19" s="54">
        <f t="shared" si="18"/>
        <v>0</v>
      </c>
      <c r="AS19" s="54">
        <f t="shared" si="19"/>
        <v>0</v>
      </c>
      <c r="AT19" s="54">
        <f t="shared" si="20"/>
        <v>0</v>
      </c>
      <c r="AU19" s="54">
        <f t="shared" si="21"/>
        <v>0</v>
      </c>
      <c r="AV19" s="54">
        <f t="shared" si="22"/>
        <v>0</v>
      </c>
      <c r="AW19" s="54">
        <f t="shared" si="23"/>
        <v>0</v>
      </c>
      <c r="AX19" s="54">
        <f t="shared" si="24"/>
        <v>0</v>
      </c>
      <c r="AY19" s="54">
        <f t="shared" si="25"/>
        <v>0</v>
      </c>
      <c r="AZ19" s="54">
        <f t="shared" si="26"/>
        <v>0</v>
      </c>
      <c r="BA19" s="54">
        <f t="shared" si="27"/>
        <v>0</v>
      </c>
      <c r="BB19" s="54">
        <f t="shared" si="28"/>
        <v>0.15359999999999999</v>
      </c>
      <c r="BC19" s="54">
        <f t="shared" si="29"/>
        <v>0.46079999999999999</v>
      </c>
      <c r="BD19" s="54">
        <f t="shared" si="30"/>
        <v>0.15359999999999999</v>
      </c>
      <c r="BE19" s="54">
        <f t="shared" si="31"/>
        <v>0</v>
      </c>
      <c r="BF19" s="54">
        <f t="shared" si="32"/>
        <v>0</v>
      </c>
      <c r="BG19" s="54">
        <f t="shared" si="33"/>
        <v>0</v>
      </c>
      <c r="BH19" s="54">
        <f t="shared" si="34"/>
        <v>0</v>
      </c>
      <c r="BI19" s="54">
        <f t="shared" si="9"/>
        <v>0</v>
      </c>
      <c r="BJ19" s="54">
        <f t="shared" si="10"/>
        <v>0</v>
      </c>
      <c r="BK19" s="54">
        <f t="shared" si="11"/>
        <v>0</v>
      </c>
      <c r="BL19" s="54">
        <f t="shared" si="12"/>
        <v>0</v>
      </c>
      <c r="BM19" s="54">
        <f t="shared" si="13"/>
        <v>0</v>
      </c>
      <c r="BN19" s="53">
        <f t="shared" si="41"/>
        <v>0.7679999999999999</v>
      </c>
    </row>
    <row r="20" spans="2:66" s="11" customFormat="1" ht="20.100000000000001" customHeight="1">
      <c r="B20" s="10">
        <f t="shared" si="5"/>
        <v>17</v>
      </c>
      <c r="C20" s="281"/>
      <c r="D20" s="70" t="s">
        <v>83</v>
      </c>
      <c r="E20" s="283"/>
      <c r="F20" s="78">
        <v>2369</v>
      </c>
      <c r="G20" s="148"/>
      <c r="H20" s="74" t="s">
        <v>79</v>
      </c>
      <c r="I20" s="53"/>
      <c r="J20" s="53"/>
      <c r="K20" s="53"/>
      <c r="L20" s="53"/>
      <c r="M20" s="54"/>
      <c r="N20" s="53"/>
      <c r="O20" s="53"/>
      <c r="P20" s="53"/>
      <c r="Q20" s="53"/>
      <c r="R20" s="54"/>
      <c r="S20" s="54"/>
      <c r="T20" s="54"/>
      <c r="U20" s="53"/>
      <c r="V20" s="54"/>
      <c r="W20" s="54"/>
      <c r="X20" s="54"/>
      <c r="Y20" s="54"/>
      <c r="Z20" s="53">
        <f>2*21*6</f>
        <v>252</v>
      </c>
      <c r="AA20" s="53">
        <f t="shared" ref="AA20:AF20" si="42">2*26*6</f>
        <v>312</v>
      </c>
      <c r="AB20" s="53">
        <f t="shared" si="42"/>
        <v>312</v>
      </c>
      <c r="AC20" s="53">
        <f t="shared" si="42"/>
        <v>312</v>
      </c>
      <c r="AD20" s="53">
        <f t="shared" si="42"/>
        <v>312</v>
      </c>
      <c r="AE20" s="53">
        <f t="shared" si="42"/>
        <v>312</v>
      </c>
      <c r="AF20" s="53">
        <f t="shared" si="42"/>
        <v>312</v>
      </c>
      <c r="AG20" s="53">
        <f>2369-2124</f>
        <v>245</v>
      </c>
      <c r="AH20" s="54"/>
      <c r="AI20" s="54"/>
      <c r="AJ20" s="73">
        <f t="shared" si="7"/>
        <v>2369</v>
      </c>
      <c r="AK20" s="11">
        <v>32000</v>
      </c>
      <c r="AL20" s="11">
        <f t="shared" si="3"/>
        <v>25600</v>
      </c>
      <c r="AM20" s="53">
        <f t="shared" si="4"/>
        <v>0</v>
      </c>
      <c r="AN20" s="54">
        <f t="shared" si="14"/>
        <v>0</v>
      </c>
      <c r="AO20" s="54">
        <f t="shared" si="15"/>
        <v>0</v>
      </c>
      <c r="AP20" s="54">
        <f t="shared" si="16"/>
        <v>0</v>
      </c>
      <c r="AQ20" s="54">
        <f t="shared" si="17"/>
        <v>0</v>
      </c>
      <c r="AR20" s="54">
        <f t="shared" si="18"/>
        <v>0</v>
      </c>
      <c r="AS20" s="54">
        <f t="shared" si="19"/>
        <v>0</v>
      </c>
      <c r="AT20" s="54">
        <f t="shared" si="20"/>
        <v>0</v>
      </c>
      <c r="AU20" s="54">
        <f t="shared" si="21"/>
        <v>0</v>
      </c>
      <c r="AV20" s="54">
        <f t="shared" si="22"/>
        <v>0</v>
      </c>
      <c r="AW20" s="54">
        <f t="shared" si="23"/>
        <v>0</v>
      </c>
      <c r="AX20" s="54">
        <f t="shared" si="24"/>
        <v>0</v>
      </c>
      <c r="AY20" s="54">
        <f t="shared" si="25"/>
        <v>0</v>
      </c>
      <c r="AZ20" s="54">
        <f t="shared" si="26"/>
        <v>0</v>
      </c>
      <c r="BA20" s="54">
        <f t="shared" si="27"/>
        <v>0</v>
      </c>
      <c r="BB20" s="54">
        <f t="shared" si="28"/>
        <v>0</v>
      </c>
      <c r="BC20" s="54">
        <f t="shared" si="29"/>
        <v>0</v>
      </c>
      <c r="BD20" s="54">
        <f t="shared" si="30"/>
        <v>0.64512000000000003</v>
      </c>
      <c r="BE20" s="54">
        <f t="shared" si="31"/>
        <v>0.79871999999999999</v>
      </c>
      <c r="BF20" s="54">
        <f t="shared" si="32"/>
        <v>0.79871999999999999</v>
      </c>
      <c r="BG20" s="54">
        <f t="shared" si="33"/>
        <v>0.79871999999999999</v>
      </c>
      <c r="BH20" s="54">
        <f t="shared" si="34"/>
        <v>0.79871999999999999</v>
      </c>
      <c r="BI20" s="54">
        <f t="shared" si="9"/>
        <v>0.79871999999999999</v>
      </c>
      <c r="BJ20" s="54">
        <f t="shared" si="10"/>
        <v>0.79871999999999999</v>
      </c>
      <c r="BK20" s="54">
        <f t="shared" si="11"/>
        <v>0.62719999999999998</v>
      </c>
      <c r="BL20" s="54">
        <f t="shared" si="12"/>
        <v>0</v>
      </c>
      <c r="BM20" s="54">
        <f t="shared" si="13"/>
        <v>0</v>
      </c>
      <c r="BN20" s="73">
        <f t="shared" si="41"/>
        <v>6.0646400000000007</v>
      </c>
    </row>
    <row r="21" spans="2:66" s="11" customFormat="1" ht="20.100000000000001" customHeight="1">
      <c r="B21" s="10">
        <f t="shared" si="5"/>
        <v>18</v>
      </c>
      <c r="C21" s="276" t="s">
        <v>44</v>
      </c>
      <c r="D21" s="77" t="s">
        <v>84</v>
      </c>
      <c r="E21" s="282">
        <v>16830</v>
      </c>
      <c r="F21" s="78">
        <v>10670</v>
      </c>
      <c r="G21" s="148"/>
      <c r="H21" s="74" t="s">
        <v>76</v>
      </c>
      <c r="I21" s="53"/>
      <c r="J21" s="53"/>
      <c r="K21" s="53"/>
      <c r="L21" s="53">
        <f>3*15*12</f>
        <v>540</v>
      </c>
      <c r="M21" s="53">
        <f>3*15*12</f>
        <v>540</v>
      </c>
      <c r="N21" s="53">
        <f>3*26*12</f>
        <v>936</v>
      </c>
      <c r="O21" s="53">
        <f>3*26*12</f>
        <v>936</v>
      </c>
      <c r="P21" s="53">
        <f>3*26*12</f>
        <v>936</v>
      </c>
      <c r="Q21" s="53">
        <f>3*26*12</f>
        <v>936</v>
      </c>
      <c r="R21" s="53">
        <f>3*26*12</f>
        <v>936</v>
      </c>
      <c r="S21" s="53">
        <f t="shared" ref="S21:T21" si="43">3*26*12</f>
        <v>936</v>
      </c>
      <c r="T21" s="53">
        <f t="shared" si="43"/>
        <v>936</v>
      </c>
      <c r="U21" s="53">
        <f>3*15*12</f>
        <v>540</v>
      </c>
      <c r="V21" s="53">
        <f>3*15*12</f>
        <v>540</v>
      </c>
      <c r="W21" s="53">
        <f>3*15*12</f>
        <v>540</v>
      </c>
      <c r="X21" s="53">
        <f>3*15*12</f>
        <v>540</v>
      </c>
      <c r="Y21" s="53">
        <f>3*15*12</f>
        <v>540</v>
      </c>
      <c r="Z21" s="53">
        <f>10670-10332</f>
        <v>338</v>
      </c>
      <c r="AA21" s="53"/>
      <c r="AB21" s="53"/>
      <c r="AC21" s="54"/>
      <c r="AD21" s="54"/>
      <c r="AE21" s="54"/>
      <c r="AF21" s="54"/>
      <c r="AG21" s="54"/>
      <c r="AH21" s="54"/>
      <c r="AI21" s="54"/>
      <c r="AJ21" s="53">
        <f t="shared" si="7"/>
        <v>10670</v>
      </c>
      <c r="AK21" s="11">
        <v>35000</v>
      </c>
      <c r="AL21" s="11">
        <f t="shared" si="3"/>
        <v>28000</v>
      </c>
      <c r="AM21" s="53">
        <f t="shared" si="4"/>
        <v>0</v>
      </c>
      <c r="AN21" s="54">
        <f t="shared" si="14"/>
        <v>0</v>
      </c>
      <c r="AO21" s="54">
        <f t="shared" si="15"/>
        <v>0</v>
      </c>
      <c r="AP21" s="54">
        <f t="shared" si="16"/>
        <v>1.512</v>
      </c>
      <c r="AQ21" s="54">
        <f t="shared" si="17"/>
        <v>1.512</v>
      </c>
      <c r="AR21" s="54">
        <f t="shared" si="18"/>
        <v>2.6208</v>
      </c>
      <c r="AS21" s="54">
        <f t="shared" si="19"/>
        <v>2.6208</v>
      </c>
      <c r="AT21" s="54">
        <f t="shared" si="20"/>
        <v>2.6208</v>
      </c>
      <c r="AU21" s="54">
        <f t="shared" si="21"/>
        <v>2.6208</v>
      </c>
      <c r="AV21" s="54">
        <f t="shared" si="22"/>
        <v>2.6208</v>
      </c>
      <c r="AW21" s="54">
        <f t="shared" si="23"/>
        <v>2.6208</v>
      </c>
      <c r="AX21" s="54">
        <f t="shared" si="24"/>
        <v>2.6208</v>
      </c>
      <c r="AY21" s="54">
        <f t="shared" si="25"/>
        <v>1.512</v>
      </c>
      <c r="AZ21" s="54">
        <f t="shared" si="26"/>
        <v>1.512</v>
      </c>
      <c r="BA21" s="54">
        <f t="shared" si="27"/>
        <v>1.512</v>
      </c>
      <c r="BB21" s="54">
        <f t="shared" si="28"/>
        <v>1.512</v>
      </c>
      <c r="BC21" s="54">
        <f t="shared" si="29"/>
        <v>1.512</v>
      </c>
      <c r="BD21" s="54">
        <f t="shared" si="30"/>
        <v>0.94640000000000002</v>
      </c>
      <c r="BE21" s="54">
        <f t="shared" si="31"/>
        <v>0</v>
      </c>
      <c r="BF21" s="54">
        <f t="shared" si="32"/>
        <v>0</v>
      </c>
      <c r="BG21" s="54">
        <f t="shared" si="33"/>
        <v>0</v>
      </c>
      <c r="BH21" s="54">
        <f t="shared" si="34"/>
        <v>0</v>
      </c>
      <c r="BI21" s="54">
        <f t="shared" si="9"/>
        <v>0</v>
      </c>
      <c r="BJ21" s="54">
        <f t="shared" si="10"/>
        <v>0</v>
      </c>
      <c r="BK21" s="54">
        <f t="shared" si="11"/>
        <v>0</v>
      </c>
      <c r="BL21" s="54">
        <f t="shared" si="12"/>
        <v>0</v>
      </c>
      <c r="BM21" s="54">
        <f t="shared" si="13"/>
        <v>0</v>
      </c>
      <c r="BN21" s="53">
        <f t="shared" si="41"/>
        <v>29.875999999999998</v>
      </c>
    </row>
    <row r="22" spans="2:66" s="11" customFormat="1" ht="20.100000000000001" customHeight="1">
      <c r="B22" s="10">
        <f t="shared" si="5"/>
        <v>19</v>
      </c>
      <c r="C22" s="278"/>
      <c r="D22" s="70" t="s">
        <v>83</v>
      </c>
      <c r="E22" s="305"/>
      <c r="F22" s="36">
        <v>4000</v>
      </c>
      <c r="G22" s="36"/>
      <c r="H22" s="74" t="s">
        <v>78</v>
      </c>
      <c r="I22" s="53"/>
      <c r="J22" s="53"/>
      <c r="K22" s="53"/>
      <c r="L22" s="53"/>
      <c r="M22" s="53"/>
      <c r="N22" s="53">
        <f>1*26*12</f>
        <v>312</v>
      </c>
      <c r="O22" s="53">
        <f>1*26*12</f>
        <v>312</v>
      </c>
      <c r="P22" s="53">
        <f t="shared" ref="P22:T22" si="44">1*26*12</f>
        <v>312</v>
      </c>
      <c r="Q22" s="53">
        <f t="shared" si="44"/>
        <v>312</v>
      </c>
      <c r="R22" s="53">
        <f t="shared" si="44"/>
        <v>312</v>
      </c>
      <c r="S22" s="53">
        <f t="shared" si="44"/>
        <v>312</v>
      </c>
      <c r="T22" s="53">
        <f t="shared" si="44"/>
        <v>312</v>
      </c>
      <c r="U22" s="53"/>
      <c r="V22" s="54"/>
      <c r="W22" s="54"/>
      <c r="X22" s="54"/>
      <c r="Y22" s="54"/>
      <c r="Z22" s="53">
        <f t="shared" ref="Z22:AD22" si="45">1*26*12</f>
        <v>312</v>
      </c>
      <c r="AA22" s="53">
        <f t="shared" si="45"/>
        <v>312</v>
      </c>
      <c r="AB22" s="53">
        <f t="shared" si="45"/>
        <v>312</v>
      </c>
      <c r="AC22" s="53">
        <f t="shared" si="45"/>
        <v>312</v>
      </c>
      <c r="AD22" s="53">
        <f t="shared" si="45"/>
        <v>312</v>
      </c>
      <c r="AE22" s="53">
        <f>1*26*12-56</f>
        <v>256</v>
      </c>
      <c r="AF22" s="54"/>
      <c r="AG22" s="54"/>
      <c r="AH22" s="54"/>
      <c r="AI22" s="54"/>
      <c r="AJ22" s="53">
        <f t="shared" si="0"/>
        <v>4000</v>
      </c>
      <c r="AK22" s="11">
        <v>35000</v>
      </c>
      <c r="AL22" s="11">
        <f t="shared" si="3"/>
        <v>28000</v>
      </c>
      <c r="AM22" s="53">
        <f t="shared" si="4"/>
        <v>0</v>
      </c>
      <c r="AN22" s="54">
        <f t="shared" si="14"/>
        <v>0</v>
      </c>
      <c r="AO22" s="54">
        <f t="shared" si="15"/>
        <v>0</v>
      </c>
      <c r="AP22" s="54">
        <f t="shared" si="16"/>
        <v>0</v>
      </c>
      <c r="AQ22" s="54">
        <f t="shared" si="17"/>
        <v>0</v>
      </c>
      <c r="AR22" s="54">
        <f t="shared" si="18"/>
        <v>0.87360000000000004</v>
      </c>
      <c r="AS22" s="54">
        <f t="shared" si="19"/>
        <v>0.87360000000000004</v>
      </c>
      <c r="AT22" s="54">
        <f t="shared" si="20"/>
        <v>0.87360000000000004</v>
      </c>
      <c r="AU22" s="54">
        <f t="shared" si="21"/>
        <v>0.87360000000000004</v>
      </c>
      <c r="AV22" s="54">
        <f t="shared" si="22"/>
        <v>0.87360000000000004</v>
      </c>
      <c r="AW22" s="54">
        <f t="shared" si="23"/>
        <v>0.87360000000000004</v>
      </c>
      <c r="AX22" s="54">
        <f t="shared" si="24"/>
        <v>0.87360000000000004</v>
      </c>
      <c r="AY22" s="54">
        <f t="shared" si="25"/>
        <v>0</v>
      </c>
      <c r="AZ22" s="54">
        <f t="shared" si="26"/>
        <v>0</v>
      </c>
      <c r="BA22" s="54">
        <f t="shared" si="27"/>
        <v>0</v>
      </c>
      <c r="BB22" s="54">
        <f t="shared" si="28"/>
        <v>0</v>
      </c>
      <c r="BC22" s="54">
        <f t="shared" si="29"/>
        <v>0</v>
      </c>
      <c r="BD22" s="54">
        <f t="shared" si="30"/>
        <v>0.87360000000000004</v>
      </c>
      <c r="BE22" s="54">
        <f t="shared" si="31"/>
        <v>0.87360000000000004</v>
      </c>
      <c r="BF22" s="54">
        <f t="shared" si="32"/>
        <v>0.87360000000000004</v>
      </c>
      <c r="BG22" s="54">
        <f t="shared" si="33"/>
        <v>0.87360000000000004</v>
      </c>
      <c r="BH22" s="54">
        <f t="shared" si="34"/>
        <v>0.87360000000000004</v>
      </c>
      <c r="BI22" s="54">
        <f t="shared" si="9"/>
        <v>0.71679999999999999</v>
      </c>
      <c r="BJ22" s="54">
        <f t="shared" si="10"/>
        <v>0</v>
      </c>
      <c r="BK22" s="54">
        <f t="shared" si="11"/>
        <v>0</v>
      </c>
      <c r="BL22" s="54">
        <f t="shared" si="12"/>
        <v>0</v>
      </c>
      <c r="BM22" s="54">
        <f t="shared" si="13"/>
        <v>0</v>
      </c>
      <c r="BN22" s="53">
        <f t="shared" ref="BN22:BN26" si="46">SUM(AM22:BM22)</f>
        <v>11.199999999999998</v>
      </c>
    </row>
    <row r="23" spans="2:66" s="11" customFormat="1" ht="20.100000000000001" customHeight="1">
      <c r="B23" s="10">
        <f t="shared" si="5"/>
        <v>20</v>
      </c>
      <c r="C23" s="278"/>
      <c r="D23" s="70" t="s">
        <v>84</v>
      </c>
      <c r="E23" s="305"/>
      <c r="F23" s="36">
        <v>1400</v>
      </c>
      <c r="G23" s="36"/>
      <c r="H23" s="74" t="s">
        <v>76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4"/>
      <c r="W23" s="54"/>
      <c r="X23" s="54"/>
      <c r="Y23" s="54"/>
      <c r="Z23" s="53">
        <f>3*16*12</f>
        <v>576</v>
      </c>
      <c r="AA23" s="53">
        <f>3*16*12</f>
        <v>576</v>
      </c>
      <c r="AB23" s="53">
        <f>1400-1152</f>
        <v>248</v>
      </c>
      <c r="AC23" s="53"/>
      <c r="AD23" s="53"/>
      <c r="AE23" s="53"/>
      <c r="AF23" s="54"/>
      <c r="AG23" s="54"/>
      <c r="AH23" s="54"/>
      <c r="AI23" s="54"/>
      <c r="AJ23" s="53">
        <f t="shared" si="0"/>
        <v>1400</v>
      </c>
      <c r="AK23" s="11">
        <v>35000</v>
      </c>
      <c r="AL23" s="11">
        <f t="shared" si="3"/>
        <v>28000</v>
      </c>
      <c r="AM23" s="53">
        <f t="shared" si="4"/>
        <v>0</v>
      </c>
      <c r="AN23" s="54">
        <f t="shared" si="14"/>
        <v>0</v>
      </c>
      <c r="AO23" s="54">
        <f t="shared" si="15"/>
        <v>0</v>
      </c>
      <c r="AP23" s="54">
        <f t="shared" si="16"/>
        <v>0</v>
      </c>
      <c r="AQ23" s="54">
        <f t="shared" si="17"/>
        <v>0</v>
      </c>
      <c r="AR23" s="54">
        <f t="shared" si="18"/>
        <v>0</v>
      </c>
      <c r="AS23" s="54">
        <f t="shared" si="19"/>
        <v>0</v>
      </c>
      <c r="AT23" s="54">
        <f t="shared" si="20"/>
        <v>0</v>
      </c>
      <c r="AU23" s="54">
        <f t="shared" si="21"/>
        <v>0</v>
      </c>
      <c r="AV23" s="54">
        <f t="shared" si="22"/>
        <v>0</v>
      </c>
      <c r="AW23" s="54">
        <f t="shared" si="23"/>
        <v>0</v>
      </c>
      <c r="AX23" s="54">
        <f t="shared" si="24"/>
        <v>0</v>
      </c>
      <c r="AY23" s="54">
        <f t="shared" si="25"/>
        <v>0</v>
      </c>
      <c r="AZ23" s="54">
        <f t="shared" si="26"/>
        <v>0</v>
      </c>
      <c r="BA23" s="54">
        <f t="shared" si="27"/>
        <v>0</v>
      </c>
      <c r="BB23" s="54">
        <f t="shared" si="28"/>
        <v>0</v>
      </c>
      <c r="BC23" s="54">
        <f t="shared" si="29"/>
        <v>0</v>
      </c>
      <c r="BD23" s="54">
        <f t="shared" si="30"/>
        <v>1.6128</v>
      </c>
      <c r="BE23" s="54">
        <f t="shared" si="31"/>
        <v>1.6128</v>
      </c>
      <c r="BF23" s="54">
        <f t="shared" si="32"/>
        <v>0.69440000000000002</v>
      </c>
      <c r="BG23" s="54">
        <f t="shared" si="33"/>
        <v>0</v>
      </c>
      <c r="BH23" s="54">
        <f t="shared" si="34"/>
        <v>0</v>
      </c>
      <c r="BI23" s="54">
        <f t="shared" si="9"/>
        <v>0</v>
      </c>
      <c r="BJ23" s="54">
        <f t="shared" si="10"/>
        <v>0</v>
      </c>
      <c r="BK23" s="54">
        <f t="shared" si="11"/>
        <v>0</v>
      </c>
      <c r="BL23" s="54">
        <f t="shared" si="12"/>
        <v>0</v>
      </c>
      <c r="BM23" s="54">
        <f t="shared" si="13"/>
        <v>0</v>
      </c>
      <c r="BN23" s="53">
        <f t="shared" si="46"/>
        <v>3.92</v>
      </c>
    </row>
    <row r="24" spans="2:66" s="11" customFormat="1" ht="20.100000000000001" customHeight="1">
      <c r="B24" s="10">
        <f t="shared" si="5"/>
        <v>21</v>
      </c>
      <c r="C24" s="277"/>
      <c r="D24" s="70" t="s">
        <v>83</v>
      </c>
      <c r="E24" s="283"/>
      <c r="F24" s="36">
        <v>760</v>
      </c>
      <c r="G24" s="36"/>
      <c r="H24" s="74" t="s">
        <v>76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4"/>
      <c r="W24" s="54"/>
      <c r="X24" s="54"/>
      <c r="Y24" s="54"/>
      <c r="Z24" s="53"/>
      <c r="AA24" s="53"/>
      <c r="AB24" s="53">
        <f>1*20*12</f>
        <v>240</v>
      </c>
      <c r="AC24" s="53">
        <f>1*20*12</f>
        <v>240</v>
      </c>
      <c r="AD24" s="53">
        <f>1*20*12</f>
        <v>240</v>
      </c>
      <c r="AE24" s="53">
        <v>40</v>
      </c>
      <c r="AF24" s="54"/>
      <c r="AG24" s="54"/>
      <c r="AH24" s="54"/>
      <c r="AI24" s="54"/>
      <c r="AJ24" s="53">
        <f t="shared" si="0"/>
        <v>760</v>
      </c>
      <c r="AK24" s="11">
        <v>35000</v>
      </c>
      <c r="AL24" s="11">
        <f t="shared" si="3"/>
        <v>28000</v>
      </c>
      <c r="AM24" s="53">
        <f t="shared" si="4"/>
        <v>0</v>
      </c>
      <c r="AN24" s="54">
        <f t="shared" si="14"/>
        <v>0</v>
      </c>
      <c r="AO24" s="54">
        <f t="shared" si="15"/>
        <v>0</v>
      </c>
      <c r="AP24" s="54">
        <f t="shared" si="16"/>
        <v>0</v>
      </c>
      <c r="AQ24" s="54">
        <f t="shared" si="17"/>
        <v>0</v>
      </c>
      <c r="AR24" s="54">
        <f t="shared" si="18"/>
        <v>0</v>
      </c>
      <c r="AS24" s="54">
        <f t="shared" si="19"/>
        <v>0</v>
      </c>
      <c r="AT24" s="54">
        <f t="shared" si="20"/>
        <v>0</v>
      </c>
      <c r="AU24" s="54">
        <f t="shared" si="21"/>
        <v>0</v>
      </c>
      <c r="AV24" s="54">
        <f t="shared" si="22"/>
        <v>0</v>
      </c>
      <c r="AW24" s="54">
        <f t="shared" si="23"/>
        <v>0</v>
      </c>
      <c r="AX24" s="54">
        <f t="shared" si="24"/>
        <v>0</v>
      </c>
      <c r="AY24" s="54">
        <f t="shared" si="25"/>
        <v>0</v>
      </c>
      <c r="AZ24" s="54">
        <f t="shared" si="26"/>
        <v>0</v>
      </c>
      <c r="BA24" s="54">
        <f t="shared" si="27"/>
        <v>0</v>
      </c>
      <c r="BB24" s="54">
        <f t="shared" si="28"/>
        <v>0</v>
      </c>
      <c r="BC24" s="54">
        <f t="shared" si="29"/>
        <v>0</v>
      </c>
      <c r="BD24" s="54">
        <f t="shared" si="30"/>
        <v>0</v>
      </c>
      <c r="BE24" s="54">
        <f t="shared" si="31"/>
        <v>0</v>
      </c>
      <c r="BF24" s="54">
        <f t="shared" si="32"/>
        <v>0.67200000000000004</v>
      </c>
      <c r="BG24" s="54">
        <f t="shared" si="33"/>
        <v>0.67200000000000004</v>
      </c>
      <c r="BH24" s="54">
        <f t="shared" si="34"/>
        <v>0.67200000000000004</v>
      </c>
      <c r="BI24" s="54">
        <f t="shared" si="9"/>
        <v>0.112</v>
      </c>
      <c r="BJ24" s="54">
        <f t="shared" si="10"/>
        <v>0</v>
      </c>
      <c r="BK24" s="54">
        <f t="shared" si="11"/>
        <v>0</v>
      </c>
      <c r="BL24" s="54">
        <f t="shared" si="12"/>
        <v>0</v>
      </c>
      <c r="BM24" s="54">
        <f t="shared" si="13"/>
        <v>0</v>
      </c>
      <c r="BN24" s="53">
        <f t="shared" si="46"/>
        <v>2.1280000000000001</v>
      </c>
    </row>
    <row r="25" spans="2:66" s="11" customFormat="1" ht="20.100000000000001" customHeight="1">
      <c r="B25" s="10">
        <f t="shared" si="5"/>
        <v>22</v>
      </c>
      <c r="C25" s="276" t="s">
        <v>45</v>
      </c>
      <c r="D25" s="70" t="s">
        <v>84</v>
      </c>
      <c r="E25" s="282">
        <v>2266</v>
      </c>
      <c r="F25" s="36">
        <v>1006</v>
      </c>
      <c r="G25" s="36"/>
      <c r="H25" s="74" t="s">
        <v>79</v>
      </c>
      <c r="I25" s="53"/>
      <c r="J25" s="53"/>
      <c r="K25" s="53"/>
      <c r="L25" s="53"/>
      <c r="M25" s="53"/>
      <c r="N25" s="53"/>
      <c r="O25" s="54"/>
      <c r="P25" s="54"/>
      <c r="Q25" s="54"/>
      <c r="R25" s="54"/>
      <c r="S25" s="53">
        <f>3*26*6</f>
        <v>468</v>
      </c>
      <c r="T25" s="53">
        <f>3*26*6</f>
        <v>468</v>
      </c>
      <c r="U25" s="53">
        <f>1006-936</f>
        <v>70</v>
      </c>
      <c r="V25" s="53"/>
      <c r="W25" s="53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3">
        <f t="shared" si="0"/>
        <v>1006</v>
      </c>
      <c r="AK25" s="11">
        <v>42900</v>
      </c>
      <c r="AL25" s="11">
        <f t="shared" si="3"/>
        <v>34320</v>
      </c>
      <c r="AM25" s="53">
        <f t="shared" si="4"/>
        <v>0</v>
      </c>
      <c r="AN25" s="54">
        <f t="shared" si="14"/>
        <v>0</v>
      </c>
      <c r="AO25" s="54">
        <f t="shared" si="15"/>
        <v>0</v>
      </c>
      <c r="AP25" s="54">
        <f t="shared" si="16"/>
        <v>0</v>
      </c>
      <c r="AQ25" s="54">
        <f t="shared" si="17"/>
        <v>0</v>
      </c>
      <c r="AR25" s="54">
        <f t="shared" si="18"/>
        <v>0</v>
      </c>
      <c r="AS25" s="54">
        <f t="shared" si="19"/>
        <v>0</v>
      </c>
      <c r="AT25" s="54">
        <f t="shared" si="20"/>
        <v>0</v>
      </c>
      <c r="AU25" s="54">
        <f t="shared" si="21"/>
        <v>0</v>
      </c>
      <c r="AV25" s="54">
        <f t="shared" si="22"/>
        <v>0</v>
      </c>
      <c r="AW25" s="54">
        <f t="shared" si="23"/>
        <v>1.606176</v>
      </c>
      <c r="AX25" s="54">
        <f t="shared" si="24"/>
        <v>1.606176</v>
      </c>
      <c r="AY25" s="54">
        <f t="shared" si="25"/>
        <v>0.24024000000000001</v>
      </c>
      <c r="AZ25" s="54">
        <f t="shared" si="26"/>
        <v>0</v>
      </c>
      <c r="BA25" s="54">
        <f t="shared" si="27"/>
        <v>0</v>
      </c>
      <c r="BB25" s="54">
        <f t="shared" si="28"/>
        <v>0</v>
      </c>
      <c r="BC25" s="54">
        <f t="shared" si="29"/>
        <v>0</v>
      </c>
      <c r="BD25" s="54">
        <f t="shared" si="30"/>
        <v>0</v>
      </c>
      <c r="BE25" s="54">
        <f t="shared" si="31"/>
        <v>0</v>
      </c>
      <c r="BF25" s="54">
        <f t="shared" si="32"/>
        <v>0</v>
      </c>
      <c r="BG25" s="54">
        <f t="shared" si="33"/>
        <v>0</v>
      </c>
      <c r="BH25" s="54">
        <f t="shared" si="34"/>
        <v>0</v>
      </c>
      <c r="BI25" s="54">
        <f t="shared" si="9"/>
        <v>0</v>
      </c>
      <c r="BJ25" s="54">
        <f t="shared" si="10"/>
        <v>0</v>
      </c>
      <c r="BK25" s="54">
        <f t="shared" si="11"/>
        <v>0</v>
      </c>
      <c r="BL25" s="54">
        <f t="shared" si="12"/>
        <v>0</v>
      </c>
      <c r="BM25" s="54">
        <f t="shared" si="13"/>
        <v>0</v>
      </c>
      <c r="BN25" s="53">
        <f t="shared" si="46"/>
        <v>3.4525920000000001</v>
      </c>
    </row>
    <row r="26" spans="2:66" s="11" customFormat="1" ht="20.100000000000001" customHeight="1">
      <c r="B26" s="10">
        <f t="shared" si="5"/>
        <v>23</v>
      </c>
      <c r="C26" s="277"/>
      <c r="D26" s="70" t="s">
        <v>83</v>
      </c>
      <c r="E26" s="283"/>
      <c r="F26" s="78">
        <v>1260</v>
      </c>
      <c r="G26" s="148"/>
      <c r="H26" s="74" t="s">
        <v>79</v>
      </c>
      <c r="I26" s="71"/>
      <c r="J26" s="71"/>
      <c r="K26" s="71"/>
      <c r="L26" s="71"/>
      <c r="M26" s="53">
        <f>1*15*6</f>
        <v>90</v>
      </c>
      <c r="N26" s="53">
        <f>1.5*26*6</f>
        <v>234</v>
      </c>
      <c r="O26" s="53">
        <f>1.5*26*6</f>
        <v>234</v>
      </c>
      <c r="P26" s="53">
        <f>1.5*26*6</f>
        <v>234</v>
      </c>
      <c r="Q26" s="53">
        <f>1.5*26*6</f>
        <v>234</v>
      </c>
      <c r="R26" s="53">
        <f>1.5*26*6</f>
        <v>234</v>
      </c>
      <c r="S26" s="53"/>
      <c r="T26" s="53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53">
        <f t="shared" si="0"/>
        <v>1260</v>
      </c>
      <c r="AK26" s="11">
        <v>42900</v>
      </c>
      <c r="AL26" s="11">
        <f t="shared" si="3"/>
        <v>34320</v>
      </c>
      <c r="AM26" s="53">
        <f t="shared" si="4"/>
        <v>0</v>
      </c>
      <c r="AN26" s="54">
        <f t="shared" si="14"/>
        <v>0</v>
      </c>
      <c r="AO26" s="54">
        <f t="shared" si="15"/>
        <v>0</v>
      </c>
      <c r="AP26" s="54">
        <f t="shared" si="16"/>
        <v>0</v>
      </c>
      <c r="AQ26" s="54">
        <f t="shared" si="17"/>
        <v>0.30887999999999999</v>
      </c>
      <c r="AR26" s="54">
        <f t="shared" si="18"/>
        <v>0.80308800000000002</v>
      </c>
      <c r="AS26" s="54">
        <f t="shared" si="19"/>
        <v>0.80308800000000002</v>
      </c>
      <c r="AT26" s="54">
        <f t="shared" si="20"/>
        <v>0.80308800000000002</v>
      </c>
      <c r="AU26" s="54">
        <f t="shared" si="21"/>
        <v>0.80308800000000002</v>
      </c>
      <c r="AV26" s="54">
        <f t="shared" si="22"/>
        <v>0.80308800000000002</v>
      </c>
      <c r="AW26" s="54">
        <f t="shared" si="23"/>
        <v>0</v>
      </c>
      <c r="AX26" s="54">
        <f t="shared" si="24"/>
        <v>0</v>
      </c>
      <c r="AY26" s="54">
        <f t="shared" si="25"/>
        <v>0</v>
      </c>
      <c r="AZ26" s="54">
        <f t="shared" si="26"/>
        <v>0</v>
      </c>
      <c r="BA26" s="54">
        <f t="shared" si="27"/>
        <v>0</v>
      </c>
      <c r="BB26" s="54">
        <f t="shared" si="28"/>
        <v>0</v>
      </c>
      <c r="BC26" s="54">
        <f t="shared" si="29"/>
        <v>0</v>
      </c>
      <c r="BD26" s="54">
        <f t="shared" si="30"/>
        <v>0</v>
      </c>
      <c r="BE26" s="54">
        <f t="shared" si="31"/>
        <v>0</v>
      </c>
      <c r="BF26" s="54">
        <f t="shared" si="32"/>
        <v>0</v>
      </c>
      <c r="BG26" s="54">
        <f t="shared" si="33"/>
        <v>0</v>
      </c>
      <c r="BH26" s="54">
        <f t="shared" si="34"/>
        <v>0</v>
      </c>
      <c r="BI26" s="54">
        <f t="shared" si="9"/>
        <v>0</v>
      </c>
      <c r="BJ26" s="54">
        <f t="shared" si="10"/>
        <v>0</v>
      </c>
      <c r="BK26" s="54">
        <f t="shared" si="11"/>
        <v>0</v>
      </c>
      <c r="BL26" s="54">
        <f t="shared" si="12"/>
        <v>0</v>
      </c>
      <c r="BM26" s="54">
        <f t="shared" si="13"/>
        <v>0</v>
      </c>
      <c r="BN26" s="53">
        <f t="shared" si="46"/>
        <v>4.3243200000000002</v>
      </c>
    </row>
    <row r="27" spans="2:66" s="11" customFormat="1" ht="20.100000000000001" customHeight="1">
      <c r="B27" s="55"/>
      <c r="C27" s="56" t="s">
        <v>14</v>
      </c>
      <c r="D27" s="56"/>
      <c r="E27" s="57">
        <f>SUM(E4:E26)</f>
        <v>65382</v>
      </c>
      <c r="F27" s="57">
        <f>SUM(F4:F26)</f>
        <v>65382</v>
      </c>
      <c r="G27" s="57"/>
      <c r="H27" s="57"/>
      <c r="I27" s="58">
        <f>SUM(I4:I25)</f>
        <v>0</v>
      </c>
      <c r="J27" s="58">
        <f>SUM(J4:J25)</f>
        <v>0</v>
      </c>
      <c r="K27" s="58">
        <f>SUM(K4:K25)</f>
        <v>0</v>
      </c>
      <c r="L27" s="58">
        <f>SUM(L4:L26)</f>
        <v>1620</v>
      </c>
      <c r="M27" s="58">
        <f t="shared" ref="M27:AI27" si="47">SUM(M4:M26)</f>
        <v>2116</v>
      </c>
      <c r="N27" s="58">
        <f t="shared" si="47"/>
        <v>4190</v>
      </c>
      <c r="O27" s="58">
        <f t="shared" si="47"/>
        <v>3462</v>
      </c>
      <c r="P27" s="58">
        <f t="shared" si="47"/>
        <v>3462</v>
      </c>
      <c r="Q27" s="58">
        <f t="shared" si="47"/>
        <v>3462</v>
      </c>
      <c r="R27" s="58">
        <f t="shared" si="47"/>
        <v>3462</v>
      </c>
      <c r="S27" s="58">
        <f t="shared" si="47"/>
        <v>4142</v>
      </c>
      <c r="T27" s="58">
        <f t="shared" si="47"/>
        <v>4476</v>
      </c>
      <c r="U27" s="58">
        <f t="shared" si="47"/>
        <v>2536</v>
      </c>
      <c r="V27" s="58">
        <f t="shared" si="47"/>
        <v>2196</v>
      </c>
      <c r="W27" s="58">
        <f t="shared" si="47"/>
        <v>2196</v>
      </c>
      <c r="X27" s="58">
        <f t="shared" si="47"/>
        <v>2146</v>
      </c>
      <c r="Y27" s="58">
        <f t="shared" si="47"/>
        <v>2130</v>
      </c>
      <c r="Z27" s="58">
        <f t="shared" si="47"/>
        <v>4250</v>
      </c>
      <c r="AA27" s="58">
        <f t="shared" si="47"/>
        <v>3696</v>
      </c>
      <c r="AB27" s="58">
        <f t="shared" si="47"/>
        <v>3316</v>
      </c>
      <c r="AC27" s="58">
        <f t="shared" si="47"/>
        <v>2534</v>
      </c>
      <c r="AD27" s="58">
        <f t="shared" si="47"/>
        <v>2481</v>
      </c>
      <c r="AE27" s="58">
        <f t="shared" si="47"/>
        <v>2339</v>
      </c>
      <c r="AF27" s="58">
        <f t="shared" si="47"/>
        <v>2380</v>
      </c>
      <c r="AG27" s="58">
        <f t="shared" si="47"/>
        <v>2367</v>
      </c>
      <c r="AH27" s="58">
        <f t="shared" si="47"/>
        <v>422</v>
      </c>
      <c r="AI27" s="58">
        <f t="shared" si="47"/>
        <v>0</v>
      </c>
      <c r="AJ27" s="58">
        <f>SUM(AJ4:AJ26)</f>
        <v>65381</v>
      </c>
      <c r="AM27" s="58">
        <f>SUM(AM4:AM25)</f>
        <v>0</v>
      </c>
      <c r="AN27" s="58">
        <f>SUM(AN4:AN25)</f>
        <v>0</v>
      </c>
      <c r="AO27" s="58">
        <f>SUM(AO4:AO25)</f>
        <v>0</v>
      </c>
      <c r="AP27" s="59">
        <f>SUM(AP4:AP26)</f>
        <v>1.9310400000000001</v>
      </c>
      <c r="AQ27" s="59">
        <f t="shared" ref="AQ27:BM27" si="48">SUM(AQ4:AQ26)</f>
        <v>2.8546719999999999</v>
      </c>
      <c r="AR27" s="59">
        <f t="shared" si="48"/>
        <v>7.0807903999999997</v>
      </c>
      <c r="AS27" s="59">
        <f t="shared" si="48"/>
        <v>6.7983263999999997</v>
      </c>
      <c r="AT27" s="59">
        <f t="shared" si="48"/>
        <v>6.7983263999999997</v>
      </c>
      <c r="AU27" s="59">
        <f t="shared" si="48"/>
        <v>6.7983263999999997</v>
      </c>
      <c r="AV27" s="59">
        <f t="shared" si="48"/>
        <v>6.7983263999999997</v>
      </c>
      <c r="AW27" s="59">
        <f t="shared" si="48"/>
        <v>8.1812144</v>
      </c>
      <c r="AX27" s="59">
        <f t="shared" si="48"/>
        <v>8.6154143999999988</v>
      </c>
      <c r="AY27" s="59">
        <f t="shared" si="48"/>
        <v>4.5406943999999996</v>
      </c>
      <c r="AZ27" s="59">
        <f t="shared" si="48"/>
        <v>4.1956944000000007</v>
      </c>
      <c r="BA27" s="59">
        <f t="shared" si="48"/>
        <v>4.1956944000000007</v>
      </c>
      <c r="BB27" s="59">
        <f t="shared" si="48"/>
        <v>4.0676944000000006</v>
      </c>
      <c r="BC27" s="59">
        <f t="shared" si="48"/>
        <v>3.9746063999999999</v>
      </c>
      <c r="BD27" s="59">
        <f t="shared" si="48"/>
        <v>7.7277343999999992</v>
      </c>
      <c r="BE27" s="59">
        <f t="shared" si="48"/>
        <v>6.5005344000000003</v>
      </c>
      <c r="BF27" s="59">
        <f t="shared" si="48"/>
        <v>6.0004436800000001</v>
      </c>
      <c r="BG27" s="59">
        <f t="shared" si="48"/>
        <v>4.9265458399999993</v>
      </c>
      <c r="BH27" s="59">
        <f t="shared" si="48"/>
        <v>4.9428458399999995</v>
      </c>
      <c r="BI27" s="59">
        <f t="shared" si="48"/>
        <v>4.2010138399999999</v>
      </c>
      <c r="BJ27" s="59">
        <f t="shared" si="48"/>
        <v>3.4342098399999998</v>
      </c>
      <c r="BK27" s="59">
        <f t="shared" si="48"/>
        <v>3.6395922399999998</v>
      </c>
      <c r="BL27" s="59">
        <f t="shared" si="48"/>
        <v>0.77345508000000007</v>
      </c>
      <c r="BM27" s="59">
        <f t="shared" si="48"/>
        <v>0</v>
      </c>
      <c r="BN27" s="59">
        <f>SUM(BN4:BN26)</f>
        <v>118.97719595999999</v>
      </c>
    </row>
    <row r="28" spans="2:66" s="11" customFormat="1" ht="20.100000000000001" customHeight="1">
      <c r="B28" s="177"/>
      <c r="C28" s="178"/>
      <c r="D28" s="178"/>
      <c r="E28" s="179"/>
      <c r="F28" s="179"/>
      <c r="G28" s="179"/>
      <c r="H28" s="179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M28" s="180"/>
      <c r="AN28" s="180"/>
      <c r="AO28" s="180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</row>
    <row r="29" spans="2:66">
      <c r="C29" s="156" t="s">
        <v>120</v>
      </c>
      <c r="F29" s="7">
        <v>1039215</v>
      </c>
      <c r="AM29" s="48"/>
      <c r="AN29" s="48"/>
      <c r="AO29" s="48"/>
      <c r="AP29" s="48"/>
    </row>
    <row r="30" spans="2:66" s="163" customFormat="1" ht="33.75" customHeight="1">
      <c r="B30" s="161" t="s">
        <v>2</v>
      </c>
      <c r="C30" s="161" t="s">
        <v>3</v>
      </c>
      <c r="D30" s="161"/>
      <c r="E30" s="161"/>
      <c r="F30" s="161" t="s">
        <v>16</v>
      </c>
      <c r="G30" s="161"/>
      <c r="H30" s="161" t="s">
        <v>75</v>
      </c>
      <c r="I30" s="162" t="s">
        <v>6</v>
      </c>
      <c r="J30" s="162" t="s">
        <v>7</v>
      </c>
      <c r="K30" s="162" t="s">
        <v>8</v>
      </c>
      <c r="L30" s="162" t="s">
        <v>9</v>
      </c>
      <c r="M30" s="162" t="s">
        <v>49</v>
      </c>
      <c r="N30" s="162" t="s">
        <v>50</v>
      </c>
      <c r="O30" s="162" t="s">
        <v>54</v>
      </c>
      <c r="P30" s="162" t="s">
        <v>55</v>
      </c>
      <c r="Q30" s="162" t="s">
        <v>56</v>
      </c>
      <c r="R30" s="162" t="s">
        <v>57</v>
      </c>
      <c r="S30" s="162" t="s">
        <v>58</v>
      </c>
      <c r="T30" s="162" t="s">
        <v>59</v>
      </c>
      <c r="U30" s="162" t="s">
        <v>60</v>
      </c>
      <c r="V30" s="162" t="s">
        <v>61</v>
      </c>
      <c r="W30" s="162" t="s">
        <v>62</v>
      </c>
      <c r="X30" s="162" t="s">
        <v>63</v>
      </c>
      <c r="Y30" s="162" t="s">
        <v>64</v>
      </c>
      <c r="Z30" s="162" t="s">
        <v>65</v>
      </c>
      <c r="AA30" s="162" t="s">
        <v>66</v>
      </c>
      <c r="AB30" s="162" t="s">
        <v>67</v>
      </c>
      <c r="AC30" s="162" t="s">
        <v>68</v>
      </c>
      <c r="AD30" s="162" t="s">
        <v>69</v>
      </c>
      <c r="AE30" s="162" t="s">
        <v>70</v>
      </c>
      <c r="AF30" s="162" t="s">
        <v>71</v>
      </c>
      <c r="AG30" s="162" t="s">
        <v>72</v>
      </c>
      <c r="AH30" s="162" t="s">
        <v>73</v>
      </c>
      <c r="AI30" s="162" t="s">
        <v>74</v>
      </c>
      <c r="AJ30" s="162" t="s">
        <v>10</v>
      </c>
      <c r="AM30" s="162" t="s">
        <v>6</v>
      </c>
      <c r="AN30" s="162" t="s">
        <v>7</v>
      </c>
      <c r="AO30" s="162" t="s">
        <v>8</v>
      </c>
      <c r="AP30" s="162" t="s">
        <v>9</v>
      </c>
      <c r="AQ30" s="162" t="s">
        <v>49</v>
      </c>
      <c r="AR30" s="162" t="s">
        <v>50</v>
      </c>
      <c r="AS30" s="162" t="s">
        <v>54</v>
      </c>
      <c r="AT30" s="162" t="s">
        <v>55</v>
      </c>
      <c r="AU30" s="162" t="s">
        <v>56</v>
      </c>
      <c r="AV30" s="162" t="s">
        <v>57</v>
      </c>
      <c r="AW30" s="162" t="s">
        <v>58</v>
      </c>
      <c r="AX30" s="162" t="s">
        <v>59</v>
      </c>
      <c r="AY30" s="162" t="s">
        <v>60</v>
      </c>
      <c r="AZ30" s="162" t="s">
        <v>61</v>
      </c>
      <c r="BA30" s="162" t="s">
        <v>62</v>
      </c>
      <c r="BB30" s="162" t="s">
        <v>63</v>
      </c>
      <c r="BC30" s="162" t="s">
        <v>64</v>
      </c>
      <c r="BD30" s="162" t="s">
        <v>65</v>
      </c>
      <c r="BE30" s="162" t="s">
        <v>66</v>
      </c>
      <c r="BF30" s="162" t="s">
        <v>67</v>
      </c>
      <c r="BG30" s="162" t="s">
        <v>68</v>
      </c>
      <c r="BH30" s="162" t="s">
        <v>69</v>
      </c>
      <c r="BI30" s="162" t="s">
        <v>70</v>
      </c>
      <c r="BJ30" s="162" t="s">
        <v>71</v>
      </c>
      <c r="BK30" s="162" t="s">
        <v>72</v>
      </c>
      <c r="BL30" s="162" t="s">
        <v>73</v>
      </c>
      <c r="BM30" s="162" t="s">
        <v>74</v>
      </c>
      <c r="BN30" s="162" t="s">
        <v>10</v>
      </c>
    </row>
    <row r="31" spans="2:66" s="170" customFormat="1" ht="20.100000000000001" customHeight="1">
      <c r="B31" s="164">
        <v>1</v>
      </c>
      <c r="C31" s="165" t="s">
        <v>36</v>
      </c>
      <c r="D31" s="166" t="s">
        <v>84</v>
      </c>
      <c r="E31" s="166">
        <v>1116</v>
      </c>
      <c r="F31" s="182">
        <f>+E31/$E$54</f>
        <v>1.7068918050839682E-2</v>
      </c>
      <c r="G31" s="167">
        <f>+H31/E31*F4</f>
        <v>17738.275672203359</v>
      </c>
      <c r="H31" s="168">
        <f>+F31*$F$29</f>
        <v>17738.275672203359</v>
      </c>
      <c r="I31" s="89">
        <f t="shared" ref="I31:I43" si="49">+I4/$F4*$G31</f>
        <v>0</v>
      </c>
      <c r="J31" s="89">
        <f t="shared" ref="J31:AI40" si="50">+J4/$F4*$G31</f>
        <v>0</v>
      </c>
      <c r="K31" s="89">
        <f t="shared" si="50"/>
        <v>0</v>
      </c>
      <c r="L31" s="89">
        <f t="shared" si="50"/>
        <v>0</v>
      </c>
      <c r="M31" s="89">
        <f t="shared" si="50"/>
        <v>0</v>
      </c>
      <c r="N31" s="89">
        <f t="shared" si="50"/>
        <v>0</v>
      </c>
      <c r="O31" s="89">
        <f t="shared" si="50"/>
        <v>0</v>
      </c>
      <c r="P31" s="89">
        <f t="shared" si="50"/>
        <v>0</v>
      </c>
      <c r="Q31" s="89">
        <f t="shared" si="50"/>
        <v>0</v>
      </c>
      <c r="R31" s="89">
        <f t="shared" si="50"/>
        <v>0</v>
      </c>
      <c r="S31" s="89">
        <f t="shared" si="50"/>
        <v>0</v>
      </c>
      <c r="T31" s="89">
        <f t="shared" si="50"/>
        <v>0</v>
      </c>
      <c r="U31" s="89">
        <f t="shared" si="50"/>
        <v>0</v>
      </c>
      <c r="V31" s="89">
        <f t="shared" si="50"/>
        <v>0</v>
      </c>
      <c r="W31" s="89">
        <f t="shared" si="50"/>
        <v>0</v>
      </c>
      <c r="X31" s="89">
        <f t="shared" si="50"/>
        <v>0</v>
      </c>
      <c r="Y31" s="89">
        <f t="shared" si="50"/>
        <v>0</v>
      </c>
      <c r="Z31" s="89">
        <f t="shared" si="50"/>
        <v>0</v>
      </c>
      <c r="AA31" s="89">
        <f t="shared" si="50"/>
        <v>0</v>
      </c>
      <c r="AB31" s="89">
        <f t="shared" si="50"/>
        <v>0</v>
      </c>
      <c r="AC31" s="89">
        <f t="shared" si="50"/>
        <v>0</v>
      </c>
      <c r="AD31" s="89">
        <f t="shared" si="50"/>
        <v>0</v>
      </c>
      <c r="AE31" s="89">
        <f t="shared" si="50"/>
        <v>0</v>
      </c>
      <c r="AF31" s="89">
        <f t="shared" si="50"/>
        <v>8741.9817380930526</v>
      </c>
      <c r="AG31" s="89">
        <f t="shared" si="50"/>
        <v>8996.2939341103047</v>
      </c>
      <c r="AH31" s="89">
        <f t="shared" si="50"/>
        <v>0</v>
      </c>
      <c r="AI31" s="89">
        <f t="shared" si="50"/>
        <v>0</v>
      </c>
      <c r="AJ31" s="89">
        <f t="shared" ref="AJ31:AJ34" si="51">SUM(I31:AI31)</f>
        <v>17738.275672203359</v>
      </c>
      <c r="AL31" s="170">
        <v>116.33433025707903</v>
      </c>
      <c r="AM31" s="89">
        <f>+$AL31*I31/10000000</f>
        <v>0</v>
      </c>
      <c r="AN31" s="169">
        <f t="shared" ref="AN31:BC46" si="52">+$AL31*J31/10000000</f>
        <v>0</v>
      </c>
      <c r="AO31" s="169">
        <f t="shared" si="52"/>
        <v>0</v>
      </c>
      <c r="AP31" s="169">
        <f t="shared" si="52"/>
        <v>0</v>
      </c>
      <c r="AQ31" s="169">
        <f t="shared" si="52"/>
        <v>0</v>
      </c>
      <c r="AR31" s="169">
        <f t="shared" si="52"/>
        <v>0</v>
      </c>
      <c r="AS31" s="169">
        <f t="shared" si="52"/>
        <v>0</v>
      </c>
      <c r="AT31" s="169">
        <f t="shared" si="52"/>
        <v>0</v>
      </c>
      <c r="AU31" s="169">
        <f t="shared" si="52"/>
        <v>0</v>
      </c>
      <c r="AV31" s="169">
        <f t="shared" si="52"/>
        <v>0</v>
      </c>
      <c r="AW31" s="169">
        <f t="shared" si="52"/>
        <v>0</v>
      </c>
      <c r="AX31" s="169">
        <f t="shared" si="52"/>
        <v>0</v>
      </c>
      <c r="AY31" s="169">
        <f t="shared" si="52"/>
        <v>0</v>
      </c>
      <c r="AZ31" s="169">
        <f t="shared" si="52"/>
        <v>0</v>
      </c>
      <c r="BA31" s="169">
        <f t="shared" si="52"/>
        <v>0</v>
      </c>
      <c r="BB31" s="169">
        <f t="shared" si="52"/>
        <v>0</v>
      </c>
      <c r="BC31" s="169">
        <f t="shared" si="52"/>
        <v>0</v>
      </c>
      <c r="BD31" s="169">
        <f t="shared" ref="BD31:BM46" si="53">+$AL31*Z31/10000000</f>
        <v>0</v>
      </c>
      <c r="BE31" s="169">
        <f t="shared" si="53"/>
        <v>0</v>
      </c>
      <c r="BF31" s="169">
        <f t="shared" si="53"/>
        <v>0</v>
      </c>
      <c r="BG31" s="169">
        <f t="shared" si="53"/>
        <v>0</v>
      </c>
      <c r="BH31" s="169">
        <f t="shared" si="53"/>
        <v>0</v>
      </c>
      <c r="BI31" s="169">
        <f t="shared" si="53"/>
        <v>0</v>
      </c>
      <c r="BJ31" s="169">
        <f t="shared" si="53"/>
        <v>0.10169925906206709</v>
      </c>
      <c r="BK31" s="169">
        <f t="shared" si="53"/>
        <v>0.1046577829620545</v>
      </c>
      <c r="BL31" s="169">
        <f t="shared" si="53"/>
        <v>0</v>
      </c>
      <c r="BM31" s="169">
        <f t="shared" si="53"/>
        <v>0</v>
      </c>
      <c r="BN31" s="169">
        <f t="shared" ref="BN31:BN34" si="54">SUM(AM31:BM31)</f>
        <v>0.20635704202412158</v>
      </c>
    </row>
    <row r="32" spans="2:66" s="170" customFormat="1" ht="20.100000000000001" customHeight="1">
      <c r="B32" s="164">
        <f>+B31+1</f>
        <v>2</v>
      </c>
      <c r="C32" s="165" t="s">
        <v>37</v>
      </c>
      <c r="D32" s="166" t="s">
        <v>84</v>
      </c>
      <c r="E32" s="166">
        <v>598</v>
      </c>
      <c r="F32" s="182">
        <f>+E32/$E$54</f>
        <v>9.1462482028692917E-3</v>
      </c>
      <c r="G32" s="167">
        <f>+H32/E32*F5</f>
        <v>9504.9183261448106</v>
      </c>
      <c r="H32" s="168">
        <f>+F32*$F$29</f>
        <v>9504.9183261448106</v>
      </c>
      <c r="I32" s="89">
        <f t="shared" si="49"/>
        <v>0</v>
      </c>
      <c r="J32" s="89">
        <f t="shared" si="50"/>
        <v>0</v>
      </c>
      <c r="K32" s="89">
        <f t="shared" si="50"/>
        <v>0</v>
      </c>
      <c r="L32" s="89">
        <f t="shared" si="50"/>
        <v>0</v>
      </c>
      <c r="M32" s="89">
        <f t="shared" si="50"/>
        <v>0</v>
      </c>
      <c r="N32" s="89">
        <f t="shared" si="50"/>
        <v>0</v>
      </c>
      <c r="O32" s="89">
        <f t="shared" si="50"/>
        <v>0</v>
      </c>
      <c r="P32" s="89">
        <f t="shared" si="50"/>
        <v>0</v>
      </c>
      <c r="Q32" s="89">
        <f t="shared" si="50"/>
        <v>0</v>
      </c>
      <c r="R32" s="89">
        <f t="shared" si="50"/>
        <v>0</v>
      </c>
      <c r="S32" s="89">
        <f t="shared" si="50"/>
        <v>0</v>
      </c>
      <c r="T32" s="89">
        <f t="shared" si="50"/>
        <v>0</v>
      </c>
      <c r="U32" s="89">
        <f t="shared" si="50"/>
        <v>0</v>
      </c>
      <c r="V32" s="89">
        <f t="shared" si="50"/>
        <v>0</v>
      </c>
      <c r="W32" s="89">
        <f t="shared" si="50"/>
        <v>0</v>
      </c>
      <c r="X32" s="89">
        <f t="shared" si="50"/>
        <v>0</v>
      </c>
      <c r="Y32" s="89">
        <f t="shared" si="50"/>
        <v>0</v>
      </c>
      <c r="Z32" s="89">
        <f t="shared" si="50"/>
        <v>0</v>
      </c>
      <c r="AA32" s="89">
        <f t="shared" si="50"/>
        <v>0</v>
      </c>
      <c r="AB32" s="89">
        <f t="shared" si="50"/>
        <v>0</v>
      </c>
      <c r="AC32" s="89">
        <f t="shared" si="50"/>
        <v>0</v>
      </c>
      <c r="AD32" s="89">
        <f t="shared" si="50"/>
        <v>0</v>
      </c>
      <c r="AE32" s="89">
        <f t="shared" si="50"/>
        <v>6437.2774616867027</v>
      </c>
      <c r="AF32" s="89">
        <f t="shared" si="50"/>
        <v>3051.7463522070298</v>
      </c>
      <c r="AG32" s="89">
        <f t="shared" si="50"/>
        <v>0</v>
      </c>
      <c r="AH32" s="89">
        <f t="shared" si="50"/>
        <v>0</v>
      </c>
      <c r="AI32" s="89">
        <f t="shared" si="50"/>
        <v>0</v>
      </c>
      <c r="AJ32" s="89">
        <f t="shared" si="51"/>
        <v>9489.0238138937329</v>
      </c>
      <c r="AL32" s="170">
        <f>+AL31</f>
        <v>116.33433025707903</v>
      </c>
      <c r="AM32" s="89">
        <f t="shared" ref="AM32:AM53" si="55">+$AL32*I32/10000000</f>
        <v>0</v>
      </c>
      <c r="AN32" s="169">
        <f t="shared" si="52"/>
        <v>0</v>
      </c>
      <c r="AO32" s="169">
        <f t="shared" si="52"/>
        <v>0</v>
      </c>
      <c r="AP32" s="169">
        <f t="shared" si="52"/>
        <v>0</v>
      </c>
      <c r="AQ32" s="169">
        <f t="shared" si="52"/>
        <v>0</v>
      </c>
      <c r="AR32" s="169">
        <f t="shared" si="52"/>
        <v>0</v>
      </c>
      <c r="AS32" s="169">
        <f t="shared" si="52"/>
        <v>0</v>
      </c>
      <c r="AT32" s="169">
        <f t="shared" si="52"/>
        <v>0</v>
      </c>
      <c r="AU32" s="169">
        <f t="shared" si="52"/>
        <v>0</v>
      </c>
      <c r="AV32" s="169">
        <f t="shared" si="52"/>
        <v>0</v>
      </c>
      <c r="AW32" s="169">
        <f t="shared" si="52"/>
        <v>0</v>
      </c>
      <c r="AX32" s="169">
        <f t="shared" si="52"/>
        <v>0</v>
      </c>
      <c r="AY32" s="169">
        <f t="shared" si="52"/>
        <v>0</v>
      </c>
      <c r="AZ32" s="169">
        <f t="shared" si="52"/>
        <v>0</v>
      </c>
      <c r="BA32" s="169">
        <f t="shared" si="52"/>
        <v>0</v>
      </c>
      <c r="BB32" s="169">
        <f t="shared" si="52"/>
        <v>0</v>
      </c>
      <c r="BC32" s="169">
        <f t="shared" si="52"/>
        <v>0</v>
      </c>
      <c r="BD32" s="169">
        <f t="shared" si="53"/>
        <v>0</v>
      </c>
      <c r="BE32" s="169">
        <f t="shared" si="53"/>
        <v>0</v>
      </c>
      <c r="BF32" s="169">
        <f t="shared" si="53"/>
        <v>0</v>
      </c>
      <c r="BG32" s="169">
        <f t="shared" si="53"/>
        <v>0</v>
      </c>
      <c r="BH32" s="169">
        <f t="shared" si="53"/>
        <v>0</v>
      </c>
      <c r="BI32" s="169">
        <f t="shared" si="53"/>
        <v>7.4887636218431225E-2</v>
      </c>
      <c r="BJ32" s="169">
        <f t="shared" si="53"/>
        <v>3.5502286799848883E-2</v>
      </c>
      <c r="BK32" s="169">
        <f t="shared" si="53"/>
        <v>0</v>
      </c>
      <c r="BL32" s="169">
        <f t="shared" si="53"/>
        <v>0</v>
      </c>
      <c r="BM32" s="169">
        <f t="shared" si="53"/>
        <v>0</v>
      </c>
      <c r="BN32" s="169">
        <f t="shared" si="54"/>
        <v>0.1103899230182801</v>
      </c>
    </row>
    <row r="33" spans="2:66" s="170" customFormat="1" ht="20.100000000000001" customHeight="1">
      <c r="B33" s="164">
        <f t="shared" ref="B33:B53" si="56">+B32+1</f>
        <v>3</v>
      </c>
      <c r="C33" s="296" t="s">
        <v>38</v>
      </c>
      <c r="D33" s="166" t="s">
        <v>84</v>
      </c>
      <c r="E33" s="299">
        <v>9823</v>
      </c>
      <c r="F33" s="287">
        <f>+E33/$E$54</f>
        <v>0.15024012725214891</v>
      </c>
      <c r="G33" s="167">
        <f>+H33/E33*F6</f>
        <v>50862.439203450493</v>
      </c>
      <c r="H33" s="284">
        <f>+F33*$F$29</f>
        <v>156131.79384234193</v>
      </c>
      <c r="I33" s="89">
        <f t="shared" si="49"/>
        <v>0</v>
      </c>
      <c r="J33" s="89">
        <f t="shared" si="50"/>
        <v>0</v>
      </c>
      <c r="K33" s="89">
        <f t="shared" si="50"/>
        <v>0</v>
      </c>
      <c r="L33" s="89">
        <f t="shared" si="50"/>
        <v>17166.073231164541</v>
      </c>
      <c r="M33" s="89">
        <f t="shared" si="50"/>
        <v>17166.073231164541</v>
      </c>
      <c r="N33" s="89">
        <f t="shared" si="50"/>
        <v>16530.292741121411</v>
      </c>
      <c r="O33" s="89">
        <f t="shared" si="50"/>
        <v>0</v>
      </c>
      <c r="P33" s="89">
        <f t="shared" si="50"/>
        <v>0</v>
      </c>
      <c r="Q33" s="89">
        <f t="shared" si="50"/>
        <v>0</v>
      </c>
      <c r="R33" s="89">
        <f t="shared" si="50"/>
        <v>0</v>
      </c>
      <c r="S33" s="89">
        <f t="shared" si="50"/>
        <v>0</v>
      </c>
      <c r="T33" s="89">
        <f t="shared" si="50"/>
        <v>0</v>
      </c>
      <c r="U33" s="89">
        <f t="shared" si="50"/>
        <v>0</v>
      </c>
      <c r="V33" s="89">
        <f t="shared" si="50"/>
        <v>0</v>
      </c>
      <c r="W33" s="89">
        <f t="shared" si="50"/>
        <v>0</v>
      </c>
      <c r="X33" s="89">
        <f t="shared" si="50"/>
        <v>0</v>
      </c>
      <c r="Y33" s="89">
        <f t="shared" si="50"/>
        <v>0</v>
      </c>
      <c r="Z33" s="89">
        <f t="shared" si="50"/>
        <v>0</v>
      </c>
      <c r="AA33" s="89">
        <f t="shared" si="50"/>
        <v>0</v>
      </c>
      <c r="AB33" s="89">
        <f t="shared" si="50"/>
        <v>0</v>
      </c>
      <c r="AC33" s="89">
        <f t="shared" si="50"/>
        <v>0</v>
      </c>
      <c r="AD33" s="89">
        <f t="shared" si="50"/>
        <v>0</v>
      </c>
      <c r="AE33" s="89">
        <f t="shared" si="50"/>
        <v>0</v>
      </c>
      <c r="AF33" s="89">
        <f t="shared" si="50"/>
        <v>0</v>
      </c>
      <c r="AG33" s="89">
        <f t="shared" si="50"/>
        <v>0</v>
      </c>
      <c r="AH33" s="89">
        <f t="shared" si="50"/>
        <v>0</v>
      </c>
      <c r="AI33" s="89">
        <f t="shared" si="50"/>
        <v>0</v>
      </c>
      <c r="AJ33" s="89">
        <f t="shared" si="51"/>
        <v>50862.439203450493</v>
      </c>
      <c r="AL33" s="170">
        <f t="shared" ref="AL33:AL54" si="57">+AL32</f>
        <v>116.33433025707903</v>
      </c>
      <c r="AM33" s="89">
        <f t="shared" si="55"/>
        <v>0</v>
      </c>
      <c r="AN33" s="169">
        <f t="shared" si="52"/>
        <v>0</v>
      </c>
      <c r="AO33" s="169">
        <f t="shared" si="52"/>
        <v>0</v>
      </c>
      <c r="AP33" s="169">
        <f t="shared" si="52"/>
        <v>0.19970036324914994</v>
      </c>
      <c r="AQ33" s="169">
        <f t="shared" si="52"/>
        <v>0.19970036324914994</v>
      </c>
      <c r="AR33" s="169">
        <f t="shared" si="52"/>
        <v>0.19230405349918145</v>
      </c>
      <c r="AS33" s="169">
        <f t="shared" si="52"/>
        <v>0</v>
      </c>
      <c r="AT33" s="169">
        <f t="shared" si="52"/>
        <v>0</v>
      </c>
      <c r="AU33" s="169">
        <f t="shared" si="52"/>
        <v>0</v>
      </c>
      <c r="AV33" s="169">
        <f t="shared" si="52"/>
        <v>0</v>
      </c>
      <c r="AW33" s="169">
        <f t="shared" si="52"/>
        <v>0</v>
      </c>
      <c r="AX33" s="169">
        <f t="shared" si="52"/>
        <v>0</v>
      </c>
      <c r="AY33" s="169">
        <f t="shared" si="52"/>
        <v>0</v>
      </c>
      <c r="AZ33" s="169">
        <f t="shared" si="52"/>
        <v>0</v>
      </c>
      <c r="BA33" s="169">
        <f t="shared" si="52"/>
        <v>0</v>
      </c>
      <c r="BB33" s="169">
        <f t="shared" si="52"/>
        <v>0</v>
      </c>
      <c r="BC33" s="169">
        <f t="shared" si="52"/>
        <v>0</v>
      </c>
      <c r="BD33" s="169">
        <f t="shared" si="53"/>
        <v>0</v>
      </c>
      <c r="BE33" s="169">
        <f t="shared" si="53"/>
        <v>0</v>
      </c>
      <c r="BF33" s="169">
        <f t="shared" si="53"/>
        <v>0</v>
      </c>
      <c r="BG33" s="169">
        <f t="shared" si="53"/>
        <v>0</v>
      </c>
      <c r="BH33" s="169">
        <f t="shared" si="53"/>
        <v>0</v>
      </c>
      <c r="BI33" s="169">
        <f t="shared" si="53"/>
        <v>0</v>
      </c>
      <c r="BJ33" s="169">
        <f t="shared" si="53"/>
        <v>0</v>
      </c>
      <c r="BK33" s="169">
        <f t="shared" si="53"/>
        <v>0</v>
      </c>
      <c r="BL33" s="169">
        <f t="shared" si="53"/>
        <v>0</v>
      </c>
      <c r="BM33" s="169">
        <f t="shared" si="53"/>
        <v>0</v>
      </c>
      <c r="BN33" s="169">
        <f t="shared" si="54"/>
        <v>0.59170477999748128</v>
      </c>
    </row>
    <row r="34" spans="2:66" s="170" customFormat="1" ht="20.100000000000001" customHeight="1">
      <c r="B34" s="164">
        <f t="shared" si="56"/>
        <v>4</v>
      </c>
      <c r="C34" s="297"/>
      <c r="D34" s="166" t="s">
        <v>83</v>
      </c>
      <c r="E34" s="300"/>
      <c r="F34" s="289"/>
      <c r="G34" s="167">
        <f>+H33/E33*F7</f>
        <v>64944.977057905846</v>
      </c>
      <c r="H34" s="285"/>
      <c r="I34" s="89">
        <f t="shared" si="49"/>
        <v>0</v>
      </c>
      <c r="J34" s="89">
        <f t="shared" si="50"/>
        <v>0</v>
      </c>
      <c r="K34" s="89">
        <f t="shared" si="50"/>
        <v>0</v>
      </c>
      <c r="L34" s="89">
        <f t="shared" si="50"/>
        <v>0</v>
      </c>
      <c r="M34" s="89">
        <f t="shared" si="50"/>
        <v>0</v>
      </c>
      <c r="N34" s="89">
        <f t="shared" si="50"/>
        <v>4196.1512342846654</v>
      </c>
      <c r="O34" s="89">
        <f t="shared" si="50"/>
        <v>9155.2390566210888</v>
      </c>
      <c r="P34" s="89">
        <f t="shared" si="50"/>
        <v>9155.2390566210888</v>
      </c>
      <c r="Q34" s="89">
        <f t="shared" si="50"/>
        <v>9155.2390566210888</v>
      </c>
      <c r="R34" s="89">
        <f t="shared" si="50"/>
        <v>9155.2390566210888</v>
      </c>
      <c r="S34" s="89">
        <f t="shared" si="50"/>
        <v>9155.2390566210888</v>
      </c>
      <c r="T34" s="89">
        <f t="shared" si="50"/>
        <v>9155.2390566210888</v>
      </c>
      <c r="U34" s="89">
        <f t="shared" si="50"/>
        <v>5817.3914838946503</v>
      </c>
      <c r="V34" s="89">
        <f t="shared" si="50"/>
        <v>0</v>
      </c>
      <c r="W34" s="89">
        <f t="shared" si="50"/>
        <v>0</v>
      </c>
      <c r="X34" s="89">
        <f t="shared" si="50"/>
        <v>0</v>
      </c>
      <c r="Y34" s="89">
        <f t="shared" si="50"/>
        <v>0</v>
      </c>
      <c r="Z34" s="89">
        <f t="shared" si="50"/>
        <v>0</v>
      </c>
      <c r="AA34" s="89">
        <f t="shared" si="50"/>
        <v>0</v>
      </c>
      <c r="AB34" s="89">
        <f t="shared" si="50"/>
        <v>0</v>
      </c>
      <c r="AC34" s="89">
        <f t="shared" si="50"/>
        <v>0</v>
      </c>
      <c r="AD34" s="89">
        <f t="shared" si="50"/>
        <v>0</v>
      </c>
      <c r="AE34" s="89">
        <f t="shared" si="50"/>
        <v>0</v>
      </c>
      <c r="AF34" s="89">
        <f t="shared" si="50"/>
        <v>0</v>
      </c>
      <c r="AG34" s="89">
        <f t="shared" si="50"/>
        <v>0</v>
      </c>
      <c r="AH34" s="89">
        <f t="shared" si="50"/>
        <v>0</v>
      </c>
      <c r="AI34" s="89">
        <f t="shared" si="50"/>
        <v>0</v>
      </c>
      <c r="AJ34" s="89">
        <f t="shared" si="51"/>
        <v>64944.977057905853</v>
      </c>
      <c r="AL34" s="170">
        <f t="shared" si="57"/>
        <v>116.33433025707903</v>
      </c>
      <c r="AM34" s="89">
        <f t="shared" si="55"/>
        <v>0</v>
      </c>
      <c r="AN34" s="169">
        <f t="shared" si="52"/>
        <v>0</v>
      </c>
      <c r="AO34" s="169">
        <f t="shared" si="52"/>
        <v>0</v>
      </c>
      <c r="AP34" s="169">
        <f t="shared" si="52"/>
        <v>0</v>
      </c>
      <c r="AQ34" s="169">
        <f t="shared" si="52"/>
        <v>0</v>
      </c>
      <c r="AR34" s="169">
        <f t="shared" si="52"/>
        <v>4.8815644349792207E-2</v>
      </c>
      <c r="AS34" s="169">
        <f t="shared" si="52"/>
        <v>0.10650686039954664</v>
      </c>
      <c r="AT34" s="169">
        <f t="shared" si="52"/>
        <v>0.10650686039954664</v>
      </c>
      <c r="AU34" s="169">
        <f t="shared" si="52"/>
        <v>0.10650686039954664</v>
      </c>
      <c r="AV34" s="169">
        <f t="shared" si="52"/>
        <v>0.10650686039954664</v>
      </c>
      <c r="AW34" s="169">
        <f t="shared" si="52"/>
        <v>0.10650686039954664</v>
      </c>
      <c r="AX34" s="169">
        <f t="shared" si="52"/>
        <v>0.10650686039954664</v>
      </c>
      <c r="AY34" s="169">
        <f t="shared" si="52"/>
        <v>6.767623421221193E-2</v>
      </c>
      <c r="AZ34" s="169">
        <f t="shared" si="52"/>
        <v>0</v>
      </c>
      <c r="BA34" s="169">
        <f t="shared" si="52"/>
        <v>0</v>
      </c>
      <c r="BB34" s="169">
        <f t="shared" si="52"/>
        <v>0</v>
      </c>
      <c r="BC34" s="169">
        <f t="shared" si="52"/>
        <v>0</v>
      </c>
      <c r="BD34" s="169">
        <f t="shared" si="53"/>
        <v>0</v>
      </c>
      <c r="BE34" s="169">
        <f t="shared" si="53"/>
        <v>0</v>
      </c>
      <c r="BF34" s="169">
        <f t="shared" si="53"/>
        <v>0</v>
      </c>
      <c r="BG34" s="169">
        <f t="shared" si="53"/>
        <v>0</v>
      </c>
      <c r="BH34" s="169">
        <f t="shared" si="53"/>
        <v>0</v>
      </c>
      <c r="BI34" s="169">
        <f t="shared" si="53"/>
        <v>0</v>
      </c>
      <c r="BJ34" s="169">
        <f t="shared" si="53"/>
        <v>0</v>
      </c>
      <c r="BK34" s="169">
        <f t="shared" si="53"/>
        <v>0</v>
      </c>
      <c r="BL34" s="169">
        <f t="shared" si="53"/>
        <v>0</v>
      </c>
      <c r="BM34" s="169">
        <f t="shared" si="53"/>
        <v>0</v>
      </c>
      <c r="BN34" s="169">
        <f t="shared" si="54"/>
        <v>0.75553304095928397</v>
      </c>
    </row>
    <row r="35" spans="2:66" s="170" customFormat="1" ht="20.100000000000001" customHeight="1">
      <c r="B35" s="164">
        <f t="shared" si="56"/>
        <v>5</v>
      </c>
      <c r="C35" s="297"/>
      <c r="D35" s="166" t="s">
        <v>83</v>
      </c>
      <c r="E35" s="300"/>
      <c r="F35" s="289"/>
      <c r="G35" s="167">
        <f>+H33/E33*F8</f>
        <v>37129.580618518856</v>
      </c>
      <c r="H35" s="285"/>
      <c r="I35" s="89">
        <f t="shared" si="49"/>
        <v>0</v>
      </c>
      <c r="J35" s="89">
        <f t="shared" si="50"/>
        <v>0</v>
      </c>
      <c r="K35" s="89">
        <f t="shared" si="50"/>
        <v>0</v>
      </c>
      <c r="L35" s="89">
        <f t="shared" si="50"/>
        <v>0</v>
      </c>
      <c r="M35" s="89">
        <f t="shared" si="50"/>
        <v>0</v>
      </c>
      <c r="N35" s="89">
        <f t="shared" si="50"/>
        <v>0</v>
      </c>
      <c r="O35" s="89">
        <f t="shared" si="50"/>
        <v>0</v>
      </c>
      <c r="P35" s="89">
        <f t="shared" si="50"/>
        <v>0</v>
      </c>
      <c r="Q35" s="89">
        <f t="shared" si="50"/>
        <v>0</v>
      </c>
      <c r="R35" s="89">
        <f t="shared" si="50"/>
        <v>0</v>
      </c>
      <c r="S35" s="89">
        <f t="shared" si="50"/>
        <v>0</v>
      </c>
      <c r="T35" s="89">
        <f t="shared" si="50"/>
        <v>0</v>
      </c>
      <c r="U35" s="89">
        <f t="shared" si="50"/>
        <v>0</v>
      </c>
      <c r="V35" s="89">
        <f t="shared" si="50"/>
        <v>1525.8731761035144</v>
      </c>
      <c r="W35" s="89">
        <f t="shared" si="50"/>
        <v>1525.8731761035144</v>
      </c>
      <c r="X35" s="89">
        <f t="shared" si="50"/>
        <v>1525.8731761035144</v>
      </c>
      <c r="Y35" s="89">
        <f t="shared" si="50"/>
        <v>1907.3414701293932</v>
      </c>
      <c r="Z35" s="89">
        <f t="shared" si="50"/>
        <v>8392.3024685693308</v>
      </c>
      <c r="AA35" s="89">
        <f t="shared" si="50"/>
        <v>8392.3024685693308</v>
      </c>
      <c r="AB35" s="89">
        <f t="shared" si="50"/>
        <v>8392.3024685693308</v>
      </c>
      <c r="AC35" s="89">
        <f t="shared" si="50"/>
        <v>5467.7122143709275</v>
      </c>
      <c r="AD35" s="89">
        <f t="shared" si="50"/>
        <v>0</v>
      </c>
      <c r="AE35" s="89">
        <f t="shared" si="50"/>
        <v>0</v>
      </c>
      <c r="AF35" s="89">
        <f t="shared" si="50"/>
        <v>0</v>
      </c>
      <c r="AG35" s="89">
        <f t="shared" si="50"/>
        <v>0</v>
      </c>
      <c r="AH35" s="89">
        <f t="shared" si="50"/>
        <v>0</v>
      </c>
      <c r="AI35" s="89">
        <f t="shared" si="50"/>
        <v>0</v>
      </c>
      <c r="AJ35" s="89">
        <f>SUM(I35:AI35)</f>
        <v>37129.580618518856</v>
      </c>
      <c r="AL35" s="170">
        <f t="shared" si="57"/>
        <v>116.33433025707903</v>
      </c>
      <c r="AM35" s="89">
        <f t="shared" si="55"/>
        <v>0</v>
      </c>
      <c r="AN35" s="169">
        <f t="shared" si="52"/>
        <v>0</v>
      </c>
      <c r="AO35" s="169">
        <f t="shared" si="52"/>
        <v>0</v>
      </c>
      <c r="AP35" s="169">
        <f t="shared" si="52"/>
        <v>0</v>
      </c>
      <c r="AQ35" s="169">
        <f t="shared" si="52"/>
        <v>0</v>
      </c>
      <c r="AR35" s="169">
        <f t="shared" si="52"/>
        <v>0</v>
      </c>
      <c r="AS35" s="169">
        <f t="shared" si="52"/>
        <v>0</v>
      </c>
      <c r="AT35" s="169">
        <f t="shared" si="52"/>
        <v>0</v>
      </c>
      <c r="AU35" s="169">
        <f t="shared" si="52"/>
        <v>0</v>
      </c>
      <c r="AV35" s="169">
        <f t="shared" si="52"/>
        <v>0</v>
      </c>
      <c r="AW35" s="169">
        <f t="shared" si="52"/>
        <v>0</v>
      </c>
      <c r="AX35" s="169">
        <f t="shared" si="52"/>
        <v>0</v>
      </c>
      <c r="AY35" s="169">
        <f t="shared" si="52"/>
        <v>0</v>
      </c>
      <c r="AZ35" s="169">
        <f t="shared" si="52"/>
        <v>1.7751143399924434E-2</v>
      </c>
      <c r="BA35" s="169">
        <f t="shared" si="52"/>
        <v>1.7751143399924434E-2</v>
      </c>
      <c r="BB35" s="169">
        <f t="shared" si="52"/>
        <v>1.7751143399924434E-2</v>
      </c>
      <c r="BC35" s="169">
        <f t="shared" si="52"/>
        <v>2.2188929249905547E-2</v>
      </c>
      <c r="BD35" s="169">
        <f t="shared" si="53"/>
        <v>9.7631288699584415E-2</v>
      </c>
      <c r="BE35" s="169">
        <f t="shared" si="53"/>
        <v>9.7631288699584415E-2</v>
      </c>
      <c r="BF35" s="169">
        <f t="shared" si="53"/>
        <v>9.7631288699584415E-2</v>
      </c>
      <c r="BG35" s="169">
        <f t="shared" si="53"/>
        <v>6.3608263849729244E-2</v>
      </c>
      <c r="BH35" s="169">
        <f t="shared" si="53"/>
        <v>0</v>
      </c>
      <c r="BI35" s="169">
        <f t="shared" si="53"/>
        <v>0</v>
      </c>
      <c r="BJ35" s="169">
        <f t="shared" si="53"/>
        <v>0</v>
      </c>
      <c r="BK35" s="169">
        <f t="shared" si="53"/>
        <v>0</v>
      </c>
      <c r="BL35" s="169">
        <f t="shared" si="53"/>
        <v>0</v>
      </c>
      <c r="BM35" s="169">
        <f t="shared" si="53"/>
        <v>0</v>
      </c>
      <c r="BN35" s="169">
        <f>SUM(AM35:BM35)</f>
        <v>0.43194448939816132</v>
      </c>
    </row>
    <row r="36" spans="2:66" s="170" customFormat="1" ht="20.100000000000001" customHeight="1">
      <c r="B36" s="164">
        <f t="shared" si="56"/>
        <v>6</v>
      </c>
      <c r="C36" s="298"/>
      <c r="D36" s="166" t="s">
        <v>84</v>
      </c>
      <c r="E36" s="301"/>
      <c r="F36" s="288"/>
      <c r="G36" s="167">
        <f>+H33/E33*F9</f>
        <v>3194.7969624667339</v>
      </c>
      <c r="H36" s="286"/>
      <c r="I36" s="89">
        <f t="shared" si="49"/>
        <v>0</v>
      </c>
      <c r="J36" s="89">
        <f t="shared" si="50"/>
        <v>0</v>
      </c>
      <c r="K36" s="89">
        <f t="shared" si="50"/>
        <v>0</v>
      </c>
      <c r="L36" s="89">
        <f t="shared" si="50"/>
        <v>0</v>
      </c>
      <c r="M36" s="89">
        <f t="shared" si="50"/>
        <v>0</v>
      </c>
      <c r="N36" s="89">
        <f t="shared" si="50"/>
        <v>0</v>
      </c>
      <c r="O36" s="89">
        <f t="shared" si="50"/>
        <v>0</v>
      </c>
      <c r="P36" s="89">
        <f t="shared" si="50"/>
        <v>0</v>
      </c>
      <c r="Q36" s="89">
        <f t="shared" si="50"/>
        <v>0</v>
      </c>
      <c r="R36" s="89">
        <f t="shared" si="50"/>
        <v>0</v>
      </c>
      <c r="S36" s="89">
        <f t="shared" si="50"/>
        <v>0</v>
      </c>
      <c r="T36" s="89">
        <f t="shared" si="50"/>
        <v>0</v>
      </c>
      <c r="U36" s="89">
        <f t="shared" si="50"/>
        <v>0</v>
      </c>
      <c r="V36" s="89">
        <f t="shared" si="50"/>
        <v>0</v>
      </c>
      <c r="W36" s="89">
        <f t="shared" si="50"/>
        <v>0</v>
      </c>
      <c r="X36" s="89">
        <f t="shared" si="50"/>
        <v>0</v>
      </c>
      <c r="Y36" s="89">
        <f t="shared" si="50"/>
        <v>0</v>
      </c>
      <c r="Z36" s="89">
        <f t="shared" si="50"/>
        <v>0</v>
      </c>
      <c r="AA36" s="89">
        <f t="shared" si="50"/>
        <v>0</v>
      </c>
      <c r="AB36" s="89">
        <f t="shared" si="50"/>
        <v>0</v>
      </c>
      <c r="AC36" s="89">
        <f t="shared" si="50"/>
        <v>0</v>
      </c>
      <c r="AD36" s="89">
        <f t="shared" si="50"/>
        <v>3194.7969624667339</v>
      </c>
      <c r="AE36" s="89">
        <f t="shared" si="50"/>
        <v>0</v>
      </c>
      <c r="AF36" s="89">
        <f t="shared" si="50"/>
        <v>0</v>
      </c>
      <c r="AG36" s="89">
        <f t="shared" si="50"/>
        <v>0</v>
      </c>
      <c r="AH36" s="89">
        <f t="shared" si="50"/>
        <v>0</v>
      </c>
      <c r="AI36" s="89">
        <f t="shared" si="50"/>
        <v>0</v>
      </c>
      <c r="AJ36" s="89">
        <f t="shared" ref="AJ36:AJ42" si="58">SUM(I36:AI36)</f>
        <v>3194.7969624667339</v>
      </c>
      <c r="AL36" s="170">
        <f t="shared" si="57"/>
        <v>116.33433025707903</v>
      </c>
      <c r="AM36" s="89">
        <f t="shared" si="55"/>
        <v>0</v>
      </c>
      <c r="AN36" s="169">
        <f t="shared" si="52"/>
        <v>0</v>
      </c>
      <c r="AO36" s="169">
        <f t="shared" si="52"/>
        <v>0</v>
      </c>
      <c r="AP36" s="169">
        <f t="shared" si="52"/>
        <v>0</v>
      </c>
      <c r="AQ36" s="169">
        <f t="shared" si="52"/>
        <v>0</v>
      </c>
      <c r="AR36" s="169">
        <f t="shared" si="52"/>
        <v>0</v>
      </c>
      <c r="AS36" s="169">
        <f t="shared" si="52"/>
        <v>0</v>
      </c>
      <c r="AT36" s="169">
        <f t="shared" si="52"/>
        <v>0</v>
      </c>
      <c r="AU36" s="169">
        <f t="shared" si="52"/>
        <v>0</v>
      </c>
      <c r="AV36" s="169">
        <f t="shared" si="52"/>
        <v>0</v>
      </c>
      <c r="AW36" s="169">
        <f t="shared" si="52"/>
        <v>0</v>
      </c>
      <c r="AX36" s="169">
        <f t="shared" si="52"/>
        <v>0</v>
      </c>
      <c r="AY36" s="169">
        <f t="shared" si="52"/>
        <v>0</v>
      </c>
      <c r="AZ36" s="169">
        <f t="shared" si="52"/>
        <v>0</v>
      </c>
      <c r="BA36" s="169">
        <f t="shared" si="52"/>
        <v>0</v>
      </c>
      <c r="BB36" s="169">
        <f t="shared" si="52"/>
        <v>0</v>
      </c>
      <c r="BC36" s="169">
        <f t="shared" si="52"/>
        <v>0</v>
      </c>
      <c r="BD36" s="169">
        <f t="shared" si="53"/>
        <v>0</v>
      </c>
      <c r="BE36" s="169">
        <f t="shared" si="53"/>
        <v>0</v>
      </c>
      <c r="BF36" s="169">
        <f t="shared" si="53"/>
        <v>0</v>
      </c>
      <c r="BG36" s="169">
        <f t="shared" si="53"/>
        <v>0</v>
      </c>
      <c r="BH36" s="169">
        <f t="shared" si="53"/>
        <v>3.71664564935918E-2</v>
      </c>
      <c r="BI36" s="169">
        <f t="shared" si="53"/>
        <v>0</v>
      </c>
      <c r="BJ36" s="169">
        <f t="shared" si="53"/>
        <v>0</v>
      </c>
      <c r="BK36" s="169">
        <f t="shared" si="53"/>
        <v>0</v>
      </c>
      <c r="BL36" s="169">
        <f t="shared" si="53"/>
        <v>0</v>
      </c>
      <c r="BM36" s="169">
        <f t="shared" si="53"/>
        <v>0</v>
      </c>
      <c r="BN36" s="169">
        <f t="shared" ref="BN36:BN42" si="59">SUM(AM36:BM36)</f>
        <v>3.71664564935918E-2</v>
      </c>
    </row>
    <row r="37" spans="2:66" s="170" customFormat="1" ht="20.100000000000001" customHeight="1">
      <c r="B37" s="164">
        <f t="shared" si="56"/>
        <v>7</v>
      </c>
      <c r="C37" s="165" t="s">
        <v>39</v>
      </c>
      <c r="D37" s="165"/>
      <c r="E37" s="166">
        <v>90</v>
      </c>
      <c r="F37" s="182">
        <f>+E37/$E$54</f>
        <v>1.3765256492612645E-3</v>
      </c>
      <c r="G37" s="167">
        <f>+H37/E37*F10</f>
        <v>1430.5061025970449</v>
      </c>
      <c r="H37" s="168">
        <f>+F37*$F$29</f>
        <v>1430.5061025970449</v>
      </c>
      <c r="I37" s="89">
        <f t="shared" si="49"/>
        <v>0</v>
      </c>
      <c r="J37" s="89">
        <f t="shared" si="50"/>
        <v>0</v>
      </c>
      <c r="K37" s="89">
        <f t="shared" si="50"/>
        <v>0</v>
      </c>
      <c r="L37" s="89">
        <f t="shared" si="50"/>
        <v>0</v>
      </c>
      <c r="M37" s="89">
        <f t="shared" si="50"/>
        <v>0</v>
      </c>
      <c r="N37" s="89">
        <f t="shared" si="50"/>
        <v>0</v>
      </c>
      <c r="O37" s="89">
        <f t="shared" si="50"/>
        <v>0</v>
      </c>
      <c r="P37" s="89">
        <f t="shared" si="50"/>
        <v>0</v>
      </c>
      <c r="Q37" s="89">
        <f t="shared" si="50"/>
        <v>0</v>
      </c>
      <c r="R37" s="89">
        <f t="shared" si="50"/>
        <v>0</v>
      </c>
      <c r="S37" s="89">
        <f t="shared" si="50"/>
        <v>0</v>
      </c>
      <c r="T37" s="89">
        <f t="shared" si="50"/>
        <v>0</v>
      </c>
      <c r="U37" s="89">
        <f t="shared" si="50"/>
        <v>0</v>
      </c>
      <c r="V37" s="89">
        <f t="shared" si="50"/>
        <v>0</v>
      </c>
      <c r="W37" s="89">
        <f t="shared" si="50"/>
        <v>0</v>
      </c>
      <c r="X37" s="89">
        <f t="shared" si="50"/>
        <v>0</v>
      </c>
      <c r="Y37" s="89">
        <f t="shared" si="50"/>
        <v>0</v>
      </c>
      <c r="Z37" s="89">
        <f t="shared" si="50"/>
        <v>0</v>
      </c>
      <c r="AA37" s="89">
        <f t="shared" si="50"/>
        <v>0</v>
      </c>
      <c r="AB37" s="89">
        <f t="shared" si="50"/>
        <v>0</v>
      </c>
      <c r="AC37" s="89">
        <f t="shared" si="50"/>
        <v>0</v>
      </c>
      <c r="AD37" s="89">
        <f t="shared" si="50"/>
        <v>1430.5061025970449</v>
      </c>
      <c r="AE37" s="89">
        <f t="shared" si="50"/>
        <v>0</v>
      </c>
      <c r="AF37" s="89">
        <f t="shared" si="50"/>
        <v>0</v>
      </c>
      <c r="AG37" s="89">
        <f t="shared" si="50"/>
        <v>0</v>
      </c>
      <c r="AH37" s="89">
        <f t="shared" si="50"/>
        <v>0</v>
      </c>
      <c r="AI37" s="89">
        <f t="shared" si="50"/>
        <v>0</v>
      </c>
      <c r="AJ37" s="89">
        <f t="shared" si="58"/>
        <v>1430.5061025970449</v>
      </c>
      <c r="AL37" s="170">
        <f t="shared" si="57"/>
        <v>116.33433025707903</v>
      </c>
      <c r="AM37" s="89">
        <f t="shared" si="55"/>
        <v>0</v>
      </c>
      <c r="AN37" s="169">
        <f t="shared" si="52"/>
        <v>0</v>
      </c>
      <c r="AO37" s="169">
        <f t="shared" si="52"/>
        <v>0</v>
      </c>
      <c r="AP37" s="169">
        <f t="shared" si="52"/>
        <v>0</v>
      </c>
      <c r="AQ37" s="169">
        <f t="shared" si="52"/>
        <v>0</v>
      </c>
      <c r="AR37" s="169">
        <f t="shared" si="52"/>
        <v>0</v>
      </c>
      <c r="AS37" s="169">
        <f t="shared" si="52"/>
        <v>0</v>
      </c>
      <c r="AT37" s="169">
        <f t="shared" si="52"/>
        <v>0</v>
      </c>
      <c r="AU37" s="169">
        <f t="shared" si="52"/>
        <v>0</v>
      </c>
      <c r="AV37" s="169">
        <f t="shared" si="52"/>
        <v>0</v>
      </c>
      <c r="AW37" s="169">
        <f t="shared" si="52"/>
        <v>0</v>
      </c>
      <c r="AX37" s="169">
        <f t="shared" si="52"/>
        <v>0</v>
      </c>
      <c r="AY37" s="169">
        <f t="shared" si="52"/>
        <v>0</v>
      </c>
      <c r="AZ37" s="169">
        <f t="shared" si="52"/>
        <v>0</v>
      </c>
      <c r="BA37" s="169">
        <f t="shared" si="52"/>
        <v>0</v>
      </c>
      <c r="BB37" s="169">
        <f t="shared" si="52"/>
        <v>0</v>
      </c>
      <c r="BC37" s="169">
        <f t="shared" si="52"/>
        <v>0</v>
      </c>
      <c r="BD37" s="169">
        <f t="shared" si="53"/>
        <v>0</v>
      </c>
      <c r="BE37" s="169">
        <f t="shared" si="53"/>
        <v>0</v>
      </c>
      <c r="BF37" s="169">
        <f t="shared" si="53"/>
        <v>0</v>
      </c>
      <c r="BG37" s="169">
        <f t="shared" si="53"/>
        <v>0</v>
      </c>
      <c r="BH37" s="169">
        <f t="shared" si="53"/>
        <v>1.664169693742916E-2</v>
      </c>
      <c r="BI37" s="169">
        <f t="shared" si="53"/>
        <v>0</v>
      </c>
      <c r="BJ37" s="169">
        <f t="shared" si="53"/>
        <v>0</v>
      </c>
      <c r="BK37" s="169">
        <f t="shared" si="53"/>
        <v>0</v>
      </c>
      <c r="BL37" s="169">
        <f t="shared" si="53"/>
        <v>0</v>
      </c>
      <c r="BM37" s="169">
        <f t="shared" si="53"/>
        <v>0</v>
      </c>
      <c r="BN37" s="169">
        <f t="shared" si="59"/>
        <v>1.664169693742916E-2</v>
      </c>
    </row>
    <row r="38" spans="2:66" s="170" customFormat="1" ht="20.100000000000001" customHeight="1">
      <c r="B38" s="164">
        <f t="shared" si="56"/>
        <v>8</v>
      </c>
      <c r="C38" s="296" t="s">
        <v>40</v>
      </c>
      <c r="D38" s="166" t="s">
        <v>84</v>
      </c>
      <c r="E38" s="293">
        <v>13136</v>
      </c>
      <c r="F38" s="287">
        <f>+E38/$E$54</f>
        <v>0.20091156587439968</v>
      </c>
      <c r="G38" s="167">
        <f>+H38/E38*F11</f>
        <v>150997.86638524363</v>
      </c>
      <c r="H38" s="284">
        <f>+F38*$F$29</f>
        <v>208790.31293016425</v>
      </c>
      <c r="I38" s="89">
        <f t="shared" si="49"/>
        <v>0</v>
      </c>
      <c r="J38" s="89">
        <f t="shared" si="50"/>
        <v>0</v>
      </c>
      <c r="K38" s="89">
        <f t="shared" si="50"/>
        <v>0</v>
      </c>
      <c r="L38" s="89">
        <f t="shared" si="50"/>
        <v>0</v>
      </c>
      <c r="M38" s="89">
        <f t="shared" si="50"/>
        <v>0</v>
      </c>
      <c r="N38" s="89">
        <f t="shared" si="50"/>
        <v>0</v>
      </c>
      <c r="O38" s="89">
        <f t="shared" si="50"/>
        <v>0</v>
      </c>
      <c r="P38" s="89">
        <f t="shared" si="50"/>
        <v>0</v>
      </c>
      <c r="Q38" s="89">
        <f t="shared" si="50"/>
        <v>0</v>
      </c>
      <c r="R38" s="89">
        <f t="shared" si="50"/>
        <v>0</v>
      </c>
      <c r="S38" s="89">
        <f t="shared" si="50"/>
        <v>12874.554923373405</v>
      </c>
      <c r="T38" s="89">
        <f t="shared" si="50"/>
        <v>22315.8952005139</v>
      </c>
      <c r="U38" s="89">
        <f t="shared" si="50"/>
        <v>12874.554923373405</v>
      </c>
      <c r="V38" s="89">
        <f t="shared" si="50"/>
        <v>12874.554923373405</v>
      </c>
      <c r="W38" s="89">
        <f t="shared" si="50"/>
        <v>12874.554923373405</v>
      </c>
      <c r="X38" s="89">
        <f t="shared" si="50"/>
        <v>12874.554923373405</v>
      </c>
      <c r="Y38" s="89">
        <f t="shared" si="50"/>
        <v>12874.554923373405</v>
      </c>
      <c r="Z38" s="89">
        <f t="shared" si="50"/>
        <v>22315.8952005139</v>
      </c>
      <c r="AA38" s="89">
        <f t="shared" si="50"/>
        <v>18882.680554280993</v>
      </c>
      <c r="AB38" s="89">
        <f t="shared" si="50"/>
        <v>10236.06588969441</v>
      </c>
      <c r="AC38" s="89">
        <f t="shared" si="50"/>
        <v>0</v>
      </c>
      <c r="AD38" s="89">
        <f t="shared" si="50"/>
        <v>0</v>
      </c>
      <c r="AE38" s="89">
        <f t="shared" si="50"/>
        <v>0</v>
      </c>
      <c r="AF38" s="89">
        <f t="shared" si="50"/>
        <v>0</v>
      </c>
      <c r="AG38" s="89">
        <f t="shared" si="50"/>
        <v>0</v>
      </c>
      <c r="AH38" s="89">
        <f t="shared" si="50"/>
        <v>0</v>
      </c>
      <c r="AI38" s="89">
        <f t="shared" si="50"/>
        <v>0</v>
      </c>
      <c r="AJ38" s="89">
        <f t="shared" si="58"/>
        <v>150997.86638524363</v>
      </c>
      <c r="AL38" s="170">
        <f t="shared" si="57"/>
        <v>116.33433025707903</v>
      </c>
      <c r="AM38" s="89">
        <f t="shared" si="55"/>
        <v>0</v>
      </c>
      <c r="AN38" s="169">
        <f t="shared" si="52"/>
        <v>0</v>
      </c>
      <c r="AO38" s="169">
        <f t="shared" si="52"/>
        <v>0</v>
      </c>
      <c r="AP38" s="169">
        <f t="shared" si="52"/>
        <v>0</v>
      </c>
      <c r="AQ38" s="169">
        <f t="shared" si="52"/>
        <v>0</v>
      </c>
      <c r="AR38" s="169">
        <f t="shared" si="52"/>
        <v>0</v>
      </c>
      <c r="AS38" s="169">
        <f t="shared" si="52"/>
        <v>0</v>
      </c>
      <c r="AT38" s="169">
        <f t="shared" si="52"/>
        <v>0</v>
      </c>
      <c r="AU38" s="169">
        <f t="shared" si="52"/>
        <v>0</v>
      </c>
      <c r="AV38" s="169">
        <f t="shared" si="52"/>
        <v>0</v>
      </c>
      <c r="AW38" s="169">
        <f t="shared" si="52"/>
        <v>0.14977527243686245</v>
      </c>
      <c r="AX38" s="169">
        <f t="shared" si="52"/>
        <v>0.25961047222389488</v>
      </c>
      <c r="AY38" s="169">
        <f t="shared" si="52"/>
        <v>0.14977527243686245</v>
      </c>
      <c r="AZ38" s="169">
        <f t="shared" si="52"/>
        <v>0.14977527243686245</v>
      </c>
      <c r="BA38" s="169">
        <f t="shared" si="52"/>
        <v>0.14977527243686245</v>
      </c>
      <c r="BB38" s="169">
        <f t="shared" si="52"/>
        <v>0.14977527243686245</v>
      </c>
      <c r="BC38" s="169">
        <f t="shared" si="52"/>
        <v>0.14977527243686245</v>
      </c>
      <c r="BD38" s="169">
        <f t="shared" si="53"/>
        <v>0.25961047222389488</v>
      </c>
      <c r="BE38" s="169">
        <f t="shared" si="53"/>
        <v>0.21967039957406492</v>
      </c>
      <c r="BF38" s="169">
        <f t="shared" si="53"/>
        <v>0.11908058697449309</v>
      </c>
      <c r="BG38" s="169">
        <f t="shared" si="53"/>
        <v>0</v>
      </c>
      <c r="BH38" s="169">
        <f t="shared" si="53"/>
        <v>0</v>
      </c>
      <c r="BI38" s="169">
        <f t="shared" si="53"/>
        <v>0</v>
      </c>
      <c r="BJ38" s="169">
        <f t="shared" si="53"/>
        <v>0</v>
      </c>
      <c r="BK38" s="169">
        <f t="shared" si="53"/>
        <v>0</v>
      </c>
      <c r="BL38" s="169">
        <f t="shared" si="53"/>
        <v>0</v>
      </c>
      <c r="BM38" s="169">
        <f t="shared" si="53"/>
        <v>0</v>
      </c>
      <c r="BN38" s="169">
        <f t="shared" si="59"/>
        <v>1.7566235656175224</v>
      </c>
    </row>
    <row r="39" spans="2:66" s="170" customFormat="1" ht="20.100000000000001" customHeight="1">
      <c r="B39" s="164">
        <f t="shared" si="56"/>
        <v>9</v>
      </c>
      <c r="C39" s="297"/>
      <c r="D39" s="166" t="s">
        <v>83</v>
      </c>
      <c r="E39" s="294"/>
      <c r="F39" s="289"/>
      <c r="G39" s="167">
        <f>+H38/E38*F12</f>
        <v>55630.792878773973</v>
      </c>
      <c r="H39" s="285"/>
      <c r="I39" s="89">
        <f t="shared" si="49"/>
        <v>0</v>
      </c>
      <c r="J39" s="89">
        <f t="shared" si="50"/>
        <v>0</v>
      </c>
      <c r="K39" s="89">
        <f t="shared" si="50"/>
        <v>0</v>
      </c>
      <c r="L39" s="89">
        <f t="shared" si="50"/>
        <v>0</v>
      </c>
      <c r="M39" s="89">
        <f t="shared" si="50"/>
        <v>1907.3414701293934</v>
      </c>
      <c r="N39" s="89">
        <f t="shared" si="50"/>
        <v>9918.1756446728468</v>
      </c>
      <c r="O39" s="89">
        <f t="shared" si="50"/>
        <v>9918.1756446728468</v>
      </c>
      <c r="P39" s="89">
        <f t="shared" si="50"/>
        <v>9918.1756446728468</v>
      </c>
      <c r="Q39" s="89">
        <f t="shared" si="50"/>
        <v>9918.1756446728468</v>
      </c>
      <c r="R39" s="89">
        <f t="shared" si="50"/>
        <v>9918.1756446728468</v>
      </c>
      <c r="S39" s="89">
        <f t="shared" si="50"/>
        <v>4132.5731852803528</v>
      </c>
      <c r="T39" s="89">
        <f t="shared" si="50"/>
        <v>0</v>
      </c>
      <c r="U39" s="89">
        <f t="shared" si="50"/>
        <v>0</v>
      </c>
      <c r="V39" s="89">
        <f t="shared" si="50"/>
        <v>0</v>
      </c>
      <c r="W39" s="89">
        <f t="shared" si="50"/>
        <v>0</v>
      </c>
      <c r="X39" s="89">
        <f t="shared" si="50"/>
        <v>0</v>
      </c>
      <c r="Y39" s="89">
        <f t="shared" si="50"/>
        <v>0</v>
      </c>
      <c r="Z39" s="89">
        <f t="shared" si="50"/>
        <v>0</v>
      </c>
      <c r="AA39" s="89">
        <f t="shared" si="50"/>
        <v>0</v>
      </c>
      <c r="AB39" s="89">
        <f t="shared" si="50"/>
        <v>0</v>
      </c>
      <c r="AC39" s="89">
        <f t="shared" si="50"/>
        <v>0</v>
      </c>
      <c r="AD39" s="89">
        <f t="shared" si="50"/>
        <v>0</v>
      </c>
      <c r="AE39" s="89">
        <f t="shared" si="50"/>
        <v>0</v>
      </c>
      <c r="AF39" s="89">
        <f t="shared" si="50"/>
        <v>0</v>
      </c>
      <c r="AG39" s="89">
        <f t="shared" si="50"/>
        <v>0</v>
      </c>
      <c r="AH39" s="89">
        <f t="shared" si="50"/>
        <v>0</v>
      </c>
      <c r="AI39" s="89">
        <f t="shared" si="50"/>
        <v>0</v>
      </c>
      <c r="AJ39" s="89">
        <f t="shared" si="58"/>
        <v>55630.79287877398</v>
      </c>
      <c r="AL39" s="170">
        <f t="shared" si="57"/>
        <v>116.33433025707903</v>
      </c>
      <c r="AM39" s="89">
        <f t="shared" si="55"/>
        <v>0</v>
      </c>
      <c r="AN39" s="169">
        <f t="shared" si="52"/>
        <v>0</v>
      </c>
      <c r="AO39" s="169">
        <f t="shared" si="52"/>
        <v>0</v>
      </c>
      <c r="AP39" s="169">
        <f t="shared" si="52"/>
        <v>0</v>
      </c>
      <c r="AQ39" s="169">
        <f t="shared" si="52"/>
        <v>2.2188929249905551E-2</v>
      </c>
      <c r="AR39" s="169">
        <f t="shared" si="52"/>
        <v>0.11538243209950887</v>
      </c>
      <c r="AS39" s="169">
        <f t="shared" si="52"/>
        <v>0.11538243209950887</v>
      </c>
      <c r="AT39" s="169">
        <f t="shared" si="52"/>
        <v>0.11538243209950887</v>
      </c>
      <c r="AU39" s="169">
        <f t="shared" si="52"/>
        <v>0.11538243209950887</v>
      </c>
      <c r="AV39" s="169">
        <f t="shared" si="52"/>
        <v>0.11538243209950887</v>
      </c>
      <c r="AW39" s="169">
        <f t="shared" si="52"/>
        <v>4.8076013374795362E-2</v>
      </c>
      <c r="AX39" s="169">
        <f t="shared" si="52"/>
        <v>0</v>
      </c>
      <c r="AY39" s="169">
        <f t="shared" si="52"/>
        <v>0</v>
      </c>
      <c r="AZ39" s="169">
        <f t="shared" si="52"/>
        <v>0</v>
      </c>
      <c r="BA39" s="169">
        <f t="shared" si="52"/>
        <v>0</v>
      </c>
      <c r="BB39" s="169">
        <f t="shared" si="52"/>
        <v>0</v>
      </c>
      <c r="BC39" s="169">
        <f t="shared" si="52"/>
        <v>0</v>
      </c>
      <c r="BD39" s="169">
        <f t="shared" si="53"/>
        <v>0</v>
      </c>
      <c r="BE39" s="169">
        <f t="shared" si="53"/>
        <v>0</v>
      </c>
      <c r="BF39" s="169">
        <f t="shared" si="53"/>
        <v>0</v>
      </c>
      <c r="BG39" s="169">
        <f t="shared" si="53"/>
        <v>0</v>
      </c>
      <c r="BH39" s="169">
        <f t="shared" si="53"/>
        <v>0</v>
      </c>
      <c r="BI39" s="169">
        <f t="shared" si="53"/>
        <v>0</v>
      </c>
      <c r="BJ39" s="169">
        <f t="shared" si="53"/>
        <v>0</v>
      </c>
      <c r="BK39" s="169">
        <f t="shared" si="53"/>
        <v>0</v>
      </c>
      <c r="BL39" s="169">
        <f t="shared" si="53"/>
        <v>0</v>
      </c>
      <c r="BM39" s="169">
        <f t="shared" si="53"/>
        <v>0</v>
      </c>
      <c r="BN39" s="169">
        <f t="shared" si="59"/>
        <v>0.6471771031222453</v>
      </c>
    </row>
    <row r="40" spans="2:66" s="170" customFormat="1" ht="20.100000000000001" customHeight="1">
      <c r="B40" s="164">
        <f t="shared" si="56"/>
        <v>10</v>
      </c>
      <c r="C40" s="298"/>
      <c r="D40" s="166" t="s">
        <v>84</v>
      </c>
      <c r="E40" s="295"/>
      <c r="F40" s="288"/>
      <c r="G40" s="167">
        <f>+H38/E38*F13</f>
        <v>2161.6536661466457</v>
      </c>
      <c r="H40" s="286"/>
      <c r="I40" s="89">
        <f t="shared" si="49"/>
        <v>0</v>
      </c>
      <c r="J40" s="89">
        <f t="shared" si="50"/>
        <v>0</v>
      </c>
      <c r="K40" s="89">
        <f t="shared" si="50"/>
        <v>0</v>
      </c>
      <c r="L40" s="89">
        <f t="shared" si="50"/>
        <v>0</v>
      </c>
      <c r="M40" s="89">
        <f t="shared" si="50"/>
        <v>2161.6536661466457</v>
      </c>
      <c r="N40" s="89">
        <f t="shared" si="50"/>
        <v>0</v>
      </c>
      <c r="O40" s="89">
        <f t="shared" si="50"/>
        <v>0</v>
      </c>
      <c r="P40" s="89">
        <f t="shared" si="50"/>
        <v>0</v>
      </c>
      <c r="Q40" s="89">
        <f t="shared" si="50"/>
        <v>0</v>
      </c>
      <c r="R40" s="89">
        <f t="shared" si="50"/>
        <v>0</v>
      </c>
      <c r="S40" s="89">
        <f t="shared" si="50"/>
        <v>0</v>
      </c>
      <c r="T40" s="89">
        <f t="shared" si="50"/>
        <v>0</v>
      </c>
      <c r="U40" s="89">
        <f t="shared" si="50"/>
        <v>0</v>
      </c>
      <c r="V40" s="89">
        <f t="shared" si="50"/>
        <v>0</v>
      </c>
      <c r="W40" s="89">
        <f t="shared" si="50"/>
        <v>0</v>
      </c>
      <c r="X40" s="89">
        <f t="shared" si="50"/>
        <v>0</v>
      </c>
      <c r="Y40" s="89">
        <f t="shared" si="50"/>
        <v>0</v>
      </c>
      <c r="Z40" s="89">
        <f t="shared" si="50"/>
        <v>0</v>
      </c>
      <c r="AA40" s="89">
        <f t="shared" si="50"/>
        <v>0</v>
      </c>
      <c r="AB40" s="89">
        <f t="shared" si="50"/>
        <v>0</v>
      </c>
      <c r="AC40" s="89">
        <f t="shared" si="50"/>
        <v>0</v>
      </c>
      <c r="AD40" s="89">
        <f t="shared" si="50"/>
        <v>0</v>
      </c>
      <c r="AE40" s="89">
        <f t="shared" ref="AE40:AI40" si="60">+AE13/$F13*$G40</f>
        <v>0</v>
      </c>
      <c r="AF40" s="89">
        <f t="shared" si="60"/>
        <v>0</v>
      </c>
      <c r="AG40" s="89">
        <f t="shared" si="60"/>
        <v>0</v>
      </c>
      <c r="AH40" s="89">
        <f t="shared" si="60"/>
        <v>0</v>
      </c>
      <c r="AI40" s="89">
        <f t="shared" si="60"/>
        <v>0</v>
      </c>
      <c r="AJ40" s="89">
        <f t="shared" si="58"/>
        <v>2161.6536661466457</v>
      </c>
      <c r="AL40" s="170">
        <f t="shared" si="57"/>
        <v>116.33433025707903</v>
      </c>
      <c r="AM40" s="89">
        <f t="shared" si="55"/>
        <v>0</v>
      </c>
      <c r="AN40" s="169">
        <f t="shared" si="52"/>
        <v>0</v>
      </c>
      <c r="AO40" s="169">
        <f t="shared" si="52"/>
        <v>0</v>
      </c>
      <c r="AP40" s="169">
        <f t="shared" si="52"/>
        <v>0</v>
      </c>
      <c r="AQ40" s="169">
        <f t="shared" si="52"/>
        <v>2.5147453149892956E-2</v>
      </c>
      <c r="AR40" s="169">
        <f t="shared" si="52"/>
        <v>0</v>
      </c>
      <c r="AS40" s="169">
        <f t="shared" si="52"/>
        <v>0</v>
      </c>
      <c r="AT40" s="169">
        <f t="shared" si="52"/>
        <v>0</v>
      </c>
      <c r="AU40" s="169">
        <f t="shared" si="52"/>
        <v>0</v>
      </c>
      <c r="AV40" s="169">
        <f t="shared" si="52"/>
        <v>0</v>
      </c>
      <c r="AW40" s="169">
        <f t="shared" si="52"/>
        <v>0</v>
      </c>
      <c r="AX40" s="169">
        <f t="shared" si="52"/>
        <v>0</v>
      </c>
      <c r="AY40" s="169">
        <f t="shared" si="52"/>
        <v>0</v>
      </c>
      <c r="AZ40" s="169">
        <f t="shared" si="52"/>
        <v>0</v>
      </c>
      <c r="BA40" s="169">
        <f t="shared" si="52"/>
        <v>0</v>
      </c>
      <c r="BB40" s="169">
        <f t="shared" si="52"/>
        <v>0</v>
      </c>
      <c r="BC40" s="169">
        <f t="shared" si="52"/>
        <v>0</v>
      </c>
      <c r="BD40" s="169">
        <f t="shared" si="53"/>
        <v>0</v>
      </c>
      <c r="BE40" s="169">
        <f t="shared" si="53"/>
        <v>0</v>
      </c>
      <c r="BF40" s="169">
        <f t="shared" si="53"/>
        <v>0</v>
      </c>
      <c r="BG40" s="169">
        <f t="shared" si="53"/>
        <v>0</v>
      </c>
      <c r="BH40" s="169">
        <f t="shared" si="53"/>
        <v>0</v>
      </c>
      <c r="BI40" s="169">
        <f t="shared" si="53"/>
        <v>0</v>
      </c>
      <c r="BJ40" s="169">
        <f t="shared" si="53"/>
        <v>0</v>
      </c>
      <c r="BK40" s="169">
        <f t="shared" si="53"/>
        <v>0</v>
      </c>
      <c r="BL40" s="169">
        <f t="shared" si="53"/>
        <v>0</v>
      </c>
      <c r="BM40" s="169">
        <f t="shared" si="53"/>
        <v>0</v>
      </c>
      <c r="BN40" s="169">
        <f t="shared" si="59"/>
        <v>2.5147453149892956E-2</v>
      </c>
    </row>
    <row r="41" spans="2:66" s="170" customFormat="1" ht="20.100000000000001" customHeight="1">
      <c r="B41" s="164">
        <f t="shared" si="56"/>
        <v>11</v>
      </c>
      <c r="C41" s="171" t="s">
        <v>41</v>
      </c>
      <c r="D41" s="172" t="s">
        <v>83</v>
      </c>
      <c r="E41" s="172">
        <v>3229</v>
      </c>
      <c r="F41" s="182">
        <f>+E41/$E$54</f>
        <v>4.9386681349606928E-2</v>
      </c>
      <c r="G41" s="167">
        <f>+H41/E41*F14</f>
        <v>51323.380058731767</v>
      </c>
      <c r="H41" s="168">
        <f>+F41*$F$29</f>
        <v>51323.380058731767</v>
      </c>
      <c r="I41" s="89">
        <f t="shared" si="49"/>
        <v>0</v>
      </c>
      <c r="J41" s="89">
        <f t="shared" ref="J41:AI50" si="61">+J14/$F14*$G41</f>
        <v>0</v>
      </c>
      <c r="K41" s="89">
        <f t="shared" si="61"/>
        <v>0</v>
      </c>
      <c r="L41" s="89">
        <f t="shared" si="61"/>
        <v>0</v>
      </c>
      <c r="M41" s="89">
        <f t="shared" si="61"/>
        <v>0</v>
      </c>
      <c r="N41" s="89">
        <f t="shared" si="61"/>
        <v>0</v>
      </c>
      <c r="O41" s="89">
        <f t="shared" si="61"/>
        <v>0</v>
      </c>
      <c r="P41" s="89">
        <f t="shared" si="61"/>
        <v>0</v>
      </c>
      <c r="Q41" s="89">
        <f t="shared" si="61"/>
        <v>0</v>
      </c>
      <c r="R41" s="89">
        <f t="shared" si="61"/>
        <v>0</v>
      </c>
      <c r="S41" s="89">
        <f t="shared" si="61"/>
        <v>0</v>
      </c>
      <c r="T41" s="89">
        <f t="shared" si="61"/>
        <v>0</v>
      </c>
      <c r="U41" s="89">
        <f t="shared" si="61"/>
        <v>0</v>
      </c>
      <c r="V41" s="89">
        <f t="shared" si="61"/>
        <v>0</v>
      </c>
      <c r="W41" s="89">
        <f t="shared" si="61"/>
        <v>0</v>
      </c>
      <c r="X41" s="89">
        <f t="shared" si="61"/>
        <v>0</v>
      </c>
      <c r="Y41" s="89">
        <f t="shared" si="61"/>
        <v>0</v>
      </c>
      <c r="Z41" s="89">
        <f t="shared" si="61"/>
        <v>0</v>
      </c>
      <c r="AA41" s="89">
        <f t="shared" si="61"/>
        <v>0</v>
      </c>
      <c r="AB41" s="89">
        <f t="shared" si="61"/>
        <v>4005.4170872717268</v>
      </c>
      <c r="AC41" s="89">
        <f t="shared" si="61"/>
        <v>8678.4036890887401</v>
      </c>
      <c r="AD41" s="89">
        <f t="shared" si="61"/>
        <v>8678.4036890887401</v>
      </c>
      <c r="AE41" s="89">
        <f t="shared" si="61"/>
        <v>8678.4036890887401</v>
      </c>
      <c r="AF41" s="89">
        <f t="shared" si="61"/>
        <v>8678.4036890887401</v>
      </c>
      <c r="AG41" s="89">
        <f t="shared" si="61"/>
        <v>8678.4036890887401</v>
      </c>
      <c r="AH41" s="89">
        <f t="shared" si="61"/>
        <v>3925.9445260163352</v>
      </c>
      <c r="AI41" s="89">
        <f t="shared" si="61"/>
        <v>0</v>
      </c>
      <c r="AJ41" s="89">
        <f t="shared" si="58"/>
        <v>51323.380058731753</v>
      </c>
      <c r="AL41" s="170">
        <f t="shared" si="57"/>
        <v>116.33433025707903</v>
      </c>
      <c r="AM41" s="89">
        <f t="shared" si="55"/>
        <v>0</v>
      </c>
      <c r="AN41" s="169">
        <f t="shared" si="52"/>
        <v>0</v>
      </c>
      <c r="AO41" s="169">
        <f t="shared" si="52"/>
        <v>0</v>
      </c>
      <c r="AP41" s="169">
        <f t="shared" si="52"/>
        <v>0</v>
      </c>
      <c r="AQ41" s="169">
        <f t="shared" si="52"/>
        <v>0</v>
      </c>
      <c r="AR41" s="169">
        <f t="shared" si="52"/>
        <v>0</v>
      </c>
      <c r="AS41" s="169">
        <f t="shared" si="52"/>
        <v>0</v>
      </c>
      <c r="AT41" s="169">
        <f t="shared" si="52"/>
        <v>0</v>
      </c>
      <c r="AU41" s="169">
        <f t="shared" si="52"/>
        <v>0</v>
      </c>
      <c r="AV41" s="169">
        <f t="shared" si="52"/>
        <v>0</v>
      </c>
      <c r="AW41" s="169">
        <f t="shared" si="52"/>
        <v>0</v>
      </c>
      <c r="AX41" s="169">
        <f t="shared" si="52"/>
        <v>0</v>
      </c>
      <c r="AY41" s="169">
        <f t="shared" si="52"/>
        <v>0</v>
      </c>
      <c r="AZ41" s="169">
        <f t="shared" si="52"/>
        <v>0</v>
      </c>
      <c r="BA41" s="169">
        <f t="shared" si="52"/>
        <v>0</v>
      </c>
      <c r="BB41" s="169">
        <f t="shared" si="52"/>
        <v>0</v>
      </c>
      <c r="BC41" s="169">
        <f t="shared" si="52"/>
        <v>0</v>
      </c>
      <c r="BD41" s="169">
        <f t="shared" si="53"/>
        <v>0</v>
      </c>
      <c r="BE41" s="169">
        <f t="shared" si="53"/>
        <v>0</v>
      </c>
      <c r="BF41" s="169">
        <f t="shared" si="53"/>
        <v>4.6596751424801665E-2</v>
      </c>
      <c r="BG41" s="169">
        <f t="shared" si="53"/>
        <v>0.10095962808707025</v>
      </c>
      <c r="BH41" s="169">
        <f t="shared" si="53"/>
        <v>0.10095962808707025</v>
      </c>
      <c r="BI41" s="169">
        <f t="shared" si="53"/>
        <v>0.10095962808707025</v>
      </c>
      <c r="BJ41" s="169">
        <f t="shared" si="53"/>
        <v>0.10095962808707025</v>
      </c>
      <c r="BK41" s="169">
        <f t="shared" si="53"/>
        <v>0.10095962808707025</v>
      </c>
      <c r="BL41" s="169">
        <f t="shared" si="53"/>
        <v>4.56722127060556E-2</v>
      </c>
      <c r="BM41" s="169">
        <f t="shared" si="53"/>
        <v>0</v>
      </c>
      <c r="BN41" s="169">
        <f t="shared" si="59"/>
        <v>0.59706710456620848</v>
      </c>
    </row>
    <row r="42" spans="2:66" s="170" customFormat="1" ht="20.100000000000001" customHeight="1">
      <c r="B42" s="164">
        <f t="shared" si="56"/>
        <v>12</v>
      </c>
      <c r="C42" s="290" t="s">
        <v>42</v>
      </c>
      <c r="D42" s="166" t="s">
        <v>84</v>
      </c>
      <c r="E42" s="293">
        <v>14655</v>
      </c>
      <c r="F42" s="287">
        <f>+E42/$E$54</f>
        <v>0.22414425988804257</v>
      </c>
      <c r="G42" s="167">
        <f>+H42/E42*F15</f>
        <v>10410.905524456271</v>
      </c>
      <c r="H42" s="284">
        <f>+F42*$F$29</f>
        <v>232934.07703955215</v>
      </c>
      <c r="I42" s="89">
        <f t="shared" si="49"/>
        <v>0</v>
      </c>
      <c r="J42" s="89">
        <f t="shared" si="61"/>
        <v>0</v>
      </c>
      <c r="K42" s="89">
        <f t="shared" si="61"/>
        <v>0</v>
      </c>
      <c r="L42" s="89">
        <f t="shared" si="61"/>
        <v>0</v>
      </c>
      <c r="M42" s="89">
        <f t="shared" si="61"/>
        <v>0</v>
      </c>
      <c r="N42" s="89">
        <f t="shared" si="61"/>
        <v>0</v>
      </c>
      <c r="O42" s="89">
        <f t="shared" si="61"/>
        <v>0</v>
      </c>
      <c r="P42" s="89">
        <f t="shared" si="61"/>
        <v>0</v>
      </c>
      <c r="Q42" s="89">
        <f t="shared" si="61"/>
        <v>0</v>
      </c>
      <c r="R42" s="89">
        <f t="shared" si="61"/>
        <v>0</v>
      </c>
      <c r="S42" s="89">
        <f t="shared" si="61"/>
        <v>0</v>
      </c>
      <c r="T42" s="89">
        <f t="shared" si="61"/>
        <v>0</v>
      </c>
      <c r="U42" s="89">
        <f t="shared" si="61"/>
        <v>0</v>
      </c>
      <c r="V42" s="89">
        <f t="shared" si="61"/>
        <v>0</v>
      </c>
      <c r="W42" s="89">
        <f t="shared" si="61"/>
        <v>0</v>
      </c>
      <c r="X42" s="89">
        <f t="shared" si="61"/>
        <v>0</v>
      </c>
      <c r="Y42" s="89">
        <f t="shared" si="61"/>
        <v>0</v>
      </c>
      <c r="Z42" s="89">
        <f t="shared" si="61"/>
        <v>0</v>
      </c>
      <c r="AA42" s="89">
        <f t="shared" si="61"/>
        <v>0</v>
      </c>
      <c r="AB42" s="89">
        <f t="shared" si="61"/>
        <v>0</v>
      </c>
      <c r="AC42" s="89">
        <f t="shared" si="61"/>
        <v>0</v>
      </c>
      <c r="AD42" s="89">
        <f t="shared" si="61"/>
        <v>0</v>
      </c>
      <c r="AE42" s="89">
        <f t="shared" si="61"/>
        <v>0</v>
      </c>
      <c r="AF42" s="89">
        <f t="shared" si="61"/>
        <v>0</v>
      </c>
      <c r="AG42" s="89">
        <f t="shared" si="61"/>
        <v>7629.3658805175728</v>
      </c>
      <c r="AH42" s="89">
        <f t="shared" si="61"/>
        <v>2781.5396439386986</v>
      </c>
      <c r="AI42" s="89">
        <f t="shared" si="61"/>
        <v>0</v>
      </c>
      <c r="AJ42" s="89">
        <f t="shared" si="58"/>
        <v>10410.905524456271</v>
      </c>
      <c r="AL42" s="170">
        <f t="shared" si="57"/>
        <v>116.33433025707903</v>
      </c>
      <c r="AM42" s="89">
        <f t="shared" si="55"/>
        <v>0</v>
      </c>
      <c r="AN42" s="169">
        <f t="shared" si="52"/>
        <v>0</v>
      </c>
      <c r="AO42" s="169">
        <f t="shared" si="52"/>
        <v>0</v>
      </c>
      <c r="AP42" s="169">
        <f t="shared" si="52"/>
        <v>0</v>
      </c>
      <c r="AQ42" s="169">
        <f t="shared" si="52"/>
        <v>0</v>
      </c>
      <c r="AR42" s="169">
        <f t="shared" si="52"/>
        <v>0</v>
      </c>
      <c r="AS42" s="169">
        <f t="shared" si="52"/>
        <v>0</v>
      </c>
      <c r="AT42" s="169">
        <f t="shared" si="52"/>
        <v>0</v>
      </c>
      <c r="AU42" s="169">
        <f t="shared" si="52"/>
        <v>0</v>
      </c>
      <c r="AV42" s="169">
        <f t="shared" si="52"/>
        <v>0</v>
      </c>
      <c r="AW42" s="169">
        <f t="shared" si="52"/>
        <v>0</v>
      </c>
      <c r="AX42" s="169">
        <f t="shared" si="52"/>
        <v>0</v>
      </c>
      <c r="AY42" s="169">
        <f t="shared" si="52"/>
        <v>0</v>
      </c>
      <c r="AZ42" s="169">
        <f t="shared" si="52"/>
        <v>0</v>
      </c>
      <c r="BA42" s="169">
        <f t="shared" si="52"/>
        <v>0</v>
      </c>
      <c r="BB42" s="169">
        <f t="shared" si="52"/>
        <v>0</v>
      </c>
      <c r="BC42" s="169">
        <f t="shared" si="52"/>
        <v>0</v>
      </c>
      <c r="BD42" s="169">
        <f t="shared" si="53"/>
        <v>0</v>
      </c>
      <c r="BE42" s="169">
        <f t="shared" si="53"/>
        <v>0</v>
      </c>
      <c r="BF42" s="169">
        <f t="shared" si="53"/>
        <v>0</v>
      </c>
      <c r="BG42" s="169">
        <f t="shared" si="53"/>
        <v>0</v>
      </c>
      <c r="BH42" s="169">
        <f t="shared" si="53"/>
        <v>0</v>
      </c>
      <c r="BI42" s="169">
        <f t="shared" si="53"/>
        <v>0</v>
      </c>
      <c r="BJ42" s="169">
        <f t="shared" si="53"/>
        <v>0</v>
      </c>
      <c r="BK42" s="169">
        <f t="shared" si="53"/>
        <v>8.8755716999622189E-2</v>
      </c>
      <c r="BL42" s="169">
        <f t="shared" si="53"/>
        <v>3.2358855156112261E-2</v>
      </c>
      <c r="BM42" s="169">
        <f t="shared" si="53"/>
        <v>0</v>
      </c>
      <c r="BN42" s="169">
        <f t="shared" si="59"/>
        <v>0.12111457215573446</v>
      </c>
    </row>
    <row r="43" spans="2:66" s="170" customFormat="1" ht="20.100000000000001" customHeight="1">
      <c r="B43" s="164">
        <f t="shared" si="56"/>
        <v>13</v>
      </c>
      <c r="C43" s="291"/>
      <c r="D43" s="293" t="s">
        <v>83</v>
      </c>
      <c r="E43" s="294"/>
      <c r="F43" s="289"/>
      <c r="G43" s="167">
        <f>+H42/E42*F16</f>
        <v>222523.17151509589</v>
      </c>
      <c r="H43" s="285"/>
      <c r="I43" s="89">
        <f t="shared" si="49"/>
        <v>0</v>
      </c>
      <c r="J43" s="89">
        <f t="shared" si="61"/>
        <v>0</v>
      </c>
      <c r="K43" s="89">
        <f t="shared" si="61"/>
        <v>0</v>
      </c>
      <c r="L43" s="89">
        <f t="shared" si="61"/>
        <v>0</v>
      </c>
      <c r="M43" s="89">
        <f t="shared" si="61"/>
        <v>2384.1768376617415</v>
      </c>
      <c r="N43" s="89">
        <f t="shared" si="61"/>
        <v>6198.8597779205284</v>
      </c>
      <c r="O43" s="89">
        <f t="shared" si="61"/>
        <v>6198.8597779205284</v>
      </c>
      <c r="P43" s="89">
        <f t="shared" si="61"/>
        <v>6198.8597779205284</v>
      </c>
      <c r="Q43" s="89">
        <f t="shared" si="61"/>
        <v>6198.8597779205284</v>
      </c>
      <c r="R43" s="89">
        <f t="shared" si="61"/>
        <v>6198.8597779205284</v>
      </c>
      <c r="S43" s="89">
        <f t="shared" si="61"/>
        <v>6198.8597779205284</v>
      </c>
      <c r="T43" s="89">
        <f t="shared" si="61"/>
        <v>6198.8597779205284</v>
      </c>
      <c r="U43" s="89">
        <f t="shared" si="61"/>
        <v>3814.6829402587869</v>
      </c>
      <c r="V43" s="89">
        <f t="shared" si="61"/>
        <v>3814.6829402587869</v>
      </c>
      <c r="W43" s="89">
        <f t="shared" si="61"/>
        <v>3814.6829402587869</v>
      </c>
      <c r="X43" s="89">
        <f t="shared" si="61"/>
        <v>3814.6829402587869</v>
      </c>
      <c r="Y43" s="89">
        <f t="shared" si="61"/>
        <v>3814.6829402587869</v>
      </c>
      <c r="Z43" s="89">
        <f t="shared" si="61"/>
        <v>6198.8597779205284</v>
      </c>
      <c r="AA43" s="89">
        <f t="shared" si="61"/>
        <v>6198.8597779205284</v>
      </c>
      <c r="AB43" s="89">
        <f t="shared" si="61"/>
        <v>6198.8597779205284</v>
      </c>
      <c r="AC43" s="89">
        <f t="shared" si="61"/>
        <v>6198.8597779205284</v>
      </c>
      <c r="AD43" s="89">
        <f t="shared" si="61"/>
        <v>6198.8597779205284</v>
      </c>
      <c r="AE43" s="89">
        <f t="shared" si="61"/>
        <v>6198.8597779205284</v>
      </c>
      <c r="AF43" s="89">
        <f t="shared" si="61"/>
        <v>6198.8597779205284</v>
      </c>
      <c r="AG43" s="89">
        <f t="shared" si="61"/>
        <v>6198.8597779205284</v>
      </c>
      <c r="AH43" s="89">
        <f t="shared" si="61"/>
        <v>0</v>
      </c>
      <c r="AI43" s="89">
        <f t="shared" si="61"/>
        <v>0</v>
      </c>
      <c r="AJ43" s="89">
        <f t="shared" ref="AJ43" si="62">SUM(I43:AI43)</f>
        <v>114440.48820776363</v>
      </c>
      <c r="AL43" s="170">
        <f t="shared" si="57"/>
        <v>116.33433025707903</v>
      </c>
      <c r="AM43" s="89">
        <f t="shared" si="55"/>
        <v>0</v>
      </c>
      <c r="AN43" s="169">
        <f t="shared" si="52"/>
        <v>0</v>
      </c>
      <c r="AO43" s="169">
        <f t="shared" si="52"/>
        <v>0</v>
      </c>
      <c r="AP43" s="169">
        <f t="shared" si="52"/>
        <v>0</v>
      </c>
      <c r="AQ43" s="169">
        <f t="shared" si="52"/>
        <v>2.7736161562381935E-2</v>
      </c>
      <c r="AR43" s="169">
        <f t="shared" si="52"/>
        <v>7.2114020062193029E-2</v>
      </c>
      <c r="AS43" s="169">
        <f t="shared" si="52"/>
        <v>7.2114020062193029E-2</v>
      </c>
      <c r="AT43" s="169">
        <f t="shared" si="52"/>
        <v>7.2114020062193029E-2</v>
      </c>
      <c r="AU43" s="169">
        <f t="shared" si="52"/>
        <v>7.2114020062193029E-2</v>
      </c>
      <c r="AV43" s="169">
        <f t="shared" si="52"/>
        <v>7.2114020062193029E-2</v>
      </c>
      <c r="AW43" s="169">
        <f t="shared" si="52"/>
        <v>7.2114020062193029E-2</v>
      </c>
      <c r="AX43" s="169">
        <f t="shared" si="52"/>
        <v>7.2114020062193029E-2</v>
      </c>
      <c r="AY43" s="169">
        <f t="shared" si="52"/>
        <v>4.4377858499811101E-2</v>
      </c>
      <c r="AZ43" s="169">
        <f t="shared" si="52"/>
        <v>4.4377858499811101E-2</v>
      </c>
      <c r="BA43" s="169">
        <f t="shared" si="52"/>
        <v>4.4377858499811101E-2</v>
      </c>
      <c r="BB43" s="169">
        <f t="shared" si="52"/>
        <v>4.4377858499811101E-2</v>
      </c>
      <c r="BC43" s="169">
        <f t="shared" si="52"/>
        <v>4.4377858499811101E-2</v>
      </c>
      <c r="BD43" s="169">
        <f t="shared" si="53"/>
        <v>7.2114020062193029E-2</v>
      </c>
      <c r="BE43" s="169">
        <f t="shared" si="53"/>
        <v>7.2114020062193029E-2</v>
      </c>
      <c r="BF43" s="169">
        <f t="shared" si="53"/>
        <v>7.2114020062193029E-2</v>
      </c>
      <c r="BG43" s="169">
        <f t="shared" si="53"/>
        <v>7.2114020062193029E-2</v>
      </c>
      <c r="BH43" s="169">
        <f t="shared" si="53"/>
        <v>7.2114020062193029E-2</v>
      </c>
      <c r="BI43" s="169">
        <f t="shared" si="53"/>
        <v>7.2114020062193029E-2</v>
      </c>
      <c r="BJ43" s="169">
        <f t="shared" si="53"/>
        <v>7.2114020062193029E-2</v>
      </c>
      <c r="BK43" s="169">
        <f t="shared" si="53"/>
        <v>7.2114020062193029E-2</v>
      </c>
      <c r="BL43" s="169">
        <f t="shared" si="53"/>
        <v>0</v>
      </c>
      <c r="BM43" s="169">
        <f t="shared" si="53"/>
        <v>0</v>
      </c>
      <c r="BN43" s="169">
        <f t="shared" ref="BN43" si="63">SUM(AM43:BM43)</f>
        <v>1.331335754994333</v>
      </c>
    </row>
    <row r="44" spans="2:66" s="170" customFormat="1" ht="20.100000000000001" customHeight="1">
      <c r="B44" s="164">
        <f t="shared" si="56"/>
        <v>14</v>
      </c>
      <c r="C44" s="292"/>
      <c r="D44" s="295"/>
      <c r="E44" s="295"/>
      <c r="F44" s="288"/>
      <c r="G44" s="167"/>
      <c r="H44" s="286"/>
      <c r="I44" s="89">
        <f t="shared" ref="I44:AI44" si="64">+I17/$F16*$G43</f>
        <v>0</v>
      </c>
      <c r="J44" s="89">
        <f t="shared" si="64"/>
        <v>0</v>
      </c>
      <c r="K44" s="89">
        <f t="shared" si="64"/>
        <v>0</v>
      </c>
      <c r="L44" s="89">
        <f t="shared" si="64"/>
        <v>0</v>
      </c>
      <c r="M44" s="89">
        <f t="shared" si="64"/>
        <v>0</v>
      </c>
      <c r="N44" s="89">
        <f t="shared" si="64"/>
        <v>6198.8597779205284</v>
      </c>
      <c r="O44" s="89">
        <f t="shared" si="64"/>
        <v>6198.8597779205284</v>
      </c>
      <c r="P44" s="89">
        <f t="shared" si="64"/>
        <v>6198.8597779205284</v>
      </c>
      <c r="Q44" s="89">
        <f t="shared" si="64"/>
        <v>6198.8597779205284</v>
      </c>
      <c r="R44" s="89">
        <f t="shared" si="64"/>
        <v>6198.8597779205284</v>
      </c>
      <c r="S44" s="89">
        <f t="shared" si="64"/>
        <v>6198.8597779205284</v>
      </c>
      <c r="T44" s="89">
        <f t="shared" si="64"/>
        <v>6198.8597779205284</v>
      </c>
      <c r="U44" s="89">
        <f t="shared" si="64"/>
        <v>3814.6829402587869</v>
      </c>
      <c r="V44" s="89">
        <f t="shared" si="64"/>
        <v>3814.6829402587869</v>
      </c>
      <c r="W44" s="89">
        <f t="shared" si="64"/>
        <v>3814.6829402587869</v>
      </c>
      <c r="X44" s="89">
        <f t="shared" si="64"/>
        <v>3814.6829402587869</v>
      </c>
      <c r="Y44" s="89">
        <f t="shared" si="64"/>
        <v>3814.6829402587869</v>
      </c>
      <c r="Z44" s="89">
        <f t="shared" si="64"/>
        <v>6198.8597779205284</v>
      </c>
      <c r="AA44" s="89">
        <f t="shared" si="64"/>
        <v>6198.8597779205284</v>
      </c>
      <c r="AB44" s="89">
        <f t="shared" si="64"/>
        <v>6198.8597779205284</v>
      </c>
      <c r="AC44" s="89">
        <f t="shared" si="64"/>
        <v>6198.8597779205284</v>
      </c>
      <c r="AD44" s="89">
        <f t="shared" si="64"/>
        <v>6198.8597779205284</v>
      </c>
      <c r="AE44" s="89">
        <f t="shared" si="64"/>
        <v>6198.8597779205284</v>
      </c>
      <c r="AF44" s="89">
        <f t="shared" si="64"/>
        <v>6198.8597779205284</v>
      </c>
      <c r="AG44" s="89">
        <f t="shared" si="64"/>
        <v>2225.2317151509592</v>
      </c>
      <c r="AH44" s="89">
        <f t="shared" si="64"/>
        <v>0</v>
      </c>
      <c r="AI44" s="89">
        <f t="shared" si="64"/>
        <v>0</v>
      </c>
      <c r="AJ44" s="89">
        <f t="shared" ref="AJ44:AJ48" si="65">SUM(I44:AI44)</f>
        <v>108082.68330733232</v>
      </c>
      <c r="AL44" s="170">
        <f t="shared" si="57"/>
        <v>116.33433025707903</v>
      </c>
      <c r="AM44" s="89">
        <f t="shared" si="55"/>
        <v>0</v>
      </c>
      <c r="AN44" s="169">
        <f t="shared" si="52"/>
        <v>0</v>
      </c>
      <c r="AO44" s="169">
        <f t="shared" si="52"/>
        <v>0</v>
      </c>
      <c r="AP44" s="169">
        <f t="shared" si="52"/>
        <v>0</v>
      </c>
      <c r="AQ44" s="169">
        <f t="shared" si="52"/>
        <v>0</v>
      </c>
      <c r="AR44" s="169">
        <f t="shared" si="52"/>
        <v>7.2114020062193029E-2</v>
      </c>
      <c r="AS44" s="169">
        <f t="shared" si="52"/>
        <v>7.2114020062193029E-2</v>
      </c>
      <c r="AT44" s="169">
        <f t="shared" si="52"/>
        <v>7.2114020062193029E-2</v>
      </c>
      <c r="AU44" s="169">
        <f t="shared" si="52"/>
        <v>7.2114020062193029E-2</v>
      </c>
      <c r="AV44" s="169">
        <f t="shared" si="52"/>
        <v>7.2114020062193029E-2</v>
      </c>
      <c r="AW44" s="169">
        <f t="shared" si="52"/>
        <v>7.2114020062193029E-2</v>
      </c>
      <c r="AX44" s="169">
        <f t="shared" si="52"/>
        <v>7.2114020062193029E-2</v>
      </c>
      <c r="AY44" s="169">
        <f t="shared" si="52"/>
        <v>4.4377858499811101E-2</v>
      </c>
      <c r="AZ44" s="169">
        <f t="shared" si="52"/>
        <v>4.4377858499811101E-2</v>
      </c>
      <c r="BA44" s="169">
        <f t="shared" si="52"/>
        <v>4.4377858499811101E-2</v>
      </c>
      <c r="BB44" s="169">
        <f t="shared" si="52"/>
        <v>4.4377858499811101E-2</v>
      </c>
      <c r="BC44" s="169">
        <f t="shared" si="52"/>
        <v>4.4377858499811101E-2</v>
      </c>
      <c r="BD44" s="169">
        <f t="shared" si="53"/>
        <v>7.2114020062193029E-2</v>
      </c>
      <c r="BE44" s="169">
        <f t="shared" si="53"/>
        <v>7.2114020062193029E-2</v>
      </c>
      <c r="BF44" s="169">
        <f t="shared" si="53"/>
        <v>7.2114020062193029E-2</v>
      </c>
      <c r="BG44" s="169">
        <f t="shared" si="53"/>
        <v>7.2114020062193029E-2</v>
      </c>
      <c r="BH44" s="169">
        <f t="shared" si="53"/>
        <v>7.2114020062193029E-2</v>
      </c>
      <c r="BI44" s="169">
        <f t="shared" si="53"/>
        <v>7.2114020062193029E-2</v>
      </c>
      <c r="BJ44" s="169">
        <f t="shared" si="53"/>
        <v>7.2114020062193029E-2</v>
      </c>
      <c r="BK44" s="169">
        <f t="shared" si="53"/>
        <v>2.5887084124889811E-2</v>
      </c>
      <c r="BL44" s="169">
        <f t="shared" si="53"/>
        <v>0</v>
      </c>
      <c r="BM44" s="169">
        <f t="shared" si="53"/>
        <v>0</v>
      </c>
      <c r="BN44" s="169">
        <f t="shared" ref="BN44:BN48" si="66">SUM(AM44:BM44)</f>
        <v>1.2573726574946478</v>
      </c>
    </row>
    <row r="45" spans="2:66" s="170" customFormat="1" ht="20.100000000000001" customHeight="1">
      <c r="B45" s="164">
        <f t="shared" si="56"/>
        <v>15</v>
      </c>
      <c r="C45" s="290" t="s">
        <v>43</v>
      </c>
      <c r="D45" s="166" t="s">
        <v>84</v>
      </c>
      <c r="E45" s="293">
        <v>3639</v>
      </c>
      <c r="F45" s="287">
        <f>+E45/$E$54</f>
        <v>5.56575204184638E-2</v>
      </c>
      <c r="G45" s="167">
        <f>+H45/E45*F18</f>
        <v>15417.67688354593</v>
      </c>
      <c r="H45" s="284">
        <f>+F45*$F$29</f>
        <v>57840.130081673859</v>
      </c>
      <c r="I45" s="89">
        <f t="shared" ref="I45:I53" si="67">+I18/$F18*$G45</f>
        <v>0</v>
      </c>
      <c r="J45" s="89">
        <f t="shared" si="61"/>
        <v>0</v>
      </c>
      <c r="K45" s="89">
        <f t="shared" si="61"/>
        <v>0</v>
      </c>
      <c r="L45" s="89">
        <f t="shared" si="61"/>
        <v>0</v>
      </c>
      <c r="M45" s="89">
        <f t="shared" si="61"/>
        <v>0</v>
      </c>
      <c r="N45" s="89">
        <f t="shared" si="61"/>
        <v>0</v>
      </c>
      <c r="O45" s="89">
        <f t="shared" si="61"/>
        <v>0</v>
      </c>
      <c r="P45" s="89">
        <f t="shared" si="61"/>
        <v>0</v>
      </c>
      <c r="Q45" s="89">
        <f t="shared" si="61"/>
        <v>0</v>
      </c>
      <c r="R45" s="89">
        <f t="shared" si="61"/>
        <v>0</v>
      </c>
      <c r="S45" s="89">
        <f t="shared" si="61"/>
        <v>0</v>
      </c>
      <c r="T45" s="89">
        <f t="shared" si="61"/>
        <v>0</v>
      </c>
      <c r="U45" s="89">
        <f t="shared" si="61"/>
        <v>4291.5183077911352</v>
      </c>
      <c r="V45" s="89">
        <f t="shared" si="61"/>
        <v>4291.5183077911352</v>
      </c>
      <c r="W45" s="89">
        <f t="shared" si="61"/>
        <v>4291.5183077911352</v>
      </c>
      <c r="X45" s="89">
        <f t="shared" si="61"/>
        <v>2543.1219601725243</v>
      </c>
      <c r="Y45" s="89">
        <f t="shared" si="61"/>
        <v>0</v>
      </c>
      <c r="Z45" s="89">
        <f t="shared" si="61"/>
        <v>0</v>
      </c>
      <c r="AA45" s="89">
        <f t="shared" si="61"/>
        <v>0</v>
      </c>
      <c r="AB45" s="89">
        <f t="shared" si="61"/>
        <v>0</v>
      </c>
      <c r="AC45" s="89">
        <f t="shared" si="61"/>
        <v>0</v>
      </c>
      <c r="AD45" s="89">
        <f t="shared" si="61"/>
        <v>0</v>
      </c>
      <c r="AE45" s="89">
        <f t="shared" si="61"/>
        <v>0</v>
      </c>
      <c r="AF45" s="89">
        <f t="shared" si="61"/>
        <v>0</v>
      </c>
      <c r="AG45" s="89">
        <f t="shared" si="61"/>
        <v>0</v>
      </c>
      <c r="AH45" s="89">
        <f t="shared" si="61"/>
        <v>0</v>
      </c>
      <c r="AI45" s="89">
        <f t="shared" si="61"/>
        <v>0</v>
      </c>
      <c r="AJ45" s="89">
        <f t="shared" si="65"/>
        <v>15417.67688354593</v>
      </c>
      <c r="AL45" s="170">
        <f t="shared" si="57"/>
        <v>116.33433025707903</v>
      </c>
      <c r="AM45" s="89">
        <f t="shared" si="55"/>
        <v>0</v>
      </c>
      <c r="AN45" s="169">
        <f t="shared" si="52"/>
        <v>0</v>
      </c>
      <c r="AO45" s="169">
        <f t="shared" si="52"/>
        <v>0</v>
      </c>
      <c r="AP45" s="169">
        <f t="shared" si="52"/>
        <v>0</v>
      </c>
      <c r="AQ45" s="169">
        <f t="shared" si="52"/>
        <v>0</v>
      </c>
      <c r="AR45" s="169">
        <f t="shared" si="52"/>
        <v>0</v>
      </c>
      <c r="AS45" s="169">
        <f t="shared" si="52"/>
        <v>0</v>
      </c>
      <c r="AT45" s="169">
        <f t="shared" si="52"/>
        <v>0</v>
      </c>
      <c r="AU45" s="169">
        <f t="shared" si="52"/>
        <v>0</v>
      </c>
      <c r="AV45" s="169">
        <f t="shared" si="52"/>
        <v>0</v>
      </c>
      <c r="AW45" s="169">
        <f t="shared" si="52"/>
        <v>0</v>
      </c>
      <c r="AX45" s="169">
        <f t="shared" si="52"/>
        <v>0</v>
      </c>
      <c r="AY45" s="169">
        <f t="shared" si="52"/>
        <v>4.9925090812287486E-2</v>
      </c>
      <c r="AZ45" s="169">
        <f t="shared" si="52"/>
        <v>4.9925090812287486E-2</v>
      </c>
      <c r="BA45" s="169">
        <f t="shared" si="52"/>
        <v>4.9925090812287486E-2</v>
      </c>
      <c r="BB45" s="169">
        <f t="shared" si="52"/>
        <v>2.9585238999874062E-2</v>
      </c>
      <c r="BC45" s="169">
        <f t="shared" si="52"/>
        <v>0</v>
      </c>
      <c r="BD45" s="169">
        <f t="shared" si="53"/>
        <v>0</v>
      </c>
      <c r="BE45" s="169">
        <f t="shared" si="53"/>
        <v>0</v>
      </c>
      <c r="BF45" s="169">
        <f t="shared" si="53"/>
        <v>0</v>
      </c>
      <c r="BG45" s="169">
        <f t="shared" si="53"/>
        <v>0</v>
      </c>
      <c r="BH45" s="169">
        <f t="shared" si="53"/>
        <v>0</v>
      </c>
      <c r="BI45" s="169">
        <f t="shared" si="53"/>
        <v>0</v>
      </c>
      <c r="BJ45" s="169">
        <f t="shared" si="53"/>
        <v>0</v>
      </c>
      <c r="BK45" s="169">
        <f t="shared" si="53"/>
        <v>0</v>
      </c>
      <c r="BL45" s="169">
        <f t="shared" si="53"/>
        <v>0</v>
      </c>
      <c r="BM45" s="169">
        <f t="shared" si="53"/>
        <v>0</v>
      </c>
      <c r="BN45" s="169">
        <f t="shared" si="66"/>
        <v>0.17936051143673651</v>
      </c>
    </row>
    <row r="46" spans="2:66" s="170" customFormat="1" ht="20.100000000000001" customHeight="1">
      <c r="B46" s="164">
        <f t="shared" si="56"/>
        <v>16</v>
      </c>
      <c r="C46" s="291"/>
      <c r="D46" s="166" t="s">
        <v>83</v>
      </c>
      <c r="E46" s="294"/>
      <c r="F46" s="289"/>
      <c r="G46" s="167">
        <f>+H45/E45*F19</f>
        <v>4768.3536753234839</v>
      </c>
      <c r="H46" s="285"/>
      <c r="I46" s="89">
        <f t="shared" si="67"/>
        <v>0</v>
      </c>
      <c r="J46" s="89">
        <f t="shared" si="61"/>
        <v>0</v>
      </c>
      <c r="K46" s="89">
        <f t="shared" si="61"/>
        <v>0</v>
      </c>
      <c r="L46" s="89">
        <f t="shared" si="61"/>
        <v>0</v>
      </c>
      <c r="M46" s="89">
        <f t="shared" si="61"/>
        <v>0</v>
      </c>
      <c r="N46" s="89">
        <f t="shared" si="61"/>
        <v>0</v>
      </c>
      <c r="O46" s="89">
        <f t="shared" si="61"/>
        <v>0</v>
      </c>
      <c r="P46" s="89">
        <f t="shared" si="61"/>
        <v>0</v>
      </c>
      <c r="Q46" s="89">
        <f t="shared" si="61"/>
        <v>0</v>
      </c>
      <c r="R46" s="89">
        <f t="shared" si="61"/>
        <v>0</v>
      </c>
      <c r="S46" s="89">
        <f t="shared" si="61"/>
        <v>0</v>
      </c>
      <c r="T46" s="89">
        <f t="shared" si="61"/>
        <v>0</v>
      </c>
      <c r="U46" s="89">
        <f t="shared" si="61"/>
        <v>0</v>
      </c>
      <c r="V46" s="89">
        <f t="shared" si="61"/>
        <v>0</v>
      </c>
      <c r="W46" s="89">
        <f t="shared" si="61"/>
        <v>0</v>
      </c>
      <c r="X46" s="89">
        <f t="shared" si="61"/>
        <v>953.67073506469683</v>
      </c>
      <c r="Y46" s="89">
        <f t="shared" si="61"/>
        <v>2861.0122051940903</v>
      </c>
      <c r="Z46" s="89">
        <f t="shared" si="61"/>
        <v>953.67073506469683</v>
      </c>
      <c r="AA46" s="89">
        <f t="shared" si="61"/>
        <v>0</v>
      </c>
      <c r="AB46" s="89">
        <f t="shared" si="61"/>
        <v>0</v>
      </c>
      <c r="AC46" s="89">
        <f t="shared" si="61"/>
        <v>0</v>
      </c>
      <c r="AD46" s="89">
        <f t="shared" si="61"/>
        <v>0</v>
      </c>
      <c r="AE46" s="89">
        <f t="shared" si="61"/>
        <v>0</v>
      </c>
      <c r="AF46" s="89">
        <f t="shared" si="61"/>
        <v>0</v>
      </c>
      <c r="AG46" s="89">
        <f t="shared" si="61"/>
        <v>0</v>
      </c>
      <c r="AH46" s="89">
        <f t="shared" si="61"/>
        <v>0</v>
      </c>
      <c r="AI46" s="89">
        <f t="shared" si="61"/>
        <v>0</v>
      </c>
      <c r="AJ46" s="89">
        <f t="shared" si="65"/>
        <v>4768.3536753234839</v>
      </c>
      <c r="AL46" s="170">
        <f t="shared" si="57"/>
        <v>116.33433025707903</v>
      </c>
      <c r="AM46" s="89">
        <f t="shared" si="55"/>
        <v>0</v>
      </c>
      <c r="AN46" s="169">
        <f t="shared" si="52"/>
        <v>0</v>
      </c>
      <c r="AO46" s="169">
        <f t="shared" si="52"/>
        <v>0</v>
      </c>
      <c r="AP46" s="169">
        <f t="shared" si="52"/>
        <v>0</v>
      </c>
      <c r="AQ46" s="169">
        <f t="shared" si="52"/>
        <v>0</v>
      </c>
      <c r="AR46" s="169">
        <f t="shared" si="52"/>
        <v>0</v>
      </c>
      <c r="AS46" s="169">
        <f t="shared" si="52"/>
        <v>0</v>
      </c>
      <c r="AT46" s="169">
        <f t="shared" si="52"/>
        <v>0</v>
      </c>
      <c r="AU46" s="169">
        <f t="shared" si="52"/>
        <v>0</v>
      </c>
      <c r="AV46" s="169">
        <f t="shared" si="52"/>
        <v>0</v>
      </c>
      <c r="AW46" s="169">
        <f t="shared" si="52"/>
        <v>0</v>
      </c>
      <c r="AX46" s="169">
        <f t="shared" si="52"/>
        <v>0</v>
      </c>
      <c r="AY46" s="169">
        <f t="shared" si="52"/>
        <v>0</v>
      </c>
      <c r="AZ46" s="169">
        <f t="shared" si="52"/>
        <v>0</v>
      </c>
      <c r="BA46" s="169">
        <f t="shared" si="52"/>
        <v>0</v>
      </c>
      <c r="BB46" s="169">
        <f t="shared" si="52"/>
        <v>1.1094464624952777E-2</v>
      </c>
      <c r="BC46" s="169">
        <f t="shared" ref="BC46:BC53" si="68">+$AL46*Y46/10000000</f>
        <v>3.3283393874858326E-2</v>
      </c>
      <c r="BD46" s="169">
        <f t="shared" si="53"/>
        <v>1.1094464624952777E-2</v>
      </c>
      <c r="BE46" s="169">
        <f t="shared" si="53"/>
        <v>0</v>
      </c>
      <c r="BF46" s="169">
        <f t="shared" si="53"/>
        <v>0</v>
      </c>
      <c r="BG46" s="169">
        <f t="shared" si="53"/>
        <v>0</v>
      </c>
      <c r="BH46" s="169">
        <f t="shared" si="53"/>
        <v>0</v>
      </c>
      <c r="BI46" s="169">
        <f t="shared" si="53"/>
        <v>0</v>
      </c>
      <c r="BJ46" s="169">
        <f t="shared" si="53"/>
        <v>0</v>
      </c>
      <c r="BK46" s="169">
        <f t="shared" si="53"/>
        <v>0</v>
      </c>
      <c r="BL46" s="169">
        <f t="shared" si="53"/>
        <v>0</v>
      </c>
      <c r="BM46" s="169">
        <f t="shared" si="53"/>
        <v>0</v>
      </c>
      <c r="BN46" s="169">
        <f t="shared" si="66"/>
        <v>5.5472323124763877E-2</v>
      </c>
    </row>
    <row r="47" spans="2:66" s="170" customFormat="1" ht="20.100000000000001" customHeight="1">
      <c r="B47" s="164">
        <f t="shared" si="56"/>
        <v>17</v>
      </c>
      <c r="C47" s="292"/>
      <c r="D47" s="166" t="s">
        <v>83</v>
      </c>
      <c r="E47" s="295"/>
      <c r="F47" s="288"/>
      <c r="G47" s="167">
        <f>+H45/E45*F20</f>
        <v>37654.099522804441</v>
      </c>
      <c r="H47" s="286"/>
      <c r="I47" s="89">
        <f t="shared" si="67"/>
        <v>0</v>
      </c>
      <c r="J47" s="89">
        <f t="shared" si="61"/>
        <v>0</v>
      </c>
      <c r="K47" s="89">
        <f t="shared" si="61"/>
        <v>0</v>
      </c>
      <c r="L47" s="89">
        <f t="shared" si="61"/>
        <v>0</v>
      </c>
      <c r="M47" s="89">
        <f t="shared" si="61"/>
        <v>0</v>
      </c>
      <c r="N47" s="89">
        <f t="shared" si="61"/>
        <v>0</v>
      </c>
      <c r="O47" s="89">
        <f t="shared" si="61"/>
        <v>0</v>
      </c>
      <c r="P47" s="89">
        <f t="shared" si="61"/>
        <v>0</v>
      </c>
      <c r="Q47" s="89">
        <f t="shared" si="61"/>
        <v>0</v>
      </c>
      <c r="R47" s="89">
        <f t="shared" si="61"/>
        <v>0</v>
      </c>
      <c r="S47" s="89">
        <f t="shared" si="61"/>
        <v>0</v>
      </c>
      <c r="T47" s="89">
        <f t="shared" si="61"/>
        <v>0</v>
      </c>
      <c r="U47" s="89">
        <f t="shared" si="61"/>
        <v>0</v>
      </c>
      <c r="V47" s="89">
        <f t="shared" si="61"/>
        <v>0</v>
      </c>
      <c r="W47" s="89">
        <f t="shared" si="61"/>
        <v>0</v>
      </c>
      <c r="X47" s="89">
        <f t="shared" si="61"/>
        <v>0</v>
      </c>
      <c r="Y47" s="89">
        <f t="shared" si="61"/>
        <v>0</v>
      </c>
      <c r="Z47" s="89">
        <f t="shared" si="61"/>
        <v>4005.4170872717264</v>
      </c>
      <c r="AA47" s="89">
        <f t="shared" si="61"/>
        <v>4959.0878223364225</v>
      </c>
      <c r="AB47" s="89">
        <f t="shared" si="61"/>
        <v>4959.0878223364225</v>
      </c>
      <c r="AC47" s="89">
        <f t="shared" si="61"/>
        <v>4959.0878223364225</v>
      </c>
      <c r="AD47" s="89">
        <f t="shared" si="61"/>
        <v>4959.0878223364225</v>
      </c>
      <c r="AE47" s="89">
        <f t="shared" si="61"/>
        <v>4959.0878223364225</v>
      </c>
      <c r="AF47" s="89">
        <f t="shared" si="61"/>
        <v>4959.0878223364225</v>
      </c>
      <c r="AG47" s="89">
        <f t="shared" si="61"/>
        <v>3894.155501514178</v>
      </c>
      <c r="AH47" s="89">
        <f t="shared" si="61"/>
        <v>0</v>
      </c>
      <c r="AI47" s="89">
        <f t="shared" si="61"/>
        <v>0</v>
      </c>
      <c r="AJ47" s="89">
        <f t="shared" si="65"/>
        <v>37654.099522804441</v>
      </c>
      <c r="AL47" s="170">
        <f t="shared" si="57"/>
        <v>116.33433025707903</v>
      </c>
      <c r="AM47" s="89">
        <f t="shared" si="55"/>
        <v>0</v>
      </c>
      <c r="AN47" s="169">
        <f t="shared" ref="AN47:AN53" si="69">+$AL47*J47/10000000</f>
        <v>0</v>
      </c>
      <c r="AO47" s="169">
        <f t="shared" ref="AO47:AO53" si="70">+$AL47*K47/10000000</f>
        <v>0</v>
      </c>
      <c r="AP47" s="169">
        <f t="shared" ref="AP47:AP53" si="71">+$AL47*L47/10000000</f>
        <v>0</v>
      </c>
      <c r="AQ47" s="169">
        <f t="shared" ref="AQ47:AQ53" si="72">+$AL47*M47/10000000</f>
        <v>0</v>
      </c>
      <c r="AR47" s="169">
        <f t="shared" ref="AR47:AR53" si="73">+$AL47*N47/10000000</f>
        <v>0</v>
      </c>
      <c r="AS47" s="169">
        <f t="shared" ref="AS47:AS53" si="74">+$AL47*O47/10000000</f>
        <v>0</v>
      </c>
      <c r="AT47" s="169">
        <f t="shared" ref="AT47:AT53" si="75">+$AL47*P47/10000000</f>
        <v>0</v>
      </c>
      <c r="AU47" s="169">
        <f t="shared" ref="AU47:AU53" si="76">+$AL47*Q47/10000000</f>
        <v>0</v>
      </c>
      <c r="AV47" s="169">
        <f t="shared" ref="AV47:AV53" si="77">+$AL47*R47/10000000</f>
        <v>0</v>
      </c>
      <c r="AW47" s="169">
        <f t="shared" ref="AW47:AW53" si="78">+$AL47*S47/10000000</f>
        <v>0</v>
      </c>
      <c r="AX47" s="169">
        <f t="shared" ref="AX47:AX53" si="79">+$AL47*T47/10000000</f>
        <v>0</v>
      </c>
      <c r="AY47" s="169">
        <f t="shared" ref="AY47:AY53" si="80">+$AL47*U47/10000000</f>
        <v>0</v>
      </c>
      <c r="AZ47" s="169">
        <f t="shared" ref="AZ47:AZ53" si="81">+$AL47*V47/10000000</f>
        <v>0</v>
      </c>
      <c r="BA47" s="169">
        <f t="shared" ref="BA47:BA53" si="82">+$AL47*W47/10000000</f>
        <v>0</v>
      </c>
      <c r="BB47" s="169">
        <f t="shared" ref="BB47:BB53" si="83">+$AL47*X47/10000000</f>
        <v>0</v>
      </c>
      <c r="BC47" s="169">
        <f t="shared" si="68"/>
        <v>0</v>
      </c>
      <c r="BD47" s="169">
        <f t="shared" ref="BD47:BD53" si="84">+$AL47*Z47/10000000</f>
        <v>4.6596751424801658E-2</v>
      </c>
      <c r="BE47" s="169">
        <f t="shared" ref="BE47:BE53" si="85">+$AL47*AA47/10000000</f>
        <v>5.7691216049754419E-2</v>
      </c>
      <c r="BF47" s="169">
        <f t="shared" ref="BF47:BF53" si="86">+$AL47*AB47/10000000</f>
        <v>5.7691216049754419E-2</v>
      </c>
      <c r="BG47" s="169">
        <f t="shared" ref="BG47:BG53" si="87">+$AL47*AC47/10000000</f>
        <v>5.7691216049754419E-2</v>
      </c>
      <c r="BH47" s="169">
        <f t="shared" ref="BH47:BH53" si="88">+$AL47*AD47/10000000</f>
        <v>5.7691216049754419E-2</v>
      </c>
      <c r="BI47" s="169">
        <f t="shared" ref="BI47:BI53" si="89">+$AL47*AE47/10000000</f>
        <v>5.7691216049754419E-2</v>
      </c>
      <c r="BJ47" s="169">
        <f t="shared" ref="BJ47:BJ53" si="90">+$AL47*AF47/10000000</f>
        <v>5.7691216049754419E-2</v>
      </c>
      <c r="BK47" s="169">
        <f t="shared" ref="BK47:BK53" si="91">+$AL47*AG47/10000000</f>
        <v>4.530239721855716E-2</v>
      </c>
      <c r="BL47" s="169">
        <f t="shared" ref="BL47:BL53" si="92">+$AL47*AH47/10000000</f>
        <v>0</v>
      </c>
      <c r="BM47" s="169">
        <f t="shared" ref="BM47:BM53" si="93">+$AL47*AI47/10000000</f>
        <v>0</v>
      </c>
      <c r="BN47" s="169">
        <f t="shared" si="66"/>
        <v>0.43804644494188533</v>
      </c>
    </row>
    <row r="48" spans="2:66" s="170" customFormat="1" ht="20.100000000000001" customHeight="1">
      <c r="B48" s="164">
        <f t="shared" si="56"/>
        <v>18</v>
      </c>
      <c r="C48" s="296" t="s">
        <v>44</v>
      </c>
      <c r="D48" s="172" t="s">
        <v>84</v>
      </c>
      <c r="E48" s="293">
        <v>16830</v>
      </c>
      <c r="F48" s="287">
        <f>+E48/$E$54</f>
        <v>0.25741029641185648</v>
      </c>
      <c r="G48" s="167">
        <f>+H48/E48*F21</f>
        <v>169594.44571900522</v>
      </c>
      <c r="H48" s="284">
        <f>+F48*$F$29</f>
        <v>267504.6411856474</v>
      </c>
      <c r="I48" s="89">
        <f t="shared" si="67"/>
        <v>0</v>
      </c>
      <c r="J48" s="89">
        <f t="shared" si="61"/>
        <v>0</v>
      </c>
      <c r="K48" s="89">
        <f t="shared" si="61"/>
        <v>0</v>
      </c>
      <c r="L48" s="89">
        <f t="shared" si="61"/>
        <v>8583.0366155822685</v>
      </c>
      <c r="M48" s="89">
        <f t="shared" si="61"/>
        <v>8583.0366155822685</v>
      </c>
      <c r="N48" s="89">
        <f t="shared" si="61"/>
        <v>14877.263467009268</v>
      </c>
      <c r="O48" s="89">
        <f t="shared" si="61"/>
        <v>14877.263467009268</v>
      </c>
      <c r="P48" s="89">
        <f t="shared" si="61"/>
        <v>14877.263467009268</v>
      </c>
      <c r="Q48" s="89">
        <f t="shared" si="61"/>
        <v>14877.263467009268</v>
      </c>
      <c r="R48" s="89">
        <f t="shared" si="61"/>
        <v>14877.263467009268</v>
      </c>
      <c r="S48" s="89">
        <f t="shared" si="61"/>
        <v>14877.263467009268</v>
      </c>
      <c r="T48" s="89">
        <f t="shared" si="61"/>
        <v>14877.263467009268</v>
      </c>
      <c r="U48" s="89">
        <f t="shared" si="61"/>
        <v>8583.0366155822685</v>
      </c>
      <c r="V48" s="89">
        <f t="shared" si="61"/>
        <v>8583.0366155822685</v>
      </c>
      <c r="W48" s="89">
        <f t="shared" si="61"/>
        <v>8583.0366155822685</v>
      </c>
      <c r="X48" s="89">
        <f t="shared" si="61"/>
        <v>8583.0366155822685</v>
      </c>
      <c r="Y48" s="89">
        <f t="shared" si="61"/>
        <v>8583.0366155822685</v>
      </c>
      <c r="Z48" s="89">
        <f t="shared" si="61"/>
        <v>5372.3451408644587</v>
      </c>
      <c r="AA48" s="89">
        <f t="shared" si="61"/>
        <v>0</v>
      </c>
      <c r="AB48" s="89">
        <f t="shared" si="61"/>
        <v>0</v>
      </c>
      <c r="AC48" s="89">
        <f t="shared" si="61"/>
        <v>0</v>
      </c>
      <c r="AD48" s="89">
        <f t="shared" si="61"/>
        <v>0</v>
      </c>
      <c r="AE48" s="89">
        <f t="shared" si="61"/>
        <v>0</v>
      </c>
      <c r="AF48" s="89">
        <f t="shared" si="61"/>
        <v>0</v>
      </c>
      <c r="AG48" s="89">
        <f t="shared" si="61"/>
        <v>0</v>
      </c>
      <c r="AH48" s="89">
        <f t="shared" si="61"/>
        <v>0</v>
      </c>
      <c r="AI48" s="89">
        <f t="shared" si="61"/>
        <v>0</v>
      </c>
      <c r="AJ48" s="89">
        <f t="shared" si="65"/>
        <v>169594.44571900522</v>
      </c>
      <c r="AL48" s="170">
        <f t="shared" si="57"/>
        <v>116.33433025707903</v>
      </c>
      <c r="AM48" s="89">
        <f t="shared" si="55"/>
        <v>0</v>
      </c>
      <c r="AN48" s="169">
        <f t="shared" si="69"/>
        <v>0</v>
      </c>
      <c r="AO48" s="169">
        <f t="shared" si="70"/>
        <v>0</v>
      </c>
      <c r="AP48" s="169">
        <f t="shared" si="71"/>
        <v>9.9850181624574944E-2</v>
      </c>
      <c r="AQ48" s="169">
        <f t="shared" si="72"/>
        <v>9.9850181624574944E-2</v>
      </c>
      <c r="AR48" s="169">
        <f t="shared" si="73"/>
        <v>0.17307364814926327</v>
      </c>
      <c r="AS48" s="169">
        <f t="shared" si="74"/>
        <v>0.17307364814926327</v>
      </c>
      <c r="AT48" s="169">
        <f t="shared" si="75"/>
        <v>0.17307364814926327</v>
      </c>
      <c r="AU48" s="169">
        <f t="shared" si="76"/>
        <v>0.17307364814926327</v>
      </c>
      <c r="AV48" s="169">
        <f t="shared" si="77"/>
        <v>0.17307364814926327</v>
      </c>
      <c r="AW48" s="169">
        <f t="shared" si="78"/>
        <v>0.17307364814926327</v>
      </c>
      <c r="AX48" s="169">
        <f t="shared" si="79"/>
        <v>0.17307364814926327</v>
      </c>
      <c r="AY48" s="169">
        <f t="shared" si="80"/>
        <v>9.9850181624574944E-2</v>
      </c>
      <c r="AZ48" s="169">
        <f t="shared" si="81"/>
        <v>9.9850181624574944E-2</v>
      </c>
      <c r="BA48" s="169">
        <f t="shared" si="82"/>
        <v>9.9850181624574944E-2</v>
      </c>
      <c r="BB48" s="169">
        <f t="shared" si="83"/>
        <v>9.9850181624574944E-2</v>
      </c>
      <c r="BC48" s="169">
        <f t="shared" si="68"/>
        <v>9.9850181624574944E-2</v>
      </c>
      <c r="BD48" s="169">
        <f t="shared" si="84"/>
        <v>6.2498817387233965E-2</v>
      </c>
      <c r="BE48" s="169">
        <f t="shared" si="85"/>
        <v>0</v>
      </c>
      <c r="BF48" s="169">
        <f t="shared" si="86"/>
        <v>0</v>
      </c>
      <c r="BG48" s="169">
        <f t="shared" si="87"/>
        <v>0</v>
      </c>
      <c r="BH48" s="169">
        <f t="shared" si="88"/>
        <v>0</v>
      </c>
      <c r="BI48" s="169">
        <f t="shared" si="89"/>
        <v>0</v>
      </c>
      <c r="BJ48" s="169">
        <f t="shared" si="90"/>
        <v>0</v>
      </c>
      <c r="BK48" s="169">
        <f t="shared" si="91"/>
        <v>0</v>
      </c>
      <c r="BL48" s="169">
        <f t="shared" si="92"/>
        <v>0</v>
      </c>
      <c r="BM48" s="169">
        <f t="shared" si="93"/>
        <v>0</v>
      </c>
      <c r="BN48" s="169">
        <f t="shared" si="66"/>
        <v>1.9729656258041013</v>
      </c>
    </row>
    <row r="49" spans="2:66" s="170" customFormat="1" ht="20.100000000000001" customHeight="1">
      <c r="B49" s="164">
        <f t="shared" si="56"/>
        <v>19</v>
      </c>
      <c r="C49" s="297"/>
      <c r="D49" s="166" t="s">
        <v>83</v>
      </c>
      <c r="E49" s="294"/>
      <c r="F49" s="289"/>
      <c r="G49" s="167">
        <f>+H48/E48*F22</f>
        <v>63578.049004313107</v>
      </c>
      <c r="H49" s="285"/>
      <c r="I49" s="89">
        <f t="shared" si="67"/>
        <v>0</v>
      </c>
      <c r="J49" s="89">
        <f t="shared" si="61"/>
        <v>0</v>
      </c>
      <c r="K49" s="89">
        <f t="shared" si="61"/>
        <v>0</v>
      </c>
      <c r="L49" s="89">
        <f t="shared" si="61"/>
        <v>0</v>
      </c>
      <c r="M49" s="89">
        <f t="shared" si="61"/>
        <v>0</v>
      </c>
      <c r="N49" s="89">
        <f t="shared" si="61"/>
        <v>4959.0878223364225</v>
      </c>
      <c r="O49" s="89">
        <f t="shared" si="61"/>
        <v>4959.0878223364225</v>
      </c>
      <c r="P49" s="89">
        <f t="shared" si="61"/>
        <v>4959.0878223364225</v>
      </c>
      <c r="Q49" s="89">
        <f t="shared" si="61"/>
        <v>4959.0878223364225</v>
      </c>
      <c r="R49" s="89">
        <f t="shared" si="61"/>
        <v>4959.0878223364225</v>
      </c>
      <c r="S49" s="89">
        <f t="shared" si="61"/>
        <v>4959.0878223364225</v>
      </c>
      <c r="T49" s="89">
        <f t="shared" si="61"/>
        <v>4959.0878223364225</v>
      </c>
      <c r="U49" s="89">
        <f t="shared" si="61"/>
        <v>0</v>
      </c>
      <c r="V49" s="89">
        <f t="shared" si="61"/>
        <v>0</v>
      </c>
      <c r="W49" s="89">
        <f t="shared" si="61"/>
        <v>0</v>
      </c>
      <c r="X49" s="89">
        <f t="shared" si="61"/>
        <v>0</v>
      </c>
      <c r="Y49" s="89">
        <f t="shared" si="61"/>
        <v>0</v>
      </c>
      <c r="Z49" s="89">
        <f t="shared" si="61"/>
        <v>4959.0878223364225</v>
      </c>
      <c r="AA49" s="89">
        <f t="shared" si="61"/>
        <v>4959.0878223364225</v>
      </c>
      <c r="AB49" s="89">
        <f t="shared" si="61"/>
        <v>4959.0878223364225</v>
      </c>
      <c r="AC49" s="89">
        <f t="shared" si="61"/>
        <v>4959.0878223364225</v>
      </c>
      <c r="AD49" s="89">
        <f t="shared" si="61"/>
        <v>4959.0878223364225</v>
      </c>
      <c r="AE49" s="89">
        <f t="shared" si="61"/>
        <v>4068.9951362760389</v>
      </c>
      <c r="AF49" s="89">
        <f t="shared" si="61"/>
        <v>0</v>
      </c>
      <c r="AG49" s="89">
        <f t="shared" si="61"/>
        <v>0</v>
      </c>
      <c r="AH49" s="89">
        <f t="shared" si="61"/>
        <v>0</v>
      </c>
      <c r="AI49" s="89">
        <f t="shared" si="61"/>
        <v>0</v>
      </c>
      <c r="AJ49" s="89">
        <f t="shared" ref="AJ49:AJ53" si="94">SUM(I49:AI49)</f>
        <v>63578.049004313099</v>
      </c>
      <c r="AL49" s="170">
        <f t="shared" si="57"/>
        <v>116.33433025707903</v>
      </c>
      <c r="AM49" s="89">
        <f t="shared" si="55"/>
        <v>0</v>
      </c>
      <c r="AN49" s="169">
        <f t="shared" si="69"/>
        <v>0</v>
      </c>
      <c r="AO49" s="169">
        <f t="shared" si="70"/>
        <v>0</v>
      </c>
      <c r="AP49" s="169">
        <f t="shared" si="71"/>
        <v>0</v>
      </c>
      <c r="AQ49" s="169">
        <f t="shared" si="72"/>
        <v>0</v>
      </c>
      <c r="AR49" s="169">
        <f t="shared" si="73"/>
        <v>5.7691216049754419E-2</v>
      </c>
      <c r="AS49" s="169">
        <f t="shared" si="74"/>
        <v>5.7691216049754419E-2</v>
      </c>
      <c r="AT49" s="169">
        <f t="shared" si="75"/>
        <v>5.7691216049754419E-2</v>
      </c>
      <c r="AU49" s="169">
        <f t="shared" si="76"/>
        <v>5.7691216049754419E-2</v>
      </c>
      <c r="AV49" s="169">
        <f t="shared" si="77"/>
        <v>5.7691216049754419E-2</v>
      </c>
      <c r="AW49" s="169">
        <f t="shared" si="78"/>
        <v>5.7691216049754419E-2</v>
      </c>
      <c r="AX49" s="169">
        <f t="shared" si="79"/>
        <v>5.7691216049754419E-2</v>
      </c>
      <c r="AY49" s="169">
        <f t="shared" si="80"/>
        <v>0</v>
      </c>
      <c r="AZ49" s="169">
        <f t="shared" si="81"/>
        <v>0</v>
      </c>
      <c r="BA49" s="169">
        <f t="shared" si="82"/>
        <v>0</v>
      </c>
      <c r="BB49" s="169">
        <f t="shared" si="83"/>
        <v>0</v>
      </c>
      <c r="BC49" s="169">
        <f t="shared" si="68"/>
        <v>0</v>
      </c>
      <c r="BD49" s="169">
        <f t="shared" si="84"/>
        <v>5.7691216049754419E-2</v>
      </c>
      <c r="BE49" s="169">
        <f t="shared" si="85"/>
        <v>5.7691216049754419E-2</v>
      </c>
      <c r="BF49" s="169">
        <f t="shared" si="86"/>
        <v>5.7691216049754419E-2</v>
      </c>
      <c r="BG49" s="169">
        <f t="shared" si="87"/>
        <v>5.7691216049754419E-2</v>
      </c>
      <c r="BH49" s="169">
        <f t="shared" si="88"/>
        <v>5.7691216049754419E-2</v>
      </c>
      <c r="BI49" s="169">
        <f t="shared" si="89"/>
        <v>4.7336382399798496E-2</v>
      </c>
      <c r="BJ49" s="169">
        <f t="shared" si="90"/>
        <v>0</v>
      </c>
      <c r="BK49" s="169">
        <f t="shared" si="91"/>
        <v>0</v>
      </c>
      <c r="BL49" s="169">
        <f t="shared" si="92"/>
        <v>0</v>
      </c>
      <c r="BM49" s="169">
        <f t="shared" si="93"/>
        <v>0</v>
      </c>
      <c r="BN49" s="169">
        <f t="shared" ref="BN49:BN53" si="95">SUM(AM49:BM49)</f>
        <v>0.73963097499685171</v>
      </c>
    </row>
    <row r="50" spans="2:66" s="170" customFormat="1" ht="20.100000000000001" customHeight="1">
      <c r="B50" s="164">
        <f t="shared" si="56"/>
        <v>20</v>
      </c>
      <c r="C50" s="297"/>
      <c r="D50" s="166" t="s">
        <v>84</v>
      </c>
      <c r="E50" s="294"/>
      <c r="F50" s="289"/>
      <c r="G50" s="167">
        <f>+H48/E48*F23</f>
        <v>22252.317151509589</v>
      </c>
      <c r="H50" s="285"/>
      <c r="I50" s="89">
        <f t="shared" si="67"/>
        <v>0</v>
      </c>
      <c r="J50" s="89">
        <f t="shared" si="61"/>
        <v>0</v>
      </c>
      <c r="K50" s="89">
        <f t="shared" si="61"/>
        <v>0</v>
      </c>
      <c r="L50" s="89">
        <f t="shared" si="61"/>
        <v>0</v>
      </c>
      <c r="M50" s="89">
        <f t="shared" si="61"/>
        <v>0</v>
      </c>
      <c r="N50" s="89">
        <f t="shared" si="61"/>
        <v>0</v>
      </c>
      <c r="O50" s="89">
        <f t="shared" si="61"/>
        <v>0</v>
      </c>
      <c r="P50" s="89">
        <f t="shared" si="61"/>
        <v>0</v>
      </c>
      <c r="Q50" s="89">
        <f t="shared" si="61"/>
        <v>0</v>
      </c>
      <c r="R50" s="89">
        <f t="shared" si="61"/>
        <v>0</v>
      </c>
      <c r="S50" s="89">
        <f t="shared" si="61"/>
        <v>0</v>
      </c>
      <c r="T50" s="89">
        <f t="shared" si="61"/>
        <v>0</v>
      </c>
      <c r="U50" s="89">
        <f t="shared" si="61"/>
        <v>0</v>
      </c>
      <c r="V50" s="89">
        <f t="shared" si="61"/>
        <v>0</v>
      </c>
      <c r="W50" s="89">
        <f t="shared" si="61"/>
        <v>0</v>
      </c>
      <c r="X50" s="89">
        <f t="shared" si="61"/>
        <v>0</v>
      </c>
      <c r="Y50" s="89">
        <f t="shared" si="61"/>
        <v>0</v>
      </c>
      <c r="Z50" s="89">
        <f t="shared" si="61"/>
        <v>9155.2390566210888</v>
      </c>
      <c r="AA50" s="89">
        <f t="shared" si="61"/>
        <v>9155.2390566210888</v>
      </c>
      <c r="AB50" s="89">
        <f t="shared" si="61"/>
        <v>3941.8390382674124</v>
      </c>
      <c r="AC50" s="89">
        <f t="shared" si="61"/>
        <v>0</v>
      </c>
      <c r="AD50" s="89">
        <f t="shared" si="61"/>
        <v>0</v>
      </c>
      <c r="AE50" s="89">
        <f t="shared" ref="AE50:AI50" si="96">+AE23/$F23*$G50</f>
        <v>0</v>
      </c>
      <c r="AF50" s="89">
        <f t="shared" si="96"/>
        <v>0</v>
      </c>
      <c r="AG50" s="89">
        <f t="shared" si="96"/>
        <v>0</v>
      </c>
      <c r="AH50" s="89">
        <f t="shared" si="96"/>
        <v>0</v>
      </c>
      <c r="AI50" s="89">
        <f t="shared" si="96"/>
        <v>0</v>
      </c>
      <c r="AJ50" s="89">
        <f t="shared" si="94"/>
        <v>22252.317151509589</v>
      </c>
      <c r="AL50" s="170">
        <f t="shared" si="57"/>
        <v>116.33433025707903</v>
      </c>
      <c r="AM50" s="89">
        <f t="shared" si="55"/>
        <v>0</v>
      </c>
      <c r="AN50" s="169">
        <f t="shared" si="69"/>
        <v>0</v>
      </c>
      <c r="AO50" s="169">
        <f t="shared" si="70"/>
        <v>0</v>
      </c>
      <c r="AP50" s="169">
        <f t="shared" si="71"/>
        <v>0</v>
      </c>
      <c r="AQ50" s="169">
        <f t="shared" si="72"/>
        <v>0</v>
      </c>
      <c r="AR50" s="169">
        <f t="shared" si="73"/>
        <v>0</v>
      </c>
      <c r="AS50" s="169">
        <f t="shared" si="74"/>
        <v>0</v>
      </c>
      <c r="AT50" s="169">
        <f t="shared" si="75"/>
        <v>0</v>
      </c>
      <c r="AU50" s="169">
        <f t="shared" si="76"/>
        <v>0</v>
      </c>
      <c r="AV50" s="169">
        <f t="shared" si="77"/>
        <v>0</v>
      </c>
      <c r="AW50" s="169">
        <f t="shared" si="78"/>
        <v>0</v>
      </c>
      <c r="AX50" s="169">
        <f t="shared" si="79"/>
        <v>0</v>
      </c>
      <c r="AY50" s="169">
        <f t="shared" si="80"/>
        <v>0</v>
      </c>
      <c r="AZ50" s="169">
        <f t="shared" si="81"/>
        <v>0</v>
      </c>
      <c r="BA50" s="169">
        <f t="shared" si="82"/>
        <v>0</v>
      </c>
      <c r="BB50" s="169">
        <f t="shared" si="83"/>
        <v>0</v>
      </c>
      <c r="BC50" s="169">
        <f t="shared" si="68"/>
        <v>0</v>
      </c>
      <c r="BD50" s="169">
        <f t="shared" si="84"/>
        <v>0.10650686039954664</v>
      </c>
      <c r="BE50" s="169">
        <f t="shared" si="85"/>
        <v>0.10650686039954664</v>
      </c>
      <c r="BF50" s="169">
        <f t="shared" si="86"/>
        <v>4.5857120449804792E-2</v>
      </c>
      <c r="BG50" s="169">
        <f t="shared" si="87"/>
        <v>0</v>
      </c>
      <c r="BH50" s="169">
        <f t="shared" si="88"/>
        <v>0</v>
      </c>
      <c r="BI50" s="169">
        <f t="shared" si="89"/>
        <v>0</v>
      </c>
      <c r="BJ50" s="169">
        <f t="shared" si="90"/>
        <v>0</v>
      </c>
      <c r="BK50" s="169">
        <f t="shared" si="91"/>
        <v>0</v>
      </c>
      <c r="BL50" s="169">
        <f t="shared" si="92"/>
        <v>0</v>
      </c>
      <c r="BM50" s="169">
        <f t="shared" si="93"/>
        <v>0</v>
      </c>
      <c r="BN50" s="169">
        <f t="shared" si="95"/>
        <v>0.25887084124889809</v>
      </c>
    </row>
    <row r="51" spans="2:66" s="170" customFormat="1" ht="20.100000000000001" customHeight="1">
      <c r="B51" s="164">
        <f t="shared" si="56"/>
        <v>21</v>
      </c>
      <c r="C51" s="298"/>
      <c r="D51" s="166" t="s">
        <v>83</v>
      </c>
      <c r="E51" s="295"/>
      <c r="F51" s="288"/>
      <c r="G51" s="167">
        <f>+H48/E48*F24</f>
        <v>12079.82931081949</v>
      </c>
      <c r="H51" s="286"/>
      <c r="I51" s="89">
        <f t="shared" si="67"/>
        <v>0</v>
      </c>
      <c r="J51" s="89">
        <f t="shared" ref="J51:AI53" si="97">+J24/$F24*$G51</f>
        <v>0</v>
      </c>
      <c r="K51" s="89">
        <f t="shared" si="97"/>
        <v>0</v>
      </c>
      <c r="L51" s="89">
        <f t="shared" si="97"/>
        <v>0</v>
      </c>
      <c r="M51" s="89">
        <f t="shared" si="97"/>
        <v>0</v>
      </c>
      <c r="N51" s="89">
        <f t="shared" si="97"/>
        <v>0</v>
      </c>
      <c r="O51" s="89">
        <f t="shared" si="97"/>
        <v>0</v>
      </c>
      <c r="P51" s="89">
        <f t="shared" si="97"/>
        <v>0</v>
      </c>
      <c r="Q51" s="89">
        <f t="shared" si="97"/>
        <v>0</v>
      </c>
      <c r="R51" s="89">
        <f t="shared" si="97"/>
        <v>0</v>
      </c>
      <c r="S51" s="89">
        <f t="shared" si="97"/>
        <v>0</v>
      </c>
      <c r="T51" s="89">
        <f t="shared" si="97"/>
        <v>0</v>
      </c>
      <c r="U51" s="89">
        <f t="shared" si="97"/>
        <v>0</v>
      </c>
      <c r="V51" s="89">
        <f t="shared" si="97"/>
        <v>0</v>
      </c>
      <c r="W51" s="89">
        <f t="shared" si="97"/>
        <v>0</v>
      </c>
      <c r="X51" s="89">
        <f t="shared" si="97"/>
        <v>0</v>
      </c>
      <c r="Y51" s="89">
        <f t="shared" si="97"/>
        <v>0</v>
      </c>
      <c r="Z51" s="89">
        <f t="shared" si="97"/>
        <v>0</v>
      </c>
      <c r="AA51" s="89">
        <f t="shared" si="97"/>
        <v>0</v>
      </c>
      <c r="AB51" s="89">
        <f t="shared" si="97"/>
        <v>3814.6829402587864</v>
      </c>
      <c r="AC51" s="89">
        <f t="shared" si="97"/>
        <v>3814.6829402587864</v>
      </c>
      <c r="AD51" s="89">
        <f t="shared" si="97"/>
        <v>3814.6829402587864</v>
      </c>
      <c r="AE51" s="89">
        <f t="shared" si="97"/>
        <v>635.78049004313107</v>
      </c>
      <c r="AF51" s="89">
        <f t="shared" si="97"/>
        <v>0</v>
      </c>
      <c r="AG51" s="89">
        <f t="shared" si="97"/>
        <v>0</v>
      </c>
      <c r="AH51" s="89">
        <f t="shared" si="97"/>
        <v>0</v>
      </c>
      <c r="AI51" s="89">
        <f t="shared" si="97"/>
        <v>0</v>
      </c>
      <c r="AJ51" s="89">
        <f t="shared" si="94"/>
        <v>12079.82931081949</v>
      </c>
      <c r="AL51" s="170">
        <f t="shared" si="57"/>
        <v>116.33433025707903</v>
      </c>
      <c r="AM51" s="89">
        <f t="shared" si="55"/>
        <v>0</v>
      </c>
      <c r="AN51" s="169">
        <f t="shared" si="69"/>
        <v>0</v>
      </c>
      <c r="AO51" s="169">
        <f t="shared" si="70"/>
        <v>0</v>
      </c>
      <c r="AP51" s="169">
        <f t="shared" si="71"/>
        <v>0</v>
      </c>
      <c r="AQ51" s="169">
        <f t="shared" si="72"/>
        <v>0</v>
      </c>
      <c r="AR51" s="169">
        <f t="shared" si="73"/>
        <v>0</v>
      </c>
      <c r="AS51" s="169">
        <f t="shared" si="74"/>
        <v>0</v>
      </c>
      <c r="AT51" s="169">
        <f t="shared" si="75"/>
        <v>0</v>
      </c>
      <c r="AU51" s="169">
        <f t="shared" si="76"/>
        <v>0</v>
      </c>
      <c r="AV51" s="169">
        <f t="shared" si="77"/>
        <v>0</v>
      </c>
      <c r="AW51" s="169">
        <f t="shared" si="78"/>
        <v>0</v>
      </c>
      <c r="AX51" s="169">
        <f t="shared" si="79"/>
        <v>0</v>
      </c>
      <c r="AY51" s="169">
        <f t="shared" si="80"/>
        <v>0</v>
      </c>
      <c r="AZ51" s="169">
        <f t="shared" si="81"/>
        <v>0</v>
      </c>
      <c r="BA51" s="169">
        <f t="shared" si="82"/>
        <v>0</v>
      </c>
      <c r="BB51" s="169">
        <f t="shared" si="83"/>
        <v>0</v>
      </c>
      <c r="BC51" s="169">
        <f t="shared" si="68"/>
        <v>0</v>
      </c>
      <c r="BD51" s="169">
        <f t="shared" si="84"/>
        <v>0</v>
      </c>
      <c r="BE51" s="169">
        <f t="shared" si="85"/>
        <v>0</v>
      </c>
      <c r="BF51" s="169">
        <f t="shared" si="86"/>
        <v>4.4377858499811094E-2</v>
      </c>
      <c r="BG51" s="169">
        <f t="shared" si="87"/>
        <v>4.4377858499811094E-2</v>
      </c>
      <c r="BH51" s="169">
        <f t="shared" si="88"/>
        <v>4.4377858499811094E-2</v>
      </c>
      <c r="BI51" s="169">
        <f t="shared" si="89"/>
        <v>7.3963097499685155E-3</v>
      </c>
      <c r="BJ51" s="169">
        <f t="shared" si="90"/>
        <v>0</v>
      </c>
      <c r="BK51" s="169">
        <f t="shared" si="91"/>
        <v>0</v>
      </c>
      <c r="BL51" s="169">
        <f t="shared" si="92"/>
        <v>0</v>
      </c>
      <c r="BM51" s="169">
        <f t="shared" si="93"/>
        <v>0</v>
      </c>
      <c r="BN51" s="169">
        <f t="shared" si="95"/>
        <v>0.1405298852494018</v>
      </c>
    </row>
    <row r="52" spans="2:66" s="170" customFormat="1" ht="20.100000000000001" customHeight="1">
      <c r="B52" s="164">
        <f t="shared" si="56"/>
        <v>22</v>
      </c>
      <c r="C52" s="296" t="s">
        <v>45</v>
      </c>
      <c r="D52" s="166" t="s">
        <v>84</v>
      </c>
      <c r="E52" s="293">
        <v>2266</v>
      </c>
      <c r="F52" s="287">
        <f>+E52/$E$54</f>
        <v>3.4657856902511393E-2</v>
      </c>
      <c r="G52" s="167">
        <f>+H52/E52*F25</f>
        <v>15989.879324584746</v>
      </c>
      <c r="H52" s="284">
        <f>+F52*$F$29</f>
        <v>36016.964760943374</v>
      </c>
      <c r="I52" s="89">
        <f t="shared" si="67"/>
        <v>0</v>
      </c>
      <c r="J52" s="89">
        <f t="shared" si="97"/>
        <v>0</v>
      </c>
      <c r="K52" s="89">
        <f t="shared" si="97"/>
        <v>0</v>
      </c>
      <c r="L52" s="89">
        <f t="shared" si="97"/>
        <v>0</v>
      </c>
      <c r="M52" s="89">
        <f t="shared" si="97"/>
        <v>0</v>
      </c>
      <c r="N52" s="89">
        <f t="shared" si="97"/>
        <v>0</v>
      </c>
      <c r="O52" s="89">
        <f t="shared" si="97"/>
        <v>0</v>
      </c>
      <c r="P52" s="89">
        <f t="shared" si="97"/>
        <v>0</v>
      </c>
      <c r="Q52" s="89">
        <f t="shared" si="97"/>
        <v>0</v>
      </c>
      <c r="R52" s="89">
        <f t="shared" si="97"/>
        <v>0</v>
      </c>
      <c r="S52" s="89">
        <f t="shared" si="97"/>
        <v>7438.6317335046333</v>
      </c>
      <c r="T52" s="89">
        <f t="shared" si="97"/>
        <v>7438.6317335046333</v>
      </c>
      <c r="U52" s="89">
        <f t="shared" si="97"/>
        <v>1112.6158575754794</v>
      </c>
      <c r="V52" s="89">
        <f t="shared" si="97"/>
        <v>0</v>
      </c>
      <c r="W52" s="89">
        <f t="shared" si="97"/>
        <v>0</v>
      </c>
      <c r="X52" s="89">
        <f t="shared" si="97"/>
        <v>0</v>
      </c>
      <c r="Y52" s="89">
        <f t="shared" si="97"/>
        <v>0</v>
      </c>
      <c r="Z52" s="89">
        <f t="shared" si="97"/>
        <v>0</v>
      </c>
      <c r="AA52" s="89">
        <f t="shared" si="97"/>
        <v>0</v>
      </c>
      <c r="AB52" s="89">
        <f t="shared" si="97"/>
        <v>0</v>
      </c>
      <c r="AC52" s="89">
        <f t="shared" si="97"/>
        <v>0</v>
      </c>
      <c r="AD52" s="89">
        <f t="shared" si="97"/>
        <v>0</v>
      </c>
      <c r="AE52" s="89">
        <f t="shared" si="97"/>
        <v>0</v>
      </c>
      <c r="AF52" s="89">
        <f t="shared" si="97"/>
        <v>0</v>
      </c>
      <c r="AG52" s="89">
        <f t="shared" si="97"/>
        <v>0</v>
      </c>
      <c r="AH52" s="89">
        <f t="shared" si="97"/>
        <v>0</v>
      </c>
      <c r="AI52" s="89">
        <f t="shared" si="97"/>
        <v>0</v>
      </c>
      <c r="AJ52" s="89">
        <f t="shared" si="94"/>
        <v>15989.879324584746</v>
      </c>
      <c r="AL52" s="170">
        <f t="shared" si="57"/>
        <v>116.33433025707903</v>
      </c>
      <c r="AM52" s="89">
        <f t="shared" si="55"/>
        <v>0</v>
      </c>
      <c r="AN52" s="169">
        <f t="shared" si="69"/>
        <v>0</v>
      </c>
      <c r="AO52" s="169">
        <f t="shared" si="70"/>
        <v>0</v>
      </c>
      <c r="AP52" s="169">
        <f t="shared" si="71"/>
        <v>0</v>
      </c>
      <c r="AQ52" s="169">
        <f t="shared" si="72"/>
        <v>0</v>
      </c>
      <c r="AR52" s="169">
        <f t="shared" si="73"/>
        <v>0</v>
      </c>
      <c r="AS52" s="169">
        <f t="shared" si="74"/>
        <v>0</v>
      </c>
      <c r="AT52" s="169">
        <f t="shared" si="75"/>
        <v>0</v>
      </c>
      <c r="AU52" s="169">
        <f t="shared" si="76"/>
        <v>0</v>
      </c>
      <c r="AV52" s="169">
        <f t="shared" si="77"/>
        <v>0</v>
      </c>
      <c r="AW52" s="169">
        <f t="shared" si="78"/>
        <v>8.6536824074631633E-2</v>
      </c>
      <c r="AX52" s="169">
        <f t="shared" si="79"/>
        <v>8.6536824074631633E-2</v>
      </c>
      <c r="AY52" s="169">
        <f t="shared" si="80"/>
        <v>1.2943542062444902E-2</v>
      </c>
      <c r="AZ52" s="169">
        <f t="shared" si="81"/>
        <v>0</v>
      </c>
      <c r="BA52" s="169">
        <f t="shared" si="82"/>
        <v>0</v>
      </c>
      <c r="BB52" s="169">
        <f t="shared" si="83"/>
        <v>0</v>
      </c>
      <c r="BC52" s="169">
        <f t="shared" si="68"/>
        <v>0</v>
      </c>
      <c r="BD52" s="169">
        <f t="shared" si="84"/>
        <v>0</v>
      </c>
      <c r="BE52" s="169">
        <f t="shared" si="85"/>
        <v>0</v>
      </c>
      <c r="BF52" s="169">
        <f t="shared" si="86"/>
        <v>0</v>
      </c>
      <c r="BG52" s="169">
        <f t="shared" si="87"/>
        <v>0</v>
      </c>
      <c r="BH52" s="169">
        <f t="shared" si="88"/>
        <v>0</v>
      </c>
      <c r="BI52" s="169">
        <f t="shared" si="89"/>
        <v>0</v>
      </c>
      <c r="BJ52" s="169">
        <f t="shared" si="90"/>
        <v>0</v>
      </c>
      <c r="BK52" s="169">
        <f t="shared" si="91"/>
        <v>0</v>
      </c>
      <c r="BL52" s="169">
        <f t="shared" si="92"/>
        <v>0</v>
      </c>
      <c r="BM52" s="169">
        <f t="shared" si="93"/>
        <v>0</v>
      </c>
      <c r="BN52" s="169">
        <f t="shared" si="95"/>
        <v>0.18601719021170818</v>
      </c>
    </row>
    <row r="53" spans="2:66" s="170" customFormat="1" ht="20.100000000000001" customHeight="1">
      <c r="B53" s="164">
        <f t="shared" si="56"/>
        <v>23</v>
      </c>
      <c r="C53" s="298"/>
      <c r="D53" s="166" t="s">
        <v>83</v>
      </c>
      <c r="E53" s="295"/>
      <c r="F53" s="288"/>
      <c r="G53" s="167">
        <f>+H52/E52*F26</f>
        <v>20027.08543635863</v>
      </c>
      <c r="H53" s="286"/>
      <c r="I53" s="89">
        <f t="shared" si="67"/>
        <v>0</v>
      </c>
      <c r="J53" s="89">
        <f t="shared" si="97"/>
        <v>0</v>
      </c>
      <c r="K53" s="89">
        <f t="shared" si="97"/>
        <v>0</v>
      </c>
      <c r="L53" s="89">
        <f t="shared" si="97"/>
        <v>0</v>
      </c>
      <c r="M53" s="89">
        <f t="shared" si="97"/>
        <v>1430.5061025970449</v>
      </c>
      <c r="N53" s="89">
        <f t="shared" si="97"/>
        <v>3719.3158667523171</v>
      </c>
      <c r="O53" s="89">
        <f t="shared" si="97"/>
        <v>3719.3158667523171</v>
      </c>
      <c r="P53" s="89">
        <f t="shared" si="97"/>
        <v>3719.3158667523171</v>
      </c>
      <c r="Q53" s="89">
        <f t="shared" si="97"/>
        <v>3719.3158667523171</v>
      </c>
      <c r="R53" s="89">
        <f t="shared" si="97"/>
        <v>3719.3158667523171</v>
      </c>
      <c r="S53" s="89">
        <f t="shared" si="97"/>
        <v>0</v>
      </c>
      <c r="T53" s="89">
        <f t="shared" si="97"/>
        <v>0</v>
      </c>
      <c r="U53" s="89">
        <f t="shared" si="97"/>
        <v>0</v>
      </c>
      <c r="V53" s="89">
        <f t="shared" si="97"/>
        <v>0</v>
      </c>
      <c r="W53" s="89">
        <f t="shared" si="97"/>
        <v>0</v>
      </c>
      <c r="X53" s="89">
        <f t="shared" si="97"/>
        <v>0</v>
      </c>
      <c r="Y53" s="89">
        <f t="shared" si="97"/>
        <v>0</v>
      </c>
      <c r="Z53" s="89">
        <f t="shared" si="97"/>
        <v>0</v>
      </c>
      <c r="AA53" s="89">
        <f t="shared" si="97"/>
        <v>0</v>
      </c>
      <c r="AB53" s="89">
        <f t="shared" si="97"/>
        <v>0</v>
      </c>
      <c r="AC53" s="89">
        <f t="shared" si="97"/>
        <v>0</v>
      </c>
      <c r="AD53" s="89">
        <f t="shared" si="97"/>
        <v>0</v>
      </c>
      <c r="AE53" s="89">
        <f t="shared" si="97"/>
        <v>0</v>
      </c>
      <c r="AF53" s="89">
        <f t="shared" si="97"/>
        <v>0</v>
      </c>
      <c r="AG53" s="89">
        <f t="shared" si="97"/>
        <v>0</v>
      </c>
      <c r="AH53" s="89">
        <f t="shared" si="97"/>
        <v>0</v>
      </c>
      <c r="AI53" s="89">
        <f t="shared" si="97"/>
        <v>0</v>
      </c>
      <c r="AJ53" s="89">
        <f t="shared" si="94"/>
        <v>20027.08543635863</v>
      </c>
      <c r="AL53" s="170">
        <f t="shared" si="57"/>
        <v>116.33433025707903</v>
      </c>
      <c r="AM53" s="89">
        <f t="shared" si="55"/>
        <v>0</v>
      </c>
      <c r="AN53" s="169">
        <f t="shared" si="69"/>
        <v>0</v>
      </c>
      <c r="AO53" s="169">
        <f t="shared" si="70"/>
        <v>0</v>
      </c>
      <c r="AP53" s="169">
        <f t="shared" si="71"/>
        <v>0</v>
      </c>
      <c r="AQ53" s="169">
        <f t="shared" si="72"/>
        <v>1.664169693742916E-2</v>
      </c>
      <c r="AR53" s="169">
        <f t="shared" si="73"/>
        <v>4.3268412037315816E-2</v>
      </c>
      <c r="AS53" s="169">
        <f t="shared" si="74"/>
        <v>4.3268412037315816E-2</v>
      </c>
      <c r="AT53" s="169">
        <f t="shared" si="75"/>
        <v>4.3268412037315816E-2</v>
      </c>
      <c r="AU53" s="169">
        <f t="shared" si="76"/>
        <v>4.3268412037315816E-2</v>
      </c>
      <c r="AV53" s="169">
        <f t="shared" si="77"/>
        <v>4.3268412037315816E-2</v>
      </c>
      <c r="AW53" s="169">
        <f t="shared" si="78"/>
        <v>0</v>
      </c>
      <c r="AX53" s="169">
        <f t="shared" si="79"/>
        <v>0</v>
      </c>
      <c r="AY53" s="169">
        <f t="shared" si="80"/>
        <v>0</v>
      </c>
      <c r="AZ53" s="169">
        <f t="shared" si="81"/>
        <v>0</v>
      </c>
      <c r="BA53" s="169">
        <f t="shared" si="82"/>
        <v>0</v>
      </c>
      <c r="BB53" s="169">
        <f t="shared" si="83"/>
        <v>0</v>
      </c>
      <c r="BC53" s="169">
        <f t="shared" si="68"/>
        <v>0</v>
      </c>
      <c r="BD53" s="169">
        <f t="shared" si="84"/>
        <v>0</v>
      </c>
      <c r="BE53" s="169">
        <f t="shared" si="85"/>
        <v>0</v>
      </c>
      <c r="BF53" s="169">
        <f t="shared" si="86"/>
        <v>0</v>
      </c>
      <c r="BG53" s="169">
        <f t="shared" si="87"/>
        <v>0</v>
      </c>
      <c r="BH53" s="169">
        <f t="shared" si="88"/>
        <v>0</v>
      </c>
      <c r="BI53" s="169">
        <f t="shared" si="89"/>
        <v>0</v>
      </c>
      <c r="BJ53" s="169">
        <f t="shared" si="90"/>
        <v>0</v>
      </c>
      <c r="BK53" s="169">
        <f t="shared" si="91"/>
        <v>0</v>
      </c>
      <c r="BL53" s="169">
        <f t="shared" si="92"/>
        <v>0</v>
      </c>
      <c r="BM53" s="169">
        <f t="shared" si="93"/>
        <v>0</v>
      </c>
      <c r="BN53" s="169">
        <f t="shared" si="95"/>
        <v>0.23298375712400826</v>
      </c>
    </row>
    <row r="54" spans="2:66" s="170" customFormat="1" ht="20.100000000000001" customHeight="1">
      <c r="B54" s="173"/>
      <c r="C54" s="174" t="s">
        <v>14</v>
      </c>
      <c r="D54" s="174"/>
      <c r="E54" s="175">
        <f>SUM(E31:E53)</f>
        <v>65382</v>
      </c>
      <c r="F54" s="183">
        <f>SUM(F31:F53)</f>
        <v>1</v>
      </c>
      <c r="G54" s="183"/>
      <c r="H54" s="175"/>
      <c r="I54" s="159">
        <f>SUM(I31:I52)</f>
        <v>0</v>
      </c>
      <c r="J54" s="159">
        <f>SUM(J31:J52)</f>
        <v>0</v>
      </c>
      <c r="K54" s="159">
        <f>SUM(K31:K52)</f>
        <v>0</v>
      </c>
      <c r="L54" s="159">
        <f>SUM(L31:L53)</f>
        <v>25749.109846746811</v>
      </c>
      <c r="M54" s="159">
        <f t="shared" ref="M54:AI54" si="98">SUM(M31:M53)</f>
        <v>33632.787923281634</v>
      </c>
      <c r="N54" s="159">
        <f t="shared" si="98"/>
        <v>66598.006332017991</v>
      </c>
      <c r="O54" s="159">
        <f t="shared" si="98"/>
        <v>55026.801413232999</v>
      </c>
      <c r="P54" s="159">
        <f t="shared" si="98"/>
        <v>55026.801413232999</v>
      </c>
      <c r="Q54" s="159">
        <f t="shared" si="98"/>
        <v>55026.801413232999</v>
      </c>
      <c r="R54" s="159">
        <f t="shared" si="98"/>
        <v>55026.801413232999</v>
      </c>
      <c r="S54" s="159">
        <f t="shared" si="98"/>
        <v>65835.069743966218</v>
      </c>
      <c r="T54" s="159">
        <f t="shared" si="98"/>
        <v>71143.836835826369</v>
      </c>
      <c r="U54" s="159">
        <f t="shared" si="98"/>
        <v>40308.483068734517</v>
      </c>
      <c r="V54" s="159">
        <f t="shared" si="98"/>
        <v>34904.3489033679</v>
      </c>
      <c r="W54" s="159">
        <f t="shared" si="98"/>
        <v>34904.3489033679</v>
      </c>
      <c r="X54" s="159">
        <f t="shared" si="98"/>
        <v>34109.623290813986</v>
      </c>
      <c r="Y54" s="159">
        <f t="shared" si="98"/>
        <v>33855.311094796729</v>
      </c>
      <c r="Z54" s="159">
        <f t="shared" si="98"/>
        <v>67551.677067082695</v>
      </c>
      <c r="AA54" s="159">
        <f t="shared" si="98"/>
        <v>58746.117279985308</v>
      </c>
      <c r="AB54" s="159">
        <f t="shared" si="98"/>
        <v>52706.202624575555</v>
      </c>
      <c r="AC54" s="159">
        <f t="shared" si="98"/>
        <v>40276.694044232354</v>
      </c>
      <c r="AD54" s="159">
        <f t="shared" si="98"/>
        <v>39434.284894925207</v>
      </c>
      <c r="AE54" s="159">
        <f t="shared" si="98"/>
        <v>37177.264155272089</v>
      </c>
      <c r="AF54" s="159">
        <f t="shared" si="98"/>
        <v>37828.939157566303</v>
      </c>
      <c r="AG54" s="159">
        <f t="shared" si="98"/>
        <v>37622.310498302279</v>
      </c>
      <c r="AH54" s="159">
        <f t="shared" si="98"/>
        <v>6707.4841699550343</v>
      </c>
      <c r="AI54" s="159">
        <f t="shared" si="98"/>
        <v>0</v>
      </c>
      <c r="AJ54" s="159">
        <f>SUM(AJ31:AJ53)</f>
        <v>1039199.105487749</v>
      </c>
      <c r="AL54" s="170">
        <f t="shared" si="57"/>
        <v>116.33433025707903</v>
      </c>
      <c r="AM54" s="159">
        <f>SUM(AM31:AM52)</f>
        <v>0</v>
      </c>
      <c r="AN54" s="159">
        <f>SUM(AN31:AN52)</f>
        <v>0</v>
      </c>
      <c r="AO54" s="159">
        <f>SUM(AO31:AO52)</f>
        <v>0</v>
      </c>
      <c r="AP54" s="176">
        <f>SUM(AP31:AP53)</f>
        <v>0.2995505448737249</v>
      </c>
      <c r="AQ54" s="176">
        <f t="shared" ref="AQ54:BM54" si="99">SUM(AQ31:AQ53)</f>
        <v>0.39126478577333446</v>
      </c>
      <c r="AR54" s="176">
        <f t="shared" si="99"/>
        <v>0.77476344630920213</v>
      </c>
      <c r="AS54" s="176">
        <f t="shared" si="99"/>
        <v>0.64015060885977515</v>
      </c>
      <c r="AT54" s="176">
        <f t="shared" si="99"/>
        <v>0.64015060885977515</v>
      </c>
      <c r="AU54" s="176">
        <f t="shared" si="99"/>
        <v>0.64015060885977515</v>
      </c>
      <c r="AV54" s="176">
        <f t="shared" si="99"/>
        <v>0.64015060885977515</v>
      </c>
      <c r="AW54" s="176">
        <f t="shared" si="99"/>
        <v>0.7658878746092399</v>
      </c>
      <c r="AX54" s="176">
        <f t="shared" si="99"/>
        <v>0.82764706102147689</v>
      </c>
      <c r="AY54" s="176">
        <f t="shared" si="99"/>
        <v>0.46892603814800388</v>
      </c>
      <c r="AZ54" s="176">
        <f t="shared" si="99"/>
        <v>0.4060574052732715</v>
      </c>
      <c r="BA54" s="176">
        <f t="shared" si="99"/>
        <v>0.4060574052732715</v>
      </c>
      <c r="BB54" s="176">
        <f t="shared" si="99"/>
        <v>0.3968120180858109</v>
      </c>
      <c r="BC54" s="176">
        <f t="shared" si="99"/>
        <v>0.39385349418582349</v>
      </c>
      <c r="BD54" s="176">
        <f t="shared" si="99"/>
        <v>0.7858579109341548</v>
      </c>
      <c r="BE54" s="176">
        <f t="shared" si="99"/>
        <v>0.68341902089709095</v>
      </c>
      <c r="BF54" s="176">
        <f t="shared" si="99"/>
        <v>0.6131540782723901</v>
      </c>
      <c r="BG54" s="176">
        <f t="shared" si="99"/>
        <v>0.46855622266050545</v>
      </c>
      <c r="BH54" s="176">
        <f t="shared" si="99"/>
        <v>0.45875611224179719</v>
      </c>
      <c r="BI54" s="176">
        <f t="shared" si="99"/>
        <v>0.43249921262940894</v>
      </c>
      <c r="BJ54" s="176">
        <f t="shared" si="99"/>
        <v>0.4400804301231267</v>
      </c>
      <c r="BK54" s="176">
        <f t="shared" si="99"/>
        <v>0.43767662945438696</v>
      </c>
      <c r="BL54" s="176">
        <f t="shared" si="99"/>
        <v>7.8031067862167861E-2</v>
      </c>
      <c r="BM54" s="176">
        <f t="shared" si="99"/>
        <v>0</v>
      </c>
      <c r="BN54" s="176">
        <f>SUM(BN31:BN53)</f>
        <v>12.089453194067289</v>
      </c>
    </row>
    <row r="55" spans="2:66">
      <c r="AM55" s="48"/>
      <c r="AN55" s="48"/>
      <c r="AO55" s="48"/>
      <c r="AP55" s="48"/>
    </row>
    <row r="57" spans="2:66" ht="33.75" customHeight="1">
      <c r="B57" s="82" t="s">
        <v>2</v>
      </c>
      <c r="C57" s="82" t="s">
        <v>3</v>
      </c>
      <c r="D57" s="82"/>
      <c r="E57" s="82"/>
      <c r="F57" s="82" t="s">
        <v>16</v>
      </c>
      <c r="G57" s="145"/>
      <c r="H57" s="82" t="s">
        <v>75</v>
      </c>
      <c r="I57" s="81" t="s">
        <v>6</v>
      </c>
      <c r="J57" s="81" t="s">
        <v>7</v>
      </c>
      <c r="K57" s="81" t="s">
        <v>8</v>
      </c>
      <c r="L57" s="81" t="s">
        <v>9</v>
      </c>
      <c r="M57" s="81" t="s">
        <v>49</v>
      </c>
      <c r="N57" s="81" t="s">
        <v>50</v>
      </c>
      <c r="O57" s="81" t="s">
        <v>54</v>
      </c>
      <c r="P57" s="81" t="s">
        <v>55</v>
      </c>
      <c r="Q57" s="81" t="s">
        <v>56</v>
      </c>
      <c r="R57" s="81" t="s">
        <v>57</v>
      </c>
      <c r="S57" s="81" t="s">
        <v>58</v>
      </c>
      <c r="T57" s="81" t="s">
        <v>59</v>
      </c>
      <c r="U57" s="81" t="s">
        <v>60</v>
      </c>
      <c r="V57" s="81" t="s">
        <v>61</v>
      </c>
      <c r="W57" s="81" t="s">
        <v>62</v>
      </c>
      <c r="X57" s="81" t="s">
        <v>63</v>
      </c>
      <c r="Y57" s="81" t="s">
        <v>64</v>
      </c>
      <c r="Z57" s="81" t="s">
        <v>65</v>
      </c>
      <c r="AA57" s="81" t="s">
        <v>66</v>
      </c>
      <c r="AB57" s="81" t="s">
        <v>67</v>
      </c>
      <c r="AC57" s="81" t="s">
        <v>68</v>
      </c>
      <c r="AD57" s="81" t="s">
        <v>69</v>
      </c>
      <c r="AE57" s="81" t="s">
        <v>70</v>
      </c>
      <c r="AF57" s="81" t="s">
        <v>71</v>
      </c>
      <c r="AG57" s="81" t="s">
        <v>72</v>
      </c>
      <c r="AH57" s="81" t="s">
        <v>73</v>
      </c>
      <c r="AI57" s="81" t="s">
        <v>74</v>
      </c>
      <c r="AJ57" s="81" t="s">
        <v>10</v>
      </c>
      <c r="AM57" s="48"/>
      <c r="AN57" s="48"/>
      <c r="AO57" s="48"/>
      <c r="AP57" s="48"/>
    </row>
    <row r="58" spans="2:66" s="11" customFormat="1" ht="20.100000000000001" customHeight="1">
      <c r="B58" s="10">
        <v>1</v>
      </c>
      <c r="C58" s="34" t="s">
        <v>36</v>
      </c>
      <c r="D58" s="70" t="s">
        <v>84</v>
      </c>
      <c r="E58" s="87">
        <f>ROUND(3.1415*(0.4+0.004+0.004),3)</f>
        <v>1.282</v>
      </c>
      <c r="F58" s="36">
        <v>1116</v>
      </c>
      <c r="G58" s="36"/>
      <c r="H58" s="35" t="s">
        <v>77</v>
      </c>
      <c r="I58" s="53"/>
      <c r="J58" s="53"/>
      <c r="K58" s="53"/>
      <c r="L58" s="53">
        <f t="shared" ref="L58:AI58" si="100">+$E58*L4</f>
        <v>0</v>
      </c>
      <c r="M58" s="53">
        <f t="shared" si="100"/>
        <v>0</v>
      </c>
      <c r="N58" s="53">
        <f t="shared" si="100"/>
        <v>0</v>
      </c>
      <c r="O58" s="53">
        <f t="shared" si="100"/>
        <v>0</v>
      </c>
      <c r="P58" s="53">
        <f t="shared" si="100"/>
        <v>0</v>
      </c>
      <c r="Q58" s="53">
        <f t="shared" si="100"/>
        <v>0</v>
      </c>
      <c r="R58" s="53">
        <f t="shared" si="100"/>
        <v>0</v>
      </c>
      <c r="S58" s="53">
        <f t="shared" si="100"/>
        <v>0</v>
      </c>
      <c r="T58" s="53">
        <f t="shared" si="100"/>
        <v>0</v>
      </c>
      <c r="U58" s="53">
        <f t="shared" si="100"/>
        <v>0</v>
      </c>
      <c r="V58" s="53">
        <f t="shared" si="100"/>
        <v>0</v>
      </c>
      <c r="W58" s="53">
        <f t="shared" si="100"/>
        <v>0</v>
      </c>
      <c r="X58" s="53">
        <f t="shared" si="100"/>
        <v>0</v>
      </c>
      <c r="Y58" s="53">
        <f t="shared" si="100"/>
        <v>0</v>
      </c>
      <c r="Z58" s="53">
        <f t="shared" si="100"/>
        <v>0</v>
      </c>
      <c r="AA58" s="53">
        <f t="shared" si="100"/>
        <v>0</v>
      </c>
      <c r="AB58" s="53">
        <f t="shared" si="100"/>
        <v>0</v>
      </c>
      <c r="AC58" s="53">
        <f t="shared" si="100"/>
        <v>0</v>
      </c>
      <c r="AD58" s="53">
        <f t="shared" si="100"/>
        <v>0</v>
      </c>
      <c r="AE58" s="53">
        <f t="shared" si="100"/>
        <v>0</v>
      </c>
      <c r="AF58" s="53">
        <f t="shared" si="100"/>
        <v>705.1</v>
      </c>
      <c r="AG58" s="53">
        <f t="shared" si="100"/>
        <v>725.61199999999997</v>
      </c>
      <c r="AH58" s="53">
        <f t="shared" si="100"/>
        <v>0</v>
      </c>
      <c r="AI58" s="53">
        <f t="shared" si="100"/>
        <v>0</v>
      </c>
      <c r="AJ58" s="53"/>
      <c r="AM58" s="47"/>
      <c r="AN58" s="51"/>
      <c r="AO58" s="51"/>
      <c r="AP58" s="47"/>
    </row>
    <row r="59" spans="2:66" s="11" customFormat="1" ht="20.100000000000001" customHeight="1">
      <c r="B59" s="10">
        <f>+B58+1</f>
        <v>2</v>
      </c>
      <c r="C59" s="34" t="s">
        <v>37</v>
      </c>
      <c r="D59" s="70" t="s">
        <v>84</v>
      </c>
      <c r="E59" s="87">
        <f>ROUND(3.1415*(0.5+0.006+0.006),3)</f>
        <v>1.6080000000000001</v>
      </c>
      <c r="F59" s="36">
        <v>598</v>
      </c>
      <c r="G59" s="36"/>
      <c r="H59" s="35" t="s">
        <v>77</v>
      </c>
      <c r="I59" s="53"/>
      <c r="J59" s="53"/>
      <c r="K59" s="53"/>
      <c r="L59" s="53">
        <f t="shared" ref="L59:AI59" si="101">+$E59*L5</f>
        <v>0</v>
      </c>
      <c r="M59" s="53">
        <f t="shared" si="101"/>
        <v>0</v>
      </c>
      <c r="N59" s="53">
        <f t="shared" si="101"/>
        <v>0</v>
      </c>
      <c r="O59" s="53">
        <f t="shared" si="101"/>
        <v>0</v>
      </c>
      <c r="P59" s="53">
        <f t="shared" si="101"/>
        <v>0</v>
      </c>
      <c r="Q59" s="53">
        <f t="shared" si="101"/>
        <v>0</v>
      </c>
      <c r="R59" s="53">
        <f t="shared" si="101"/>
        <v>0</v>
      </c>
      <c r="S59" s="53">
        <f t="shared" si="101"/>
        <v>0</v>
      </c>
      <c r="T59" s="53">
        <f t="shared" si="101"/>
        <v>0</v>
      </c>
      <c r="U59" s="53">
        <f t="shared" si="101"/>
        <v>0</v>
      </c>
      <c r="V59" s="53">
        <f t="shared" si="101"/>
        <v>0</v>
      </c>
      <c r="W59" s="53">
        <f t="shared" si="101"/>
        <v>0</v>
      </c>
      <c r="X59" s="53">
        <f t="shared" si="101"/>
        <v>0</v>
      </c>
      <c r="Y59" s="53">
        <f t="shared" si="101"/>
        <v>0</v>
      </c>
      <c r="Z59" s="53">
        <f t="shared" si="101"/>
        <v>0</v>
      </c>
      <c r="AA59" s="53">
        <f t="shared" si="101"/>
        <v>0</v>
      </c>
      <c r="AB59" s="53">
        <f t="shared" si="101"/>
        <v>0</v>
      </c>
      <c r="AC59" s="53">
        <f t="shared" si="101"/>
        <v>0</v>
      </c>
      <c r="AD59" s="53">
        <f t="shared" si="101"/>
        <v>0</v>
      </c>
      <c r="AE59" s="53">
        <f t="shared" si="101"/>
        <v>651.24</v>
      </c>
      <c r="AF59" s="53">
        <f t="shared" si="101"/>
        <v>308.73599999999999</v>
      </c>
      <c r="AG59" s="53">
        <f t="shared" si="101"/>
        <v>0</v>
      </c>
      <c r="AH59" s="53">
        <f t="shared" si="101"/>
        <v>0</v>
      </c>
      <c r="AI59" s="53">
        <f t="shared" si="101"/>
        <v>0</v>
      </c>
      <c r="AJ59" s="53"/>
      <c r="AM59" s="47"/>
      <c r="AN59" s="51"/>
      <c r="AO59" s="51"/>
      <c r="AP59" s="47"/>
      <c r="AR59" s="63"/>
    </row>
    <row r="60" spans="2:66" s="11" customFormat="1" ht="20.100000000000001" customHeight="1">
      <c r="B60" s="10">
        <f t="shared" ref="B60:B80" si="102">+B59+1</f>
        <v>3</v>
      </c>
      <c r="C60" s="276" t="s">
        <v>38</v>
      </c>
      <c r="D60" s="70" t="s">
        <v>84</v>
      </c>
      <c r="E60" s="87">
        <f>ROUND(3.1415*(0.7+0.006+0.006),3)</f>
        <v>2.2370000000000001</v>
      </c>
      <c r="F60" s="36">
        <v>3200</v>
      </c>
      <c r="G60" s="36"/>
      <c r="H60" s="35" t="s">
        <v>77</v>
      </c>
      <c r="I60" s="53"/>
      <c r="J60" s="53"/>
      <c r="K60" s="53"/>
      <c r="L60" s="53">
        <f t="shared" ref="L60:AI60" si="103">+$E60*L6</f>
        <v>2415.96</v>
      </c>
      <c r="M60" s="53">
        <f t="shared" si="103"/>
        <v>2415.96</v>
      </c>
      <c r="N60" s="53">
        <f t="shared" si="103"/>
        <v>2326.48</v>
      </c>
      <c r="O60" s="53">
        <f t="shared" si="103"/>
        <v>0</v>
      </c>
      <c r="P60" s="53">
        <f t="shared" si="103"/>
        <v>0</v>
      </c>
      <c r="Q60" s="53">
        <f t="shared" si="103"/>
        <v>0</v>
      </c>
      <c r="R60" s="53">
        <f t="shared" si="103"/>
        <v>0</v>
      </c>
      <c r="S60" s="53">
        <f t="shared" si="103"/>
        <v>0</v>
      </c>
      <c r="T60" s="53">
        <f t="shared" si="103"/>
        <v>0</v>
      </c>
      <c r="U60" s="53">
        <f t="shared" si="103"/>
        <v>0</v>
      </c>
      <c r="V60" s="53">
        <f t="shared" si="103"/>
        <v>0</v>
      </c>
      <c r="W60" s="53">
        <f t="shared" si="103"/>
        <v>0</v>
      </c>
      <c r="X60" s="53">
        <f t="shared" si="103"/>
        <v>0</v>
      </c>
      <c r="Y60" s="53">
        <f t="shared" si="103"/>
        <v>0</v>
      </c>
      <c r="Z60" s="53">
        <f t="shared" si="103"/>
        <v>0</v>
      </c>
      <c r="AA60" s="53">
        <f t="shared" si="103"/>
        <v>0</v>
      </c>
      <c r="AB60" s="53">
        <f t="shared" si="103"/>
        <v>0</v>
      </c>
      <c r="AC60" s="53">
        <f t="shared" si="103"/>
        <v>0</v>
      </c>
      <c r="AD60" s="53">
        <f t="shared" si="103"/>
        <v>0</v>
      </c>
      <c r="AE60" s="53">
        <f t="shared" si="103"/>
        <v>0</v>
      </c>
      <c r="AF60" s="53">
        <f t="shared" si="103"/>
        <v>0</v>
      </c>
      <c r="AG60" s="53">
        <f t="shared" si="103"/>
        <v>0</v>
      </c>
      <c r="AH60" s="53">
        <f t="shared" si="103"/>
        <v>0</v>
      </c>
      <c r="AI60" s="53">
        <f t="shared" si="103"/>
        <v>0</v>
      </c>
      <c r="AJ60" s="53"/>
      <c r="AM60" s="47"/>
      <c r="AN60" s="51"/>
      <c r="AO60" s="51"/>
      <c r="AP60" s="47"/>
      <c r="AR60" s="63"/>
      <c r="BB60" s="63">
        <f>+AZ60-BA60</f>
        <v>0</v>
      </c>
    </row>
    <row r="61" spans="2:66" s="11" customFormat="1" ht="20.100000000000001" customHeight="1">
      <c r="B61" s="10">
        <f t="shared" si="102"/>
        <v>4</v>
      </c>
      <c r="C61" s="278"/>
      <c r="D61" s="70" t="s">
        <v>83</v>
      </c>
      <c r="E61" s="87">
        <f>ROUND(3.1415*(0.7+0.006+0.006),3)</f>
        <v>2.2370000000000001</v>
      </c>
      <c r="F61" s="36">
        <v>4086</v>
      </c>
      <c r="G61" s="36"/>
      <c r="H61" s="35" t="s">
        <v>77</v>
      </c>
      <c r="I61" s="53"/>
      <c r="J61" s="53"/>
      <c r="K61" s="53"/>
      <c r="L61" s="53">
        <f t="shared" ref="L61:AI61" si="104">+$E61*L7</f>
        <v>0</v>
      </c>
      <c r="M61" s="53">
        <f t="shared" si="104"/>
        <v>0</v>
      </c>
      <c r="N61" s="53">
        <f t="shared" si="104"/>
        <v>590.56799999999998</v>
      </c>
      <c r="O61" s="53">
        <f t="shared" si="104"/>
        <v>1288.5120000000002</v>
      </c>
      <c r="P61" s="53">
        <f t="shared" si="104"/>
        <v>1288.5120000000002</v>
      </c>
      <c r="Q61" s="53">
        <f t="shared" si="104"/>
        <v>1288.5120000000002</v>
      </c>
      <c r="R61" s="53">
        <f t="shared" si="104"/>
        <v>1288.5120000000002</v>
      </c>
      <c r="S61" s="53">
        <f t="shared" si="104"/>
        <v>1288.5120000000002</v>
      </c>
      <c r="T61" s="53">
        <f t="shared" si="104"/>
        <v>1288.5120000000002</v>
      </c>
      <c r="U61" s="53">
        <f t="shared" si="104"/>
        <v>818.74200000000008</v>
      </c>
      <c r="V61" s="53">
        <f t="shared" si="104"/>
        <v>0</v>
      </c>
      <c r="W61" s="53">
        <f t="shared" si="104"/>
        <v>0</v>
      </c>
      <c r="X61" s="53">
        <f t="shared" si="104"/>
        <v>0</v>
      </c>
      <c r="Y61" s="53">
        <f t="shared" si="104"/>
        <v>0</v>
      </c>
      <c r="Z61" s="53">
        <f t="shared" si="104"/>
        <v>0</v>
      </c>
      <c r="AA61" s="53">
        <f t="shared" si="104"/>
        <v>0</v>
      </c>
      <c r="AB61" s="53">
        <f t="shared" si="104"/>
        <v>0</v>
      </c>
      <c r="AC61" s="53">
        <f t="shared" si="104"/>
        <v>0</v>
      </c>
      <c r="AD61" s="53">
        <f t="shared" si="104"/>
        <v>0</v>
      </c>
      <c r="AE61" s="53">
        <f t="shared" si="104"/>
        <v>0</v>
      </c>
      <c r="AF61" s="53">
        <f t="shared" si="104"/>
        <v>0</v>
      </c>
      <c r="AG61" s="53">
        <f t="shared" si="104"/>
        <v>0</v>
      </c>
      <c r="AH61" s="53">
        <f t="shared" si="104"/>
        <v>0</v>
      </c>
      <c r="AI61" s="53">
        <f t="shared" si="104"/>
        <v>0</v>
      </c>
      <c r="AJ61" s="53"/>
      <c r="AM61" s="47"/>
      <c r="AN61" s="51"/>
      <c r="AO61" s="51"/>
      <c r="AP61" s="47"/>
      <c r="AR61" s="63"/>
      <c r="BB61" s="63"/>
    </row>
    <row r="62" spans="2:66" s="11" customFormat="1" ht="20.100000000000001" customHeight="1">
      <c r="B62" s="10">
        <f t="shared" si="102"/>
        <v>5</v>
      </c>
      <c r="C62" s="278"/>
      <c r="D62" s="70" t="s">
        <v>83</v>
      </c>
      <c r="E62" s="87">
        <f>ROUND(3.1415*(0.7+0.006+0.006),3)</f>
        <v>2.2370000000000001</v>
      </c>
      <c r="F62" s="36">
        <v>2336</v>
      </c>
      <c r="G62" s="36"/>
      <c r="H62" s="35" t="s">
        <v>77</v>
      </c>
      <c r="I62" s="53"/>
      <c r="J62" s="53"/>
      <c r="K62" s="53"/>
      <c r="L62" s="53">
        <f t="shared" ref="L62:AI62" si="105">+$E62*L8</f>
        <v>0</v>
      </c>
      <c r="M62" s="53">
        <f t="shared" si="105"/>
        <v>0</v>
      </c>
      <c r="N62" s="53">
        <f t="shared" si="105"/>
        <v>0</v>
      </c>
      <c r="O62" s="53">
        <f t="shared" si="105"/>
        <v>0</v>
      </c>
      <c r="P62" s="53">
        <f t="shared" si="105"/>
        <v>0</v>
      </c>
      <c r="Q62" s="53">
        <f t="shared" si="105"/>
        <v>0</v>
      </c>
      <c r="R62" s="53">
        <f t="shared" si="105"/>
        <v>0</v>
      </c>
      <c r="S62" s="53">
        <f t="shared" si="105"/>
        <v>0</v>
      </c>
      <c r="T62" s="53">
        <f t="shared" si="105"/>
        <v>0</v>
      </c>
      <c r="U62" s="53">
        <f t="shared" si="105"/>
        <v>0</v>
      </c>
      <c r="V62" s="53">
        <f t="shared" si="105"/>
        <v>214.75200000000001</v>
      </c>
      <c r="W62" s="53">
        <f t="shared" si="105"/>
        <v>214.75200000000001</v>
      </c>
      <c r="X62" s="53">
        <f t="shared" si="105"/>
        <v>214.75200000000001</v>
      </c>
      <c r="Y62" s="53">
        <f t="shared" si="105"/>
        <v>268.44</v>
      </c>
      <c r="Z62" s="53">
        <f t="shared" si="105"/>
        <v>1181.136</v>
      </c>
      <c r="AA62" s="53">
        <f t="shared" si="105"/>
        <v>1181.136</v>
      </c>
      <c r="AB62" s="53">
        <f t="shared" si="105"/>
        <v>1181.136</v>
      </c>
      <c r="AC62" s="53">
        <f t="shared" si="105"/>
        <v>769.52800000000002</v>
      </c>
      <c r="AD62" s="53">
        <f t="shared" si="105"/>
        <v>0</v>
      </c>
      <c r="AE62" s="53">
        <f t="shared" si="105"/>
        <v>0</v>
      </c>
      <c r="AF62" s="53">
        <f t="shared" si="105"/>
        <v>0</v>
      </c>
      <c r="AG62" s="53">
        <f t="shared" si="105"/>
        <v>0</v>
      </c>
      <c r="AH62" s="53">
        <f t="shared" si="105"/>
        <v>0</v>
      </c>
      <c r="AI62" s="53">
        <f t="shared" si="105"/>
        <v>0</v>
      </c>
      <c r="AJ62" s="53"/>
      <c r="AM62" s="47"/>
      <c r="AN62" s="51"/>
      <c r="AO62" s="51"/>
      <c r="AP62" s="47"/>
      <c r="AR62" s="63"/>
      <c r="BB62" s="63"/>
    </row>
    <row r="63" spans="2:66" s="11" customFormat="1" ht="20.100000000000001" customHeight="1">
      <c r="B63" s="10">
        <f t="shared" si="102"/>
        <v>6</v>
      </c>
      <c r="C63" s="277"/>
      <c r="D63" s="70" t="s">
        <v>84</v>
      </c>
      <c r="E63" s="87">
        <f>ROUND(3.1415*(0.7+0.006+0.006),3)</f>
        <v>2.2370000000000001</v>
      </c>
      <c r="F63" s="36">
        <v>201</v>
      </c>
      <c r="G63" s="36"/>
      <c r="H63" s="35" t="s">
        <v>77</v>
      </c>
      <c r="I63" s="53"/>
      <c r="J63" s="53"/>
      <c r="K63" s="53"/>
      <c r="L63" s="53">
        <f t="shared" ref="L63:AI63" si="106">+$E63*L9</f>
        <v>0</v>
      </c>
      <c r="M63" s="53">
        <f t="shared" si="106"/>
        <v>0</v>
      </c>
      <c r="N63" s="53">
        <f t="shared" si="106"/>
        <v>0</v>
      </c>
      <c r="O63" s="53">
        <f t="shared" si="106"/>
        <v>0</v>
      </c>
      <c r="P63" s="53">
        <f t="shared" si="106"/>
        <v>0</v>
      </c>
      <c r="Q63" s="53">
        <f t="shared" si="106"/>
        <v>0</v>
      </c>
      <c r="R63" s="53">
        <f t="shared" si="106"/>
        <v>0</v>
      </c>
      <c r="S63" s="53">
        <f t="shared" si="106"/>
        <v>0</v>
      </c>
      <c r="T63" s="53">
        <f t="shared" si="106"/>
        <v>0</v>
      </c>
      <c r="U63" s="53">
        <f t="shared" si="106"/>
        <v>0</v>
      </c>
      <c r="V63" s="53">
        <f t="shared" si="106"/>
        <v>0</v>
      </c>
      <c r="W63" s="53">
        <f t="shared" si="106"/>
        <v>0</v>
      </c>
      <c r="X63" s="53">
        <f t="shared" si="106"/>
        <v>0</v>
      </c>
      <c r="Y63" s="53">
        <f t="shared" si="106"/>
        <v>0</v>
      </c>
      <c r="Z63" s="53">
        <f t="shared" si="106"/>
        <v>0</v>
      </c>
      <c r="AA63" s="53">
        <f t="shared" si="106"/>
        <v>0</v>
      </c>
      <c r="AB63" s="53">
        <f t="shared" si="106"/>
        <v>0</v>
      </c>
      <c r="AC63" s="53">
        <f t="shared" si="106"/>
        <v>0</v>
      </c>
      <c r="AD63" s="53">
        <f t="shared" si="106"/>
        <v>449.637</v>
      </c>
      <c r="AE63" s="53">
        <f t="shared" si="106"/>
        <v>0</v>
      </c>
      <c r="AF63" s="53">
        <f t="shared" si="106"/>
        <v>0</v>
      </c>
      <c r="AG63" s="53">
        <f t="shared" si="106"/>
        <v>0</v>
      </c>
      <c r="AH63" s="53">
        <f t="shared" si="106"/>
        <v>0</v>
      </c>
      <c r="AI63" s="53">
        <f t="shared" si="106"/>
        <v>0</v>
      </c>
      <c r="AJ63" s="53"/>
      <c r="AM63" s="47"/>
      <c r="AN63" s="51"/>
      <c r="AO63" s="51"/>
      <c r="AP63" s="47"/>
      <c r="AR63" s="63"/>
      <c r="BB63" s="63"/>
    </row>
    <row r="64" spans="2:66" s="11" customFormat="1" ht="20.100000000000001" customHeight="1">
      <c r="B64" s="10">
        <f t="shared" si="102"/>
        <v>7</v>
      </c>
      <c r="C64" s="34" t="s">
        <v>39</v>
      </c>
      <c r="D64" s="34"/>
      <c r="E64" s="87">
        <f>ROUND(3.1415*(1+0.007+0.007),3)</f>
        <v>3.1850000000000001</v>
      </c>
      <c r="F64" s="36">
        <v>90</v>
      </c>
      <c r="G64" s="36"/>
      <c r="H64" s="74" t="s">
        <v>77</v>
      </c>
      <c r="I64" s="53"/>
      <c r="J64" s="53"/>
      <c r="K64" s="53"/>
      <c r="L64" s="53">
        <f t="shared" ref="L64:AI64" si="107">+$E64*L10</f>
        <v>0</v>
      </c>
      <c r="M64" s="53">
        <f t="shared" si="107"/>
        <v>0</v>
      </c>
      <c r="N64" s="53">
        <f t="shared" si="107"/>
        <v>0</v>
      </c>
      <c r="O64" s="53">
        <f t="shared" si="107"/>
        <v>0</v>
      </c>
      <c r="P64" s="53">
        <f t="shared" si="107"/>
        <v>0</v>
      </c>
      <c r="Q64" s="53">
        <f t="shared" si="107"/>
        <v>0</v>
      </c>
      <c r="R64" s="53">
        <f t="shared" si="107"/>
        <v>0</v>
      </c>
      <c r="S64" s="53">
        <f t="shared" si="107"/>
        <v>0</v>
      </c>
      <c r="T64" s="53">
        <f t="shared" si="107"/>
        <v>0</v>
      </c>
      <c r="U64" s="53">
        <f t="shared" si="107"/>
        <v>0</v>
      </c>
      <c r="V64" s="53">
        <f t="shared" si="107"/>
        <v>0</v>
      </c>
      <c r="W64" s="53">
        <f t="shared" si="107"/>
        <v>0</v>
      </c>
      <c r="X64" s="53">
        <f t="shared" si="107"/>
        <v>0</v>
      </c>
      <c r="Y64" s="53">
        <f t="shared" si="107"/>
        <v>0</v>
      </c>
      <c r="Z64" s="53">
        <f t="shared" si="107"/>
        <v>0</v>
      </c>
      <c r="AA64" s="53">
        <f t="shared" si="107"/>
        <v>0</v>
      </c>
      <c r="AB64" s="53">
        <f t="shared" si="107"/>
        <v>0</v>
      </c>
      <c r="AC64" s="53">
        <f t="shared" si="107"/>
        <v>0</v>
      </c>
      <c r="AD64" s="53">
        <f t="shared" si="107"/>
        <v>286.64999999999998</v>
      </c>
      <c r="AE64" s="53">
        <f t="shared" si="107"/>
        <v>0</v>
      </c>
      <c r="AF64" s="53">
        <f t="shared" si="107"/>
        <v>0</v>
      </c>
      <c r="AG64" s="53">
        <f t="shared" si="107"/>
        <v>0</v>
      </c>
      <c r="AH64" s="53">
        <f t="shared" si="107"/>
        <v>0</v>
      </c>
      <c r="AI64" s="53">
        <f t="shared" si="107"/>
        <v>0</v>
      </c>
      <c r="AJ64" s="53"/>
      <c r="AM64" s="47"/>
      <c r="AN64" s="51"/>
      <c r="AO64" s="51"/>
      <c r="AP64" s="47"/>
      <c r="AR64" s="63"/>
      <c r="BB64" s="63">
        <f t="shared" ref="BB64:BB65" si="108">+AZ64-BA64</f>
        <v>0</v>
      </c>
    </row>
    <row r="65" spans="2:54" s="11" customFormat="1" ht="20.100000000000001" customHeight="1">
      <c r="B65" s="10">
        <f t="shared" si="102"/>
        <v>8</v>
      </c>
      <c r="C65" s="276" t="s">
        <v>40</v>
      </c>
      <c r="D65" s="70" t="s">
        <v>84</v>
      </c>
      <c r="E65" s="87">
        <f>ROUND(3.1415*(1.4+0.009+0.009),3)</f>
        <v>4.4550000000000001</v>
      </c>
      <c r="F65" s="36">
        <v>9500</v>
      </c>
      <c r="G65" s="36"/>
      <c r="H65" s="74" t="s">
        <v>80</v>
      </c>
      <c r="I65" s="53"/>
      <c r="J65" s="53"/>
      <c r="K65" s="53"/>
      <c r="L65" s="53">
        <f t="shared" ref="L65:AI65" si="109">+$E65*L11</f>
        <v>0</v>
      </c>
      <c r="M65" s="53">
        <f t="shared" si="109"/>
        <v>0</v>
      </c>
      <c r="N65" s="53">
        <f t="shared" si="109"/>
        <v>0</v>
      </c>
      <c r="O65" s="53">
        <f t="shared" si="109"/>
        <v>0</v>
      </c>
      <c r="P65" s="53">
        <f t="shared" si="109"/>
        <v>0</v>
      </c>
      <c r="Q65" s="53">
        <f t="shared" si="109"/>
        <v>0</v>
      </c>
      <c r="R65" s="53">
        <f t="shared" si="109"/>
        <v>0</v>
      </c>
      <c r="S65" s="53">
        <f t="shared" si="109"/>
        <v>3608.55</v>
      </c>
      <c r="T65" s="53">
        <f t="shared" si="109"/>
        <v>6254.82</v>
      </c>
      <c r="U65" s="53">
        <f t="shared" si="109"/>
        <v>3608.55</v>
      </c>
      <c r="V65" s="53">
        <f t="shared" si="109"/>
        <v>3608.55</v>
      </c>
      <c r="W65" s="53">
        <f t="shared" si="109"/>
        <v>3608.55</v>
      </c>
      <c r="X65" s="53">
        <f t="shared" si="109"/>
        <v>3608.55</v>
      </c>
      <c r="Y65" s="53">
        <f t="shared" si="109"/>
        <v>3608.55</v>
      </c>
      <c r="Z65" s="53">
        <f t="shared" si="109"/>
        <v>6254.82</v>
      </c>
      <c r="AA65" s="53">
        <f t="shared" si="109"/>
        <v>5292.54</v>
      </c>
      <c r="AB65" s="53">
        <f t="shared" si="109"/>
        <v>2869.02</v>
      </c>
      <c r="AC65" s="53">
        <f t="shared" si="109"/>
        <v>0</v>
      </c>
      <c r="AD65" s="53">
        <f t="shared" si="109"/>
        <v>0</v>
      </c>
      <c r="AE65" s="53">
        <f t="shared" si="109"/>
        <v>0</v>
      </c>
      <c r="AF65" s="53">
        <f t="shared" si="109"/>
        <v>0</v>
      </c>
      <c r="AG65" s="53">
        <f t="shared" si="109"/>
        <v>0</v>
      </c>
      <c r="AH65" s="53">
        <f t="shared" si="109"/>
        <v>0</v>
      </c>
      <c r="AI65" s="53">
        <f t="shared" si="109"/>
        <v>0</v>
      </c>
      <c r="AJ65" s="53"/>
      <c r="AM65" s="47"/>
      <c r="AN65" s="51"/>
      <c r="AO65" s="51"/>
      <c r="AP65" s="47"/>
      <c r="AR65" s="63"/>
      <c r="BA65" s="62"/>
      <c r="BB65" s="63">
        <f t="shared" si="108"/>
        <v>0</v>
      </c>
    </row>
    <row r="66" spans="2:54" s="11" customFormat="1" ht="20.100000000000001" customHeight="1">
      <c r="B66" s="10">
        <f t="shared" si="102"/>
        <v>9</v>
      </c>
      <c r="C66" s="278"/>
      <c r="D66" s="70" t="s">
        <v>83</v>
      </c>
      <c r="E66" s="87">
        <f>ROUND(3.1415*(1.4+0.009+0.009),3)</f>
        <v>4.4550000000000001</v>
      </c>
      <c r="F66" s="36">
        <v>3500</v>
      </c>
      <c r="G66" s="36"/>
      <c r="H66" s="74" t="s">
        <v>80</v>
      </c>
      <c r="I66" s="53"/>
      <c r="J66" s="53"/>
      <c r="K66" s="53"/>
      <c r="L66" s="53">
        <f t="shared" ref="L66:AI66" si="110">+$E66*L12</f>
        <v>0</v>
      </c>
      <c r="M66" s="53">
        <f t="shared" si="110"/>
        <v>534.6</v>
      </c>
      <c r="N66" s="53">
        <f t="shared" si="110"/>
        <v>2779.92</v>
      </c>
      <c r="O66" s="53">
        <f t="shared" si="110"/>
        <v>2779.92</v>
      </c>
      <c r="P66" s="53">
        <f t="shared" si="110"/>
        <v>2779.92</v>
      </c>
      <c r="Q66" s="53">
        <f t="shared" si="110"/>
        <v>2779.92</v>
      </c>
      <c r="R66" s="53">
        <f t="shared" si="110"/>
        <v>2779.92</v>
      </c>
      <c r="S66" s="53">
        <f t="shared" si="110"/>
        <v>1158.3</v>
      </c>
      <c r="T66" s="53">
        <f t="shared" si="110"/>
        <v>0</v>
      </c>
      <c r="U66" s="53">
        <f t="shared" si="110"/>
        <v>0</v>
      </c>
      <c r="V66" s="53">
        <f t="shared" si="110"/>
        <v>0</v>
      </c>
      <c r="W66" s="53">
        <f t="shared" si="110"/>
        <v>0</v>
      </c>
      <c r="X66" s="53">
        <f t="shared" si="110"/>
        <v>0</v>
      </c>
      <c r="Y66" s="53">
        <f t="shared" si="110"/>
        <v>0</v>
      </c>
      <c r="Z66" s="53">
        <f t="shared" si="110"/>
        <v>0</v>
      </c>
      <c r="AA66" s="53">
        <f t="shared" si="110"/>
        <v>0</v>
      </c>
      <c r="AB66" s="53">
        <f t="shared" si="110"/>
        <v>0</v>
      </c>
      <c r="AC66" s="53">
        <f t="shared" si="110"/>
        <v>0</v>
      </c>
      <c r="AD66" s="53">
        <f t="shared" si="110"/>
        <v>0</v>
      </c>
      <c r="AE66" s="53">
        <f t="shared" si="110"/>
        <v>0</v>
      </c>
      <c r="AF66" s="53">
        <f t="shared" si="110"/>
        <v>0</v>
      </c>
      <c r="AG66" s="53">
        <f t="shared" si="110"/>
        <v>0</v>
      </c>
      <c r="AH66" s="53">
        <f t="shared" si="110"/>
        <v>0</v>
      </c>
      <c r="AI66" s="53">
        <f t="shared" si="110"/>
        <v>0</v>
      </c>
      <c r="AJ66" s="53"/>
      <c r="AM66" s="47"/>
      <c r="AN66" s="51"/>
      <c r="AO66" s="51"/>
      <c r="AP66" s="47"/>
      <c r="AR66" s="63"/>
      <c r="BA66" s="62"/>
      <c r="BB66" s="63"/>
    </row>
    <row r="67" spans="2:54" s="11" customFormat="1" ht="20.100000000000001" customHeight="1">
      <c r="B67" s="10">
        <f t="shared" si="102"/>
        <v>10</v>
      </c>
      <c r="C67" s="277"/>
      <c r="D67" s="70" t="s">
        <v>84</v>
      </c>
      <c r="E67" s="87">
        <f>ROUND(3.1415*(1.4+0.009+0.009),3)</f>
        <v>4.4550000000000001</v>
      </c>
      <c r="F67" s="36">
        <v>136</v>
      </c>
      <c r="G67" s="36"/>
      <c r="H67" s="74" t="s">
        <v>80</v>
      </c>
      <c r="I67" s="53"/>
      <c r="J67" s="53"/>
      <c r="K67" s="53"/>
      <c r="L67" s="53">
        <f t="shared" ref="L67:AI67" si="111">+$E67*L13</f>
        <v>0</v>
      </c>
      <c r="M67" s="53">
        <f t="shared" si="111"/>
        <v>605.88</v>
      </c>
      <c r="N67" s="53">
        <f t="shared" si="111"/>
        <v>0</v>
      </c>
      <c r="O67" s="53">
        <f t="shared" si="111"/>
        <v>0</v>
      </c>
      <c r="P67" s="53">
        <f t="shared" si="111"/>
        <v>0</v>
      </c>
      <c r="Q67" s="53">
        <f t="shared" si="111"/>
        <v>0</v>
      </c>
      <c r="R67" s="53">
        <f t="shared" si="111"/>
        <v>0</v>
      </c>
      <c r="S67" s="53">
        <f t="shared" si="111"/>
        <v>0</v>
      </c>
      <c r="T67" s="53">
        <f t="shared" si="111"/>
        <v>0</v>
      </c>
      <c r="U67" s="53">
        <f t="shared" si="111"/>
        <v>0</v>
      </c>
      <c r="V67" s="53">
        <f t="shared" si="111"/>
        <v>0</v>
      </c>
      <c r="W67" s="53">
        <f t="shared" si="111"/>
        <v>0</v>
      </c>
      <c r="X67" s="53">
        <f t="shared" si="111"/>
        <v>0</v>
      </c>
      <c r="Y67" s="53">
        <f t="shared" si="111"/>
        <v>0</v>
      </c>
      <c r="Z67" s="53">
        <f t="shared" si="111"/>
        <v>0</v>
      </c>
      <c r="AA67" s="53">
        <f t="shared" si="111"/>
        <v>0</v>
      </c>
      <c r="AB67" s="53">
        <f t="shared" si="111"/>
        <v>0</v>
      </c>
      <c r="AC67" s="53">
        <f t="shared" si="111"/>
        <v>0</v>
      </c>
      <c r="AD67" s="53">
        <f t="shared" si="111"/>
        <v>0</v>
      </c>
      <c r="AE67" s="53">
        <f t="shared" si="111"/>
        <v>0</v>
      </c>
      <c r="AF67" s="53">
        <f t="shared" si="111"/>
        <v>0</v>
      </c>
      <c r="AG67" s="53">
        <f t="shared" si="111"/>
        <v>0</v>
      </c>
      <c r="AH67" s="53">
        <f t="shared" si="111"/>
        <v>0</v>
      </c>
      <c r="AI67" s="53">
        <f t="shared" si="111"/>
        <v>0</v>
      </c>
      <c r="AJ67" s="53"/>
      <c r="AM67" s="47"/>
      <c r="AN67" s="51"/>
      <c r="AO67" s="51"/>
      <c r="AP67" s="47"/>
      <c r="AR67" s="63"/>
      <c r="BA67" s="62"/>
      <c r="BB67" s="63"/>
    </row>
    <row r="68" spans="2:54" s="11" customFormat="1" ht="20.100000000000001" customHeight="1">
      <c r="B68" s="10">
        <f t="shared" si="102"/>
        <v>11</v>
      </c>
      <c r="C68" s="85" t="s">
        <v>41</v>
      </c>
      <c r="D68" s="84" t="s">
        <v>83</v>
      </c>
      <c r="E68" s="87">
        <f>ROUND(3.1415*(1.5+0.009+0.009),3)</f>
        <v>4.7690000000000001</v>
      </c>
      <c r="F68" s="83">
        <v>3229</v>
      </c>
      <c r="G68" s="148"/>
      <c r="H68" s="74" t="s">
        <v>80</v>
      </c>
      <c r="I68" s="53"/>
      <c r="J68" s="53"/>
      <c r="K68" s="53"/>
      <c r="L68" s="53">
        <f t="shared" ref="L68:AI68" si="112">+$E68*L14</f>
        <v>0</v>
      </c>
      <c r="M68" s="53">
        <f t="shared" si="112"/>
        <v>0</v>
      </c>
      <c r="N68" s="53">
        <f t="shared" si="112"/>
        <v>0</v>
      </c>
      <c r="O68" s="53">
        <f t="shared" si="112"/>
        <v>0</v>
      </c>
      <c r="P68" s="53">
        <f t="shared" si="112"/>
        <v>0</v>
      </c>
      <c r="Q68" s="53">
        <f t="shared" si="112"/>
        <v>0</v>
      </c>
      <c r="R68" s="53">
        <f t="shared" si="112"/>
        <v>0</v>
      </c>
      <c r="S68" s="53">
        <f t="shared" si="112"/>
        <v>0</v>
      </c>
      <c r="T68" s="53">
        <f t="shared" si="112"/>
        <v>0</v>
      </c>
      <c r="U68" s="53">
        <f t="shared" si="112"/>
        <v>0</v>
      </c>
      <c r="V68" s="53">
        <f t="shared" si="112"/>
        <v>0</v>
      </c>
      <c r="W68" s="53">
        <f t="shared" si="112"/>
        <v>0</v>
      </c>
      <c r="X68" s="53">
        <f t="shared" si="112"/>
        <v>0</v>
      </c>
      <c r="Y68" s="53">
        <f t="shared" si="112"/>
        <v>0</v>
      </c>
      <c r="Z68" s="53">
        <f t="shared" si="112"/>
        <v>0</v>
      </c>
      <c r="AA68" s="53">
        <f t="shared" si="112"/>
        <v>0</v>
      </c>
      <c r="AB68" s="53">
        <f t="shared" si="112"/>
        <v>1201.788</v>
      </c>
      <c r="AC68" s="53">
        <f t="shared" si="112"/>
        <v>2603.8740000000003</v>
      </c>
      <c r="AD68" s="53">
        <f t="shared" si="112"/>
        <v>2603.8740000000003</v>
      </c>
      <c r="AE68" s="53">
        <f t="shared" si="112"/>
        <v>2603.8740000000003</v>
      </c>
      <c r="AF68" s="53">
        <f t="shared" si="112"/>
        <v>2603.8740000000003</v>
      </c>
      <c r="AG68" s="53">
        <f t="shared" si="112"/>
        <v>2603.8740000000003</v>
      </c>
      <c r="AH68" s="53">
        <f t="shared" si="112"/>
        <v>1177.943</v>
      </c>
      <c r="AI68" s="53">
        <f t="shared" si="112"/>
        <v>0</v>
      </c>
      <c r="AJ68" s="53"/>
      <c r="AM68" s="47"/>
      <c r="AN68" s="51"/>
      <c r="AO68" s="51"/>
      <c r="AP68" s="47"/>
      <c r="AR68" s="63"/>
      <c r="BA68" s="62"/>
      <c r="BB68" s="63">
        <f t="shared" ref="BB68:BB69" si="113">+AZ68-BA68</f>
        <v>0</v>
      </c>
    </row>
    <row r="69" spans="2:54" s="11" customFormat="1" ht="20.100000000000001" customHeight="1">
      <c r="B69" s="10">
        <f t="shared" si="102"/>
        <v>12</v>
      </c>
      <c r="C69" s="279" t="s">
        <v>42</v>
      </c>
      <c r="D69" s="70" t="s">
        <v>84</v>
      </c>
      <c r="E69" s="87">
        <f>ROUND(3.1415*(1.6+0.011+0.011),3)</f>
        <v>5.0960000000000001</v>
      </c>
      <c r="F69" s="36">
        <v>655</v>
      </c>
      <c r="G69" s="36"/>
      <c r="H69" s="74" t="s">
        <v>82</v>
      </c>
      <c r="I69" s="53"/>
      <c r="J69" s="53"/>
      <c r="K69" s="53"/>
      <c r="L69" s="53">
        <f t="shared" ref="L69:AI69" si="114">+$E69*L15</f>
        <v>0</v>
      </c>
      <c r="M69" s="53">
        <f t="shared" si="114"/>
        <v>0</v>
      </c>
      <c r="N69" s="53">
        <f t="shared" si="114"/>
        <v>0</v>
      </c>
      <c r="O69" s="53">
        <f t="shared" si="114"/>
        <v>0</v>
      </c>
      <c r="P69" s="53">
        <f t="shared" si="114"/>
        <v>0</v>
      </c>
      <c r="Q69" s="53">
        <f t="shared" si="114"/>
        <v>0</v>
      </c>
      <c r="R69" s="53">
        <f t="shared" si="114"/>
        <v>0</v>
      </c>
      <c r="S69" s="53">
        <f t="shared" si="114"/>
        <v>0</v>
      </c>
      <c r="T69" s="53">
        <f t="shared" si="114"/>
        <v>0</v>
      </c>
      <c r="U69" s="53">
        <f t="shared" si="114"/>
        <v>0</v>
      </c>
      <c r="V69" s="53">
        <f t="shared" si="114"/>
        <v>0</v>
      </c>
      <c r="W69" s="53">
        <f t="shared" si="114"/>
        <v>0</v>
      </c>
      <c r="X69" s="53">
        <f t="shared" si="114"/>
        <v>0</v>
      </c>
      <c r="Y69" s="53">
        <f t="shared" si="114"/>
        <v>0</v>
      </c>
      <c r="Z69" s="53">
        <f t="shared" si="114"/>
        <v>0</v>
      </c>
      <c r="AA69" s="53">
        <f t="shared" si="114"/>
        <v>0</v>
      </c>
      <c r="AB69" s="53">
        <f t="shared" si="114"/>
        <v>0</v>
      </c>
      <c r="AC69" s="53">
        <f t="shared" si="114"/>
        <v>0</v>
      </c>
      <c r="AD69" s="53">
        <f t="shared" si="114"/>
        <v>0</v>
      </c>
      <c r="AE69" s="53">
        <f t="shared" si="114"/>
        <v>0</v>
      </c>
      <c r="AF69" s="53">
        <f t="shared" si="114"/>
        <v>0</v>
      </c>
      <c r="AG69" s="53">
        <f t="shared" si="114"/>
        <v>2446.08</v>
      </c>
      <c r="AH69" s="53">
        <f t="shared" si="114"/>
        <v>891.80000000000007</v>
      </c>
      <c r="AI69" s="53">
        <f t="shared" si="114"/>
        <v>0</v>
      </c>
      <c r="AJ69" s="53"/>
      <c r="AM69" s="47"/>
      <c r="AN69" s="51"/>
      <c r="AO69" s="51"/>
      <c r="AP69" s="47"/>
      <c r="AR69" s="63"/>
      <c r="BA69" s="62"/>
      <c r="BB69" s="63">
        <f t="shared" si="113"/>
        <v>0</v>
      </c>
    </row>
    <row r="70" spans="2:54" s="11" customFormat="1" ht="20.100000000000001" customHeight="1">
      <c r="B70" s="10">
        <f t="shared" si="102"/>
        <v>13</v>
      </c>
      <c r="C70" s="280"/>
      <c r="D70" s="282" t="s">
        <v>83</v>
      </c>
      <c r="E70" s="87">
        <f>ROUND(3.1415*(1.6+0.011+0.011),3)</f>
        <v>5.0960000000000001</v>
      </c>
      <c r="F70" s="302">
        <v>14000</v>
      </c>
      <c r="G70" s="148"/>
      <c r="H70" s="74" t="s">
        <v>81</v>
      </c>
      <c r="I70" s="53"/>
      <c r="J70" s="53"/>
      <c r="K70" s="53"/>
      <c r="L70" s="53">
        <f t="shared" ref="L70:AI70" si="115">+$E70*L16</f>
        <v>0</v>
      </c>
      <c r="M70" s="53">
        <f t="shared" si="115"/>
        <v>764.4</v>
      </c>
      <c r="N70" s="53">
        <f t="shared" si="115"/>
        <v>1987.44</v>
      </c>
      <c r="O70" s="53">
        <f t="shared" si="115"/>
        <v>1987.44</v>
      </c>
      <c r="P70" s="53">
        <f t="shared" si="115"/>
        <v>1987.44</v>
      </c>
      <c r="Q70" s="53">
        <f t="shared" si="115"/>
        <v>1987.44</v>
      </c>
      <c r="R70" s="53">
        <f t="shared" si="115"/>
        <v>1987.44</v>
      </c>
      <c r="S70" s="53">
        <f t="shared" si="115"/>
        <v>1987.44</v>
      </c>
      <c r="T70" s="53">
        <f t="shared" si="115"/>
        <v>1987.44</v>
      </c>
      <c r="U70" s="53">
        <f t="shared" si="115"/>
        <v>1223.04</v>
      </c>
      <c r="V70" s="53">
        <f t="shared" si="115"/>
        <v>1223.04</v>
      </c>
      <c r="W70" s="53">
        <f t="shared" si="115"/>
        <v>1223.04</v>
      </c>
      <c r="X70" s="53">
        <f t="shared" si="115"/>
        <v>1223.04</v>
      </c>
      <c r="Y70" s="53">
        <f t="shared" si="115"/>
        <v>1223.04</v>
      </c>
      <c r="Z70" s="53">
        <f t="shared" si="115"/>
        <v>1987.44</v>
      </c>
      <c r="AA70" s="53">
        <f t="shared" si="115"/>
        <v>1987.44</v>
      </c>
      <c r="AB70" s="53">
        <f t="shared" si="115"/>
        <v>1987.44</v>
      </c>
      <c r="AC70" s="53">
        <f t="shared" si="115"/>
        <v>1987.44</v>
      </c>
      <c r="AD70" s="53">
        <f t="shared" si="115"/>
        <v>1987.44</v>
      </c>
      <c r="AE70" s="53">
        <f t="shared" si="115"/>
        <v>1987.44</v>
      </c>
      <c r="AF70" s="53">
        <f t="shared" si="115"/>
        <v>1987.44</v>
      </c>
      <c r="AG70" s="53">
        <f t="shared" si="115"/>
        <v>1987.44</v>
      </c>
      <c r="AH70" s="53">
        <f t="shared" si="115"/>
        <v>0</v>
      </c>
      <c r="AI70" s="53">
        <f t="shared" si="115"/>
        <v>0</v>
      </c>
      <c r="AJ70" s="53"/>
      <c r="AM70" s="47"/>
      <c r="AN70" s="51"/>
      <c r="AO70" s="51"/>
      <c r="AP70" s="47"/>
      <c r="AR70" s="63"/>
      <c r="BA70" s="62"/>
      <c r="BB70" s="63"/>
    </row>
    <row r="71" spans="2:54" s="11" customFormat="1" ht="20.100000000000001" customHeight="1">
      <c r="B71" s="10">
        <f t="shared" si="102"/>
        <v>14</v>
      </c>
      <c r="C71" s="281"/>
      <c r="D71" s="283"/>
      <c r="E71" s="87">
        <f>ROUND(3.1415*(1.6+0.011+0.011),3)</f>
        <v>5.0960000000000001</v>
      </c>
      <c r="F71" s="304"/>
      <c r="G71" s="149"/>
      <c r="H71" s="74" t="s">
        <v>82</v>
      </c>
      <c r="I71" s="53"/>
      <c r="J71" s="53"/>
      <c r="K71" s="53"/>
      <c r="L71" s="53">
        <f t="shared" ref="L71:AI71" si="116">+$E71*L17</f>
        <v>0</v>
      </c>
      <c r="M71" s="53">
        <f t="shared" si="116"/>
        <v>0</v>
      </c>
      <c r="N71" s="53">
        <f t="shared" si="116"/>
        <v>1987.44</v>
      </c>
      <c r="O71" s="53">
        <f t="shared" si="116"/>
        <v>1987.44</v>
      </c>
      <c r="P71" s="53">
        <f t="shared" si="116"/>
        <v>1987.44</v>
      </c>
      <c r="Q71" s="53">
        <f t="shared" si="116"/>
        <v>1987.44</v>
      </c>
      <c r="R71" s="53">
        <f t="shared" si="116"/>
        <v>1987.44</v>
      </c>
      <c r="S71" s="53">
        <f t="shared" si="116"/>
        <v>1987.44</v>
      </c>
      <c r="T71" s="53">
        <f t="shared" si="116"/>
        <v>1987.44</v>
      </c>
      <c r="U71" s="53">
        <f t="shared" si="116"/>
        <v>1223.04</v>
      </c>
      <c r="V71" s="53">
        <f t="shared" si="116"/>
        <v>1223.04</v>
      </c>
      <c r="W71" s="53">
        <f t="shared" si="116"/>
        <v>1223.04</v>
      </c>
      <c r="X71" s="53">
        <f t="shared" si="116"/>
        <v>1223.04</v>
      </c>
      <c r="Y71" s="53">
        <f t="shared" si="116"/>
        <v>1223.04</v>
      </c>
      <c r="Z71" s="53">
        <f t="shared" si="116"/>
        <v>1987.44</v>
      </c>
      <c r="AA71" s="53">
        <f t="shared" si="116"/>
        <v>1987.44</v>
      </c>
      <c r="AB71" s="53">
        <f t="shared" si="116"/>
        <v>1987.44</v>
      </c>
      <c r="AC71" s="53">
        <f t="shared" si="116"/>
        <v>1987.44</v>
      </c>
      <c r="AD71" s="53">
        <f t="shared" si="116"/>
        <v>1987.44</v>
      </c>
      <c r="AE71" s="53">
        <f t="shared" si="116"/>
        <v>1987.44</v>
      </c>
      <c r="AF71" s="53">
        <f t="shared" si="116"/>
        <v>1987.44</v>
      </c>
      <c r="AG71" s="53">
        <f t="shared" si="116"/>
        <v>713.44</v>
      </c>
      <c r="AH71" s="53">
        <f t="shared" si="116"/>
        <v>0</v>
      </c>
      <c r="AI71" s="53">
        <f t="shared" si="116"/>
        <v>0</v>
      </c>
      <c r="AJ71" s="53"/>
      <c r="AM71" s="47"/>
      <c r="AN71" s="51"/>
      <c r="AO71" s="51"/>
      <c r="AP71" s="47"/>
      <c r="AR71" s="63"/>
      <c r="BA71" s="62"/>
      <c r="BB71" s="63"/>
    </row>
    <row r="72" spans="2:54" s="11" customFormat="1" ht="20.100000000000001" customHeight="1">
      <c r="B72" s="10">
        <f t="shared" si="102"/>
        <v>15</v>
      </c>
      <c r="C72" s="279" t="s">
        <v>43</v>
      </c>
      <c r="D72" s="70" t="s">
        <v>84</v>
      </c>
      <c r="E72" s="87">
        <f>ROUND(3.1415*(1.8+0.011+0.011),3)</f>
        <v>5.7240000000000002</v>
      </c>
      <c r="F72" s="36">
        <v>970</v>
      </c>
      <c r="G72" s="36"/>
      <c r="H72" s="74" t="s">
        <v>79</v>
      </c>
      <c r="I72" s="53"/>
      <c r="J72" s="53"/>
      <c r="K72" s="53"/>
      <c r="L72" s="53">
        <f t="shared" ref="L72:AI72" si="117">+$E72*L18</f>
        <v>0</v>
      </c>
      <c r="M72" s="53">
        <f t="shared" si="117"/>
        <v>0</v>
      </c>
      <c r="N72" s="53">
        <f t="shared" si="117"/>
        <v>0</v>
      </c>
      <c r="O72" s="53">
        <f t="shared" si="117"/>
        <v>0</v>
      </c>
      <c r="P72" s="53">
        <f t="shared" si="117"/>
        <v>0</v>
      </c>
      <c r="Q72" s="53">
        <f t="shared" si="117"/>
        <v>0</v>
      </c>
      <c r="R72" s="53">
        <f t="shared" si="117"/>
        <v>0</v>
      </c>
      <c r="S72" s="53">
        <f t="shared" si="117"/>
        <v>0</v>
      </c>
      <c r="T72" s="53">
        <f t="shared" si="117"/>
        <v>0</v>
      </c>
      <c r="U72" s="53">
        <f t="shared" si="117"/>
        <v>1545.48</v>
      </c>
      <c r="V72" s="53">
        <f t="shared" si="117"/>
        <v>1545.48</v>
      </c>
      <c r="W72" s="53">
        <f t="shared" si="117"/>
        <v>1545.48</v>
      </c>
      <c r="X72" s="53">
        <f t="shared" si="117"/>
        <v>915.84</v>
      </c>
      <c r="Y72" s="53">
        <f t="shared" si="117"/>
        <v>0</v>
      </c>
      <c r="Z72" s="53">
        <f t="shared" si="117"/>
        <v>0</v>
      </c>
      <c r="AA72" s="53">
        <f t="shared" si="117"/>
        <v>0</v>
      </c>
      <c r="AB72" s="53">
        <f t="shared" si="117"/>
        <v>0</v>
      </c>
      <c r="AC72" s="53">
        <f t="shared" si="117"/>
        <v>0</v>
      </c>
      <c r="AD72" s="53">
        <f t="shared" si="117"/>
        <v>0</v>
      </c>
      <c r="AE72" s="53">
        <f t="shared" si="117"/>
        <v>0</v>
      </c>
      <c r="AF72" s="53">
        <f t="shared" si="117"/>
        <v>0</v>
      </c>
      <c r="AG72" s="53">
        <f t="shared" si="117"/>
        <v>0</v>
      </c>
      <c r="AH72" s="53">
        <f t="shared" si="117"/>
        <v>0</v>
      </c>
      <c r="AI72" s="53">
        <f t="shared" si="117"/>
        <v>0</v>
      </c>
      <c r="AJ72" s="53"/>
      <c r="AM72" s="47"/>
      <c r="AN72" s="51"/>
      <c r="AO72" s="51"/>
      <c r="AP72" s="47"/>
      <c r="AR72" s="63"/>
      <c r="BA72" s="62"/>
      <c r="BB72" s="63">
        <f t="shared" ref="BB72" si="118">+AZ72-BA72</f>
        <v>0</v>
      </c>
    </row>
    <row r="73" spans="2:54" s="11" customFormat="1" ht="20.100000000000001" customHeight="1">
      <c r="B73" s="10">
        <f t="shared" si="102"/>
        <v>16</v>
      </c>
      <c r="C73" s="280"/>
      <c r="D73" s="70" t="s">
        <v>83</v>
      </c>
      <c r="E73" s="87">
        <f>ROUND(3.1415*(1.8+0.011+0.011),3)</f>
        <v>5.7240000000000002</v>
      </c>
      <c r="F73" s="83">
        <v>300</v>
      </c>
      <c r="G73" s="148"/>
      <c r="H73" s="74" t="s">
        <v>79</v>
      </c>
      <c r="I73" s="53"/>
      <c r="J73" s="53"/>
      <c r="K73" s="53"/>
      <c r="L73" s="53">
        <f t="shared" ref="L73:AI73" si="119">+$E73*L19</f>
        <v>0</v>
      </c>
      <c r="M73" s="53">
        <f t="shared" si="119"/>
        <v>0</v>
      </c>
      <c r="N73" s="53">
        <f t="shared" si="119"/>
        <v>0</v>
      </c>
      <c r="O73" s="53">
        <f t="shared" si="119"/>
        <v>0</v>
      </c>
      <c r="P73" s="53">
        <f t="shared" si="119"/>
        <v>0</v>
      </c>
      <c r="Q73" s="53">
        <f t="shared" si="119"/>
        <v>0</v>
      </c>
      <c r="R73" s="53">
        <f t="shared" si="119"/>
        <v>0</v>
      </c>
      <c r="S73" s="53">
        <f t="shared" si="119"/>
        <v>0</v>
      </c>
      <c r="T73" s="53">
        <f t="shared" si="119"/>
        <v>0</v>
      </c>
      <c r="U73" s="53">
        <f t="shared" si="119"/>
        <v>0</v>
      </c>
      <c r="V73" s="53">
        <f t="shared" si="119"/>
        <v>0</v>
      </c>
      <c r="W73" s="53">
        <f t="shared" si="119"/>
        <v>0</v>
      </c>
      <c r="X73" s="53">
        <f t="shared" si="119"/>
        <v>343.44</v>
      </c>
      <c r="Y73" s="53">
        <f t="shared" si="119"/>
        <v>1030.32</v>
      </c>
      <c r="Z73" s="53">
        <f t="shared" si="119"/>
        <v>343.44</v>
      </c>
      <c r="AA73" s="53">
        <f t="shared" si="119"/>
        <v>0</v>
      </c>
      <c r="AB73" s="53">
        <f t="shared" si="119"/>
        <v>0</v>
      </c>
      <c r="AC73" s="53">
        <f t="shared" si="119"/>
        <v>0</v>
      </c>
      <c r="AD73" s="53">
        <f t="shared" si="119"/>
        <v>0</v>
      </c>
      <c r="AE73" s="53">
        <f t="shared" si="119"/>
        <v>0</v>
      </c>
      <c r="AF73" s="53">
        <f t="shared" si="119"/>
        <v>0</v>
      </c>
      <c r="AG73" s="53">
        <f t="shared" si="119"/>
        <v>0</v>
      </c>
      <c r="AH73" s="53">
        <f t="shared" si="119"/>
        <v>0</v>
      </c>
      <c r="AI73" s="53">
        <f t="shared" si="119"/>
        <v>0</v>
      </c>
      <c r="AJ73" s="53"/>
      <c r="AM73" s="47"/>
      <c r="AN73" s="51"/>
      <c r="AO73" s="51"/>
      <c r="AP73" s="47"/>
      <c r="AR73" s="63"/>
      <c r="BA73" s="62"/>
      <c r="BB73" s="63"/>
    </row>
    <row r="74" spans="2:54" s="11" customFormat="1" ht="20.100000000000001" customHeight="1">
      <c r="B74" s="10">
        <f t="shared" si="102"/>
        <v>17</v>
      </c>
      <c r="C74" s="281"/>
      <c r="D74" s="70" t="s">
        <v>83</v>
      </c>
      <c r="E74" s="87">
        <f>ROUND(3.1415*(1.8+0.011+0.011),3)</f>
        <v>5.7240000000000002</v>
      </c>
      <c r="F74" s="83">
        <v>2369</v>
      </c>
      <c r="G74" s="148"/>
      <c r="H74" s="74" t="s">
        <v>79</v>
      </c>
      <c r="I74" s="53"/>
      <c r="J74" s="53"/>
      <c r="K74" s="53"/>
      <c r="L74" s="53">
        <f t="shared" ref="L74:AI74" si="120">+$E74*L20</f>
        <v>0</v>
      </c>
      <c r="M74" s="53">
        <f t="shared" si="120"/>
        <v>0</v>
      </c>
      <c r="N74" s="53">
        <f t="shared" si="120"/>
        <v>0</v>
      </c>
      <c r="O74" s="53">
        <f t="shared" si="120"/>
        <v>0</v>
      </c>
      <c r="P74" s="53">
        <f t="shared" si="120"/>
        <v>0</v>
      </c>
      <c r="Q74" s="53">
        <f t="shared" si="120"/>
        <v>0</v>
      </c>
      <c r="R74" s="53">
        <f t="shared" si="120"/>
        <v>0</v>
      </c>
      <c r="S74" s="53">
        <f t="shared" si="120"/>
        <v>0</v>
      </c>
      <c r="T74" s="53">
        <f t="shared" si="120"/>
        <v>0</v>
      </c>
      <c r="U74" s="53">
        <f t="shared" si="120"/>
        <v>0</v>
      </c>
      <c r="V74" s="53">
        <f t="shared" si="120"/>
        <v>0</v>
      </c>
      <c r="W74" s="53">
        <f t="shared" si="120"/>
        <v>0</v>
      </c>
      <c r="X74" s="53">
        <f t="shared" si="120"/>
        <v>0</v>
      </c>
      <c r="Y74" s="53">
        <f t="shared" si="120"/>
        <v>0</v>
      </c>
      <c r="Z74" s="53">
        <f t="shared" si="120"/>
        <v>1442.4480000000001</v>
      </c>
      <c r="AA74" s="53">
        <f t="shared" si="120"/>
        <v>1785.8880000000001</v>
      </c>
      <c r="AB74" s="53">
        <f t="shared" si="120"/>
        <v>1785.8880000000001</v>
      </c>
      <c r="AC74" s="53">
        <f t="shared" si="120"/>
        <v>1785.8880000000001</v>
      </c>
      <c r="AD74" s="53">
        <f t="shared" si="120"/>
        <v>1785.8880000000001</v>
      </c>
      <c r="AE74" s="53">
        <f t="shared" si="120"/>
        <v>1785.8880000000001</v>
      </c>
      <c r="AF74" s="53">
        <f t="shared" si="120"/>
        <v>1785.8880000000001</v>
      </c>
      <c r="AG74" s="53">
        <f t="shared" si="120"/>
        <v>1402.38</v>
      </c>
      <c r="AH74" s="53">
        <f t="shared" si="120"/>
        <v>0</v>
      </c>
      <c r="AI74" s="53">
        <f t="shared" si="120"/>
        <v>0</v>
      </c>
      <c r="AJ74" s="73"/>
      <c r="AM74" s="47"/>
      <c r="AN74" s="51"/>
      <c r="AO74" s="51"/>
      <c r="AP74" s="47"/>
      <c r="AR74" s="63"/>
      <c r="BA74" s="62"/>
      <c r="BB74" s="63"/>
    </row>
    <row r="75" spans="2:54" s="11" customFormat="1" ht="20.100000000000001" customHeight="1">
      <c r="B75" s="10">
        <f t="shared" si="102"/>
        <v>18</v>
      </c>
      <c r="C75" s="276" t="s">
        <v>44</v>
      </c>
      <c r="D75" s="84" t="s">
        <v>84</v>
      </c>
      <c r="E75" s="87">
        <f>ROUND(3.1415*(1.9+0.011+0.011),3)</f>
        <v>6.0380000000000003</v>
      </c>
      <c r="F75" s="83">
        <v>10670</v>
      </c>
      <c r="G75" s="148"/>
      <c r="H75" s="74" t="s">
        <v>76</v>
      </c>
      <c r="I75" s="53"/>
      <c r="J75" s="53"/>
      <c r="K75" s="53"/>
      <c r="L75" s="53">
        <f t="shared" ref="L75:AI75" si="121">+$E75*L21</f>
        <v>3260.52</v>
      </c>
      <c r="M75" s="53">
        <f t="shared" si="121"/>
        <v>3260.52</v>
      </c>
      <c r="N75" s="53">
        <f t="shared" si="121"/>
        <v>5651.5680000000002</v>
      </c>
      <c r="O75" s="53">
        <f t="shared" si="121"/>
        <v>5651.5680000000002</v>
      </c>
      <c r="P75" s="53">
        <f t="shared" si="121"/>
        <v>5651.5680000000002</v>
      </c>
      <c r="Q75" s="53">
        <f t="shared" si="121"/>
        <v>5651.5680000000002</v>
      </c>
      <c r="R75" s="53">
        <f t="shared" si="121"/>
        <v>5651.5680000000002</v>
      </c>
      <c r="S75" s="53">
        <f t="shared" si="121"/>
        <v>5651.5680000000002</v>
      </c>
      <c r="T75" s="53">
        <f t="shared" si="121"/>
        <v>5651.5680000000002</v>
      </c>
      <c r="U75" s="53">
        <f t="shared" si="121"/>
        <v>3260.52</v>
      </c>
      <c r="V75" s="53">
        <f t="shared" si="121"/>
        <v>3260.52</v>
      </c>
      <c r="W75" s="53">
        <f t="shared" si="121"/>
        <v>3260.52</v>
      </c>
      <c r="X75" s="53">
        <f t="shared" si="121"/>
        <v>3260.52</v>
      </c>
      <c r="Y75" s="53">
        <f t="shared" si="121"/>
        <v>3260.52</v>
      </c>
      <c r="Z75" s="53">
        <f t="shared" si="121"/>
        <v>2040.8440000000001</v>
      </c>
      <c r="AA75" s="53">
        <f t="shared" si="121"/>
        <v>0</v>
      </c>
      <c r="AB75" s="53">
        <f t="shared" si="121"/>
        <v>0</v>
      </c>
      <c r="AC75" s="53">
        <f t="shared" si="121"/>
        <v>0</v>
      </c>
      <c r="AD75" s="53">
        <f t="shared" si="121"/>
        <v>0</v>
      </c>
      <c r="AE75" s="53">
        <f t="shared" si="121"/>
        <v>0</v>
      </c>
      <c r="AF75" s="53">
        <f t="shared" si="121"/>
        <v>0</v>
      </c>
      <c r="AG75" s="53">
        <f t="shared" si="121"/>
        <v>0</v>
      </c>
      <c r="AH75" s="53">
        <f t="shared" si="121"/>
        <v>0</v>
      </c>
      <c r="AI75" s="53">
        <f t="shared" si="121"/>
        <v>0</v>
      </c>
      <c r="AJ75" s="53"/>
      <c r="AM75" s="47"/>
      <c r="AN75" s="51"/>
      <c r="AO75" s="51"/>
      <c r="AP75" s="47"/>
      <c r="AR75" s="63"/>
      <c r="BA75" s="62"/>
      <c r="BB75" s="63">
        <f t="shared" ref="BB75" si="122">+AZ75-BA75</f>
        <v>0</v>
      </c>
    </row>
    <row r="76" spans="2:54" s="11" customFormat="1" ht="20.100000000000001" customHeight="1">
      <c r="B76" s="10">
        <f t="shared" si="102"/>
        <v>19</v>
      </c>
      <c r="C76" s="278"/>
      <c r="D76" s="70" t="s">
        <v>83</v>
      </c>
      <c r="E76" s="87">
        <f>ROUND(3.1415*(1.9+0.011+0.011),3)</f>
        <v>6.0380000000000003</v>
      </c>
      <c r="F76" s="36">
        <v>4000</v>
      </c>
      <c r="G76" s="36"/>
      <c r="H76" s="74" t="s">
        <v>78</v>
      </c>
      <c r="I76" s="53"/>
      <c r="J76" s="53"/>
      <c r="K76" s="53"/>
      <c r="L76" s="53">
        <f t="shared" ref="L76:AI76" si="123">+$E76*L22</f>
        <v>0</v>
      </c>
      <c r="M76" s="53">
        <f t="shared" si="123"/>
        <v>0</v>
      </c>
      <c r="N76" s="53">
        <f t="shared" si="123"/>
        <v>1883.856</v>
      </c>
      <c r="O76" s="53">
        <f t="shared" si="123"/>
        <v>1883.856</v>
      </c>
      <c r="P76" s="53">
        <f t="shared" si="123"/>
        <v>1883.856</v>
      </c>
      <c r="Q76" s="53">
        <f t="shared" si="123"/>
        <v>1883.856</v>
      </c>
      <c r="R76" s="53">
        <f t="shared" si="123"/>
        <v>1883.856</v>
      </c>
      <c r="S76" s="53">
        <f t="shared" si="123"/>
        <v>1883.856</v>
      </c>
      <c r="T76" s="53">
        <f t="shared" si="123"/>
        <v>1883.856</v>
      </c>
      <c r="U76" s="53">
        <f t="shared" si="123"/>
        <v>0</v>
      </c>
      <c r="V76" s="53">
        <f t="shared" si="123"/>
        <v>0</v>
      </c>
      <c r="W76" s="53">
        <f t="shared" si="123"/>
        <v>0</v>
      </c>
      <c r="X76" s="53">
        <f t="shared" si="123"/>
        <v>0</v>
      </c>
      <c r="Y76" s="53">
        <f t="shared" si="123"/>
        <v>0</v>
      </c>
      <c r="Z76" s="53">
        <f t="shared" si="123"/>
        <v>1883.856</v>
      </c>
      <c r="AA76" s="53">
        <f t="shared" si="123"/>
        <v>1883.856</v>
      </c>
      <c r="AB76" s="53">
        <f t="shared" si="123"/>
        <v>1883.856</v>
      </c>
      <c r="AC76" s="53">
        <f t="shared" si="123"/>
        <v>1883.856</v>
      </c>
      <c r="AD76" s="53">
        <f t="shared" si="123"/>
        <v>1883.856</v>
      </c>
      <c r="AE76" s="53">
        <f t="shared" si="123"/>
        <v>1545.7280000000001</v>
      </c>
      <c r="AF76" s="53">
        <f t="shared" si="123"/>
        <v>0</v>
      </c>
      <c r="AG76" s="53">
        <f t="shared" si="123"/>
        <v>0</v>
      </c>
      <c r="AH76" s="53">
        <f t="shared" si="123"/>
        <v>0</v>
      </c>
      <c r="AI76" s="53">
        <f t="shared" si="123"/>
        <v>0</v>
      </c>
      <c r="AJ76" s="53"/>
      <c r="AM76" s="47"/>
      <c r="AN76" s="51"/>
      <c r="AO76" s="51"/>
      <c r="AP76" s="47"/>
      <c r="AR76" s="63"/>
      <c r="BA76" s="62"/>
      <c r="BB76" s="63"/>
    </row>
    <row r="77" spans="2:54" s="11" customFormat="1" ht="20.100000000000001" customHeight="1">
      <c r="B77" s="10">
        <f t="shared" si="102"/>
        <v>20</v>
      </c>
      <c r="C77" s="278"/>
      <c r="D77" s="70" t="s">
        <v>84</v>
      </c>
      <c r="E77" s="87">
        <f>ROUND(3.1415*(1.9+0.011+0.011),3)</f>
        <v>6.0380000000000003</v>
      </c>
      <c r="F77" s="36">
        <v>1400</v>
      </c>
      <c r="G77" s="36"/>
      <c r="H77" s="74" t="s">
        <v>76</v>
      </c>
      <c r="I77" s="53"/>
      <c r="J77" s="53"/>
      <c r="K77" s="53"/>
      <c r="L77" s="53">
        <f t="shared" ref="L77:AI77" si="124">+$E77*L23</f>
        <v>0</v>
      </c>
      <c r="M77" s="53">
        <f t="shared" si="124"/>
        <v>0</v>
      </c>
      <c r="N77" s="53">
        <f t="shared" si="124"/>
        <v>0</v>
      </c>
      <c r="O77" s="53">
        <f t="shared" si="124"/>
        <v>0</v>
      </c>
      <c r="P77" s="53">
        <f t="shared" si="124"/>
        <v>0</v>
      </c>
      <c r="Q77" s="53">
        <f t="shared" si="124"/>
        <v>0</v>
      </c>
      <c r="R77" s="53">
        <f t="shared" si="124"/>
        <v>0</v>
      </c>
      <c r="S77" s="53">
        <f t="shared" si="124"/>
        <v>0</v>
      </c>
      <c r="T77" s="53">
        <f t="shared" si="124"/>
        <v>0</v>
      </c>
      <c r="U77" s="53">
        <f t="shared" si="124"/>
        <v>0</v>
      </c>
      <c r="V77" s="53">
        <f t="shared" si="124"/>
        <v>0</v>
      </c>
      <c r="W77" s="53">
        <f t="shared" si="124"/>
        <v>0</v>
      </c>
      <c r="X77" s="53">
        <f t="shared" si="124"/>
        <v>0</v>
      </c>
      <c r="Y77" s="53">
        <f t="shared" si="124"/>
        <v>0</v>
      </c>
      <c r="Z77" s="53">
        <f t="shared" si="124"/>
        <v>3477.8879999999999</v>
      </c>
      <c r="AA77" s="53">
        <f t="shared" si="124"/>
        <v>3477.8879999999999</v>
      </c>
      <c r="AB77" s="53">
        <f t="shared" si="124"/>
        <v>1497.424</v>
      </c>
      <c r="AC77" s="53">
        <f t="shared" si="124"/>
        <v>0</v>
      </c>
      <c r="AD77" s="53">
        <f t="shared" si="124"/>
        <v>0</v>
      </c>
      <c r="AE77" s="53">
        <f t="shared" si="124"/>
        <v>0</v>
      </c>
      <c r="AF77" s="53">
        <f t="shared" si="124"/>
        <v>0</v>
      </c>
      <c r="AG77" s="53">
        <f t="shared" si="124"/>
        <v>0</v>
      </c>
      <c r="AH77" s="53">
        <f t="shared" si="124"/>
        <v>0</v>
      </c>
      <c r="AI77" s="53">
        <f t="shared" si="124"/>
        <v>0</v>
      </c>
      <c r="AJ77" s="53"/>
      <c r="AM77" s="47"/>
      <c r="AN77" s="51"/>
      <c r="AO77" s="51"/>
      <c r="AP77" s="47"/>
      <c r="AR77" s="63"/>
      <c r="BA77" s="62"/>
      <c r="BB77" s="63"/>
    </row>
    <row r="78" spans="2:54" s="11" customFormat="1" ht="20.100000000000001" customHeight="1">
      <c r="B78" s="10">
        <f t="shared" si="102"/>
        <v>21</v>
      </c>
      <c r="C78" s="277"/>
      <c r="D78" s="70" t="s">
        <v>83</v>
      </c>
      <c r="E78" s="87">
        <f>ROUND(3.1415*(1.9+0.011+0.011),3)</f>
        <v>6.0380000000000003</v>
      </c>
      <c r="F78" s="36">
        <v>760</v>
      </c>
      <c r="G78" s="36"/>
      <c r="H78" s="74" t="s">
        <v>76</v>
      </c>
      <c r="I78" s="53"/>
      <c r="J78" s="53"/>
      <c r="K78" s="53"/>
      <c r="L78" s="53">
        <f t="shared" ref="L78:AI78" si="125">+$E78*L24</f>
        <v>0</v>
      </c>
      <c r="M78" s="53">
        <f t="shared" si="125"/>
        <v>0</v>
      </c>
      <c r="N78" s="53">
        <f t="shared" si="125"/>
        <v>0</v>
      </c>
      <c r="O78" s="53">
        <f t="shared" si="125"/>
        <v>0</v>
      </c>
      <c r="P78" s="53">
        <f t="shared" si="125"/>
        <v>0</v>
      </c>
      <c r="Q78" s="53">
        <f t="shared" si="125"/>
        <v>0</v>
      </c>
      <c r="R78" s="53">
        <f t="shared" si="125"/>
        <v>0</v>
      </c>
      <c r="S78" s="53">
        <f t="shared" si="125"/>
        <v>0</v>
      </c>
      <c r="T78" s="53">
        <f t="shared" si="125"/>
        <v>0</v>
      </c>
      <c r="U78" s="53">
        <f t="shared" si="125"/>
        <v>0</v>
      </c>
      <c r="V78" s="53">
        <f t="shared" si="125"/>
        <v>0</v>
      </c>
      <c r="W78" s="53">
        <f t="shared" si="125"/>
        <v>0</v>
      </c>
      <c r="X78" s="53">
        <f t="shared" si="125"/>
        <v>0</v>
      </c>
      <c r="Y78" s="53">
        <f t="shared" si="125"/>
        <v>0</v>
      </c>
      <c r="Z78" s="53">
        <f t="shared" si="125"/>
        <v>0</v>
      </c>
      <c r="AA78" s="53">
        <f t="shared" si="125"/>
        <v>0</v>
      </c>
      <c r="AB78" s="53">
        <f t="shared" si="125"/>
        <v>1449.1200000000001</v>
      </c>
      <c r="AC78" s="53">
        <f t="shared" si="125"/>
        <v>1449.1200000000001</v>
      </c>
      <c r="AD78" s="53">
        <f t="shared" si="125"/>
        <v>1449.1200000000001</v>
      </c>
      <c r="AE78" s="53">
        <f t="shared" si="125"/>
        <v>241.52</v>
      </c>
      <c r="AF78" s="53">
        <f t="shared" si="125"/>
        <v>0</v>
      </c>
      <c r="AG78" s="53">
        <f t="shared" si="125"/>
        <v>0</v>
      </c>
      <c r="AH78" s="53">
        <f t="shared" si="125"/>
        <v>0</v>
      </c>
      <c r="AI78" s="53">
        <f t="shared" si="125"/>
        <v>0</v>
      </c>
      <c r="AJ78" s="53"/>
      <c r="AM78" s="47"/>
      <c r="AN78" s="51"/>
      <c r="AO78" s="51"/>
      <c r="AP78" s="47"/>
      <c r="AR78" s="63"/>
      <c r="BA78" s="62"/>
      <c r="BB78" s="63"/>
    </row>
    <row r="79" spans="2:54" s="11" customFormat="1" ht="20.100000000000001" customHeight="1">
      <c r="B79" s="10">
        <f t="shared" si="102"/>
        <v>22</v>
      </c>
      <c r="C79" s="276" t="s">
        <v>45</v>
      </c>
      <c r="D79" s="70" t="s">
        <v>84</v>
      </c>
      <c r="E79" s="87">
        <f>ROUND(3.1415*(2.1+0.011+0.011),3)</f>
        <v>6.6660000000000004</v>
      </c>
      <c r="F79" s="36">
        <v>1006</v>
      </c>
      <c r="G79" s="36"/>
      <c r="H79" s="74" t="s">
        <v>79</v>
      </c>
      <c r="I79" s="53"/>
      <c r="J79" s="53"/>
      <c r="K79" s="53"/>
      <c r="L79" s="53">
        <f t="shared" ref="L79:AI79" si="126">+$E79*L25</f>
        <v>0</v>
      </c>
      <c r="M79" s="53">
        <f t="shared" si="126"/>
        <v>0</v>
      </c>
      <c r="N79" s="53">
        <f t="shared" si="126"/>
        <v>0</v>
      </c>
      <c r="O79" s="53">
        <f t="shared" si="126"/>
        <v>0</v>
      </c>
      <c r="P79" s="53">
        <f t="shared" si="126"/>
        <v>0</v>
      </c>
      <c r="Q79" s="53">
        <f t="shared" si="126"/>
        <v>0</v>
      </c>
      <c r="R79" s="53">
        <f t="shared" si="126"/>
        <v>0</v>
      </c>
      <c r="S79" s="53">
        <f t="shared" si="126"/>
        <v>3119.6880000000001</v>
      </c>
      <c r="T79" s="53">
        <f t="shared" si="126"/>
        <v>3119.6880000000001</v>
      </c>
      <c r="U79" s="53">
        <f t="shared" si="126"/>
        <v>466.62</v>
      </c>
      <c r="V79" s="53">
        <f t="shared" si="126"/>
        <v>0</v>
      </c>
      <c r="W79" s="53">
        <f t="shared" si="126"/>
        <v>0</v>
      </c>
      <c r="X79" s="53">
        <f t="shared" si="126"/>
        <v>0</v>
      </c>
      <c r="Y79" s="53">
        <f t="shared" si="126"/>
        <v>0</v>
      </c>
      <c r="Z79" s="53">
        <f t="shared" si="126"/>
        <v>0</v>
      </c>
      <c r="AA79" s="53">
        <f t="shared" si="126"/>
        <v>0</v>
      </c>
      <c r="AB79" s="53">
        <f t="shared" si="126"/>
        <v>0</v>
      </c>
      <c r="AC79" s="53">
        <f t="shared" si="126"/>
        <v>0</v>
      </c>
      <c r="AD79" s="53">
        <f t="shared" si="126"/>
        <v>0</v>
      </c>
      <c r="AE79" s="53">
        <f t="shared" si="126"/>
        <v>0</v>
      </c>
      <c r="AF79" s="53">
        <f t="shared" si="126"/>
        <v>0</v>
      </c>
      <c r="AG79" s="53">
        <f t="shared" si="126"/>
        <v>0</v>
      </c>
      <c r="AH79" s="53">
        <f t="shared" si="126"/>
        <v>0</v>
      </c>
      <c r="AI79" s="53">
        <f t="shared" si="126"/>
        <v>0</v>
      </c>
      <c r="AJ79" s="53"/>
      <c r="AM79" s="47"/>
      <c r="AN79" s="51"/>
      <c r="AO79" s="51"/>
      <c r="AP79" s="47"/>
      <c r="AR79" s="63"/>
      <c r="BA79" s="62"/>
      <c r="BB79" s="63">
        <f t="shared" ref="BB79" si="127">+AZ79-BA79</f>
        <v>0</v>
      </c>
    </row>
    <row r="80" spans="2:54" s="11" customFormat="1" ht="20.100000000000001" customHeight="1">
      <c r="B80" s="10">
        <f t="shared" si="102"/>
        <v>23</v>
      </c>
      <c r="C80" s="277"/>
      <c r="D80" s="70" t="s">
        <v>83</v>
      </c>
      <c r="E80" s="87">
        <f>ROUND(3.1415*(2.1+0.011+0.011),3)</f>
        <v>6.6660000000000004</v>
      </c>
      <c r="F80" s="83">
        <v>1260</v>
      </c>
      <c r="G80" s="148"/>
      <c r="H80" s="74" t="s">
        <v>79</v>
      </c>
      <c r="I80" s="71"/>
      <c r="J80" s="71"/>
      <c r="K80" s="71"/>
      <c r="L80" s="53">
        <f t="shared" ref="L80:AI80" si="128">+$E80*L26</f>
        <v>0</v>
      </c>
      <c r="M80" s="53">
        <f t="shared" si="128"/>
        <v>599.94000000000005</v>
      </c>
      <c r="N80" s="53">
        <f t="shared" si="128"/>
        <v>1559.8440000000001</v>
      </c>
      <c r="O80" s="53">
        <f t="shared" si="128"/>
        <v>1559.8440000000001</v>
      </c>
      <c r="P80" s="53">
        <f t="shared" si="128"/>
        <v>1559.8440000000001</v>
      </c>
      <c r="Q80" s="53">
        <f t="shared" si="128"/>
        <v>1559.8440000000001</v>
      </c>
      <c r="R80" s="53">
        <f t="shared" si="128"/>
        <v>1559.8440000000001</v>
      </c>
      <c r="S80" s="53">
        <f t="shared" si="128"/>
        <v>0</v>
      </c>
      <c r="T80" s="53">
        <f t="shared" si="128"/>
        <v>0</v>
      </c>
      <c r="U80" s="53">
        <f t="shared" si="128"/>
        <v>0</v>
      </c>
      <c r="V80" s="53">
        <f t="shared" si="128"/>
        <v>0</v>
      </c>
      <c r="W80" s="53">
        <f t="shared" si="128"/>
        <v>0</v>
      </c>
      <c r="X80" s="53">
        <f t="shared" si="128"/>
        <v>0</v>
      </c>
      <c r="Y80" s="53">
        <f t="shared" si="128"/>
        <v>0</v>
      </c>
      <c r="Z80" s="53">
        <f t="shared" si="128"/>
        <v>0</v>
      </c>
      <c r="AA80" s="53">
        <f t="shared" si="128"/>
        <v>0</v>
      </c>
      <c r="AB80" s="53">
        <f t="shared" si="128"/>
        <v>0</v>
      </c>
      <c r="AC80" s="53">
        <f t="shared" si="128"/>
        <v>0</v>
      </c>
      <c r="AD80" s="53">
        <f t="shared" si="128"/>
        <v>0</v>
      </c>
      <c r="AE80" s="53">
        <f t="shared" si="128"/>
        <v>0</v>
      </c>
      <c r="AF80" s="53">
        <f t="shared" si="128"/>
        <v>0</v>
      </c>
      <c r="AG80" s="53">
        <f t="shared" si="128"/>
        <v>0</v>
      </c>
      <c r="AH80" s="53">
        <f t="shared" si="128"/>
        <v>0</v>
      </c>
      <c r="AI80" s="53">
        <f t="shared" si="128"/>
        <v>0</v>
      </c>
      <c r="AJ80" s="53"/>
      <c r="AM80" s="47"/>
      <c r="AN80" s="51"/>
      <c r="AO80" s="51"/>
      <c r="AP80" s="47"/>
      <c r="AR80" s="63"/>
      <c r="BA80" s="62"/>
      <c r="BB80" s="63"/>
    </row>
    <row r="81" spans="2:54" s="11" customFormat="1" ht="20.100000000000001" customHeight="1">
      <c r="B81" s="55"/>
      <c r="C81" s="56" t="s">
        <v>14</v>
      </c>
      <c r="D81" s="56"/>
      <c r="E81" s="57"/>
      <c r="F81" s="57">
        <f>SUM(F58:F80)</f>
        <v>65382</v>
      </c>
      <c r="G81" s="57"/>
      <c r="H81" s="57"/>
      <c r="I81" s="58">
        <f>SUM(I58:I79)</f>
        <v>0</v>
      </c>
      <c r="J81" s="58">
        <f>SUM(J58:J79)</f>
        <v>0</v>
      </c>
      <c r="K81" s="58">
        <f>SUM(K58:K79)</f>
        <v>0</v>
      </c>
      <c r="L81" s="58">
        <f>SUM(L58:L80)</f>
        <v>5676.48</v>
      </c>
      <c r="M81" s="58">
        <f t="shared" ref="M81:AI81" si="129">SUM(M58:M80)</f>
        <v>8181.3000000000011</v>
      </c>
      <c r="N81" s="58">
        <f t="shared" si="129"/>
        <v>18767.116000000002</v>
      </c>
      <c r="O81" s="58">
        <f t="shared" si="129"/>
        <v>17138.580000000002</v>
      </c>
      <c r="P81" s="58">
        <f t="shared" si="129"/>
        <v>17138.580000000002</v>
      </c>
      <c r="Q81" s="58">
        <f t="shared" si="129"/>
        <v>17138.580000000002</v>
      </c>
      <c r="R81" s="58">
        <f t="shared" si="129"/>
        <v>17138.580000000002</v>
      </c>
      <c r="S81" s="58">
        <f t="shared" si="129"/>
        <v>20685.353999999999</v>
      </c>
      <c r="T81" s="58">
        <f t="shared" si="129"/>
        <v>22173.324000000001</v>
      </c>
      <c r="U81" s="58">
        <f t="shared" si="129"/>
        <v>12145.992000000002</v>
      </c>
      <c r="V81" s="58">
        <f t="shared" si="129"/>
        <v>11075.382000000001</v>
      </c>
      <c r="W81" s="58">
        <f t="shared" si="129"/>
        <v>11075.382000000001</v>
      </c>
      <c r="X81" s="58">
        <f t="shared" si="129"/>
        <v>10789.182000000001</v>
      </c>
      <c r="Y81" s="58">
        <f t="shared" si="129"/>
        <v>10613.91</v>
      </c>
      <c r="Z81" s="58">
        <f t="shared" si="129"/>
        <v>20599.312000000002</v>
      </c>
      <c r="AA81" s="58">
        <f t="shared" si="129"/>
        <v>17596.188000000002</v>
      </c>
      <c r="AB81" s="58">
        <f t="shared" si="129"/>
        <v>15843.112000000003</v>
      </c>
      <c r="AC81" s="58">
        <f t="shared" si="129"/>
        <v>12467.146000000002</v>
      </c>
      <c r="AD81" s="58">
        <f t="shared" si="129"/>
        <v>12433.905000000002</v>
      </c>
      <c r="AE81" s="58">
        <f t="shared" si="129"/>
        <v>10803.130000000001</v>
      </c>
      <c r="AF81" s="58">
        <f t="shared" si="129"/>
        <v>9378.478000000001</v>
      </c>
      <c r="AG81" s="58">
        <f t="shared" si="129"/>
        <v>9878.8260000000009</v>
      </c>
      <c r="AH81" s="58">
        <f t="shared" si="129"/>
        <v>2069.7429999999999</v>
      </c>
      <c r="AI81" s="58">
        <f t="shared" si="129"/>
        <v>0</v>
      </c>
      <c r="AJ81" s="58">
        <f>SUM(AJ58:AJ80)</f>
        <v>0</v>
      </c>
      <c r="AM81" s="47"/>
      <c r="AN81" s="47"/>
      <c r="AO81" s="47"/>
      <c r="AP81" s="47"/>
    </row>
    <row r="84" spans="2:54" ht="33.75" customHeight="1">
      <c r="B84" s="82" t="s">
        <v>2</v>
      </c>
      <c r="C84" s="82" t="s">
        <v>3</v>
      </c>
      <c r="D84" s="82"/>
      <c r="E84" s="82"/>
      <c r="F84" s="82" t="s">
        <v>16</v>
      </c>
      <c r="G84" s="145"/>
      <c r="H84" s="82" t="s">
        <v>75</v>
      </c>
      <c r="I84" s="81" t="s">
        <v>6</v>
      </c>
      <c r="J84" s="81" t="s">
        <v>7</v>
      </c>
      <c r="K84" s="81" t="s">
        <v>8</v>
      </c>
      <c r="L84" s="81" t="s">
        <v>9</v>
      </c>
      <c r="M84" s="81" t="s">
        <v>49</v>
      </c>
      <c r="N84" s="81" t="s">
        <v>50</v>
      </c>
      <c r="O84" s="81" t="s">
        <v>54</v>
      </c>
      <c r="P84" s="81" t="s">
        <v>55</v>
      </c>
      <c r="Q84" s="81" t="s">
        <v>56</v>
      </c>
      <c r="R84" s="81" t="s">
        <v>57</v>
      </c>
      <c r="S84" s="81" t="s">
        <v>58</v>
      </c>
      <c r="T84" s="81" t="s">
        <v>59</v>
      </c>
      <c r="U84" s="81" t="s">
        <v>60</v>
      </c>
      <c r="V84" s="81" t="s">
        <v>61</v>
      </c>
      <c r="W84" s="81" t="s">
        <v>62</v>
      </c>
      <c r="X84" s="81" t="s">
        <v>63</v>
      </c>
      <c r="Y84" s="81" t="s">
        <v>64</v>
      </c>
      <c r="Z84" s="81" t="s">
        <v>65</v>
      </c>
      <c r="AA84" s="81" t="s">
        <v>66</v>
      </c>
      <c r="AB84" s="81" t="s">
        <v>67</v>
      </c>
      <c r="AC84" s="81" t="s">
        <v>68</v>
      </c>
      <c r="AD84" s="81" t="s">
        <v>69</v>
      </c>
      <c r="AE84" s="81" t="s">
        <v>70</v>
      </c>
      <c r="AF84" s="81" t="s">
        <v>71</v>
      </c>
      <c r="AG84" s="81" t="s">
        <v>72</v>
      </c>
      <c r="AH84" s="81" t="s">
        <v>73</v>
      </c>
      <c r="AI84" s="81" t="s">
        <v>74</v>
      </c>
      <c r="AJ84" s="81" t="s">
        <v>10</v>
      </c>
      <c r="AM84" s="48"/>
      <c r="AN84" s="48"/>
      <c r="AO84" s="48"/>
      <c r="AP84" s="48"/>
    </row>
    <row r="85" spans="2:54" s="11" customFormat="1" ht="20.100000000000001" customHeight="1">
      <c r="B85" s="10">
        <v>1</v>
      </c>
      <c r="C85" s="34" t="s">
        <v>36</v>
      </c>
      <c r="D85" s="70" t="s">
        <v>84</v>
      </c>
      <c r="E85" s="87">
        <f>ROUND(3.1415*(0.4+0.004+0.004),3)</f>
        <v>1.282</v>
      </c>
      <c r="F85" s="36">
        <v>1116</v>
      </c>
      <c r="G85" s="36"/>
      <c r="H85" s="35" t="s">
        <v>77</v>
      </c>
      <c r="I85" s="53"/>
      <c r="J85" s="53"/>
      <c r="K85" s="53">
        <f>+L58*0.6/$E85</f>
        <v>0</v>
      </c>
      <c r="L85" s="53">
        <f t="shared" ref="L85:AA85" si="130">((M58*0.6)+(L58*0.4))/$E85</f>
        <v>0</v>
      </c>
      <c r="M85" s="53">
        <f t="shared" si="130"/>
        <v>0</v>
      </c>
      <c r="N85" s="53">
        <f t="shared" si="130"/>
        <v>0</v>
      </c>
      <c r="O85" s="53">
        <f t="shared" si="130"/>
        <v>0</v>
      </c>
      <c r="P85" s="53">
        <f t="shared" si="130"/>
        <v>0</v>
      </c>
      <c r="Q85" s="53">
        <f t="shared" si="130"/>
        <v>0</v>
      </c>
      <c r="R85" s="53">
        <f t="shared" si="130"/>
        <v>0</v>
      </c>
      <c r="S85" s="53">
        <f t="shared" si="130"/>
        <v>0</v>
      </c>
      <c r="T85" s="53">
        <f t="shared" si="130"/>
        <v>0</v>
      </c>
      <c r="U85" s="53">
        <f t="shared" si="130"/>
        <v>0</v>
      </c>
      <c r="V85" s="53">
        <f t="shared" si="130"/>
        <v>0</v>
      </c>
      <c r="W85" s="53">
        <f t="shared" si="130"/>
        <v>0</v>
      </c>
      <c r="X85" s="53">
        <f t="shared" si="130"/>
        <v>0</v>
      </c>
      <c r="Y85" s="53">
        <f t="shared" si="130"/>
        <v>0</v>
      </c>
      <c r="Z85" s="53">
        <f t="shared" si="130"/>
        <v>0</v>
      </c>
      <c r="AA85" s="53">
        <f t="shared" si="130"/>
        <v>0</v>
      </c>
      <c r="AB85" s="89">
        <v>1116</v>
      </c>
      <c r="AC85" s="53">
        <f>((AD58*0.6)+(AC58*0.4))/$E85</f>
        <v>0</v>
      </c>
      <c r="AD85" s="89"/>
      <c r="AE85" s="53"/>
      <c r="AF85" s="53"/>
      <c r="AG85" s="53"/>
      <c r="AH85" s="53">
        <f>((AI58*0.6)+(AH58*0.4))/$E85</f>
        <v>0</v>
      </c>
      <c r="AI85" s="53">
        <f>+$E85*AI58</f>
        <v>0</v>
      </c>
      <c r="AJ85" s="53"/>
      <c r="AM85" s="47"/>
      <c r="AN85" s="51"/>
      <c r="AO85" s="51"/>
      <c r="AP85" s="47"/>
    </row>
    <row r="86" spans="2:54" s="11" customFormat="1" ht="20.100000000000001" customHeight="1">
      <c r="B86" s="10">
        <f>+B85+1</f>
        <v>2</v>
      </c>
      <c r="C86" s="34" t="s">
        <v>37</v>
      </c>
      <c r="D86" s="70" t="s">
        <v>84</v>
      </c>
      <c r="E86" s="87">
        <f>ROUND(3.1415*(0.5+0.006+0.006),3)</f>
        <v>1.6080000000000001</v>
      </c>
      <c r="F86" s="36">
        <v>598</v>
      </c>
      <c r="G86" s="36"/>
      <c r="H86" s="35" t="s">
        <v>77</v>
      </c>
      <c r="I86" s="53"/>
      <c r="J86" s="53"/>
      <c r="K86" s="53">
        <f>+L59*0.6/$E86</f>
        <v>0</v>
      </c>
      <c r="L86" s="53">
        <f>((M59*0.6)+(L59*0.4))/$E86</f>
        <v>0</v>
      </c>
      <c r="M86" s="54"/>
      <c r="N86" s="53">
        <f t="shared" ref="N86:Q87" si="131">((O59*0.6)+(N59*0.4))/$E86</f>
        <v>0</v>
      </c>
      <c r="O86" s="53">
        <f t="shared" si="131"/>
        <v>0</v>
      </c>
      <c r="P86" s="53">
        <f t="shared" si="131"/>
        <v>0</v>
      </c>
      <c r="Q86" s="53">
        <f t="shared" si="131"/>
        <v>0</v>
      </c>
      <c r="R86" s="53"/>
      <c r="S86" s="53">
        <f t="shared" ref="S86:AB86" si="132">((T59*0.6)+(S59*0.4))/$E86</f>
        <v>0</v>
      </c>
      <c r="T86" s="53">
        <f t="shared" si="132"/>
        <v>0</v>
      </c>
      <c r="U86" s="53">
        <f t="shared" si="132"/>
        <v>0</v>
      </c>
      <c r="V86" s="53">
        <f t="shared" si="132"/>
        <v>0</v>
      </c>
      <c r="W86" s="53">
        <f t="shared" si="132"/>
        <v>0</v>
      </c>
      <c r="X86" s="53">
        <f t="shared" si="132"/>
        <v>0</v>
      </c>
      <c r="Y86" s="53">
        <f t="shared" si="132"/>
        <v>0</v>
      </c>
      <c r="Z86" s="53">
        <f t="shared" si="132"/>
        <v>0</v>
      </c>
      <c r="AA86" s="53">
        <f t="shared" si="132"/>
        <v>0</v>
      </c>
      <c r="AB86" s="53">
        <f t="shared" si="132"/>
        <v>0</v>
      </c>
      <c r="AC86" s="89">
        <v>520</v>
      </c>
      <c r="AD86" s="89">
        <v>77</v>
      </c>
      <c r="AE86" s="53"/>
      <c r="AF86" s="53"/>
      <c r="AG86" s="53"/>
      <c r="AH86" s="53">
        <f>((AI59*0.6)+(AH59*0.4))/$E86</f>
        <v>0</v>
      </c>
      <c r="AI86" s="53">
        <f>+$E86*AI59</f>
        <v>0</v>
      </c>
      <c r="AJ86" s="53"/>
      <c r="AM86" s="47"/>
      <c r="AN86" s="51"/>
      <c r="AO86" s="51"/>
      <c r="AP86" s="47"/>
      <c r="AR86" s="63"/>
    </row>
    <row r="87" spans="2:54" s="11" customFormat="1" ht="20.100000000000001" customHeight="1">
      <c r="B87" s="10">
        <f t="shared" ref="B87:B107" si="133">+B86+1</f>
        <v>3</v>
      </c>
      <c r="C87" s="276" t="s">
        <v>38</v>
      </c>
      <c r="D87" s="70" t="s">
        <v>84</v>
      </c>
      <c r="E87" s="87">
        <f>ROUND(3.1415*(0.7+0.006+0.006),3)</f>
        <v>2.2370000000000001</v>
      </c>
      <c r="F87" s="36">
        <v>3200</v>
      </c>
      <c r="G87" s="36"/>
      <c r="H87" s="35" t="s">
        <v>77</v>
      </c>
      <c r="I87" s="53"/>
      <c r="J87" s="53"/>
      <c r="K87" s="89">
        <f>+L60*0.6/$E87</f>
        <v>648</v>
      </c>
      <c r="L87" s="89">
        <f>((M60*0.6)+(L60*0.4))/$E87</f>
        <v>1080</v>
      </c>
      <c r="M87" s="89">
        <f>((N60*0.6)+(M60*0.4))/$E87</f>
        <v>1056</v>
      </c>
      <c r="N87" s="89">
        <f t="shared" si="131"/>
        <v>416</v>
      </c>
      <c r="O87" s="53">
        <f t="shared" si="131"/>
        <v>0</v>
      </c>
      <c r="P87" s="53">
        <f t="shared" si="131"/>
        <v>0</v>
      </c>
      <c r="Q87" s="53">
        <f t="shared" si="131"/>
        <v>0</v>
      </c>
      <c r="R87" s="53">
        <f>((S60*0.6)+(R60*0.4))/$E87</f>
        <v>0</v>
      </c>
      <c r="S87" s="53">
        <f t="shared" ref="S87:AB87" si="134">((T60*0.6)+(S60*0.4))/$E87</f>
        <v>0</v>
      </c>
      <c r="T87" s="53">
        <f t="shared" si="134"/>
        <v>0</v>
      </c>
      <c r="U87" s="53">
        <f t="shared" si="134"/>
        <v>0</v>
      </c>
      <c r="V87" s="53">
        <f t="shared" si="134"/>
        <v>0</v>
      </c>
      <c r="W87" s="53">
        <f t="shared" si="134"/>
        <v>0</v>
      </c>
      <c r="X87" s="53">
        <f t="shared" si="134"/>
        <v>0</v>
      </c>
      <c r="Y87" s="53">
        <f t="shared" si="134"/>
        <v>0</v>
      </c>
      <c r="Z87" s="53">
        <f t="shared" si="134"/>
        <v>0</v>
      </c>
      <c r="AA87" s="53">
        <f t="shared" si="134"/>
        <v>0</v>
      </c>
      <c r="AB87" s="53">
        <f t="shared" si="134"/>
        <v>0</v>
      </c>
      <c r="AC87" s="53">
        <f>((AD60*0.6)+(AC60*0.4))/$E87</f>
        <v>0</v>
      </c>
      <c r="AD87" s="53">
        <f>((AE60*0.6)+(AD60*0.4))/$E87</f>
        <v>0</v>
      </c>
      <c r="AE87" s="53">
        <f>((AF60*0.6)+(AE60*0.4))/$E87</f>
        <v>0</v>
      </c>
      <c r="AF87" s="53">
        <f>((AG60*0.6)+(AF60*0.4))/$E87</f>
        <v>0</v>
      </c>
      <c r="AG87" s="53">
        <f>((AH60*0.6)+(AG60*0.4))/$E87</f>
        <v>0</v>
      </c>
      <c r="AH87" s="53">
        <f>((AI60*0.6)+(AH60*0.4))/$E87</f>
        <v>0</v>
      </c>
      <c r="AI87" s="53">
        <f t="shared" ref="AI87" si="135">+$E87*AI60</f>
        <v>0</v>
      </c>
      <c r="AJ87" s="53"/>
      <c r="AM87" s="47"/>
      <c r="AN87" s="51"/>
      <c r="AO87" s="51"/>
      <c r="AP87" s="47"/>
      <c r="AR87" s="63"/>
      <c r="BB87" s="63">
        <f>+AZ87-BA87</f>
        <v>0</v>
      </c>
    </row>
    <row r="88" spans="2:54" s="11" customFormat="1" ht="20.100000000000001" customHeight="1">
      <c r="B88" s="10">
        <f t="shared" si="133"/>
        <v>4</v>
      </c>
      <c r="C88" s="278"/>
      <c r="D88" s="70" t="s">
        <v>83</v>
      </c>
      <c r="E88" s="87">
        <f>ROUND(3.1415*(0.7+0.006+0.006),3)</f>
        <v>2.2370000000000001</v>
      </c>
      <c r="F88" s="36">
        <v>4086</v>
      </c>
      <c r="G88" s="36"/>
      <c r="H88" s="35" t="s">
        <v>77</v>
      </c>
      <c r="I88" s="53"/>
      <c r="J88" s="53"/>
      <c r="K88" s="53">
        <f t="shared" ref="K88:K107" si="136">+L61*0.6/$E88</f>
        <v>0</v>
      </c>
      <c r="L88" s="53">
        <f t="shared" ref="L88:M107" si="137">((M61*0.6)+(L61*0.4))/$E88</f>
        <v>0</v>
      </c>
      <c r="M88" s="53"/>
      <c r="N88" s="89">
        <v>454</v>
      </c>
      <c r="O88" s="89">
        <f>75*12</f>
        <v>900</v>
      </c>
      <c r="P88" s="89">
        <f>75*12</f>
        <v>900</v>
      </c>
      <c r="Q88" s="89">
        <f>75*12</f>
        <v>900</v>
      </c>
      <c r="R88" s="89">
        <f>75*12</f>
        <v>900</v>
      </c>
      <c r="S88" s="89">
        <v>32</v>
      </c>
      <c r="T88" s="89"/>
      <c r="U88" s="89"/>
      <c r="V88" s="53">
        <f t="shared" ref="V88:AH88" si="138">((W61*0.6)+(V61*0.4))/$E88</f>
        <v>0</v>
      </c>
      <c r="W88" s="53">
        <f t="shared" si="138"/>
        <v>0</v>
      </c>
      <c r="X88" s="53">
        <f t="shared" si="138"/>
        <v>0</v>
      </c>
      <c r="Y88" s="53">
        <f t="shared" si="138"/>
        <v>0</v>
      </c>
      <c r="Z88" s="53">
        <f t="shared" si="138"/>
        <v>0</v>
      </c>
      <c r="AA88" s="53">
        <f t="shared" si="138"/>
        <v>0</v>
      </c>
      <c r="AB88" s="53">
        <f t="shared" si="138"/>
        <v>0</v>
      </c>
      <c r="AC88" s="53">
        <f t="shared" si="138"/>
        <v>0</v>
      </c>
      <c r="AD88" s="53">
        <f t="shared" si="138"/>
        <v>0</v>
      </c>
      <c r="AE88" s="53">
        <f t="shared" si="138"/>
        <v>0</v>
      </c>
      <c r="AF88" s="53">
        <f t="shared" si="138"/>
        <v>0</v>
      </c>
      <c r="AG88" s="53">
        <f t="shared" si="138"/>
        <v>0</v>
      </c>
      <c r="AH88" s="53">
        <f t="shared" si="138"/>
        <v>0</v>
      </c>
      <c r="AI88" s="53">
        <f t="shared" ref="AI88" si="139">+$E88*AI61</f>
        <v>0</v>
      </c>
      <c r="AJ88" s="53"/>
      <c r="AM88" s="47"/>
      <c r="AN88" s="51"/>
      <c r="AO88" s="51"/>
      <c r="AP88" s="47"/>
      <c r="AR88" s="63"/>
      <c r="BB88" s="63"/>
    </row>
    <row r="89" spans="2:54" s="11" customFormat="1" ht="20.100000000000001" customHeight="1">
      <c r="B89" s="10">
        <f t="shared" si="133"/>
        <v>5</v>
      </c>
      <c r="C89" s="278"/>
      <c r="D89" s="70" t="s">
        <v>83</v>
      </c>
      <c r="E89" s="87">
        <f>ROUND(3.1415*(0.7+0.006+0.006),3)</f>
        <v>2.2370000000000001</v>
      </c>
      <c r="F89" s="36">
        <v>2336</v>
      </c>
      <c r="G89" s="36"/>
      <c r="H89" s="35" t="s">
        <v>77</v>
      </c>
      <c r="I89" s="53"/>
      <c r="J89" s="53"/>
      <c r="K89" s="53">
        <f t="shared" si="136"/>
        <v>0</v>
      </c>
      <c r="L89" s="53">
        <f t="shared" si="137"/>
        <v>0</v>
      </c>
      <c r="M89" s="53">
        <f t="shared" si="137"/>
        <v>0</v>
      </c>
      <c r="N89" s="54"/>
      <c r="O89" s="53">
        <f t="shared" ref="O89" si="140">((P62*0.6)+(O62*0.4))/$E89</f>
        <v>0</v>
      </c>
      <c r="P89" s="53">
        <f t="shared" ref="P89:AH89" si="141">((Q62*0.6)+(P62*0.4))/$E89</f>
        <v>0</v>
      </c>
      <c r="Q89" s="53">
        <f t="shared" si="141"/>
        <v>0</v>
      </c>
      <c r="R89" s="53">
        <f t="shared" si="141"/>
        <v>0</v>
      </c>
      <c r="S89" s="89">
        <f>70*12</f>
        <v>840</v>
      </c>
      <c r="T89" s="89">
        <f>75*12</f>
        <v>900</v>
      </c>
      <c r="U89" s="89">
        <v>240</v>
      </c>
      <c r="V89" s="89">
        <f>2336-1980</f>
        <v>356</v>
      </c>
      <c r="W89" s="89"/>
      <c r="X89" s="89"/>
      <c r="Y89" s="89"/>
      <c r="Z89" s="89"/>
      <c r="AA89" s="89"/>
      <c r="AB89" s="89"/>
      <c r="AC89" s="53"/>
      <c r="AD89" s="53">
        <f t="shared" si="141"/>
        <v>0</v>
      </c>
      <c r="AE89" s="53">
        <f t="shared" si="141"/>
        <v>0</v>
      </c>
      <c r="AF89" s="53">
        <f t="shared" si="141"/>
        <v>0</v>
      </c>
      <c r="AG89" s="53">
        <f t="shared" si="141"/>
        <v>0</v>
      </c>
      <c r="AH89" s="53">
        <f t="shared" si="141"/>
        <v>0</v>
      </c>
      <c r="AI89" s="53">
        <f t="shared" ref="AI89" si="142">+$E89*AI62</f>
        <v>0</v>
      </c>
      <c r="AJ89" s="53"/>
      <c r="AM89" s="47"/>
      <c r="AN89" s="51"/>
      <c r="AO89" s="51"/>
      <c r="AP89" s="47"/>
      <c r="AR89" s="63"/>
      <c r="BB89" s="63"/>
    </row>
    <row r="90" spans="2:54" s="11" customFormat="1" ht="20.100000000000001" customHeight="1">
      <c r="B90" s="10">
        <f t="shared" si="133"/>
        <v>6</v>
      </c>
      <c r="C90" s="277"/>
      <c r="D90" s="70" t="s">
        <v>84</v>
      </c>
      <c r="E90" s="87">
        <f>ROUND(3.1415*(0.7+0.006+0.006),3)</f>
        <v>2.2370000000000001</v>
      </c>
      <c r="F90" s="36">
        <v>201</v>
      </c>
      <c r="G90" s="36"/>
      <c r="H90" s="35" t="s">
        <v>77</v>
      </c>
      <c r="I90" s="53"/>
      <c r="J90" s="53"/>
      <c r="K90" s="53">
        <f t="shared" si="136"/>
        <v>0</v>
      </c>
      <c r="L90" s="53">
        <f t="shared" si="137"/>
        <v>0</v>
      </c>
      <c r="M90" s="53">
        <f t="shared" si="137"/>
        <v>0</v>
      </c>
      <c r="N90" s="53">
        <f t="shared" ref="N90:O90" si="143">((O63*0.6)+(N63*0.4))/$E90</f>
        <v>0</v>
      </c>
      <c r="O90" s="53">
        <f t="shared" si="143"/>
        <v>0</v>
      </c>
      <c r="P90" s="53">
        <f t="shared" ref="P90:AH90" si="144">((Q63*0.6)+(P63*0.4))/$E90</f>
        <v>0</v>
      </c>
      <c r="Q90" s="53">
        <f t="shared" si="144"/>
        <v>0</v>
      </c>
      <c r="R90" s="53">
        <f t="shared" si="144"/>
        <v>0</v>
      </c>
      <c r="S90" s="53">
        <f t="shared" si="144"/>
        <v>0</v>
      </c>
      <c r="T90" s="53">
        <f t="shared" si="144"/>
        <v>0</v>
      </c>
      <c r="U90" s="53">
        <f t="shared" si="144"/>
        <v>0</v>
      </c>
      <c r="V90" s="53">
        <f t="shared" si="144"/>
        <v>0</v>
      </c>
      <c r="W90" s="53">
        <f t="shared" si="144"/>
        <v>0</v>
      </c>
      <c r="X90" s="53">
        <f t="shared" si="144"/>
        <v>0</v>
      </c>
      <c r="Y90" s="53">
        <f t="shared" si="144"/>
        <v>0</v>
      </c>
      <c r="Z90" s="53">
        <f t="shared" si="144"/>
        <v>0</v>
      </c>
      <c r="AA90" s="53">
        <f t="shared" si="144"/>
        <v>0</v>
      </c>
      <c r="AB90" s="53">
        <f t="shared" si="144"/>
        <v>0</v>
      </c>
      <c r="AC90" s="89">
        <v>201</v>
      </c>
      <c r="AD90" s="53"/>
      <c r="AE90" s="53">
        <f t="shared" si="144"/>
        <v>0</v>
      </c>
      <c r="AF90" s="53">
        <f t="shared" si="144"/>
        <v>0</v>
      </c>
      <c r="AG90" s="53">
        <f t="shared" si="144"/>
        <v>0</v>
      </c>
      <c r="AH90" s="53">
        <f t="shared" si="144"/>
        <v>0</v>
      </c>
      <c r="AI90" s="53">
        <f t="shared" ref="AI90" si="145">+$E90*AI63</f>
        <v>0</v>
      </c>
      <c r="AJ90" s="53"/>
      <c r="AM90" s="47"/>
      <c r="AN90" s="51"/>
      <c r="AO90" s="51"/>
      <c r="AP90" s="47"/>
      <c r="AR90" s="63"/>
      <c r="BB90" s="63"/>
    </row>
    <row r="91" spans="2:54" s="11" customFormat="1" ht="20.100000000000001" customHeight="1">
      <c r="B91" s="10">
        <f t="shared" si="133"/>
        <v>7</v>
      </c>
      <c r="C91" s="34" t="s">
        <v>39</v>
      </c>
      <c r="D91" s="34"/>
      <c r="E91" s="87">
        <f>ROUND(3.1415*(1+0.007+0.007),3)</f>
        <v>3.1850000000000001</v>
      </c>
      <c r="F91" s="36">
        <v>90</v>
      </c>
      <c r="G91" s="36"/>
      <c r="H91" s="74" t="s">
        <v>77</v>
      </c>
      <c r="I91" s="53"/>
      <c r="J91" s="53"/>
      <c r="K91" s="53">
        <f t="shared" si="136"/>
        <v>0</v>
      </c>
      <c r="L91" s="53">
        <f t="shared" si="137"/>
        <v>0</v>
      </c>
      <c r="M91" s="53">
        <f t="shared" si="137"/>
        <v>0</v>
      </c>
      <c r="N91" s="53">
        <f t="shared" ref="N91:O91" si="146">((O64*0.6)+(N64*0.4))/$E91</f>
        <v>0</v>
      </c>
      <c r="O91" s="53">
        <f t="shared" si="146"/>
        <v>0</v>
      </c>
      <c r="P91" s="53">
        <f t="shared" ref="P91:AH91" si="147">((Q64*0.6)+(P64*0.4))/$E91</f>
        <v>0</v>
      </c>
      <c r="Q91" s="53">
        <f t="shared" si="147"/>
        <v>0</v>
      </c>
      <c r="R91" s="53">
        <f t="shared" si="147"/>
        <v>0</v>
      </c>
      <c r="S91" s="53">
        <f t="shared" si="147"/>
        <v>0</v>
      </c>
      <c r="T91" s="53">
        <f t="shared" si="147"/>
        <v>0</v>
      </c>
      <c r="U91" s="53">
        <f t="shared" si="147"/>
        <v>0</v>
      </c>
      <c r="V91" s="53">
        <f t="shared" si="147"/>
        <v>0</v>
      </c>
      <c r="W91" s="53">
        <f t="shared" si="147"/>
        <v>0</v>
      </c>
      <c r="X91" s="53">
        <f t="shared" si="147"/>
        <v>0</v>
      </c>
      <c r="Y91" s="53">
        <f t="shared" si="147"/>
        <v>0</v>
      </c>
      <c r="Z91" s="53">
        <f t="shared" si="147"/>
        <v>0</v>
      </c>
      <c r="AA91" s="53">
        <f t="shared" si="147"/>
        <v>0</v>
      </c>
      <c r="AB91" s="53">
        <f t="shared" si="147"/>
        <v>0</v>
      </c>
      <c r="AC91" s="89">
        <v>90</v>
      </c>
      <c r="AD91" s="53"/>
      <c r="AE91" s="53">
        <f t="shared" si="147"/>
        <v>0</v>
      </c>
      <c r="AF91" s="53">
        <f t="shared" si="147"/>
        <v>0</v>
      </c>
      <c r="AG91" s="53">
        <f t="shared" si="147"/>
        <v>0</v>
      </c>
      <c r="AH91" s="53">
        <f t="shared" si="147"/>
        <v>0</v>
      </c>
      <c r="AI91" s="53">
        <f t="shared" ref="AI91" si="148">+$E91*AI64</f>
        <v>0</v>
      </c>
      <c r="AJ91" s="53"/>
      <c r="AM91" s="47"/>
      <c r="AN91" s="51"/>
      <c r="AO91" s="51"/>
      <c r="AP91" s="47"/>
      <c r="AR91" s="63"/>
      <c r="BB91" s="63">
        <f t="shared" ref="BB91:BB92" si="149">+AZ91-BA91</f>
        <v>0</v>
      </c>
    </row>
    <row r="92" spans="2:54" s="11" customFormat="1" ht="20.100000000000001" customHeight="1">
      <c r="B92" s="10">
        <f t="shared" si="133"/>
        <v>8</v>
      </c>
      <c r="C92" s="276" t="s">
        <v>40</v>
      </c>
      <c r="D92" s="70" t="s">
        <v>84</v>
      </c>
      <c r="E92" s="87">
        <f>ROUND(3.1415*(1.4+0.009+0.009),3)</f>
        <v>4.4550000000000001</v>
      </c>
      <c r="F92" s="36">
        <v>9500</v>
      </c>
      <c r="G92" s="36"/>
      <c r="H92" s="74" t="s">
        <v>80</v>
      </c>
      <c r="I92" s="53"/>
      <c r="J92" s="53"/>
      <c r="K92" s="53">
        <f t="shared" si="136"/>
        <v>0</v>
      </c>
      <c r="L92" s="53">
        <f t="shared" si="137"/>
        <v>0</v>
      </c>
      <c r="M92" s="54"/>
      <c r="N92" s="53">
        <f t="shared" ref="N92:O92" si="150">((O65*0.6)+(N65*0.4))/$E92</f>
        <v>0</v>
      </c>
      <c r="O92" s="53">
        <f t="shared" si="150"/>
        <v>0</v>
      </c>
      <c r="P92" s="53">
        <f t="shared" ref="P92:AH92" si="151">((Q65*0.6)+(P65*0.4))/$E92</f>
        <v>0</v>
      </c>
      <c r="Q92" s="53">
        <f t="shared" si="151"/>
        <v>0</v>
      </c>
      <c r="R92" s="89">
        <f>30*12</f>
        <v>360</v>
      </c>
      <c r="S92" s="89">
        <f>80*12</f>
        <v>960</v>
      </c>
      <c r="T92" s="89">
        <f t="shared" si="151"/>
        <v>1047.5999999999999</v>
      </c>
      <c r="U92" s="89">
        <f t="shared" si="151"/>
        <v>810</v>
      </c>
      <c r="V92" s="89">
        <f t="shared" si="151"/>
        <v>810</v>
      </c>
      <c r="W92" s="89">
        <f t="shared" si="151"/>
        <v>810</v>
      </c>
      <c r="X92" s="89">
        <f t="shared" si="151"/>
        <v>810</v>
      </c>
      <c r="Y92" s="89">
        <f>87*12</f>
        <v>1044</v>
      </c>
      <c r="Z92" s="89">
        <f>98*12</f>
        <v>1176</v>
      </c>
      <c r="AA92" s="89">
        <f>90*12</f>
        <v>1080</v>
      </c>
      <c r="AB92" s="89">
        <f>9500-8908</f>
        <v>592</v>
      </c>
      <c r="AC92" s="53">
        <f t="shared" si="151"/>
        <v>0</v>
      </c>
      <c r="AD92" s="53">
        <f t="shared" si="151"/>
        <v>0</v>
      </c>
      <c r="AE92" s="53">
        <f t="shared" si="151"/>
        <v>0</v>
      </c>
      <c r="AF92" s="53">
        <f t="shared" si="151"/>
        <v>0</v>
      </c>
      <c r="AG92" s="53">
        <f t="shared" si="151"/>
        <v>0</v>
      </c>
      <c r="AH92" s="53">
        <f t="shared" si="151"/>
        <v>0</v>
      </c>
      <c r="AI92" s="53">
        <f t="shared" ref="AI92" si="152">+$E92*AI65</f>
        <v>0</v>
      </c>
      <c r="AJ92" s="53"/>
      <c r="AM92" s="47"/>
      <c r="AN92" s="51"/>
      <c r="AO92" s="51"/>
      <c r="AP92" s="47"/>
      <c r="AR92" s="63"/>
      <c r="BA92" s="62"/>
      <c r="BB92" s="63">
        <f t="shared" si="149"/>
        <v>0</v>
      </c>
    </row>
    <row r="93" spans="2:54" s="11" customFormat="1" ht="20.100000000000001" customHeight="1">
      <c r="B93" s="10">
        <f t="shared" si="133"/>
        <v>9</v>
      </c>
      <c r="C93" s="278"/>
      <c r="D93" s="70" t="s">
        <v>83</v>
      </c>
      <c r="E93" s="87">
        <f>ROUND(3.1415*(1.4+0.009+0.009),3)</f>
        <v>4.4550000000000001</v>
      </c>
      <c r="F93" s="36">
        <v>3500</v>
      </c>
      <c r="G93" s="36"/>
      <c r="H93" s="74" t="s">
        <v>80</v>
      </c>
      <c r="I93" s="53"/>
      <c r="J93" s="53"/>
      <c r="K93" s="53">
        <f t="shared" si="136"/>
        <v>0</v>
      </c>
      <c r="L93" s="89">
        <f t="shared" si="137"/>
        <v>72</v>
      </c>
      <c r="M93" s="89">
        <v>420</v>
      </c>
      <c r="N93" s="89">
        <f t="shared" ref="N93:O93" si="153">((O66*0.6)+(N66*0.4))/$E93</f>
        <v>624</v>
      </c>
      <c r="O93" s="89">
        <f t="shared" si="153"/>
        <v>624</v>
      </c>
      <c r="P93" s="89">
        <f t="shared" ref="P93:AH93" si="154">((Q66*0.6)+(P66*0.4))/$E93</f>
        <v>624</v>
      </c>
      <c r="Q93" s="89">
        <f t="shared" si="154"/>
        <v>624</v>
      </c>
      <c r="R93" s="89">
        <v>300</v>
      </c>
      <c r="S93" s="89">
        <f>3500-3288</f>
        <v>212</v>
      </c>
      <c r="T93" s="53">
        <f t="shared" si="154"/>
        <v>0</v>
      </c>
      <c r="U93" s="53">
        <f t="shared" si="154"/>
        <v>0</v>
      </c>
      <c r="V93" s="53">
        <f t="shared" si="154"/>
        <v>0</v>
      </c>
      <c r="W93" s="53">
        <f t="shared" si="154"/>
        <v>0</v>
      </c>
      <c r="X93" s="53">
        <f t="shared" si="154"/>
        <v>0</v>
      </c>
      <c r="Y93" s="53">
        <f t="shared" si="154"/>
        <v>0</v>
      </c>
      <c r="Z93" s="53">
        <f t="shared" si="154"/>
        <v>0</v>
      </c>
      <c r="AA93" s="53">
        <f t="shared" si="154"/>
        <v>0</v>
      </c>
      <c r="AB93" s="53">
        <f t="shared" si="154"/>
        <v>0</v>
      </c>
      <c r="AC93" s="53">
        <f t="shared" si="154"/>
        <v>0</v>
      </c>
      <c r="AD93" s="53">
        <f t="shared" si="154"/>
        <v>0</v>
      </c>
      <c r="AE93" s="53">
        <f t="shared" si="154"/>
        <v>0</v>
      </c>
      <c r="AF93" s="53">
        <f t="shared" si="154"/>
        <v>0</v>
      </c>
      <c r="AG93" s="53">
        <f t="shared" si="154"/>
        <v>0</v>
      </c>
      <c r="AH93" s="53">
        <f t="shared" si="154"/>
        <v>0</v>
      </c>
      <c r="AI93" s="53">
        <f t="shared" ref="AI93" si="155">+$E93*AI66</f>
        <v>0</v>
      </c>
      <c r="AJ93" s="53"/>
      <c r="AM93" s="47"/>
      <c r="AN93" s="51"/>
      <c r="AO93" s="51"/>
      <c r="AP93" s="47"/>
      <c r="AR93" s="63"/>
      <c r="BA93" s="62"/>
      <c r="BB93" s="63"/>
    </row>
    <row r="94" spans="2:54" s="11" customFormat="1" ht="20.100000000000001" customHeight="1">
      <c r="B94" s="10">
        <f t="shared" si="133"/>
        <v>10</v>
      </c>
      <c r="C94" s="277"/>
      <c r="D94" s="70" t="s">
        <v>84</v>
      </c>
      <c r="E94" s="87">
        <f>ROUND(3.1415*(1.4+0.009+0.009),3)</f>
        <v>4.4550000000000001</v>
      </c>
      <c r="F94" s="36">
        <v>136</v>
      </c>
      <c r="G94" s="36"/>
      <c r="H94" s="74" t="s">
        <v>80</v>
      </c>
      <c r="I94" s="53"/>
      <c r="J94" s="53"/>
      <c r="K94" s="54"/>
      <c r="L94" s="89">
        <v>136</v>
      </c>
      <c r="M94" s="53"/>
      <c r="N94" s="53">
        <f t="shared" ref="N94:O94" si="156">((O67*0.6)+(N67*0.4))/$E94</f>
        <v>0</v>
      </c>
      <c r="O94" s="53">
        <f t="shared" si="156"/>
        <v>0</v>
      </c>
      <c r="P94" s="53">
        <f t="shared" ref="P94:AH94" si="157">((Q67*0.6)+(P67*0.4))/$E94</f>
        <v>0</v>
      </c>
      <c r="Q94" s="53">
        <f t="shared" si="157"/>
        <v>0</v>
      </c>
      <c r="R94" s="53">
        <f t="shared" si="157"/>
        <v>0</v>
      </c>
      <c r="S94" s="54"/>
      <c r="T94" s="53">
        <f t="shared" si="157"/>
        <v>0</v>
      </c>
      <c r="U94" s="53">
        <f t="shared" si="157"/>
        <v>0</v>
      </c>
      <c r="V94" s="53">
        <f t="shared" si="157"/>
        <v>0</v>
      </c>
      <c r="W94" s="53">
        <f t="shared" si="157"/>
        <v>0</v>
      </c>
      <c r="X94" s="53">
        <f t="shared" si="157"/>
        <v>0</v>
      </c>
      <c r="Y94" s="53">
        <f t="shared" si="157"/>
        <v>0</v>
      </c>
      <c r="Z94" s="53">
        <f t="shared" si="157"/>
        <v>0</v>
      </c>
      <c r="AA94" s="53">
        <f t="shared" si="157"/>
        <v>0</v>
      </c>
      <c r="AB94" s="53">
        <f t="shared" si="157"/>
        <v>0</v>
      </c>
      <c r="AC94" s="53">
        <f t="shared" si="157"/>
        <v>0</v>
      </c>
      <c r="AD94" s="53">
        <f t="shared" si="157"/>
        <v>0</v>
      </c>
      <c r="AE94" s="53">
        <f t="shared" si="157"/>
        <v>0</v>
      </c>
      <c r="AF94" s="53">
        <f t="shared" si="157"/>
        <v>0</v>
      </c>
      <c r="AG94" s="53">
        <f t="shared" si="157"/>
        <v>0</v>
      </c>
      <c r="AH94" s="53">
        <f t="shared" si="157"/>
        <v>0</v>
      </c>
      <c r="AI94" s="53">
        <f t="shared" ref="AI94" si="158">+$E94*AI67</f>
        <v>0</v>
      </c>
      <c r="AJ94" s="53"/>
      <c r="AM94" s="47"/>
      <c r="AN94" s="51"/>
      <c r="AO94" s="51"/>
      <c r="AP94" s="47"/>
      <c r="AR94" s="63"/>
      <c r="BA94" s="62"/>
      <c r="BB94" s="63"/>
    </row>
    <row r="95" spans="2:54" s="11" customFormat="1" ht="20.100000000000001" customHeight="1">
      <c r="B95" s="10">
        <f t="shared" si="133"/>
        <v>11</v>
      </c>
      <c r="C95" s="85" t="s">
        <v>41</v>
      </c>
      <c r="D95" s="84" t="s">
        <v>83</v>
      </c>
      <c r="E95" s="87">
        <f>ROUND(3.1415*(1.5+0.009+0.009),3)</f>
        <v>4.7690000000000001</v>
      </c>
      <c r="F95" s="83">
        <v>3229</v>
      </c>
      <c r="G95" s="148"/>
      <c r="H95" s="74" t="s">
        <v>80</v>
      </c>
      <c r="I95" s="53"/>
      <c r="J95" s="53"/>
      <c r="K95" s="53">
        <f t="shared" si="136"/>
        <v>0</v>
      </c>
      <c r="L95" s="53">
        <f t="shared" si="137"/>
        <v>0</v>
      </c>
      <c r="M95" s="53">
        <f t="shared" si="137"/>
        <v>0</v>
      </c>
      <c r="N95" s="53">
        <f t="shared" ref="N95:O95" si="159">((O68*0.6)+(N68*0.4))/$E95</f>
        <v>0</v>
      </c>
      <c r="O95" s="53">
        <f t="shared" si="159"/>
        <v>0</v>
      </c>
      <c r="P95" s="53">
        <f t="shared" ref="P95:Z95" si="160">((Q68*0.6)+(P68*0.4))/$E95</f>
        <v>0</v>
      </c>
      <c r="Q95" s="53">
        <f t="shared" si="160"/>
        <v>0</v>
      </c>
      <c r="R95" s="53">
        <f t="shared" si="160"/>
        <v>0</v>
      </c>
      <c r="S95" s="53">
        <f t="shared" si="160"/>
        <v>0</v>
      </c>
      <c r="T95" s="53">
        <f t="shared" si="160"/>
        <v>0</v>
      </c>
      <c r="U95" s="53">
        <f t="shared" si="160"/>
        <v>0</v>
      </c>
      <c r="V95" s="53">
        <f t="shared" si="160"/>
        <v>0</v>
      </c>
      <c r="W95" s="53">
        <f t="shared" si="160"/>
        <v>0</v>
      </c>
      <c r="X95" s="53">
        <f t="shared" si="160"/>
        <v>0</v>
      </c>
      <c r="Y95" s="53">
        <f t="shared" si="160"/>
        <v>0</v>
      </c>
      <c r="Z95" s="53">
        <f t="shared" si="160"/>
        <v>0</v>
      </c>
      <c r="AA95" s="89">
        <f>70*6</f>
        <v>420</v>
      </c>
      <c r="AB95" s="89">
        <f>118*6</f>
        <v>708</v>
      </c>
      <c r="AC95" s="89">
        <f>145*6</f>
        <v>870</v>
      </c>
      <c r="AD95" s="89">
        <f>173*6</f>
        <v>1038</v>
      </c>
      <c r="AE95" s="89">
        <f>3229-3036</f>
        <v>193</v>
      </c>
      <c r="AF95" s="53"/>
      <c r="AG95" s="53"/>
      <c r="AH95" s="53"/>
      <c r="AI95" s="53"/>
      <c r="AJ95" s="53"/>
      <c r="AM95" s="47"/>
      <c r="AN95" s="51"/>
      <c r="AO95" s="51"/>
      <c r="AP95" s="47"/>
      <c r="AR95" s="63"/>
      <c r="BA95" s="62"/>
      <c r="BB95" s="63">
        <f t="shared" ref="BB95:BB96" si="161">+AZ95-BA95</f>
        <v>0</v>
      </c>
    </row>
    <row r="96" spans="2:54" s="11" customFormat="1" ht="20.100000000000001" customHeight="1">
      <c r="B96" s="10">
        <f t="shared" si="133"/>
        <v>12</v>
      </c>
      <c r="C96" s="279" t="s">
        <v>42</v>
      </c>
      <c r="D96" s="70" t="s">
        <v>84</v>
      </c>
      <c r="E96" s="87">
        <f>ROUND(3.1415*(1.6+0.011+0.011),3)</f>
        <v>5.0960000000000001</v>
      </c>
      <c r="F96" s="36">
        <v>655</v>
      </c>
      <c r="G96" s="36"/>
      <c r="H96" s="74" t="s">
        <v>82</v>
      </c>
      <c r="I96" s="53"/>
      <c r="J96" s="53"/>
      <c r="K96" s="53">
        <f t="shared" si="136"/>
        <v>0</v>
      </c>
      <c r="L96" s="53">
        <f t="shared" si="137"/>
        <v>0</v>
      </c>
      <c r="M96" s="53"/>
      <c r="N96" s="53">
        <f t="shared" ref="N96:O96" si="162">((O69*0.6)+(N69*0.4))/$E96</f>
        <v>0</v>
      </c>
      <c r="O96" s="53">
        <f t="shared" si="162"/>
        <v>0</v>
      </c>
      <c r="P96" s="53">
        <f t="shared" ref="P96:AB96" si="163">((Q69*0.6)+(P69*0.4))/$E96</f>
        <v>0</v>
      </c>
      <c r="Q96" s="53">
        <f t="shared" si="163"/>
        <v>0</v>
      </c>
      <c r="R96" s="53">
        <f t="shared" si="163"/>
        <v>0</v>
      </c>
      <c r="S96" s="53">
        <f t="shared" si="163"/>
        <v>0</v>
      </c>
      <c r="T96" s="53">
        <f t="shared" si="163"/>
        <v>0</v>
      </c>
      <c r="U96" s="53">
        <f t="shared" si="163"/>
        <v>0</v>
      </c>
      <c r="V96" s="53">
        <f t="shared" si="163"/>
        <v>0</v>
      </c>
      <c r="W96" s="53">
        <f t="shared" si="163"/>
        <v>0</v>
      </c>
      <c r="X96" s="53">
        <f t="shared" si="163"/>
        <v>0</v>
      </c>
      <c r="Y96" s="53">
        <f t="shared" si="163"/>
        <v>0</v>
      </c>
      <c r="Z96" s="53">
        <f t="shared" si="163"/>
        <v>0</v>
      </c>
      <c r="AA96" s="53">
        <f t="shared" si="163"/>
        <v>0</v>
      </c>
      <c r="AB96" s="53">
        <f t="shared" si="163"/>
        <v>0</v>
      </c>
      <c r="AC96" s="53">
        <v>180</v>
      </c>
      <c r="AD96" s="89">
        <v>240</v>
      </c>
      <c r="AE96" s="89">
        <f>655-420</f>
        <v>235</v>
      </c>
      <c r="AF96" s="53"/>
      <c r="AG96" s="53"/>
      <c r="AH96" s="53"/>
      <c r="AI96" s="53"/>
      <c r="AJ96" s="53"/>
      <c r="AM96" s="47"/>
      <c r="AN96" s="51"/>
      <c r="AO96" s="51"/>
      <c r="AP96" s="47"/>
      <c r="AR96" s="63"/>
      <c r="BA96" s="62"/>
      <c r="BB96" s="63">
        <f t="shared" si="161"/>
        <v>0</v>
      </c>
    </row>
    <row r="97" spans="2:54" s="11" customFormat="1" ht="20.100000000000001" customHeight="1">
      <c r="B97" s="10">
        <f t="shared" si="133"/>
        <v>13</v>
      </c>
      <c r="C97" s="280"/>
      <c r="D97" s="282" t="s">
        <v>83</v>
      </c>
      <c r="E97" s="87">
        <f>ROUND(3.1415*(1.6+0.011+0.011),3)</f>
        <v>5.0960000000000001</v>
      </c>
      <c r="F97" s="302">
        <v>14000</v>
      </c>
      <c r="G97" s="148"/>
      <c r="H97" s="74" t="s">
        <v>81</v>
      </c>
      <c r="I97" s="53"/>
      <c r="J97" s="53"/>
      <c r="K97" s="53">
        <f t="shared" si="136"/>
        <v>0</v>
      </c>
      <c r="L97" s="89">
        <f t="shared" si="137"/>
        <v>90</v>
      </c>
      <c r="M97" s="89">
        <f t="shared" si="137"/>
        <v>294</v>
      </c>
      <c r="N97" s="89">
        <f t="shared" ref="N97:O97" si="164">((O70*0.6)+(N70*0.4))/$E97</f>
        <v>390</v>
      </c>
      <c r="O97" s="89">
        <f t="shared" si="164"/>
        <v>390</v>
      </c>
      <c r="P97" s="89">
        <f t="shared" ref="P97:AD97" si="165">((Q70*0.6)+(P70*0.4))/$E97</f>
        <v>390</v>
      </c>
      <c r="Q97" s="89">
        <f t="shared" si="165"/>
        <v>390</v>
      </c>
      <c r="R97" s="89">
        <f>64*6</f>
        <v>384</v>
      </c>
      <c r="S97" s="89">
        <f>34*6</f>
        <v>204</v>
      </c>
      <c r="T97" s="89">
        <f>32*6</f>
        <v>192</v>
      </c>
      <c r="U97" s="89">
        <f t="shared" si="165"/>
        <v>240</v>
      </c>
      <c r="V97" s="89">
        <v>84</v>
      </c>
      <c r="W97" s="89">
        <f t="shared" si="165"/>
        <v>240</v>
      </c>
      <c r="X97" s="89">
        <f t="shared" si="165"/>
        <v>240</v>
      </c>
      <c r="Y97" s="89">
        <f>6*26</f>
        <v>156</v>
      </c>
      <c r="Z97" s="89">
        <f t="shared" si="165"/>
        <v>390</v>
      </c>
      <c r="AA97" s="89">
        <f t="shared" si="165"/>
        <v>390</v>
      </c>
      <c r="AB97" s="89">
        <f t="shared" si="165"/>
        <v>390</v>
      </c>
      <c r="AC97" s="89">
        <f t="shared" si="165"/>
        <v>390</v>
      </c>
      <c r="AD97" s="89">
        <f t="shared" si="165"/>
        <v>390</v>
      </c>
      <c r="AE97" s="89">
        <v>1321</v>
      </c>
      <c r="AF97" s="73"/>
      <c r="AG97" s="53"/>
      <c r="AH97" s="53"/>
      <c r="AI97" s="53"/>
      <c r="AJ97" s="53"/>
      <c r="AM97" s="47"/>
      <c r="AN97" s="51"/>
      <c r="AO97" s="51"/>
      <c r="AP97" s="47"/>
      <c r="AR97" s="63"/>
      <c r="BA97" s="62"/>
      <c r="BB97" s="63"/>
    </row>
    <row r="98" spans="2:54" s="11" customFormat="1" ht="20.100000000000001" customHeight="1">
      <c r="B98" s="10">
        <f t="shared" si="133"/>
        <v>14</v>
      </c>
      <c r="C98" s="281"/>
      <c r="D98" s="283"/>
      <c r="E98" s="87">
        <f>ROUND(3.1415*(1.6+0.011+0.011),3)</f>
        <v>5.0960000000000001</v>
      </c>
      <c r="F98" s="304"/>
      <c r="G98" s="149"/>
      <c r="H98" s="74" t="s">
        <v>82</v>
      </c>
      <c r="I98" s="53"/>
      <c r="J98" s="53"/>
      <c r="K98" s="53">
        <f t="shared" si="136"/>
        <v>0</v>
      </c>
      <c r="L98" s="89">
        <f t="shared" si="137"/>
        <v>0</v>
      </c>
      <c r="M98" s="89">
        <f t="shared" si="137"/>
        <v>233.99999999999997</v>
      </c>
      <c r="N98" s="89">
        <f t="shared" ref="N98:O98" si="166">((O71*0.6)+(N71*0.4))/$E98</f>
        <v>390</v>
      </c>
      <c r="O98" s="89">
        <f t="shared" si="166"/>
        <v>390</v>
      </c>
      <c r="P98" s="89">
        <f t="shared" ref="P98:AD98" si="167">((Q71*0.6)+(P71*0.4))/$E98</f>
        <v>390</v>
      </c>
      <c r="Q98" s="89">
        <f t="shared" si="167"/>
        <v>390</v>
      </c>
      <c r="R98" s="89">
        <f t="shared" si="167"/>
        <v>390</v>
      </c>
      <c r="S98" s="89"/>
      <c r="T98" s="89">
        <f t="shared" si="167"/>
        <v>300.00000000000006</v>
      </c>
      <c r="U98" s="89">
        <f t="shared" si="167"/>
        <v>240</v>
      </c>
      <c r="V98" s="89">
        <f t="shared" si="167"/>
        <v>240</v>
      </c>
      <c r="W98" s="89">
        <f t="shared" si="167"/>
        <v>240</v>
      </c>
      <c r="X98" s="89">
        <f t="shared" si="167"/>
        <v>240</v>
      </c>
      <c r="Y98" s="89">
        <f t="shared" si="167"/>
        <v>329.99999999999994</v>
      </c>
      <c r="Z98" s="89">
        <f t="shared" si="167"/>
        <v>390</v>
      </c>
      <c r="AA98" s="89">
        <f t="shared" si="167"/>
        <v>390</v>
      </c>
      <c r="AB98" s="89">
        <f t="shared" si="167"/>
        <v>390</v>
      </c>
      <c r="AC98" s="89">
        <f t="shared" si="167"/>
        <v>390</v>
      </c>
      <c r="AD98" s="89">
        <f t="shared" si="167"/>
        <v>390</v>
      </c>
      <c r="AE98" s="89">
        <v>1321</v>
      </c>
      <c r="AF98" s="53"/>
      <c r="AG98" s="53"/>
      <c r="AH98" s="53"/>
      <c r="AI98" s="53"/>
      <c r="AJ98" s="53"/>
      <c r="AM98" s="47"/>
      <c r="AN98" s="51"/>
      <c r="AO98" s="51"/>
      <c r="AP98" s="47"/>
      <c r="AR98" s="63"/>
      <c r="BA98" s="62"/>
      <c r="BB98" s="63"/>
    </row>
    <row r="99" spans="2:54" s="11" customFormat="1" ht="20.100000000000001" customHeight="1">
      <c r="B99" s="10">
        <f t="shared" si="133"/>
        <v>15</v>
      </c>
      <c r="C99" s="279" t="s">
        <v>43</v>
      </c>
      <c r="D99" s="70" t="s">
        <v>84</v>
      </c>
      <c r="E99" s="87">
        <f>ROUND(3.1415*(1.8+0.011+0.011),3)</f>
        <v>5.7240000000000002</v>
      </c>
      <c r="F99" s="36">
        <v>970</v>
      </c>
      <c r="G99" s="36"/>
      <c r="H99" s="74" t="s">
        <v>79</v>
      </c>
      <c r="I99" s="53"/>
      <c r="J99" s="53"/>
      <c r="K99" s="53">
        <f t="shared" si="136"/>
        <v>0</v>
      </c>
      <c r="L99" s="53">
        <f t="shared" si="137"/>
        <v>0</v>
      </c>
      <c r="M99" s="54"/>
      <c r="N99" s="53">
        <f t="shared" ref="N99:O99" si="168">((O72*0.6)+(N72*0.4))/$E99</f>
        <v>0</v>
      </c>
      <c r="O99" s="53">
        <f t="shared" si="168"/>
        <v>0</v>
      </c>
      <c r="P99" s="53">
        <f t="shared" ref="P99:AH99" si="169">((Q72*0.6)+(P72*0.4))/$E99</f>
        <v>0</v>
      </c>
      <c r="Q99" s="53">
        <f t="shared" si="169"/>
        <v>0</v>
      </c>
      <c r="R99" s="53">
        <f t="shared" si="169"/>
        <v>0</v>
      </c>
      <c r="S99" s="53">
        <f t="shared" si="169"/>
        <v>0</v>
      </c>
      <c r="T99" s="89">
        <f t="shared" si="169"/>
        <v>162</v>
      </c>
      <c r="U99" s="89">
        <f t="shared" si="169"/>
        <v>270</v>
      </c>
      <c r="V99" s="89">
        <f t="shared" si="169"/>
        <v>270</v>
      </c>
      <c r="W99" s="89">
        <f t="shared" si="169"/>
        <v>203.99999999999997</v>
      </c>
      <c r="X99" s="89">
        <f t="shared" si="169"/>
        <v>64</v>
      </c>
      <c r="Y99" s="53">
        <f t="shared" si="169"/>
        <v>0</v>
      </c>
      <c r="Z99" s="53">
        <f t="shared" si="169"/>
        <v>0</v>
      </c>
      <c r="AA99" s="53">
        <f t="shared" si="169"/>
        <v>0</v>
      </c>
      <c r="AB99" s="53">
        <f t="shared" si="169"/>
        <v>0</v>
      </c>
      <c r="AC99" s="53">
        <f t="shared" si="169"/>
        <v>0</v>
      </c>
      <c r="AD99" s="53">
        <f t="shared" si="169"/>
        <v>0</v>
      </c>
      <c r="AE99" s="53">
        <f t="shared" si="169"/>
        <v>0</v>
      </c>
      <c r="AF99" s="53">
        <f t="shared" si="169"/>
        <v>0</v>
      </c>
      <c r="AG99" s="53">
        <f t="shared" si="169"/>
        <v>0</v>
      </c>
      <c r="AH99" s="53">
        <f t="shared" si="169"/>
        <v>0</v>
      </c>
      <c r="AI99" s="53">
        <f t="shared" ref="AI99" si="170">+$E99*AI72</f>
        <v>0</v>
      </c>
      <c r="AJ99" s="53"/>
      <c r="AM99" s="47"/>
      <c r="AN99" s="51"/>
      <c r="AO99" s="51"/>
      <c r="AP99" s="47"/>
      <c r="AR99" s="63"/>
      <c r="BA99" s="62"/>
      <c r="BB99" s="63">
        <f t="shared" ref="BB99" si="171">+AZ99-BA99</f>
        <v>0</v>
      </c>
    </row>
    <row r="100" spans="2:54" s="11" customFormat="1" ht="20.100000000000001" customHeight="1">
      <c r="B100" s="10">
        <f t="shared" si="133"/>
        <v>16</v>
      </c>
      <c r="C100" s="280"/>
      <c r="D100" s="70" t="s">
        <v>83</v>
      </c>
      <c r="E100" s="87">
        <f>ROUND(3.1415*(1.8+0.011+0.011),3)</f>
        <v>5.7240000000000002</v>
      </c>
      <c r="F100" s="83">
        <v>300</v>
      </c>
      <c r="G100" s="148"/>
      <c r="H100" s="74" t="s">
        <v>79</v>
      </c>
      <c r="I100" s="53"/>
      <c r="J100" s="53"/>
      <c r="K100" s="53">
        <f t="shared" si="136"/>
        <v>0</v>
      </c>
      <c r="L100" s="53">
        <f t="shared" si="137"/>
        <v>0</v>
      </c>
      <c r="M100" s="53">
        <f t="shared" si="137"/>
        <v>0</v>
      </c>
      <c r="N100" s="53">
        <f t="shared" ref="N100:O100" si="172">((O73*0.6)+(N73*0.4))/$E100</f>
        <v>0</v>
      </c>
      <c r="O100" s="53">
        <f t="shared" si="172"/>
        <v>0</v>
      </c>
      <c r="P100" s="53">
        <f t="shared" ref="P100:AH100" si="173">((Q73*0.6)+(P73*0.4))/$E100</f>
        <v>0</v>
      </c>
      <c r="Q100" s="53">
        <f t="shared" si="173"/>
        <v>0</v>
      </c>
      <c r="R100" s="53">
        <f t="shared" si="173"/>
        <v>0</v>
      </c>
      <c r="S100" s="53">
        <f t="shared" si="173"/>
        <v>0</v>
      </c>
      <c r="T100" s="53">
        <f t="shared" si="173"/>
        <v>0</v>
      </c>
      <c r="U100" s="53">
        <f t="shared" si="173"/>
        <v>0</v>
      </c>
      <c r="V100" s="53">
        <f t="shared" si="173"/>
        <v>0</v>
      </c>
      <c r="W100" s="89">
        <v>54</v>
      </c>
      <c r="X100" s="89">
        <f>6*32</f>
        <v>192</v>
      </c>
      <c r="Y100" s="89">
        <v>54</v>
      </c>
      <c r="Z100" s="53"/>
      <c r="AA100" s="53">
        <f t="shared" si="173"/>
        <v>0</v>
      </c>
      <c r="AB100" s="53">
        <f t="shared" si="173"/>
        <v>0</v>
      </c>
      <c r="AC100" s="53">
        <f t="shared" si="173"/>
        <v>0</v>
      </c>
      <c r="AD100" s="53">
        <f t="shared" si="173"/>
        <v>0</v>
      </c>
      <c r="AE100" s="53">
        <f t="shared" si="173"/>
        <v>0</v>
      </c>
      <c r="AF100" s="53">
        <f t="shared" si="173"/>
        <v>0</v>
      </c>
      <c r="AG100" s="53">
        <f t="shared" si="173"/>
        <v>0</v>
      </c>
      <c r="AH100" s="53">
        <f t="shared" si="173"/>
        <v>0</v>
      </c>
      <c r="AI100" s="53">
        <f t="shared" ref="AI100" si="174">+$E100*AI73</f>
        <v>0</v>
      </c>
      <c r="AJ100" s="53"/>
      <c r="AM100" s="47"/>
      <c r="AN100" s="51"/>
      <c r="AO100" s="51"/>
      <c r="AP100" s="47"/>
      <c r="AR100" s="63"/>
      <c r="BA100" s="62"/>
      <c r="BB100" s="63"/>
    </row>
    <row r="101" spans="2:54" s="11" customFormat="1" ht="20.100000000000001" customHeight="1">
      <c r="B101" s="10">
        <f t="shared" si="133"/>
        <v>17</v>
      </c>
      <c r="C101" s="281"/>
      <c r="D101" s="70" t="s">
        <v>83</v>
      </c>
      <c r="E101" s="87">
        <f>ROUND(3.1415*(1.8+0.011+0.011),3)</f>
        <v>5.7240000000000002</v>
      </c>
      <c r="F101" s="83">
        <v>2369</v>
      </c>
      <c r="G101" s="148"/>
      <c r="H101" s="74" t="s">
        <v>79</v>
      </c>
      <c r="I101" s="53"/>
      <c r="J101" s="53"/>
      <c r="K101" s="53">
        <f t="shared" si="136"/>
        <v>0</v>
      </c>
      <c r="L101" s="53">
        <f t="shared" si="137"/>
        <v>0</v>
      </c>
      <c r="M101" s="53"/>
      <c r="N101" s="54"/>
      <c r="O101" s="53">
        <f t="shared" ref="O101" si="175">((P74*0.6)+(O74*0.4))/$E101</f>
        <v>0</v>
      </c>
      <c r="P101" s="53">
        <f t="shared" ref="P101:AC101" si="176">((Q74*0.6)+(P74*0.4))/$E101</f>
        <v>0</v>
      </c>
      <c r="Q101" s="53">
        <f t="shared" si="176"/>
        <v>0</v>
      </c>
      <c r="R101" s="53">
        <f t="shared" si="176"/>
        <v>0</v>
      </c>
      <c r="S101" s="53">
        <f t="shared" si="176"/>
        <v>0</v>
      </c>
      <c r="T101" s="53">
        <f t="shared" si="176"/>
        <v>0</v>
      </c>
      <c r="U101" s="53">
        <f t="shared" si="176"/>
        <v>0</v>
      </c>
      <c r="V101" s="53">
        <f t="shared" si="176"/>
        <v>0</v>
      </c>
      <c r="W101" s="53">
        <f t="shared" si="176"/>
        <v>0</v>
      </c>
      <c r="X101" s="53">
        <f t="shared" si="176"/>
        <v>0</v>
      </c>
      <c r="Y101" s="89">
        <f t="shared" si="176"/>
        <v>151.19999999999999</v>
      </c>
      <c r="Z101" s="89">
        <f t="shared" si="176"/>
        <v>288</v>
      </c>
      <c r="AA101" s="89">
        <f t="shared" si="176"/>
        <v>312</v>
      </c>
      <c r="AB101" s="89">
        <f t="shared" si="176"/>
        <v>312</v>
      </c>
      <c r="AC101" s="89">
        <f t="shared" si="176"/>
        <v>312</v>
      </c>
      <c r="AD101" s="89">
        <v>994</v>
      </c>
      <c r="AE101" s="53"/>
      <c r="AF101" s="53"/>
      <c r="AG101" s="53"/>
      <c r="AH101" s="53"/>
      <c r="AI101" s="53"/>
      <c r="AJ101" s="73"/>
      <c r="AM101" s="47"/>
      <c r="AN101" s="51"/>
      <c r="AO101" s="51"/>
      <c r="AP101" s="47"/>
      <c r="AR101" s="63"/>
      <c r="BA101" s="62"/>
      <c r="BB101" s="63"/>
    </row>
    <row r="102" spans="2:54" s="11" customFormat="1" ht="20.100000000000001" customHeight="1">
      <c r="B102" s="10">
        <f t="shared" si="133"/>
        <v>18</v>
      </c>
      <c r="C102" s="276" t="s">
        <v>44</v>
      </c>
      <c r="D102" s="84" t="s">
        <v>84</v>
      </c>
      <c r="E102" s="87">
        <f>ROUND(3.1415*(1.9+0.011+0.011),3)</f>
        <v>6.0380000000000003</v>
      </c>
      <c r="F102" s="83">
        <v>10670</v>
      </c>
      <c r="G102" s="148"/>
      <c r="H102" s="74" t="s">
        <v>76</v>
      </c>
      <c r="I102" s="53"/>
      <c r="J102" s="53"/>
      <c r="K102" s="89">
        <f t="shared" si="136"/>
        <v>323.99999999999994</v>
      </c>
      <c r="L102" s="89">
        <f t="shared" si="137"/>
        <v>540</v>
      </c>
      <c r="M102" s="89">
        <v>780</v>
      </c>
      <c r="N102" s="89">
        <f t="shared" ref="N102:O102" si="177">((O75*0.6)+(N75*0.4))/$E102</f>
        <v>936</v>
      </c>
      <c r="O102" s="89">
        <f t="shared" si="177"/>
        <v>936</v>
      </c>
      <c r="P102" s="89">
        <f t="shared" ref="P102:AH102" si="178">((Q75*0.6)+(P75*0.4))/$E102</f>
        <v>936</v>
      </c>
      <c r="Q102" s="89">
        <f t="shared" si="178"/>
        <v>936</v>
      </c>
      <c r="R102" s="89">
        <f>64*12</f>
        <v>768</v>
      </c>
      <c r="S102" s="89">
        <f>64*12</f>
        <v>768</v>
      </c>
      <c r="T102" s="89">
        <f>58*12</f>
        <v>696</v>
      </c>
      <c r="U102" s="89">
        <f t="shared" si="178"/>
        <v>540</v>
      </c>
      <c r="V102" s="89">
        <v>528</v>
      </c>
      <c r="W102" s="89">
        <f t="shared" si="178"/>
        <v>540</v>
      </c>
      <c r="X102" s="89">
        <f t="shared" si="178"/>
        <v>540</v>
      </c>
      <c r="Y102" s="89">
        <f t="shared" si="178"/>
        <v>418.79999999999995</v>
      </c>
      <c r="Z102" s="89">
        <v>435</v>
      </c>
      <c r="AA102" s="89">
        <v>48</v>
      </c>
      <c r="AB102" s="89">
        <f t="shared" si="178"/>
        <v>0</v>
      </c>
      <c r="AC102" s="89"/>
      <c r="AD102" s="89"/>
      <c r="AE102" s="53">
        <f t="shared" si="178"/>
        <v>0</v>
      </c>
      <c r="AF102" s="53">
        <f t="shared" si="178"/>
        <v>0</v>
      </c>
      <c r="AG102" s="53">
        <f t="shared" si="178"/>
        <v>0</v>
      </c>
      <c r="AH102" s="53">
        <f t="shared" si="178"/>
        <v>0</v>
      </c>
      <c r="AI102" s="53">
        <f t="shared" ref="AI102" si="179">+$E102*AI75</f>
        <v>0</v>
      </c>
      <c r="AJ102" s="53"/>
      <c r="AM102" s="47"/>
      <c r="AN102" s="51"/>
      <c r="AO102" s="51"/>
      <c r="AP102" s="47"/>
      <c r="AR102" s="63"/>
      <c r="BA102" s="62"/>
      <c r="BB102" s="63">
        <f t="shared" ref="BB102" si="180">+AZ102-BA102</f>
        <v>0</v>
      </c>
    </row>
    <row r="103" spans="2:54" s="11" customFormat="1" ht="20.100000000000001" customHeight="1">
      <c r="B103" s="10">
        <f t="shared" si="133"/>
        <v>19</v>
      </c>
      <c r="C103" s="278"/>
      <c r="D103" s="70" t="s">
        <v>83</v>
      </c>
      <c r="E103" s="87">
        <f>ROUND(3.1415*(1.9+0.011+0.011),3)</f>
        <v>6.0380000000000003</v>
      </c>
      <c r="F103" s="36">
        <v>4000</v>
      </c>
      <c r="G103" s="36"/>
      <c r="H103" s="74" t="s">
        <v>78</v>
      </c>
      <c r="I103" s="53"/>
      <c r="J103" s="53"/>
      <c r="K103" s="53">
        <f t="shared" si="136"/>
        <v>0</v>
      </c>
      <c r="L103" s="53">
        <f t="shared" si="137"/>
        <v>0</v>
      </c>
      <c r="M103" s="54"/>
      <c r="N103" s="89">
        <f>((O76*0.6)+(N76*0.4))/$E103-120</f>
        <v>192</v>
      </c>
      <c r="O103" s="89">
        <f t="shared" ref="O103" si="181">((P76*0.6)+(O76*0.4))/$E103</f>
        <v>312</v>
      </c>
      <c r="P103" s="89">
        <f t="shared" ref="P103:AH103" si="182">((Q76*0.6)+(P76*0.4))/$E103</f>
        <v>312</v>
      </c>
      <c r="Q103" s="89">
        <f t="shared" si="182"/>
        <v>312</v>
      </c>
      <c r="R103" s="89">
        <f t="shared" si="182"/>
        <v>312</v>
      </c>
      <c r="S103" s="89">
        <f t="shared" si="182"/>
        <v>312</v>
      </c>
      <c r="T103" s="89">
        <v>300</v>
      </c>
      <c r="U103" s="89">
        <f>18*12</f>
        <v>216</v>
      </c>
      <c r="V103" s="89">
        <f t="shared" si="182"/>
        <v>0</v>
      </c>
      <c r="W103" s="89">
        <f t="shared" si="182"/>
        <v>0</v>
      </c>
      <c r="X103" s="89">
        <f t="shared" si="182"/>
        <v>0</v>
      </c>
      <c r="Y103" s="89"/>
      <c r="Z103" s="89"/>
      <c r="AA103" s="89">
        <v>360</v>
      </c>
      <c r="AB103" s="89">
        <f>12*44</f>
        <v>528</v>
      </c>
      <c r="AC103" s="89">
        <f>12*44</f>
        <v>528</v>
      </c>
      <c r="AD103" s="89">
        <f>4000-3684</f>
        <v>316</v>
      </c>
      <c r="AE103" s="53"/>
      <c r="AF103" s="53">
        <f t="shared" si="182"/>
        <v>0</v>
      </c>
      <c r="AG103" s="53">
        <f t="shared" si="182"/>
        <v>0</v>
      </c>
      <c r="AH103" s="53">
        <f t="shared" si="182"/>
        <v>0</v>
      </c>
      <c r="AI103" s="53">
        <f t="shared" ref="AI103" si="183">+$E103*AI76</f>
        <v>0</v>
      </c>
      <c r="AJ103" s="53"/>
      <c r="AM103" s="47"/>
      <c r="AN103" s="51"/>
      <c r="AO103" s="51"/>
      <c r="AP103" s="47"/>
      <c r="AR103" s="63"/>
      <c r="BA103" s="62"/>
      <c r="BB103" s="63"/>
    </row>
    <row r="104" spans="2:54" s="11" customFormat="1" ht="20.100000000000001" customHeight="1">
      <c r="B104" s="10">
        <f t="shared" si="133"/>
        <v>20</v>
      </c>
      <c r="C104" s="278"/>
      <c r="D104" s="70" t="s">
        <v>84</v>
      </c>
      <c r="E104" s="87">
        <f>ROUND(3.1415*(1.9+0.011+0.011),3)</f>
        <v>6.0380000000000003</v>
      </c>
      <c r="F104" s="36">
        <v>1400</v>
      </c>
      <c r="G104" s="36"/>
      <c r="H104" s="74" t="s">
        <v>76</v>
      </c>
      <c r="I104" s="53"/>
      <c r="J104" s="53"/>
      <c r="K104" s="53">
        <f t="shared" si="136"/>
        <v>0</v>
      </c>
      <c r="L104" s="53">
        <f t="shared" si="137"/>
        <v>0</v>
      </c>
      <c r="M104" s="54"/>
      <c r="N104" s="53">
        <f t="shared" ref="N104:O104" si="184">((O77*0.6)+(N77*0.4))/$E104</f>
        <v>0</v>
      </c>
      <c r="O104" s="53">
        <f t="shared" si="184"/>
        <v>0</v>
      </c>
      <c r="P104" s="53">
        <f t="shared" ref="P104:AH104" si="185">((Q77*0.6)+(P77*0.4))/$E104</f>
        <v>0</v>
      </c>
      <c r="Q104" s="53">
        <f t="shared" si="185"/>
        <v>0</v>
      </c>
      <c r="R104" s="53">
        <f t="shared" si="185"/>
        <v>0</v>
      </c>
      <c r="S104" s="53">
        <f t="shared" si="185"/>
        <v>0</v>
      </c>
      <c r="T104" s="53">
        <f t="shared" si="185"/>
        <v>0</v>
      </c>
      <c r="U104" s="53">
        <f t="shared" si="185"/>
        <v>0</v>
      </c>
      <c r="V104" s="53">
        <f t="shared" si="185"/>
        <v>0</v>
      </c>
      <c r="W104" s="53">
        <f t="shared" si="185"/>
        <v>0</v>
      </c>
      <c r="X104" s="53">
        <f t="shared" si="185"/>
        <v>0</v>
      </c>
      <c r="Y104" s="89">
        <f t="shared" si="185"/>
        <v>345.59999999999997</v>
      </c>
      <c r="Z104" s="89">
        <f t="shared" si="185"/>
        <v>576</v>
      </c>
      <c r="AA104" s="89">
        <f t="shared" si="185"/>
        <v>379.20000000000005</v>
      </c>
      <c r="AB104" s="53">
        <f t="shared" si="185"/>
        <v>99.2</v>
      </c>
      <c r="AC104" s="53">
        <f t="shared" si="185"/>
        <v>0</v>
      </c>
      <c r="AD104" s="53">
        <f t="shared" si="185"/>
        <v>0</v>
      </c>
      <c r="AE104" s="53">
        <f t="shared" si="185"/>
        <v>0</v>
      </c>
      <c r="AF104" s="53">
        <f t="shared" si="185"/>
        <v>0</v>
      </c>
      <c r="AG104" s="53">
        <f t="shared" si="185"/>
        <v>0</v>
      </c>
      <c r="AH104" s="53">
        <f t="shared" si="185"/>
        <v>0</v>
      </c>
      <c r="AI104" s="53">
        <f t="shared" ref="AI104" si="186">+$E104*AI77</f>
        <v>0</v>
      </c>
      <c r="AJ104" s="53"/>
      <c r="AM104" s="47"/>
      <c r="AN104" s="51"/>
      <c r="AO104" s="51"/>
      <c r="AP104" s="47"/>
      <c r="AR104" s="63"/>
      <c r="BA104" s="62"/>
      <c r="BB104" s="63"/>
    </row>
    <row r="105" spans="2:54" s="11" customFormat="1" ht="20.100000000000001" customHeight="1">
      <c r="B105" s="10">
        <f t="shared" si="133"/>
        <v>21</v>
      </c>
      <c r="C105" s="277"/>
      <c r="D105" s="70" t="s">
        <v>83</v>
      </c>
      <c r="E105" s="87">
        <f>ROUND(3.1415*(1.9+0.011+0.011),3)</f>
        <v>6.0380000000000003</v>
      </c>
      <c r="F105" s="36">
        <v>760</v>
      </c>
      <c r="G105" s="36"/>
      <c r="H105" s="74" t="s">
        <v>76</v>
      </c>
      <c r="I105" s="53"/>
      <c r="J105" s="53"/>
      <c r="K105" s="53">
        <f t="shared" si="136"/>
        <v>0</v>
      </c>
      <c r="L105" s="53">
        <f t="shared" si="137"/>
        <v>0</v>
      </c>
      <c r="M105" s="53">
        <f t="shared" si="137"/>
        <v>0</v>
      </c>
      <c r="N105" s="53">
        <f t="shared" ref="N105:O105" si="187">((O78*0.6)+(N78*0.4))/$E105</f>
        <v>0</v>
      </c>
      <c r="O105" s="53">
        <f t="shared" si="187"/>
        <v>0</v>
      </c>
      <c r="P105" s="53">
        <f t="shared" ref="P105:AH105" si="188">((Q78*0.6)+(P78*0.4))/$E105</f>
        <v>0</v>
      </c>
      <c r="Q105" s="53">
        <f t="shared" si="188"/>
        <v>0</v>
      </c>
      <c r="R105" s="53">
        <f t="shared" si="188"/>
        <v>0</v>
      </c>
      <c r="S105" s="53">
        <f t="shared" si="188"/>
        <v>0</v>
      </c>
      <c r="T105" s="53">
        <f t="shared" si="188"/>
        <v>0</v>
      </c>
      <c r="U105" s="53">
        <f t="shared" si="188"/>
        <v>0</v>
      </c>
      <c r="V105" s="53">
        <f t="shared" si="188"/>
        <v>0</v>
      </c>
      <c r="W105" s="53">
        <f t="shared" si="188"/>
        <v>0</v>
      </c>
      <c r="X105" s="53">
        <f t="shared" si="188"/>
        <v>0</v>
      </c>
      <c r="Y105" s="53">
        <f t="shared" si="188"/>
        <v>0</v>
      </c>
      <c r="Z105" s="53">
        <f t="shared" si="188"/>
        <v>0</v>
      </c>
      <c r="AA105" s="89">
        <f t="shared" si="188"/>
        <v>144</v>
      </c>
      <c r="AB105" s="89">
        <f t="shared" si="188"/>
        <v>240</v>
      </c>
      <c r="AC105" s="89">
        <v>376</v>
      </c>
      <c r="AD105" s="53"/>
      <c r="AE105" s="53"/>
      <c r="AF105" s="53">
        <f t="shared" si="188"/>
        <v>0</v>
      </c>
      <c r="AG105" s="53">
        <f t="shared" si="188"/>
        <v>0</v>
      </c>
      <c r="AH105" s="53">
        <f t="shared" si="188"/>
        <v>0</v>
      </c>
      <c r="AI105" s="53">
        <f t="shared" ref="AI105" si="189">+$E105*AI78</f>
        <v>0</v>
      </c>
      <c r="AJ105" s="53"/>
      <c r="AM105" s="47"/>
      <c r="AN105" s="51"/>
      <c r="AO105" s="51"/>
      <c r="AP105" s="47"/>
      <c r="AR105" s="63"/>
      <c r="BA105" s="62"/>
      <c r="BB105" s="63"/>
    </row>
    <row r="106" spans="2:54" s="11" customFormat="1" ht="20.100000000000001" customHeight="1">
      <c r="B106" s="10">
        <f t="shared" si="133"/>
        <v>22</v>
      </c>
      <c r="C106" s="276" t="s">
        <v>45</v>
      </c>
      <c r="D106" s="70" t="s">
        <v>84</v>
      </c>
      <c r="E106" s="87">
        <f>ROUND(3.1415*(2.1+0.011+0.011),3)</f>
        <v>6.6660000000000004</v>
      </c>
      <c r="F106" s="36">
        <v>1006</v>
      </c>
      <c r="G106" s="36"/>
      <c r="H106" s="74" t="s">
        <v>79</v>
      </c>
      <c r="I106" s="53"/>
      <c r="J106" s="53"/>
      <c r="K106" s="53">
        <f t="shared" si="136"/>
        <v>0</v>
      </c>
      <c r="L106" s="53">
        <f t="shared" si="137"/>
        <v>0</v>
      </c>
      <c r="M106" s="54"/>
      <c r="N106" s="53">
        <f t="shared" ref="N106:O106" si="190">((O79*0.6)+(N79*0.4))/$E106</f>
        <v>0</v>
      </c>
      <c r="O106" s="53">
        <f t="shared" si="190"/>
        <v>0</v>
      </c>
      <c r="P106" s="53">
        <f t="shared" ref="P106:AH106" si="191">((Q79*0.6)+(P79*0.4))/$E106</f>
        <v>0</v>
      </c>
      <c r="Q106" s="89">
        <f t="shared" si="191"/>
        <v>0</v>
      </c>
      <c r="R106" s="89">
        <f t="shared" si="191"/>
        <v>280.79999999999995</v>
      </c>
      <c r="S106" s="89">
        <f t="shared" si="191"/>
        <v>468</v>
      </c>
      <c r="T106" s="89">
        <f t="shared" si="191"/>
        <v>229.20000000000002</v>
      </c>
      <c r="U106" s="89">
        <f t="shared" si="191"/>
        <v>28.000000000000004</v>
      </c>
      <c r="V106" s="53">
        <f t="shared" si="191"/>
        <v>0</v>
      </c>
      <c r="W106" s="53">
        <f t="shared" si="191"/>
        <v>0</v>
      </c>
      <c r="X106" s="53">
        <f t="shared" si="191"/>
        <v>0</v>
      </c>
      <c r="Y106" s="53">
        <f t="shared" si="191"/>
        <v>0</v>
      </c>
      <c r="Z106" s="53">
        <f t="shared" si="191"/>
        <v>0</v>
      </c>
      <c r="AA106" s="53">
        <f t="shared" si="191"/>
        <v>0</v>
      </c>
      <c r="AB106" s="53">
        <f t="shared" si="191"/>
        <v>0</v>
      </c>
      <c r="AC106" s="53">
        <f t="shared" si="191"/>
        <v>0</v>
      </c>
      <c r="AD106" s="53">
        <f t="shared" si="191"/>
        <v>0</v>
      </c>
      <c r="AE106" s="53">
        <f t="shared" si="191"/>
        <v>0</v>
      </c>
      <c r="AF106" s="53">
        <f t="shared" si="191"/>
        <v>0</v>
      </c>
      <c r="AG106" s="53">
        <f t="shared" si="191"/>
        <v>0</v>
      </c>
      <c r="AH106" s="53">
        <f t="shared" si="191"/>
        <v>0</v>
      </c>
      <c r="AI106" s="53">
        <f t="shared" ref="AI106" si="192">+$E106*AI79</f>
        <v>0</v>
      </c>
      <c r="AJ106" s="53"/>
      <c r="AM106" s="47"/>
      <c r="AN106" s="51"/>
      <c r="AO106" s="51"/>
      <c r="AP106" s="47"/>
      <c r="AR106" s="63"/>
      <c r="BA106" s="62"/>
      <c r="BB106" s="63">
        <f t="shared" ref="BB106" si="193">+AZ106-BA106</f>
        <v>0</v>
      </c>
    </row>
    <row r="107" spans="2:54" s="11" customFormat="1" ht="20.100000000000001" customHeight="1">
      <c r="B107" s="10">
        <f t="shared" si="133"/>
        <v>23</v>
      </c>
      <c r="C107" s="277"/>
      <c r="D107" s="70" t="s">
        <v>83</v>
      </c>
      <c r="E107" s="87">
        <f>ROUND(3.1415*(2.1+0.011+0.011),3)</f>
        <v>6.6660000000000004</v>
      </c>
      <c r="F107" s="83">
        <v>1260</v>
      </c>
      <c r="G107" s="148"/>
      <c r="H107" s="74" t="s">
        <v>79</v>
      </c>
      <c r="I107" s="71"/>
      <c r="J107" s="71"/>
      <c r="K107" s="53">
        <f t="shared" si="136"/>
        <v>0</v>
      </c>
      <c r="L107" s="89">
        <f t="shared" si="137"/>
        <v>54</v>
      </c>
      <c r="M107" s="89">
        <v>180</v>
      </c>
      <c r="N107" s="89">
        <f t="shared" ref="N107:O107" si="194">((O80*0.6)+(N80*0.4))/$E107</f>
        <v>234</v>
      </c>
      <c r="O107" s="89">
        <f t="shared" si="194"/>
        <v>234</v>
      </c>
      <c r="P107" s="89">
        <f t="shared" ref="P107:AH107" si="195">((Q80*0.6)+(P80*0.4))/$E107</f>
        <v>234</v>
      </c>
      <c r="Q107" s="89">
        <f t="shared" si="195"/>
        <v>234</v>
      </c>
      <c r="R107" s="89">
        <v>90</v>
      </c>
      <c r="S107" s="53">
        <f t="shared" si="195"/>
        <v>0</v>
      </c>
      <c r="T107" s="53">
        <f t="shared" si="195"/>
        <v>0</v>
      </c>
      <c r="U107" s="53">
        <f t="shared" si="195"/>
        <v>0</v>
      </c>
      <c r="V107" s="53">
        <f t="shared" si="195"/>
        <v>0</v>
      </c>
      <c r="W107" s="53">
        <f t="shared" si="195"/>
        <v>0</v>
      </c>
      <c r="X107" s="53">
        <f t="shared" si="195"/>
        <v>0</v>
      </c>
      <c r="Y107" s="53">
        <f t="shared" si="195"/>
        <v>0</v>
      </c>
      <c r="Z107" s="53">
        <f t="shared" si="195"/>
        <v>0</v>
      </c>
      <c r="AA107" s="53">
        <f t="shared" si="195"/>
        <v>0</v>
      </c>
      <c r="AB107" s="53">
        <f t="shared" si="195"/>
        <v>0</v>
      </c>
      <c r="AC107" s="53">
        <f t="shared" si="195"/>
        <v>0</v>
      </c>
      <c r="AD107" s="53">
        <f t="shared" si="195"/>
        <v>0</v>
      </c>
      <c r="AE107" s="53">
        <f t="shared" si="195"/>
        <v>0</v>
      </c>
      <c r="AF107" s="53">
        <f t="shared" si="195"/>
        <v>0</v>
      </c>
      <c r="AG107" s="53">
        <f t="shared" si="195"/>
        <v>0</v>
      </c>
      <c r="AH107" s="53">
        <f t="shared" si="195"/>
        <v>0</v>
      </c>
      <c r="AI107" s="53">
        <f t="shared" ref="AI107" si="196">+$E107*AI80</f>
        <v>0</v>
      </c>
      <c r="AJ107" s="53"/>
      <c r="AM107" s="47"/>
      <c r="AN107" s="51"/>
      <c r="AO107" s="51"/>
      <c r="AP107" s="47"/>
      <c r="AR107" s="63"/>
      <c r="BA107" s="62"/>
      <c r="BB107" s="63"/>
    </row>
    <row r="108" spans="2:54" s="11" customFormat="1" ht="20.100000000000001" customHeight="1">
      <c r="B108" s="55"/>
      <c r="C108" s="56" t="s">
        <v>14</v>
      </c>
      <c r="D108" s="56"/>
      <c r="E108" s="57"/>
      <c r="F108" s="57">
        <f>SUM(F85:F107)</f>
        <v>65382</v>
      </c>
      <c r="G108" s="57"/>
      <c r="H108" s="57"/>
      <c r="I108" s="58">
        <f>SUM(I85:I106)</f>
        <v>0</v>
      </c>
      <c r="J108" s="58">
        <f>SUM(J85:J106)</f>
        <v>0</v>
      </c>
      <c r="K108" s="58">
        <f>SUM(K85:K106)</f>
        <v>972</v>
      </c>
      <c r="L108" s="58">
        <f>SUM(L85:L107)</f>
        <v>1972</v>
      </c>
      <c r="M108" s="58">
        <f t="shared" ref="M108:AI108" si="197">SUM(M85:M107)</f>
        <v>2964</v>
      </c>
      <c r="N108" s="58">
        <f t="shared" si="197"/>
        <v>3636</v>
      </c>
      <c r="O108" s="58">
        <f t="shared" si="197"/>
        <v>3786</v>
      </c>
      <c r="P108" s="58">
        <f t="shared" si="197"/>
        <v>3786</v>
      </c>
      <c r="Q108" s="58">
        <f t="shared" si="197"/>
        <v>3786</v>
      </c>
      <c r="R108" s="58">
        <f t="shared" si="197"/>
        <v>3784.8</v>
      </c>
      <c r="S108" s="58">
        <f t="shared" si="197"/>
        <v>3796</v>
      </c>
      <c r="T108" s="58">
        <f t="shared" si="197"/>
        <v>3826.7999999999997</v>
      </c>
      <c r="U108" s="58">
        <f t="shared" si="197"/>
        <v>2584</v>
      </c>
      <c r="V108" s="58">
        <f t="shared" si="197"/>
        <v>2288</v>
      </c>
      <c r="W108" s="58">
        <f t="shared" si="197"/>
        <v>2088</v>
      </c>
      <c r="X108" s="58">
        <f t="shared" si="197"/>
        <v>2086</v>
      </c>
      <c r="Y108" s="58">
        <f t="shared" si="197"/>
        <v>2499.6</v>
      </c>
      <c r="Z108" s="58">
        <f t="shared" si="197"/>
        <v>3255</v>
      </c>
      <c r="AA108" s="58">
        <f t="shared" si="197"/>
        <v>3523.2</v>
      </c>
      <c r="AB108" s="58">
        <f t="shared" si="197"/>
        <v>4375.2</v>
      </c>
      <c r="AC108" s="58">
        <f t="shared" si="197"/>
        <v>3857</v>
      </c>
      <c r="AD108" s="58">
        <f t="shared" si="197"/>
        <v>3445</v>
      </c>
      <c r="AE108" s="58">
        <f>SUM(AE85:AE107)+2</f>
        <v>3072</v>
      </c>
      <c r="AF108" s="58">
        <f t="shared" si="197"/>
        <v>0</v>
      </c>
      <c r="AG108" s="58">
        <f t="shared" si="197"/>
        <v>0</v>
      </c>
      <c r="AH108" s="58">
        <f t="shared" si="197"/>
        <v>0</v>
      </c>
      <c r="AI108" s="58">
        <f t="shared" si="197"/>
        <v>0</v>
      </c>
      <c r="AJ108" s="58">
        <f>SUM(AJ85:AJ107)</f>
        <v>0</v>
      </c>
      <c r="AM108" s="47"/>
      <c r="AN108" s="47"/>
      <c r="AO108" s="47"/>
      <c r="AP108" s="47"/>
    </row>
    <row r="109" spans="2:54">
      <c r="K109" s="16">
        <f>+K135</f>
        <v>3405.8879999999999</v>
      </c>
      <c r="L109" s="16">
        <f t="shared" ref="L109:AI109" si="198">+L135</f>
        <v>7421.7240000000002</v>
      </c>
      <c r="M109" s="16">
        <f t="shared" si="198"/>
        <v>12833.580000000002</v>
      </c>
      <c r="N109" s="16">
        <f t="shared" si="198"/>
        <v>17071.698</v>
      </c>
      <c r="O109" s="16">
        <f t="shared" si="198"/>
        <v>17863.368000000002</v>
      </c>
      <c r="P109" s="16">
        <f t="shared" si="198"/>
        <v>17863.368000000002</v>
      </c>
      <c r="Q109" s="16">
        <f t="shared" si="198"/>
        <v>17863.368000000002</v>
      </c>
      <c r="R109" s="16">
        <f t="shared" si="198"/>
        <v>17890.696799999998</v>
      </c>
      <c r="S109" s="16">
        <f t="shared" si="198"/>
        <v>17852.235999999997</v>
      </c>
      <c r="T109" s="16">
        <f t="shared" si="198"/>
        <v>17656.573199999999</v>
      </c>
      <c r="U109" s="16">
        <f t="shared" si="198"/>
        <v>12888.366</v>
      </c>
      <c r="V109" s="16">
        <f t="shared" si="198"/>
        <v>10789.570000000002</v>
      </c>
      <c r="W109" s="16">
        <f t="shared" si="198"/>
        <v>10791.942000000001</v>
      </c>
      <c r="X109" s="16">
        <f t="shared" si="198"/>
        <v>10780.494000000001</v>
      </c>
      <c r="Y109" s="16">
        <f t="shared" si="198"/>
        <v>12917.688</v>
      </c>
      <c r="Z109" s="16">
        <f t="shared" si="198"/>
        <v>16966.890000000003</v>
      </c>
      <c r="AA109" s="16">
        <f t="shared" si="198"/>
        <v>18197.733600000003</v>
      </c>
      <c r="AB109" s="16">
        <f t="shared" si="198"/>
        <v>18441.445599999999</v>
      </c>
      <c r="AC109" s="16">
        <f t="shared" si="198"/>
        <v>17857.877</v>
      </c>
      <c r="AD109" s="16">
        <f t="shared" si="198"/>
        <v>17869.622000000003</v>
      </c>
      <c r="AE109" s="16">
        <f t="shared" si="198"/>
        <v>15581.609</v>
      </c>
      <c r="AF109" s="16">
        <f t="shared" si="198"/>
        <v>0</v>
      </c>
      <c r="AG109" s="16">
        <f t="shared" si="198"/>
        <v>0</v>
      </c>
      <c r="AH109" s="16">
        <f t="shared" si="198"/>
        <v>0</v>
      </c>
      <c r="AI109" s="16">
        <f t="shared" si="198"/>
        <v>0</v>
      </c>
    </row>
    <row r="110" spans="2:54">
      <c r="K110" s="88">
        <f>+K108/6</f>
        <v>162</v>
      </c>
      <c r="L110" s="88">
        <f t="shared" ref="L110:AH110" si="199">+L108/6</f>
        <v>328.66666666666669</v>
      </c>
      <c r="M110" s="88">
        <f t="shared" si="199"/>
        <v>494</v>
      </c>
      <c r="N110" s="88">
        <f t="shared" si="199"/>
        <v>606</v>
      </c>
      <c r="O110" s="88">
        <f t="shared" si="199"/>
        <v>631</v>
      </c>
      <c r="P110" s="88">
        <f t="shared" si="199"/>
        <v>631</v>
      </c>
      <c r="Q110" s="88">
        <f t="shared" si="199"/>
        <v>631</v>
      </c>
      <c r="R110" s="88">
        <f t="shared" si="199"/>
        <v>630.80000000000007</v>
      </c>
      <c r="S110" s="88">
        <f t="shared" si="199"/>
        <v>632.66666666666663</v>
      </c>
      <c r="T110" s="88">
        <f t="shared" si="199"/>
        <v>637.79999999999995</v>
      </c>
      <c r="U110" s="88">
        <f t="shared" si="199"/>
        <v>430.66666666666669</v>
      </c>
      <c r="V110" s="88">
        <f t="shared" si="199"/>
        <v>381.33333333333331</v>
      </c>
      <c r="W110" s="88">
        <f t="shared" si="199"/>
        <v>348</v>
      </c>
      <c r="X110" s="88">
        <f t="shared" si="199"/>
        <v>347.66666666666669</v>
      </c>
      <c r="Y110" s="88">
        <f t="shared" si="199"/>
        <v>416.59999999999997</v>
      </c>
      <c r="Z110" s="88">
        <f t="shared" si="199"/>
        <v>542.5</v>
      </c>
      <c r="AA110" s="88">
        <f t="shared" si="199"/>
        <v>587.19999999999993</v>
      </c>
      <c r="AB110" s="88">
        <f t="shared" si="199"/>
        <v>729.19999999999993</v>
      </c>
      <c r="AC110" s="88">
        <f t="shared" si="199"/>
        <v>642.83333333333337</v>
      </c>
      <c r="AD110" s="88">
        <f t="shared" si="199"/>
        <v>574.16666666666663</v>
      </c>
      <c r="AE110" s="88">
        <f t="shared" si="199"/>
        <v>512</v>
      </c>
      <c r="AF110" s="88">
        <f t="shared" si="199"/>
        <v>0</v>
      </c>
      <c r="AG110" s="88">
        <f t="shared" si="199"/>
        <v>0</v>
      </c>
      <c r="AH110" s="88">
        <f t="shared" si="199"/>
        <v>0</v>
      </c>
    </row>
    <row r="111" spans="2:54" ht="33.75" customHeight="1">
      <c r="B111" s="82" t="s">
        <v>2</v>
      </c>
      <c r="C111" s="82" t="s">
        <v>3</v>
      </c>
      <c r="D111" s="82"/>
      <c r="E111" s="82"/>
      <c r="F111" s="82" t="s">
        <v>16</v>
      </c>
      <c r="G111" s="145"/>
      <c r="H111" s="82" t="s">
        <v>75</v>
      </c>
      <c r="I111" s="81" t="s">
        <v>6</v>
      </c>
      <c r="J111" s="81" t="s">
        <v>7</v>
      </c>
      <c r="K111" s="81" t="s">
        <v>8</v>
      </c>
      <c r="L111" s="81" t="s">
        <v>9</v>
      </c>
      <c r="M111" s="81" t="s">
        <v>49</v>
      </c>
      <c r="N111" s="81" t="s">
        <v>50</v>
      </c>
      <c r="O111" s="81" t="s">
        <v>54</v>
      </c>
      <c r="P111" s="81" t="s">
        <v>55</v>
      </c>
      <c r="Q111" s="81" t="s">
        <v>56</v>
      </c>
      <c r="R111" s="81" t="s">
        <v>57</v>
      </c>
      <c r="S111" s="81" t="s">
        <v>58</v>
      </c>
      <c r="T111" s="81" t="s">
        <v>59</v>
      </c>
      <c r="U111" s="81" t="s">
        <v>60</v>
      </c>
      <c r="V111" s="81" t="s">
        <v>61</v>
      </c>
      <c r="W111" s="81" t="s">
        <v>62</v>
      </c>
      <c r="X111" s="81" t="s">
        <v>63</v>
      </c>
      <c r="Y111" s="81" t="s">
        <v>64</v>
      </c>
      <c r="Z111" s="81" t="s">
        <v>65</v>
      </c>
      <c r="AA111" s="81" t="s">
        <v>66</v>
      </c>
      <c r="AB111" s="81" t="s">
        <v>67</v>
      </c>
      <c r="AC111" s="81" t="s">
        <v>68</v>
      </c>
      <c r="AD111" s="81" t="s">
        <v>69</v>
      </c>
      <c r="AE111" s="81" t="s">
        <v>70</v>
      </c>
      <c r="AF111" s="81" t="s">
        <v>71</v>
      </c>
      <c r="AG111" s="81" t="s">
        <v>72</v>
      </c>
      <c r="AH111" s="81" t="s">
        <v>73</v>
      </c>
      <c r="AI111" s="81" t="s">
        <v>74</v>
      </c>
      <c r="AJ111" s="81" t="s">
        <v>10</v>
      </c>
      <c r="AM111" s="48"/>
      <c r="AN111" s="48"/>
      <c r="AO111" s="48"/>
      <c r="AP111" s="48"/>
    </row>
    <row r="112" spans="2:54" s="11" customFormat="1" ht="20.100000000000001" customHeight="1">
      <c r="B112" s="10">
        <v>1</v>
      </c>
      <c r="C112" s="34" t="s">
        <v>36</v>
      </c>
      <c r="D112" s="70" t="s">
        <v>84</v>
      </c>
      <c r="E112" s="87">
        <f>ROUND(3.1415*(0.4+0.004+0.004),3)</f>
        <v>1.282</v>
      </c>
      <c r="F112" s="36">
        <v>1116</v>
      </c>
      <c r="G112" s="36"/>
      <c r="H112" s="35" t="s">
        <v>77</v>
      </c>
      <c r="I112" s="53"/>
      <c r="J112" s="53"/>
      <c r="K112" s="53"/>
      <c r="L112" s="53">
        <f t="shared" ref="L112:AI112" si="200">+$E112*L85</f>
        <v>0</v>
      </c>
      <c r="M112" s="53">
        <f t="shared" si="200"/>
        <v>0</v>
      </c>
      <c r="N112" s="53">
        <f t="shared" si="200"/>
        <v>0</v>
      </c>
      <c r="O112" s="53">
        <f t="shared" si="200"/>
        <v>0</v>
      </c>
      <c r="P112" s="53">
        <f t="shared" si="200"/>
        <v>0</v>
      </c>
      <c r="Q112" s="53">
        <f t="shared" si="200"/>
        <v>0</v>
      </c>
      <c r="R112" s="53">
        <f t="shared" si="200"/>
        <v>0</v>
      </c>
      <c r="S112" s="53">
        <f t="shared" si="200"/>
        <v>0</v>
      </c>
      <c r="T112" s="53">
        <f t="shared" si="200"/>
        <v>0</v>
      </c>
      <c r="U112" s="53">
        <f t="shared" si="200"/>
        <v>0</v>
      </c>
      <c r="V112" s="53">
        <f t="shared" si="200"/>
        <v>0</v>
      </c>
      <c r="W112" s="53">
        <f t="shared" si="200"/>
        <v>0</v>
      </c>
      <c r="X112" s="53">
        <f t="shared" si="200"/>
        <v>0</v>
      </c>
      <c r="Y112" s="53">
        <f t="shared" si="200"/>
        <v>0</v>
      </c>
      <c r="Z112" s="53">
        <f t="shared" si="200"/>
        <v>0</v>
      </c>
      <c r="AA112" s="53">
        <f t="shared" si="200"/>
        <v>0</v>
      </c>
      <c r="AB112" s="53">
        <f t="shared" si="200"/>
        <v>1430.712</v>
      </c>
      <c r="AC112" s="53">
        <f t="shared" si="200"/>
        <v>0</v>
      </c>
      <c r="AD112" s="53">
        <f t="shared" si="200"/>
        <v>0</v>
      </c>
      <c r="AE112" s="53">
        <f t="shared" si="200"/>
        <v>0</v>
      </c>
      <c r="AF112" s="53">
        <f t="shared" si="200"/>
        <v>0</v>
      </c>
      <c r="AG112" s="53">
        <f t="shared" si="200"/>
        <v>0</v>
      </c>
      <c r="AH112" s="53">
        <f t="shared" si="200"/>
        <v>0</v>
      </c>
      <c r="AI112" s="53">
        <f t="shared" si="200"/>
        <v>0</v>
      </c>
      <c r="AJ112" s="53"/>
      <c r="AM112" s="47"/>
      <c r="AN112" s="51"/>
      <c r="AO112" s="51"/>
      <c r="AP112" s="47"/>
    </row>
    <row r="113" spans="2:54" s="11" customFormat="1" ht="20.100000000000001" customHeight="1">
      <c r="B113" s="10">
        <f>+B112+1</f>
        <v>2</v>
      </c>
      <c r="C113" s="34" t="s">
        <v>37</v>
      </c>
      <c r="D113" s="70" t="s">
        <v>84</v>
      </c>
      <c r="E113" s="87">
        <f>ROUND(3.1415*(0.5+0.006+0.006),3)</f>
        <v>1.6080000000000001</v>
      </c>
      <c r="F113" s="36">
        <v>598</v>
      </c>
      <c r="G113" s="36"/>
      <c r="H113" s="35" t="s">
        <v>77</v>
      </c>
      <c r="I113" s="53"/>
      <c r="J113" s="53"/>
      <c r="K113" s="53"/>
      <c r="L113" s="53">
        <f t="shared" ref="L113:AI113" si="201">+$E113*L86</f>
        <v>0</v>
      </c>
      <c r="M113" s="53">
        <f t="shared" si="201"/>
        <v>0</v>
      </c>
      <c r="N113" s="53">
        <f t="shared" si="201"/>
        <v>0</v>
      </c>
      <c r="O113" s="53">
        <f t="shared" si="201"/>
        <v>0</v>
      </c>
      <c r="P113" s="53">
        <f t="shared" si="201"/>
        <v>0</v>
      </c>
      <c r="Q113" s="53">
        <f t="shared" si="201"/>
        <v>0</v>
      </c>
      <c r="R113" s="53">
        <f t="shared" si="201"/>
        <v>0</v>
      </c>
      <c r="S113" s="53">
        <f t="shared" si="201"/>
        <v>0</v>
      </c>
      <c r="T113" s="53">
        <f t="shared" si="201"/>
        <v>0</v>
      </c>
      <c r="U113" s="53">
        <f t="shared" si="201"/>
        <v>0</v>
      </c>
      <c r="V113" s="53">
        <f t="shared" si="201"/>
        <v>0</v>
      </c>
      <c r="W113" s="53">
        <f t="shared" si="201"/>
        <v>0</v>
      </c>
      <c r="X113" s="53">
        <f t="shared" si="201"/>
        <v>0</v>
      </c>
      <c r="Y113" s="53">
        <f t="shared" si="201"/>
        <v>0</v>
      </c>
      <c r="Z113" s="53">
        <f t="shared" si="201"/>
        <v>0</v>
      </c>
      <c r="AA113" s="53">
        <f t="shared" si="201"/>
        <v>0</v>
      </c>
      <c r="AB113" s="53">
        <f t="shared" si="201"/>
        <v>0</v>
      </c>
      <c r="AC113" s="53">
        <f t="shared" si="201"/>
        <v>836.16000000000008</v>
      </c>
      <c r="AD113" s="53">
        <f t="shared" si="201"/>
        <v>123.816</v>
      </c>
      <c r="AE113" s="53">
        <f t="shared" si="201"/>
        <v>0</v>
      </c>
      <c r="AF113" s="53">
        <f t="shared" si="201"/>
        <v>0</v>
      </c>
      <c r="AG113" s="53">
        <f t="shared" si="201"/>
        <v>0</v>
      </c>
      <c r="AH113" s="53">
        <f t="shared" si="201"/>
        <v>0</v>
      </c>
      <c r="AI113" s="53">
        <f t="shared" si="201"/>
        <v>0</v>
      </c>
      <c r="AJ113" s="53"/>
      <c r="AM113" s="47"/>
      <c r="AN113" s="51"/>
      <c r="AO113" s="51"/>
      <c r="AP113" s="47"/>
      <c r="AR113" s="63"/>
    </row>
    <row r="114" spans="2:54" s="11" customFormat="1" ht="20.100000000000001" customHeight="1">
      <c r="B114" s="10">
        <f t="shared" ref="B114:B134" si="202">+B113+1</f>
        <v>3</v>
      </c>
      <c r="C114" s="276" t="s">
        <v>38</v>
      </c>
      <c r="D114" s="70" t="s">
        <v>84</v>
      </c>
      <c r="E114" s="87">
        <f>ROUND(3.1415*(0.7+0.006+0.006),3)</f>
        <v>2.2370000000000001</v>
      </c>
      <c r="F114" s="36">
        <v>3200</v>
      </c>
      <c r="G114" s="36"/>
      <c r="H114" s="35" t="s">
        <v>77</v>
      </c>
      <c r="I114" s="53"/>
      <c r="J114" s="53"/>
      <c r="K114" s="53">
        <f t="shared" ref="K114" si="203">+$E114*K87</f>
        <v>1449.576</v>
      </c>
      <c r="L114" s="53">
        <f t="shared" ref="L114:AI114" si="204">+$E114*L87</f>
        <v>2415.96</v>
      </c>
      <c r="M114" s="53">
        <f t="shared" si="204"/>
        <v>2362.2719999999999</v>
      </c>
      <c r="N114" s="53">
        <f t="shared" si="204"/>
        <v>930.5920000000001</v>
      </c>
      <c r="O114" s="53">
        <f t="shared" si="204"/>
        <v>0</v>
      </c>
      <c r="P114" s="53">
        <f t="shared" si="204"/>
        <v>0</v>
      </c>
      <c r="Q114" s="53">
        <f t="shared" si="204"/>
        <v>0</v>
      </c>
      <c r="R114" s="53">
        <f t="shared" si="204"/>
        <v>0</v>
      </c>
      <c r="S114" s="53">
        <f t="shared" si="204"/>
        <v>0</v>
      </c>
      <c r="T114" s="53">
        <f t="shared" si="204"/>
        <v>0</v>
      </c>
      <c r="U114" s="53">
        <f t="shared" si="204"/>
        <v>0</v>
      </c>
      <c r="V114" s="53">
        <f t="shared" si="204"/>
        <v>0</v>
      </c>
      <c r="W114" s="53">
        <f t="shared" si="204"/>
        <v>0</v>
      </c>
      <c r="X114" s="53">
        <f t="shared" si="204"/>
        <v>0</v>
      </c>
      <c r="Y114" s="53">
        <f t="shared" si="204"/>
        <v>0</v>
      </c>
      <c r="Z114" s="53">
        <f t="shared" si="204"/>
        <v>0</v>
      </c>
      <c r="AA114" s="53">
        <f t="shared" si="204"/>
        <v>0</v>
      </c>
      <c r="AB114" s="53">
        <f t="shared" si="204"/>
        <v>0</v>
      </c>
      <c r="AC114" s="53">
        <f t="shared" si="204"/>
        <v>0</v>
      </c>
      <c r="AD114" s="53">
        <f t="shared" si="204"/>
        <v>0</v>
      </c>
      <c r="AE114" s="53">
        <f t="shared" si="204"/>
        <v>0</v>
      </c>
      <c r="AF114" s="53">
        <f t="shared" si="204"/>
        <v>0</v>
      </c>
      <c r="AG114" s="53">
        <f t="shared" si="204"/>
        <v>0</v>
      </c>
      <c r="AH114" s="53">
        <f t="shared" si="204"/>
        <v>0</v>
      </c>
      <c r="AI114" s="53">
        <f t="shared" si="204"/>
        <v>0</v>
      </c>
      <c r="AJ114" s="53"/>
      <c r="AM114" s="47"/>
      <c r="AN114" s="51"/>
      <c r="AO114" s="51"/>
      <c r="AP114" s="47"/>
      <c r="AR114" s="63"/>
      <c r="BB114" s="63">
        <f>+AZ114-BA114</f>
        <v>0</v>
      </c>
    </row>
    <row r="115" spans="2:54" s="11" customFormat="1" ht="20.100000000000001" customHeight="1">
      <c r="B115" s="10">
        <f t="shared" si="202"/>
        <v>4</v>
      </c>
      <c r="C115" s="278"/>
      <c r="D115" s="70" t="s">
        <v>83</v>
      </c>
      <c r="E115" s="87">
        <f>ROUND(3.1415*(0.7+0.006+0.006),3)</f>
        <v>2.2370000000000001</v>
      </c>
      <c r="F115" s="36">
        <v>4086</v>
      </c>
      <c r="G115" s="36"/>
      <c r="H115" s="35" t="s">
        <v>77</v>
      </c>
      <c r="I115" s="53"/>
      <c r="J115" s="53"/>
      <c r="K115" s="53">
        <f t="shared" ref="K115" si="205">+$E115*K88</f>
        <v>0</v>
      </c>
      <c r="L115" s="53">
        <f t="shared" ref="L115:AI115" si="206">+$E115*L88</f>
        <v>0</v>
      </c>
      <c r="M115" s="53">
        <f t="shared" si="206"/>
        <v>0</v>
      </c>
      <c r="N115" s="53">
        <f t="shared" si="206"/>
        <v>1015.5980000000001</v>
      </c>
      <c r="O115" s="53">
        <f t="shared" si="206"/>
        <v>2013.3000000000002</v>
      </c>
      <c r="P115" s="53">
        <f t="shared" si="206"/>
        <v>2013.3000000000002</v>
      </c>
      <c r="Q115" s="53">
        <f t="shared" si="206"/>
        <v>2013.3000000000002</v>
      </c>
      <c r="R115" s="53">
        <f t="shared" si="206"/>
        <v>2013.3000000000002</v>
      </c>
      <c r="S115" s="53">
        <f t="shared" si="206"/>
        <v>71.584000000000003</v>
      </c>
      <c r="T115" s="53">
        <f t="shared" si="206"/>
        <v>0</v>
      </c>
      <c r="U115" s="53">
        <f t="shared" si="206"/>
        <v>0</v>
      </c>
      <c r="V115" s="53">
        <f t="shared" si="206"/>
        <v>0</v>
      </c>
      <c r="W115" s="53">
        <f t="shared" si="206"/>
        <v>0</v>
      </c>
      <c r="X115" s="53">
        <f t="shared" si="206"/>
        <v>0</v>
      </c>
      <c r="Y115" s="53">
        <f t="shared" si="206"/>
        <v>0</v>
      </c>
      <c r="Z115" s="53">
        <f t="shared" si="206"/>
        <v>0</v>
      </c>
      <c r="AA115" s="53">
        <f t="shared" si="206"/>
        <v>0</v>
      </c>
      <c r="AB115" s="53">
        <f t="shared" si="206"/>
        <v>0</v>
      </c>
      <c r="AC115" s="53">
        <f t="shared" si="206"/>
        <v>0</v>
      </c>
      <c r="AD115" s="53">
        <f t="shared" si="206"/>
        <v>0</v>
      </c>
      <c r="AE115" s="53">
        <f t="shared" si="206"/>
        <v>0</v>
      </c>
      <c r="AF115" s="53">
        <f t="shared" si="206"/>
        <v>0</v>
      </c>
      <c r="AG115" s="53">
        <f t="shared" si="206"/>
        <v>0</v>
      </c>
      <c r="AH115" s="53">
        <f t="shared" si="206"/>
        <v>0</v>
      </c>
      <c r="AI115" s="53">
        <f t="shared" si="206"/>
        <v>0</v>
      </c>
      <c r="AJ115" s="53"/>
      <c r="AM115" s="47"/>
      <c r="AN115" s="51"/>
      <c r="AO115" s="51"/>
      <c r="AP115" s="47"/>
      <c r="AR115" s="63"/>
      <c r="BB115" s="63"/>
    </row>
    <row r="116" spans="2:54" s="11" customFormat="1" ht="20.100000000000001" customHeight="1">
      <c r="B116" s="10">
        <f t="shared" si="202"/>
        <v>5</v>
      </c>
      <c r="C116" s="278"/>
      <c r="D116" s="70" t="s">
        <v>83</v>
      </c>
      <c r="E116" s="87">
        <f>ROUND(3.1415*(0.7+0.006+0.006),3)</f>
        <v>2.2370000000000001</v>
      </c>
      <c r="F116" s="36">
        <v>2336</v>
      </c>
      <c r="G116" s="36"/>
      <c r="H116" s="35" t="s">
        <v>77</v>
      </c>
      <c r="I116" s="53"/>
      <c r="J116" s="53"/>
      <c r="K116" s="53">
        <f t="shared" ref="K116" si="207">+$E116*K89</f>
        <v>0</v>
      </c>
      <c r="L116" s="53">
        <f t="shared" ref="L116:AI116" si="208">+$E116*L89</f>
        <v>0</v>
      </c>
      <c r="M116" s="53">
        <f t="shared" si="208"/>
        <v>0</v>
      </c>
      <c r="N116" s="53">
        <f t="shared" si="208"/>
        <v>0</v>
      </c>
      <c r="O116" s="53">
        <f t="shared" si="208"/>
        <v>0</v>
      </c>
      <c r="P116" s="53">
        <f t="shared" si="208"/>
        <v>0</v>
      </c>
      <c r="Q116" s="53">
        <f t="shared" si="208"/>
        <v>0</v>
      </c>
      <c r="R116" s="53">
        <f t="shared" si="208"/>
        <v>0</v>
      </c>
      <c r="S116" s="53">
        <f t="shared" si="208"/>
        <v>1879.0800000000002</v>
      </c>
      <c r="T116" s="53">
        <f t="shared" si="208"/>
        <v>2013.3000000000002</v>
      </c>
      <c r="U116" s="53">
        <f t="shared" si="208"/>
        <v>536.88</v>
      </c>
      <c r="V116" s="53">
        <f t="shared" si="208"/>
        <v>796.37200000000007</v>
      </c>
      <c r="W116" s="53">
        <f t="shared" si="208"/>
        <v>0</v>
      </c>
      <c r="X116" s="53">
        <f t="shared" si="208"/>
        <v>0</v>
      </c>
      <c r="Y116" s="53">
        <f t="shared" si="208"/>
        <v>0</v>
      </c>
      <c r="Z116" s="53">
        <f t="shared" si="208"/>
        <v>0</v>
      </c>
      <c r="AA116" s="53">
        <f t="shared" si="208"/>
        <v>0</v>
      </c>
      <c r="AB116" s="53">
        <f t="shared" si="208"/>
        <v>0</v>
      </c>
      <c r="AC116" s="53">
        <f t="shared" si="208"/>
        <v>0</v>
      </c>
      <c r="AD116" s="53">
        <f t="shared" si="208"/>
        <v>0</v>
      </c>
      <c r="AE116" s="53">
        <f t="shared" si="208"/>
        <v>0</v>
      </c>
      <c r="AF116" s="53">
        <f t="shared" si="208"/>
        <v>0</v>
      </c>
      <c r="AG116" s="53">
        <f t="shared" si="208"/>
        <v>0</v>
      </c>
      <c r="AH116" s="53">
        <f t="shared" si="208"/>
        <v>0</v>
      </c>
      <c r="AI116" s="53">
        <f t="shared" si="208"/>
        <v>0</v>
      </c>
      <c r="AJ116" s="53"/>
      <c r="AM116" s="47"/>
      <c r="AN116" s="51"/>
      <c r="AO116" s="51"/>
      <c r="AP116" s="47"/>
      <c r="AR116" s="63"/>
      <c r="BB116" s="63"/>
    </row>
    <row r="117" spans="2:54" s="11" customFormat="1" ht="20.100000000000001" customHeight="1">
      <c r="B117" s="10">
        <f t="shared" si="202"/>
        <v>6</v>
      </c>
      <c r="C117" s="277"/>
      <c r="D117" s="70" t="s">
        <v>84</v>
      </c>
      <c r="E117" s="87">
        <f>ROUND(3.1415*(0.7+0.006+0.006),3)</f>
        <v>2.2370000000000001</v>
      </c>
      <c r="F117" s="36">
        <v>201</v>
      </c>
      <c r="G117" s="36"/>
      <c r="H117" s="35" t="s">
        <v>77</v>
      </c>
      <c r="I117" s="53"/>
      <c r="J117" s="53"/>
      <c r="K117" s="53">
        <f t="shared" ref="K117" si="209">+$E117*K90</f>
        <v>0</v>
      </c>
      <c r="L117" s="53">
        <f t="shared" ref="L117:AI117" si="210">+$E117*L90</f>
        <v>0</v>
      </c>
      <c r="M117" s="53">
        <f t="shared" si="210"/>
        <v>0</v>
      </c>
      <c r="N117" s="53">
        <f t="shared" si="210"/>
        <v>0</v>
      </c>
      <c r="O117" s="53">
        <f t="shared" si="210"/>
        <v>0</v>
      </c>
      <c r="P117" s="53">
        <f t="shared" si="210"/>
        <v>0</v>
      </c>
      <c r="Q117" s="53">
        <f t="shared" si="210"/>
        <v>0</v>
      </c>
      <c r="R117" s="53">
        <f t="shared" si="210"/>
        <v>0</v>
      </c>
      <c r="S117" s="53">
        <f t="shared" si="210"/>
        <v>0</v>
      </c>
      <c r="T117" s="53">
        <f t="shared" si="210"/>
        <v>0</v>
      </c>
      <c r="U117" s="53">
        <f t="shared" si="210"/>
        <v>0</v>
      </c>
      <c r="V117" s="53">
        <f t="shared" si="210"/>
        <v>0</v>
      </c>
      <c r="W117" s="53">
        <f t="shared" si="210"/>
        <v>0</v>
      </c>
      <c r="X117" s="53">
        <f t="shared" si="210"/>
        <v>0</v>
      </c>
      <c r="Y117" s="53">
        <f t="shared" si="210"/>
        <v>0</v>
      </c>
      <c r="Z117" s="53">
        <f t="shared" si="210"/>
        <v>0</v>
      </c>
      <c r="AA117" s="53">
        <f t="shared" si="210"/>
        <v>0</v>
      </c>
      <c r="AB117" s="53">
        <f t="shared" si="210"/>
        <v>0</v>
      </c>
      <c r="AC117" s="53">
        <f t="shared" si="210"/>
        <v>449.637</v>
      </c>
      <c r="AD117" s="53">
        <f t="shared" si="210"/>
        <v>0</v>
      </c>
      <c r="AE117" s="53">
        <f t="shared" si="210"/>
        <v>0</v>
      </c>
      <c r="AF117" s="53">
        <f t="shared" si="210"/>
        <v>0</v>
      </c>
      <c r="AG117" s="53">
        <f t="shared" si="210"/>
        <v>0</v>
      </c>
      <c r="AH117" s="53">
        <f t="shared" si="210"/>
        <v>0</v>
      </c>
      <c r="AI117" s="53">
        <f t="shared" si="210"/>
        <v>0</v>
      </c>
      <c r="AJ117" s="53"/>
      <c r="AM117" s="47"/>
      <c r="AN117" s="51"/>
      <c r="AO117" s="51"/>
      <c r="AP117" s="47"/>
      <c r="AR117" s="63"/>
      <c r="BB117" s="63"/>
    </row>
    <row r="118" spans="2:54" s="11" customFormat="1" ht="20.100000000000001" customHeight="1">
      <c r="B118" s="10">
        <f t="shared" si="202"/>
        <v>7</v>
      </c>
      <c r="C118" s="34" t="s">
        <v>39</v>
      </c>
      <c r="D118" s="34"/>
      <c r="E118" s="87">
        <f>ROUND(3.1415*(1+0.007+0.007),3)</f>
        <v>3.1850000000000001</v>
      </c>
      <c r="F118" s="36">
        <v>90</v>
      </c>
      <c r="G118" s="36"/>
      <c r="H118" s="74" t="s">
        <v>77</v>
      </c>
      <c r="I118" s="53"/>
      <c r="J118" s="53"/>
      <c r="K118" s="53">
        <f t="shared" ref="K118" si="211">+$E118*K91</f>
        <v>0</v>
      </c>
      <c r="L118" s="53">
        <f t="shared" ref="L118:AI118" si="212">+$E118*L91</f>
        <v>0</v>
      </c>
      <c r="M118" s="53">
        <f t="shared" si="212"/>
        <v>0</v>
      </c>
      <c r="N118" s="53">
        <f t="shared" si="212"/>
        <v>0</v>
      </c>
      <c r="O118" s="53">
        <f t="shared" si="212"/>
        <v>0</v>
      </c>
      <c r="P118" s="53">
        <f t="shared" si="212"/>
        <v>0</v>
      </c>
      <c r="Q118" s="53">
        <f t="shared" si="212"/>
        <v>0</v>
      </c>
      <c r="R118" s="53">
        <f t="shared" si="212"/>
        <v>0</v>
      </c>
      <c r="S118" s="53">
        <f t="shared" si="212"/>
        <v>0</v>
      </c>
      <c r="T118" s="53">
        <f t="shared" si="212"/>
        <v>0</v>
      </c>
      <c r="U118" s="53">
        <f t="shared" si="212"/>
        <v>0</v>
      </c>
      <c r="V118" s="53">
        <f t="shared" si="212"/>
        <v>0</v>
      </c>
      <c r="W118" s="53">
        <f t="shared" si="212"/>
        <v>0</v>
      </c>
      <c r="X118" s="53">
        <f t="shared" si="212"/>
        <v>0</v>
      </c>
      <c r="Y118" s="53">
        <f t="shared" si="212"/>
        <v>0</v>
      </c>
      <c r="Z118" s="53">
        <f t="shared" si="212"/>
        <v>0</v>
      </c>
      <c r="AA118" s="53">
        <f t="shared" si="212"/>
        <v>0</v>
      </c>
      <c r="AB118" s="53">
        <f t="shared" si="212"/>
        <v>0</v>
      </c>
      <c r="AC118" s="53">
        <f t="shared" si="212"/>
        <v>286.64999999999998</v>
      </c>
      <c r="AD118" s="53">
        <f t="shared" si="212"/>
        <v>0</v>
      </c>
      <c r="AE118" s="53">
        <f t="shared" si="212"/>
        <v>0</v>
      </c>
      <c r="AF118" s="53">
        <f t="shared" si="212"/>
        <v>0</v>
      </c>
      <c r="AG118" s="53">
        <f t="shared" si="212"/>
        <v>0</v>
      </c>
      <c r="AH118" s="53">
        <f t="shared" si="212"/>
        <v>0</v>
      </c>
      <c r="AI118" s="53">
        <f t="shared" si="212"/>
        <v>0</v>
      </c>
      <c r="AJ118" s="53"/>
      <c r="AM118" s="47"/>
      <c r="AN118" s="51"/>
      <c r="AO118" s="51"/>
      <c r="AP118" s="47"/>
      <c r="AR118" s="63"/>
      <c r="BB118" s="63">
        <f t="shared" ref="BB118:BB119" si="213">+AZ118-BA118</f>
        <v>0</v>
      </c>
    </row>
    <row r="119" spans="2:54" s="11" customFormat="1" ht="20.100000000000001" customHeight="1">
      <c r="B119" s="10">
        <f t="shared" si="202"/>
        <v>8</v>
      </c>
      <c r="C119" s="276" t="s">
        <v>40</v>
      </c>
      <c r="D119" s="70" t="s">
        <v>84</v>
      </c>
      <c r="E119" s="87">
        <f>ROUND(3.1415*(1.4+0.009+0.009),3)</f>
        <v>4.4550000000000001</v>
      </c>
      <c r="F119" s="36">
        <v>9500</v>
      </c>
      <c r="G119" s="36"/>
      <c r="H119" s="74" t="s">
        <v>80</v>
      </c>
      <c r="I119" s="53"/>
      <c r="J119" s="53"/>
      <c r="K119" s="53">
        <f t="shared" ref="K119" si="214">+$E119*K92</f>
        <v>0</v>
      </c>
      <c r="L119" s="53">
        <f t="shared" ref="L119:AI119" si="215">+$E119*L92</f>
        <v>0</v>
      </c>
      <c r="M119" s="53">
        <f t="shared" si="215"/>
        <v>0</v>
      </c>
      <c r="N119" s="53">
        <f t="shared" si="215"/>
        <v>0</v>
      </c>
      <c r="O119" s="53">
        <f t="shared" si="215"/>
        <v>0</v>
      </c>
      <c r="P119" s="53">
        <f t="shared" si="215"/>
        <v>0</v>
      </c>
      <c r="Q119" s="53">
        <f t="shared" si="215"/>
        <v>0</v>
      </c>
      <c r="R119" s="53">
        <f t="shared" si="215"/>
        <v>1603.8</v>
      </c>
      <c r="S119" s="53">
        <f t="shared" si="215"/>
        <v>4276.8</v>
      </c>
      <c r="T119" s="53">
        <f t="shared" si="215"/>
        <v>4667.058</v>
      </c>
      <c r="U119" s="53">
        <f t="shared" si="215"/>
        <v>3608.55</v>
      </c>
      <c r="V119" s="53">
        <f t="shared" si="215"/>
        <v>3608.55</v>
      </c>
      <c r="W119" s="53">
        <f t="shared" si="215"/>
        <v>3608.55</v>
      </c>
      <c r="X119" s="53">
        <f t="shared" si="215"/>
        <v>3608.55</v>
      </c>
      <c r="Y119" s="53">
        <f t="shared" si="215"/>
        <v>4651.0200000000004</v>
      </c>
      <c r="Z119" s="53">
        <f t="shared" si="215"/>
        <v>5239.08</v>
      </c>
      <c r="AA119" s="53">
        <f t="shared" si="215"/>
        <v>4811.3999999999996</v>
      </c>
      <c r="AB119" s="53">
        <f t="shared" si="215"/>
        <v>2637.36</v>
      </c>
      <c r="AC119" s="53">
        <f t="shared" si="215"/>
        <v>0</v>
      </c>
      <c r="AD119" s="53">
        <f t="shared" si="215"/>
        <v>0</v>
      </c>
      <c r="AE119" s="53">
        <f t="shared" si="215"/>
        <v>0</v>
      </c>
      <c r="AF119" s="53">
        <f t="shared" si="215"/>
        <v>0</v>
      </c>
      <c r="AG119" s="53">
        <f t="shared" si="215"/>
        <v>0</v>
      </c>
      <c r="AH119" s="53">
        <f t="shared" si="215"/>
        <v>0</v>
      </c>
      <c r="AI119" s="53">
        <f t="shared" si="215"/>
        <v>0</v>
      </c>
      <c r="AJ119" s="53"/>
      <c r="AM119" s="47"/>
      <c r="AN119" s="51"/>
      <c r="AO119" s="51"/>
      <c r="AP119" s="47"/>
      <c r="AR119" s="63"/>
      <c r="BA119" s="62"/>
      <c r="BB119" s="63">
        <f t="shared" si="213"/>
        <v>0</v>
      </c>
    </row>
    <row r="120" spans="2:54" s="11" customFormat="1" ht="20.100000000000001" customHeight="1">
      <c r="B120" s="10">
        <f t="shared" si="202"/>
        <v>9</v>
      </c>
      <c r="C120" s="278"/>
      <c r="D120" s="70" t="s">
        <v>83</v>
      </c>
      <c r="E120" s="87">
        <f>ROUND(3.1415*(1.4+0.009+0.009),3)</f>
        <v>4.4550000000000001</v>
      </c>
      <c r="F120" s="36">
        <v>3500</v>
      </c>
      <c r="G120" s="36"/>
      <c r="H120" s="74" t="s">
        <v>80</v>
      </c>
      <c r="I120" s="53"/>
      <c r="J120" s="53"/>
      <c r="K120" s="53">
        <f t="shared" ref="K120" si="216">+$E120*K93</f>
        <v>0</v>
      </c>
      <c r="L120" s="53">
        <f t="shared" ref="L120:AI120" si="217">+$E120*L93</f>
        <v>320.76</v>
      </c>
      <c r="M120" s="53">
        <f t="shared" si="217"/>
        <v>1871.1000000000001</v>
      </c>
      <c r="N120" s="53">
        <f t="shared" si="217"/>
        <v>2779.92</v>
      </c>
      <c r="O120" s="53">
        <f t="shared" si="217"/>
        <v>2779.92</v>
      </c>
      <c r="P120" s="53">
        <f t="shared" si="217"/>
        <v>2779.92</v>
      </c>
      <c r="Q120" s="53">
        <f t="shared" si="217"/>
        <v>2779.92</v>
      </c>
      <c r="R120" s="53">
        <f t="shared" si="217"/>
        <v>1336.5</v>
      </c>
      <c r="S120" s="53">
        <f t="shared" si="217"/>
        <v>944.46</v>
      </c>
      <c r="T120" s="53">
        <f t="shared" si="217"/>
        <v>0</v>
      </c>
      <c r="U120" s="53">
        <f t="shared" si="217"/>
        <v>0</v>
      </c>
      <c r="V120" s="53">
        <f t="shared" si="217"/>
        <v>0</v>
      </c>
      <c r="W120" s="53">
        <f t="shared" si="217"/>
        <v>0</v>
      </c>
      <c r="X120" s="53">
        <f t="shared" si="217"/>
        <v>0</v>
      </c>
      <c r="Y120" s="53">
        <f t="shared" si="217"/>
        <v>0</v>
      </c>
      <c r="Z120" s="53">
        <f t="shared" si="217"/>
        <v>0</v>
      </c>
      <c r="AA120" s="53">
        <f t="shared" si="217"/>
        <v>0</v>
      </c>
      <c r="AB120" s="53">
        <f t="shared" si="217"/>
        <v>0</v>
      </c>
      <c r="AC120" s="53">
        <f t="shared" si="217"/>
        <v>0</v>
      </c>
      <c r="AD120" s="53">
        <f t="shared" si="217"/>
        <v>0</v>
      </c>
      <c r="AE120" s="53">
        <f t="shared" si="217"/>
        <v>0</v>
      </c>
      <c r="AF120" s="53">
        <f t="shared" si="217"/>
        <v>0</v>
      </c>
      <c r="AG120" s="53">
        <f t="shared" si="217"/>
        <v>0</v>
      </c>
      <c r="AH120" s="53">
        <f t="shared" si="217"/>
        <v>0</v>
      </c>
      <c r="AI120" s="53">
        <f t="shared" si="217"/>
        <v>0</v>
      </c>
      <c r="AJ120" s="53"/>
      <c r="AM120" s="47"/>
      <c r="AN120" s="51"/>
      <c r="AO120" s="51"/>
      <c r="AP120" s="47"/>
      <c r="AR120" s="63"/>
      <c r="BA120" s="62"/>
      <c r="BB120" s="63"/>
    </row>
    <row r="121" spans="2:54" s="11" customFormat="1" ht="20.100000000000001" customHeight="1">
      <c r="B121" s="10">
        <f t="shared" si="202"/>
        <v>10</v>
      </c>
      <c r="C121" s="277"/>
      <c r="D121" s="70" t="s">
        <v>84</v>
      </c>
      <c r="E121" s="87">
        <f>ROUND(3.1415*(1.4+0.009+0.009),3)</f>
        <v>4.4550000000000001</v>
      </c>
      <c r="F121" s="36">
        <v>136</v>
      </c>
      <c r="G121" s="36"/>
      <c r="H121" s="74" t="s">
        <v>80</v>
      </c>
      <c r="I121" s="53"/>
      <c r="J121" s="53"/>
      <c r="K121" s="53">
        <f t="shared" ref="K121" si="218">+$E121*K94</f>
        <v>0</v>
      </c>
      <c r="L121" s="53">
        <f t="shared" ref="L121:AI121" si="219">+$E121*L94</f>
        <v>605.88</v>
      </c>
      <c r="M121" s="53">
        <f t="shared" si="219"/>
        <v>0</v>
      </c>
      <c r="N121" s="53">
        <f t="shared" si="219"/>
        <v>0</v>
      </c>
      <c r="O121" s="53">
        <f t="shared" si="219"/>
        <v>0</v>
      </c>
      <c r="P121" s="53">
        <f t="shared" si="219"/>
        <v>0</v>
      </c>
      <c r="Q121" s="53">
        <f t="shared" si="219"/>
        <v>0</v>
      </c>
      <c r="R121" s="53">
        <f t="shared" si="219"/>
        <v>0</v>
      </c>
      <c r="S121" s="53">
        <f t="shared" si="219"/>
        <v>0</v>
      </c>
      <c r="T121" s="53">
        <f t="shared" si="219"/>
        <v>0</v>
      </c>
      <c r="U121" s="53">
        <f t="shared" si="219"/>
        <v>0</v>
      </c>
      <c r="V121" s="53">
        <f t="shared" si="219"/>
        <v>0</v>
      </c>
      <c r="W121" s="53">
        <f t="shared" si="219"/>
        <v>0</v>
      </c>
      <c r="X121" s="53">
        <f t="shared" si="219"/>
        <v>0</v>
      </c>
      <c r="Y121" s="53">
        <f t="shared" si="219"/>
        <v>0</v>
      </c>
      <c r="Z121" s="53">
        <f t="shared" si="219"/>
        <v>0</v>
      </c>
      <c r="AA121" s="53">
        <f t="shared" si="219"/>
        <v>0</v>
      </c>
      <c r="AB121" s="53">
        <f t="shared" si="219"/>
        <v>0</v>
      </c>
      <c r="AC121" s="53">
        <f t="shared" si="219"/>
        <v>0</v>
      </c>
      <c r="AD121" s="53">
        <f t="shared" si="219"/>
        <v>0</v>
      </c>
      <c r="AE121" s="53">
        <f t="shared" si="219"/>
        <v>0</v>
      </c>
      <c r="AF121" s="53">
        <f t="shared" si="219"/>
        <v>0</v>
      </c>
      <c r="AG121" s="53">
        <f t="shared" si="219"/>
        <v>0</v>
      </c>
      <c r="AH121" s="53">
        <f t="shared" si="219"/>
        <v>0</v>
      </c>
      <c r="AI121" s="53">
        <f t="shared" si="219"/>
        <v>0</v>
      </c>
      <c r="AJ121" s="53"/>
      <c r="AM121" s="47"/>
      <c r="AN121" s="51"/>
      <c r="AO121" s="51"/>
      <c r="AP121" s="47"/>
      <c r="AR121" s="63"/>
      <c r="BA121" s="62"/>
      <c r="BB121" s="63"/>
    </row>
    <row r="122" spans="2:54" s="11" customFormat="1" ht="20.100000000000001" customHeight="1">
      <c r="B122" s="10">
        <f t="shared" si="202"/>
        <v>11</v>
      </c>
      <c r="C122" s="85" t="s">
        <v>41</v>
      </c>
      <c r="D122" s="84" t="s">
        <v>83</v>
      </c>
      <c r="E122" s="87">
        <f>ROUND(3.1415*(1.5+0.009+0.009),3)</f>
        <v>4.7690000000000001</v>
      </c>
      <c r="F122" s="83">
        <v>3229</v>
      </c>
      <c r="G122" s="148"/>
      <c r="H122" s="74" t="s">
        <v>80</v>
      </c>
      <c r="I122" s="53"/>
      <c r="J122" s="53"/>
      <c r="K122" s="53">
        <f t="shared" ref="K122" si="220">+$E122*K95</f>
        <v>0</v>
      </c>
      <c r="L122" s="53">
        <f t="shared" ref="L122:AI122" si="221">+$E122*L95</f>
        <v>0</v>
      </c>
      <c r="M122" s="53">
        <f t="shared" si="221"/>
        <v>0</v>
      </c>
      <c r="N122" s="53">
        <f t="shared" si="221"/>
        <v>0</v>
      </c>
      <c r="O122" s="53">
        <f t="shared" si="221"/>
        <v>0</v>
      </c>
      <c r="P122" s="53">
        <f t="shared" si="221"/>
        <v>0</v>
      </c>
      <c r="Q122" s="53">
        <f t="shared" si="221"/>
        <v>0</v>
      </c>
      <c r="R122" s="53">
        <f t="shared" si="221"/>
        <v>0</v>
      </c>
      <c r="S122" s="53">
        <f t="shared" si="221"/>
        <v>0</v>
      </c>
      <c r="T122" s="53">
        <f t="shared" si="221"/>
        <v>0</v>
      </c>
      <c r="U122" s="53">
        <f t="shared" si="221"/>
        <v>0</v>
      </c>
      <c r="V122" s="53">
        <f t="shared" si="221"/>
        <v>0</v>
      </c>
      <c r="W122" s="53">
        <f t="shared" si="221"/>
        <v>0</v>
      </c>
      <c r="X122" s="53">
        <f t="shared" si="221"/>
        <v>0</v>
      </c>
      <c r="Y122" s="53">
        <f t="shared" si="221"/>
        <v>0</v>
      </c>
      <c r="Z122" s="53">
        <f t="shared" si="221"/>
        <v>0</v>
      </c>
      <c r="AA122" s="53">
        <f t="shared" si="221"/>
        <v>2002.98</v>
      </c>
      <c r="AB122" s="53">
        <f t="shared" si="221"/>
        <v>3376.4520000000002</v>
      </c>
      <c r="AC122" s="53">
        <f t="shared" si="221"/>
        <v>4149.03</v>
      </c>
      <c r="AD122" s="53">
        <f t="shared" si="221"/>
        <v>4950.2219999999998</v>
      </c>
      <c r="AE122" s="53">
        <f t="shared" si="221"/>
        <v>920.41700000000003</v>
      </c>
      <c r="AF122" s="53">
        <f t="shared" si="221"/>
        <v>0</v>
      </c>
      <c r="AG122" s="53">
        <f t="shared" si="221"/>
        <v>0</v>
      </c>
      <c r="AH122" s="53">
        <f t="shared" si="221"/>
        <v>0</v>
      </c>
      <c r="AI122" s="53">
        <f t="shared" si="221"/>
        <v>0</v>
      </c>
      <c r="AJ122" s="53"/>
      <c r="AM122" s="47"/>
      <c r="AN122" s="51"/>
      <c r="AO122" s="51"/>
      <c r="AP122" s="47"/>
      <c r="AR122" s="63"/>
      <c r="BA122" s="62"/>
      <c r="BB122" s="63">
        <f t="shared" ref="BB122:BB123" si="222">+AZ122-BA122</f>
        <v>0</v>
      </c>
    </row>
    <row r="123" spans="2:54" s="11" customFormat="1" ht="20.100000000000001" customHeight="1">
      <c r="B123" s="10">
        <f t="shared" si="202"/>
        <v>12</v>
      </c>
      <c r="C123" s="279" t="s">
        <v>42</v>
      </c>
      <c r="D123" s="70" t="s">
        <v>84</v>
      </c>
      <c r="E123" s="87">
        <f>ROUND(3.1415*(1.6+0.011+0.011),3)</f>
        <v>5.0960000000000001</v>
      </c>
      <c r="F123" s="36">
        <v>655</v>
      </c>
      <c r="G123" s="36"/>
      <c r="H123" s="74" t="s">
        <v>82</v>
      </c>
      <c r="I123" s="53"/>
      <c r="J123" s="53"/>
      <c r="K123" s="53">
        <f t="shared" ref="K123" si="223">+$E123*K96</f>
        <v>0</v>
      </c>
      <c r="L123" s="53">
        <f t="shared" ref="L123:AI123" si="224">+$E123*L96</f>
        <v>0</v>
      </c>
      <c r="M123" s="53">
        <f t="shared" si="224"/>
        <v>0</v>
      </c>
      <c r="N123" s="53">
        <f t="shared" si="224"/>
        <v>0</v>
      </c>
      <c r="O123" s="53">
        <f t="shared" si="224"/>
        <v>0</v>
      </c>
      <c r="P123" s="53">
        <f t="shared" si="224"/>
        <v>0</v>
      </c>
      <c r="Q123" s="53">
        <f t="shared" si="224"/>
        <v>0</v>
      </c>
      <c r="R123" s="53">
        <f t="shared" si="224"/>
        <v>0</v>
      </c>
      <c r="S123" s="53">
        <f t="shared" si="224"/>
        <v>0</v>
      </c>
      <c r="T123" s="53">
        <f t="shared" si="224"/>
        <v>0</v>
      </c>
      <c r="U123" s="53">
        <f t="shared" si="224"/>
        <v>0</v>
      </c>
      <c r="V123" s="53">
        <f t="shared" si="224"/>
        <v>0</v>
      </c>
      <c r="W123" s="53">
        <f t="shared" si="224"/>
        <v>0</v>
      </c>
      <c r="X123" s="53">
        <f t="shared" si="224"/>
        <v>0</v>
      </c>
      <c r="Y123" s="53">
        <f t="shared" si="224"/>
        <v>0</v>
      </c>
      <c r="Z123" s="53">
        <f t="shared" si="224"/>
        <v>0</v>
      </c>
      <c r="AA123" s="53">
        <f t="shared" si="224"/>
        <v>0</v>
      </c>
      <c r="AB123" s="53">
        <f t="shared" si="224"/>
        <v>0</v>
      </c>
      <c r="AC123" s="53">
        <f t="shared" si="224"/>
        <v>917.28</v>
      </c>
      <c r="AD123" s="53">
        <f t="shared" si="224"/>
        <v>1223.04</v>
      </c>
      <c r="AE123" s="53">
        <f t="shared" si="224"/>
        <v>1197.56</v>
      </c>
      <c r="AF123" s="53">
        <f t="shared" si="224"/>
        <v>0</v>
      </c>
      <c r="AG123" s="53">
        <f t="shared" si="224"/>
        <v>0</v>
      </c>
      <c r="AH123" s="53">
        <f t="shared" si="224"/>
        <v>0</v>
      </c>
      <c r="AI123" s="53">
        <f t="shared" si="224"/>
        <v>0</v>
      </c>
      <c r="AJ123" s="53"/>
      <c r="AM123" s="47"/>
      <c r="AN123" s="51"/>
      <c r="AO123" s="51"/>
      <c r="AP123" s="47"/>
      <c r="AR123" s="63"/>
      <c r="BA123" s="62"/>
      <c r="BB123" s="63">
        <f t="shared" si="222"/>
        <v>0</v>
      </c>
    </row>
    <row r="124" spans="2:54" s="11" customFormat="1" ht="20.100000000000001" customHeight="1">
      <c r="B124" s="10">
        <f t="shared" si="202"/>
        <v>13</v>
      </c>
      <c r="C124" s="280"/>
      <c r="D124" s="282" t="s">
        <v>83</v>
      </c>
      <c r="E124" s="87">
        <f>ROUND(3.1415*(1.6+0.011+0.011),3)</f>
        <v>5.0960000000000001</v>
      </c>
      <c r="F124" s="302">
        <v>14000</v>
      </c>
      <c r="G124" s="148"/>
      <c r="H124" s="74" t="s">
        <v>81</v>
      </c>
      <c r="I124" s="53"/>
      <c r="J124" s="53"/>
      <c r="K124" s="53">
        <f t="shared" ref="K124" si="225">+$E124*K97</f>
        <v>0</v>
      </c>
      <c r="L124" s="53">
        <f t="shared" ref="L124:AI124" si="226">+$E124*L97</f>
        <v>458.64</v>
      </c>
      <c r="M124" s="53">
        <f t="shared" si="226"/>
        <v>1498.2239999999999</v>
      </c>
      <c r="N124" s="53">
        <f t="shared" si="226"/>
        <v>1987.44</v>
      </c>
      <c r="O124" s="53">
        <f t="shared" si="226"/>
        <v>1987.44</v>
      </c>
      <c r="P124" s="53">
        <f t="shared" si="226"/>
        <v>1987.44</v>
      </c>
      <c r="Q124" s="53">
        <f t="shared" si="226"/>
        <v>1987.44</v>
      </c>
      <c r="R124" s="53">
        <f t="shared" si="226"/>
        <v>1956.864</v>
      </c>
      <c r="S124" s="53">
        <f t="shared" si="226"/>
        <v>1039.5840000000001</v>
      </c>
      <c r="T124" s="53">
        <f t="shared" si="226"/>
        <v>978.43200000000002</v>
      </c>
      <c r="U124" s="53">
        <f t="shared" si="226"/>
        <v>1223.04</v>
      </c>
      <c r="V124" s="53">
        <f t="shared" si="226"/>
        <v>428.06400000000002</v>
      </c>
      <c r="W124" s="53">
        <f t="shared" si="226"/>
        <v>1223.04</v>
      </c>
      <c r="X124" s="53">
        <f t="shared" si="226"/>
        <v>1223.04</v>
      </c>
      <c r="Y124" s="53">
        <f t="shared" si="226"/>
        <v>794.976</v>
      </c>
      <c r="Z124" s="53">
        <f t="shared" si="226"/>
        <v>1987.44</v>
      </c>
      <c r="AA124" s="53">
        <f t="shared" si="226"/>
        <v>1987.44</v>
      </c>
      <c r="AB124" s="53">
        <f t="shared" si="226"/>
        <v>1987.44</v>
      </c>
      <c r="AC124" s="53">
        <f t="shared" si="226"/>
        <v>1987.44</v>
      </c>
      <c r="AD124" s="53">
        <f t="shared" si="226"/>
        <v>1987.44</v>
      </c>
      <c r="AE124" s="53">
        <f t="shared" si="226"/>
        <v>6731.8159999999998</v>
      </c>
      <c r="AF124" s="53">
        <f t="shared" si="226"/>
        <v>0</v>
      </c>
      <c r="AG124" s="53">
        <f t="shared" si="226"/>
        <v>0</v>
      </c>
      <c r="AH124" s="53">
        <f t="shared" si="226"/>
        <v>0</v>
      </c>
      <c r="AI124" s="53">
        <f t="shared" si="226"/>
        <v>0</v>
      </c>
      <c r="AJ124" s="53"/>
      <c r="AM124" s="47"/>
      <c r="AN124" s="51"/>
      <c r="AO124" s="51"/>
      <c r="AP124" s="47"/>
      <c r="AR124" s="63"/>
      <c r="BA124" s="62"/>
      <c r="BB124" s="63"/>
    </row>
    <row r="125" spans="2:54" s="11" customFormat="1" ht="20.100000000000001" customHeight="1">
      <c r="B125" s="10">
        <f t="shared" si="202"/>
        <v>14</v>
      </c>
      <c r="C125" s="281"/>
      <c r="D125" s="283"/>
      <c r="E125" s="87">
        <f>ROUND(3.1415*(1.6+0.011+0.011),3)</f>
        <v>5.0960000000000001</v>
      </c>
      <c r="F125" s="304"/>
      <c r="G125" s="149"/>
      <c r="H125" s="74" t="s">
        <v>82</v>
      </c>
      <c r="I125" s="53"/>
      <c r="J125" s="53"/>
      <c r="K125" s="53">
        <f t="shared" ref="K125" si="227">+$E125*K98</f>
        <v>0</v>
      </c>
      <c r="L125" s="53">
        <f t="shared" ref="L125:AI125" si="228">+$E125*L98</f>
        <v>0</v>
      </c>
      <c r="M125" s="53">
        <f t="shared" si="228"/>
        <v>1192.4639999999999</v>
      </c>
      <c r="N125" s="53">
        <f t="shared" si="228"/>
        <v>1987.44</v>
      </c>
      <c r="O125" s="53">
        <f t="shared" si="228"/>
        <v>1987.44</v>
      </c>
      <c r="P125" s="53">
        <f t="shared" si="228"/>
        <v>1987.44</v>
      </c>
      <c r="Q125" s="53">
        <f t="shared" si="228"/>
        <v>1987.44</v>
      </c>
      <c r="R125" s="53">
        <f t="shared" si="228"/>
        <v>1987.44</v>
      </c>
      <c r="S125" s="53">
        <f t="shared" si="228"/>
        <v>0</v>
      </c>
      <c r="T125" s="53">
        <f t="shared" si="228"/>
        <v>1528.8000000000004</v>
      </c>
      <c r="U125" s="53">
        <f t="shared" si="228"/>
        <v>1223.04</v>
      </c>
      <c r="V125" s="53">
        <f t="shared" si="228"/>
        <v>1223.04</v>
      </c>
      <c r="W125" s="53">
        <f t="shared" si="228"/>
        <v>1223.04</v>
      </c>
      <c r="X125" s="53">
        <f t="shared" si="228"/>
        <v>1223.04</v>
      </c>
      <c r="Y125" s="53">
        <f t="shared" si="228"/>
        <v>1681.6799999999998</v>
      </c>
      <c r="Z125" s="53">
        <f t="shared" si="228"/>
        <v>1987.44</v>
      </c>
      <c r="AA125" s="53">
        <f t="shared" si="228"/>
        <v>1987.44</v>
      </c>
      <c r="AB125" s="53">
        <f t="shared" si="228"/>
        <v>1987.44</v>
      </c>
      <c r="AC125" s="53">
        <f t="shared" si="228"/>
        <v>1987.44</v>
      </c>
      <c r="AD125" s="53">
        <f t="shared" si="228"/>
        <v>1987.44</v>
      </c>
      <c r="AE125" s="53">
        <f t="shared" si="228"/>
        <v>6731.8159999999998</v>
      </c>
      <c r="AF125" s="53">
        <f t="shared" si="228"/>
        <v>0</v>
      </c>
      <c r="AG125" s="53">
        <f t="shared" si="228"/>
        <v>0</v>
      </c>
      <c r="AH125" s="53">
        <f t="shared" si="228"/>
        <v>0</v>
      </c>
      <c r="AI125" s="53">
        <f t="shared" si="228"/>
        <v>0</v>
      </c>
      <c r="AJ125" s="53"/>
      <c r="AM125" s="47"/>
      <c r="AN125" s="51"/>
      <c r="AO125" s="51"/>
      <c r="AP125" s="47"/>
      <c r="AR125" s="63"/>
      <c r="BA125" s="62"/>
      <c r="BB125" s="63"/>
    </row>
    <row r="126" spans="2:54" s="11" customFormat="1" ht="20.100000000000001" customHeight="1">
      <c r="B126" s="10">
        <f t="shared" si="202"/>
        <v>15</v>
      </c>
      <c r="C126" s="279" t="s">
        <v>43</v>
      </c>
      <c r="D126" s="70" t="s">
        <v>84</v>
      </c>
      <c r="E126" s="87">
        <f>ROUND(3.1415*(1.8+0.011+0.011),3)</f>
        <v>5.7240000000000002</v>
      </c>
      <c r="F126" s="36">
        <v>970</v>
      </c>
      <c r="G126" s="36"/>
      <c r="H126" s="74" t="s">
        <v>79</v>
      </c>
      <c r="I126" s="53"/>
      <c r="J126" s="53"/>
      <c r="K126" s="53">
        <f t="shared" ref="K126" si="229">+$E126*K99</f>
        <v>0</v>
      </c>
      <c r="L126" s="53">
        <f t="shared" ref="L126:AI126" si="230">+$E126*L99</f>
        <v>0</v>
      </c>
      <c r="M126" s="53">
        <f t="shared" si="230"/>
        <v>0</v>
      </c>
      <c r="N126" s="53">
        <f t="shared" si="230"/>
        <v>0</v>
      </c>
      <c r="O126" s="53">
        <f t="shared" si="230"/>
        <v>0</v>
      </c>
      <c r="P126" s="53">
        <f t="shared" si="230"/>
        <v>0</v>
      </c>
      <c r="Q126" s="53">
        <f t="shared" si="230"/>
        <v>0</v>
      </c>
      <c r="R126" s="53">
        <f t="shared" si="230"/>
        <v>0</v>
      </c>
      <c r="S126" s="53">
        <f t="shared" si="230"/>
        <v>0</v>
      </c>
      <c r="T126" s="53">
        <f t="shared" si="230"/>
        <v>927.28800000000001</v>
      </c>
      <c r="U126" s="53">
        <f t="shared" si="230"/>
        <v>1545.48</v>
      </c>
      <c r="V126" s="53">
        <f t="shared" si="230"/>
        <v>1545.48</v>
      </c>
      <c r="W126" s="53">
        <f t="shared" si="230"/>
        <v>1167.6959999999999</v>
      </c>
      <c r="X126" s="53">
        <f t="shared" si="230"/>
        <v>366.33600000000001</v>
      </c>
      <c r="Y126" s="53">
        <f t="shared" si="230"/>
        <v>0</v>
      </c>
      <c r="Z126" s="53">
        <f t="shared" si="230"/>
        <v>0</v>
      </c>
      <c r="AA126" s="53">
        <f t="shared" si="230"/>
        <v>0</v>
      </c>
      <c r="AB126" s="53">
        <f t="shared" si="230"/>
        <v>0</v>
      </c>
      <c r="AC126" s="53">
        <f t="shared" si="230"/>
        <v>0</v>
      </c>
      <c r="AD126" s="53">
        <f t="shared" si="230"/>
        <v>0</v>
      </c>
      <c r="AE126" s="53">
        <f t="shared" si="230"/>
        <v>0</v>
      </c>
      <c r="AF126" s="53">
        <f t="shared" si="230"/>
        <v>0</v>
      </c>
      <c r="AG126" s="53">
        <f t="shared" si="230"/>
        <v>0</v>
      </c>
      <c r="AH126" s="53">
        <f t="shared" si="230"/>
        <v>0</v>
      </c>
      <c r="AI126" s="53">
        <f t="shared" si="230"/>
        <v>0</v>
      </c>
      <c r="AJ126" s="53"/>
      <c r="AM126" s="47"/>
      <c r="AN126" s="51"/>
      <c r="AO126" s="51"/>
      <c r="AP126" s="47"/>
      <c r="AR126" s="63"/>
      <c r="BA126" s="62"/>
      <c r="BB126" s="63">
        <f t="shared" ref="BB126" si="231">+AZ126-BA126</f>
        <v>0</v>
      </c>
    </row>
    <row r="127" spans="2:54" s="11" customFormat="1" ht="20.100000000000001" customHeight="1">
      <c r="B127" s="10">
        <f t="shared" si="202"/>
        <v>16</v>
      </c>
      <c r="C127" s="280"/>
      <c r="D127" s="70" t="s">
        <v>83</v>
      </c>
      <c r="E127" s="87">
        <f>ROUND(3.1415*(1.8+0.011+0.011),3)</f>
        <v>5.7240000000000002</v>
      </c>
      <c r="F127" s="83">
        <v>300</v>
      </c>
      <c r="G127" s="148"/>
      <c r="H127" s="74" t="s">
        <v>79</v>
      </c>
      <c r="I127" s="53"/>
      <c r="J127" s="53"/>
      <c r="K127" s="53">
        <f t="shared" ref="K127" si="232">+$E127*K100</f>
        <v>0</v>
      </c>
      <c r="L127" s="53">
        <f t="shared" ref="L127:AI127" si="233">+$E127*L100</f>
        <v>0</v>
      </c>
      <c r="M127" s="53">
        <f t="shared" si="233"/>
        <v>0</v>
      </c>
      <c r="N127" s="53">
        <f t="shared" si="233"/>
        <v>0</v>
      </c>
      <c r="O127" s="53">
        <f t="shared" si="233"/>
        <v>0</v>
      </c>
      <c r="P127" s="53">
        <f t="shared" si="233"/>
        <v>0</v>
      </c>
      <c r="Q127" s="53">
        <f t="shared" si="233"/>
        <v>0</v>
      </c>
      <c r="R127" s="53">
        <f t="shared" si="233"/>
        <v>0</v>
      </c>
      <c r="S127" s="53">
        <f t="shared" si="233"/>
        <v>0</v>
      </c>
      <c r="T127" s="53">
        <f t="shared" si="233"/>
        <v>0</v>
      </c>
      <c r="U127" s="53">
        <f t="shared" si="233"/>
        <v>0</v>
      </c>
      <c r="V127" s="53">
        <f t="shared" si="233"/>
        <v>0</v>
      </c>
      <c r="W127" s="53">
        <f t="shared" si="233"/>
        <v>309.096</v>
      </c>
      <c r="X127" s="53">
        <f t="shared" si="233"/>
        <v>1099.008</v>
      </c>
      <c r="Y127" s="53">
        <f t="shared" si="233"/>
        <v>309.096</v>
      </c>
      <c r="Z127" s="53">
        <f t="shared" si="233"/>
        <v>0</v>
      </c>
      <c r="AA127" s="53">
        <f t="shared" si="233"/>
        <v>0</v>
      </c>
      <c r="AB127" s="53">
        <f t="shared" si="233"/>
        <v>0</v>
      </c>
      <c r="AC127" s="53">
        <f t="shared" si="233"/>
        <v>0</v>
      </c>
      <c r="AD127" s="53">
        <f t="shared" si="233"/>
        <v>0</v>
      </c>
      <c r="AE127" s="53">
        <f t="shared" si="233"/>
        <v>0</v>
      </c>
      <c r="AF127" s="53">
        <f t="shared" si="233"/>
        <v>0</v>
      </c>
      <c r="AG127" s="53">
        <f t="shared" si="233"/>
        <v>0</v>
      </c>
      <c r="AH127" s="53">
        <f t="shared" si="233"/>
        <v>0</v>
      </c>
      <c r="AI127" s="53">
        <f t="shared" si="233"/>
        <v>0</v>
      </c>
      <c r="AJ127" s="53"/>
      <c r="AM127" s="47"/>
      <c r="AN127" s="51"/>
      <c r="AO127" s="51"/>
      <c r="AP127" s="47"/>
      <c r="AR127" s="63"/>
      <c r="BA127" s="62"/>
      <c r="BB127" s="63"/>
    </row>
    <row r="128" spans="2:54" s="11" customFormat="1" ht="20.100000000000001" customHeight="1">
      <c r="B128" s="10">
        <f t="shared" si="202"/>
        <v>17</v>
      </c>
      <c r="C128" s="281"/>
      <c r="D128" s="70" t="s">
        <v>83</v>
      </c>
      <c r="E128" s="87">
        <f>ROUND(3.1415*(1.8+0.011+0.011),3)</f>
        <v>5.7240000000000002</v>
      </c>
      <c r="F128" s="83">
        <v>2369</v>
      </c>
      <c r="G128" s="148"/>
      <c r="H128" s="74" t="s">
        <v>79</v>
      </c>
      <c r="I128" s="53"/>
      <c r="J128" s="53"/>
      <c r="K128" s="53">
        <f t="shared" ref="K128" si="234">+$E128*K101</f>
        <v>0</v>
      </c>
      <c r="L128" s="53">
        <f t="shared" ref="L128:AI128" si="235">+$E128*L101</f>
        <v>0</v>
      </c>
      <c r="M128" s="53">
        <f t="shared" si="235"/>
        <v>0</v>
      </c>
      <c r="N128" s="53">
        <f t="shared" si="235"/>
        <v>0</v>
      </c>
      <c r="O128" s="53">
        <f t="shared" si="235"/>
        <v>0</v>
      </c>
      <c r="P128" s="53">
        <f t="shared" si="235"/>
        <v>0</v>
      </c>
      <c r="Q128" s="53">
        <f t="shared" si="235"/>
        <v>0</v>
      </c>
      <c r="R128" s="53">
        <f t="shared" si="235"/>
        <v>0</v>
      </c>
      <c r="S128" s="53">
        <f t="shared" si="235"/>
        <v>0</v>
      </c>
      <c r="T128" s="53">
        <f t="shared" si="235"/>
        <v>0</v>
      </c>
      <c r="U128" s="53">
        <f t="shared" si="235"/>
        <v>0</v>
      </c>
      <c r="V128" s="53">
        <f t="shared" si="235"/>
        <v>0</v>
      </c>
      <c r="W128" s="53">
        <f t="shared" si="235"/>
        <v>0</v>
      </c>
      <c r="X128" s="53">
        <f t="shared" si="235"/>
        <v>0</v>
      </c>
      <c r="Y128" s="53">
        <f t="shared" si="235"/>
        <v>865.46879999999999</v>
      </c>
      <c r="Z128" s="53">
        <f t="shared" si="235"/>
        <v>1648.5120000000002</v>
      </c>
      <c r="AA128" s="53">
        <f t="shared" si="235"/>
        <v>1785.8880000000001</v>
      </c>
      <c r="AB128" s="53">
        <f t="shared" si="235"/>
        <v>1785.8880000000001</v>
      </c>
      <c r="AC128" s="53">
        <f t="shared" si="235"/>
        <v>1785.8880000000001</v>
      </c>
      <c r="AD128" s="53">
        <f t="shared" si="235"/>
        <v>5689.6559999999999</v>
      </c>
      <c r="AE128" s="53">
        <f t="shared" si="235"/>
        <v>0</v>
      </c>
      <c r="AF128" s="53">
        <f t="shared" si="235"/>
        <v>0</v>
      </c>
      <c r="AG128" s="53">
        <f t="shared" si="235"/>
        <v>0</v>
      </c>
      <c r="AH128" s="53">
        <f t="shared" si="235"/>
        <v>0</v>
      </c>
      <c r="AI128" s="53">
        <f t="shared" si="235"/>
        <v>0</v>
      </c>
      <c r="AJ128" s="73"/>
      <c r="AM128" s="47"/>
      <c r="AN128" s="51"/>
      <c r="AO128" s="51"/>
      <c r="AP128" s="47"/>
      <c r="AR128" s="63"/>
      <c r="BA128" s="62"/>
      <c r="BB128" s="63"/>
    </row>
    <row r="129" spans="2:66" s="11" customFormat="1" ht="20.100000000000001" customHeight="1">
      <c r="B129" s="10">
        <f t="shared" si="202"/>
        <v>18</v>
      </c>
      <c r="C129" s="276" t="s">
        <v>44</v>
      </c>
      <c r="D129" s="84" t="s">
        <v>84</v>
      </c>
      <c r="E129" s="87">
        <f>ROUND(3.1415*(1.9+0.011+0.011),3)</f>
        <v>6.0380000000000003</v>
      </c>
      <c r="F129" s="83">
        <v>10670</v>
      </c>
      <c r="G129" s="148"/>
      <c r="H129" s="74" t="s">
        <v>76</v>
      </c>
      <c r="I129" s="53"/>
      <c r="J129" s="53"/>
      <c r="K129" s="53">
        <f t="shared" ref="K129" si="236">+$E129*K102</f>
        <v>1956.3119999999997</v>
      </c>
      <c r="L129" s="53">
        <f t="shared" ref="L129:AI129" si="237">+$E129*L102</f>
        <v>3260.52</v>
      </c>
      <c r="M129" s="53">
        <f t="shared" si="237"/>
        <v>4709.6400000000003</v>
      </c>
      <c r="N129" s="53">
        <f t="shared" si="237"/>
        <v>5651.5680000000002</v>
      </c>
      <c r="O129" s="53">
        <f t="shared" si="237"/>
        <v>5651.5680000000002</v>
      </c>
      <c r="P129" s="53">
        <f t="shared" si="237"/>
        <v>5651.5680000000002</v>
      </c>
      <c r="Q129" s="53">
        <f t="shared" si="237"/>
        <v>5651.5680000000002</v>
      </c>
      <c r="R129" s="53">
        <f t="shared" si="237"/>
        <v>4637.1840000000002</v>
      </c>
      <c r="S129" s="53">
        <f t="shared" si="237"/>
        <v>4637.1840000000002</v>
      </c>
      <c r="T129" s="53">
        <f t="shared" si="237"/>
        <v>4202.4480000000003</v>
      </c>
      <c r="U129" s="53">
        <f t="shared" si="237"/>
        <v>3260.52</v>
      </c>
      <c r="V129" s="53">
        <f t="shared" si="237"/>
        <v>3188.0640000000003</v>
      </c>
      <c r="W129" s="53">
        <f t="shared" si="237"/>
        <v>3260.52</v>
      </c>
      <c r="X129" s="53">
        <f t="shared" si="237"/>
        <v>3260.52</v>
      </c>
      <c r="Y129" s="53">
        <f t="shared" si="237"/>
        <v>2528.7143999999998</v>
      </c>
      <c r="Z129" s="53">
        <f t="shared" si="237"/>
        <v>2626.53</v>
      </c>
      <c r="AA129" s="53">
        <f t="shared" si="237"/>
        <v>289.82400000000001</v>
      </c>
      <c r="AB129" s="53">
        <f t="shared" si="237"/>
        <v>0</v>
      </c>
      <c r="AC129" s="53">
        <f t="shared" si="237"/>
        <v>0</v>
      </c>
      <c r="AD129" s="53">
        <f t="shared" si="237"/>
        <v>0</v>
      </c>
      <c r="AE129" s="53">
        <f t="shared" si="237"/>
        <v>0</v>
      </c>
      <c r="AF129" s="53">
        <f t="shared" si="237"/>
        <v>0</v>
      </c>
      <c r="AG129" s="53">
        <f t="shared" si="237"/>
        <v>0</v>
      </c>
      <c r="AH129" s="53">
        <f t="shared" si="237"/>
        <v>0</v>
      </c>
      <c r="AI129" s="53">
        <f t="shared" si="237"/>
        <v>0</v>
      </c>
      <c r="AJ129" s="53"/>
      <c r="AM129" s="47"/>
      <c r="AN129" s="51"/>
      <c r="AO129" s="51"/>
      <c r="AP129" s="47"/>
      <c r="AR129" s="63"/>
      <c r="BA129" s="62"/>
      <c r="BB129" s="63">
        <f t="shared" ref="BB129" si="238">+AZ129-BA129</f>
        <v>0</v>
      </c>
    </row>
    <row r="130" spans="2:66" s="11" customFormat="1" ht="20.100000000000001" customHeight="1">
      <c r="B130" s="10">
        <f t="shared" si="202"/>
        <v>19</v>
      </c>
      <c r="C130" s="278"/>
      <c r="D130" s="70" t="s">
        <v>83</v>
      </c>
      <c r="E130" s="87">
        <f>ROUND(3.1415*(1.9+0.011+0.011),3)</f>
        <v>6.0380000000000003</v>
      </c>
      <c r="F130" s="36">
        <v>4000</v>
      </c>
      <c r="G130" s="36"/>
      <c r="H130" s="74" t="s">
        <v>78</v>
      </c>
      <c r="I130" s="53"/>
      <c r="J130" s="53"/>
      <c r="K130" s="53">
        <f t="shared" ref="K130" si="239">+$E130*K103</f>
        <v>0</v>
      </c>
      <c r="L130" s="53">
        <f t="shared" ref="L130:AI130" si="240">+$E130*L103</f>
        <v>0</v>
      </c>
      <c r="M130" s="53">
        <f t="shared" si="240"/>
        <v>0</v>
      </c>
      <c r="N130" s="53">
        <f t="shared" si="240"/>
        <v>1159.296</v>
      </c>
      <c r="O130" s="53">
        <f t="shared" si="240"/>
        <v>1883.856</v>
      </c>
      <c r="P130" s="53">
        <f t="shared" si="240"/>
        <v>1883.856</v>
      </c>
      <c r="Q130" s="53">
        <f t="shared" si="240"/>
        <v>1883.856</v>
      </c>
      <c r="R130" s="53">
        <f t="shared" si="240"/>
        <v>1883.856</v>
      </c>
      <c r="S130" s="53">
        <f t="shared" si="240"/>
        <v>1883.856</v>
      </c>
      <c r="T130" s="53">
        <f t="shared" si="240"/>
        <v>1811.4</v>
      </c>
      <c r="U130" s="53">
        <f t="shared" si="240"/>
        <v>1304.2080000000001</v>
      </c>
      <c r="V130" s="53">
        <f t="shared" si="240"/>
        <v>0</v>
      </c>
      <c r="W130" s="53">
        <f t="shared" si="240"/>
        <v>0</v>
      </c>
      <c r="X130" s="53">
        <f t="shared" si="240"/>
        <v>0</v>
      </c>
      <c r="Y130" s="53">
        <f t="shared" si="240"/>
        <v>0</v>
      </c>
      <c r="Z130" s="53">
        <f t="shared" si="240"/>
        <v>0</v>
      </c>
      <c r="AA130" s="53">
        <f t="shared" si="240"/>
        <v>2173.6800000000003</v>
      </c>
      <c r="AB130" s="53">
        <f t="shared" si="240"/>
        <v>3188.0640000000003</v>
      </c>
      <c r="AC130" s="53">
        <f t="shared" si="240"/>
        <v>3188.0640000000003</v>
      </c>
      <c r="AD130" s="53">
        <f t="shared" si="240"/>
        <v>1908.008</v>
      </c>
      <c r="AE130" s="53">
        <f t="shared" si="240"/>
        <v>0</v>
      </c>
      <c r="AF130" s="53">
        <f t="shared" si="240"/>
        <v>0</v>
      </c>
      <c r="AG130" s="53">
        <f t="shared" si="240"/>
        <v>0</v>
      </c>
      <c r="AH130" s="53">
        <f t="shared" si="240"/>
        <v>0</v>
      </c>
      <c r="AI130" s="53">
        <f t="shared" si="240"/>
        <v>0</v>
      </c>
      <c r="AJ130" s="53"/>
      <c r="AM130" s="47"/>
      <c r="AN130" s="51"/>
      <c r="AO130" s="51"/>
      <c r="AP130" s="47"/>
      <c r="AR130" s="63"/>
      <c r="BA130" s="62"/>
      <c r="BB130" s="63"/>
    </row>
    <row r="131" spans="2:66" s="11" customFormat="1" ht="20.100000000000001" customHeight="1">
      <c r="B131" s="10">
        <f t="shared" si="202"/>
        <v>20</v>
      </c>
      <c r="C131" s="278"/>
      <c r="D131" s="70" t="s">
        <v>84</v>
      </c>
      <c r="E131" s="87">
        <f>ROUND(3.1415*(1.9+0.011+0.011),3)</f>
        <v>6.0380000000000003</v>
      </c>
      <c r="F131" s="36">
        <v>1400</v>
      </c>
      <c r="G131" s="36"/>
      <c r="H131" s="74" t="s">
        <v>76</v>
      </c>
      <c r="I131" s="53"/>
      <c r="J131" s="53"/>
      <c r="K131" s="53">
        <f t="shared" ref="K131" si="241">+$E131*K104</f>
        <v>0</v>
      </c>
      <c r="L131" s="53">
        <f t="shared" ref="L131:AI131" si="242">+$E131*L104</f>
        <v>0</v>
      </c>
      <c r="M131" s="53">
        <f t="shared" si="242"/>
        <v>0</v>
      </c>
      <c r="N131" s="53">
        <f t="shared" si="242"/>
        <v>0</v>
      </c>
      <c r="O131" s="53">
        <f t="shared" si="242"/>
        <v>0</v>
      </c>
      <c r="P131" s="53">
        <f t="shared" si="242"/>
        <v>0</v>
      </c>
      <c r="Q131" s="53">
        <f t="shared" si="242"/>
        <v>0</v>
      </c>
      <c r="R131" s="53">
        <f t="shared" si="242"/>
        <v>0</v>
      </c>
      <c r="S131" s="53">
        <f t="shared" si="242"/>
        <v>0</v>
      </c>
      <c r="T131" s="53">
        <f t="shared" si="242"/>
        <v>0</v>
      </c>
      <c r="U131" s="53">
        <f t="shared" si="242"/>
        <v>0</v>
      </c>
      <c r="V131" s="53">
        <f t="shared" si="242"/>
        <v>0</v>
      </c>
      <c r="W131" s="53">
        <f t="shared" si="242"/>
        <v>0</v>
      </c>
      <c r="X131" s="53">
        <f t="shared" si="242"/>
        <v>0</v>
      </c>
      <c r="Y131" s="53">
        <f t="shared" si="242"/>
        <v>2086.7327999999998</v>
      </c>
      <c r="Z131" s="53">
        <f t="shared" si="242"/>
        <v>3477.8879999999999</v>
      </c>
      <c r="AA131" s="53">
        <f t="shared" si="242"/>
        <v>2289.6096000000002</v>
      </c>
      <c r="AB131" s="53">
        <f t="shared" si="242"/>
        <v>598.96960000000001</v>
      </c>
      <c r="AC131" s="53">
        <f t="shared" si="242"/>
        <v>0</v>
      </c>
      <c r="AD131" s="53">
        <f t="shared" si="242"/>
        <v>0</v>
      </c>
      <c r="AE131" s="53">
        <f t="shared" si="242"/>
        <v>0</v>
      </c>
      <c r="AF131" s="53">
        <f t="shared" si="242"/>
        <v>0</v>
      </c>
      <c r="AG131" s="53">
        <f t="shared" si="242"/>
        <v>0</v>
      </c>
      <c r="AH131" s="53">
        <f t="shared" si="242"/>
        <v>0</v>
      </c>
      <c r="AI131" s="53">
        <f t="shared" si="242"/>
        <v>0</v>
      </c>
      <c r="AJ131" s="53"/>
      <c r="AM131" s="47"/>
      <c r="AN131" s="51"/>
      <c r="AO131" s="51"/>
      <c r="AP131" s="47"/>
      <c r="AR131" s="63"/>
      <c r="BA131" s="62"/>
      <c r="BB131" s="63"/>
    </row>
    <row r="132" spans="2:66" s="11" customFormat="1" ht="20.100000000000001" customHeight="1">
      <c r="B132" s="10">
        <f t="shared" si="202"/>
        <v>21</v>
      </c>
      <c r="C132" s="277"/>
      <c r="D132" s="70" t="s">
        <v>83</v>
      </c>
      <c r="E132" s="87">
        <f>ROUND(3.1415*(1.9+0.011+0.011),3)</f>
        <v>6.0380000000000003</v>
      </c>
      <c r="F132" s="36">
        <v>760</v>
      </c>
      <c r="G132" s="36"/>
      <c r="H132" s="74" t="s">
        <v>76</v>
      </c>
      <c r="I132" s="53"/>
      <c r="J132" s="53"/>
      <c r="K132" s="53">
        <f t="shared" ref="K132" si="243">+$E132*K105</f>
        <v>0</v>
      </c>
      <c r="L132" s="53">
        <f t="shared" ref="L132:AI132" si="244">+$E132*L105</f>
        <v>0</v>
      </c>
      <c r="M132" s="53">
        <f t="shared" si="244"/>
        <v>0</v>
      </c>
      <c r="N132" s="53">
        <f t="shared" si="244"/>
        <v>0</v>
      </c>
      <c r="O132" s="53">
        <f t="shared" si="244"/>
        <v>0</v>
      </c>
      <c r="P132" s="53">
        <f t="shared" si="244"/>
        <v>0</v>
      </c>
      <c r="Q132" s="53">
        <f t="shared" si="244"/>
        <v>0</v>
      </c>
      <c r="R132" s="53">
        <f t="shared" si="244"/>
        <v>0</v>
      </c>
      <c r="S132" s="53">
        <f t="shared" si="244"/>
        <v>0</v>
      </c>
      <c r="T132" s="53">
        <f t="shared" si="244"/>
        <v>0</v>
      </c>
      <c r="U132" s="53">
        <f t="shared" si="244"/>
        <v>0</v>
      </c>
      <c r="V132" s="53">
        <f t="shared" si="244"/>
        <v>0</v>
      </c>
      <c r="W132" s="53">
        <f t="shared" si="244"/>
        <v>0</v>
      </c>
      <c r="X132" s="53">
        <f t="shared" si="244"/>
        <v>0</v>
      </c>
      <c r="Y132" s="53">
        <f t="shared" si="244"/>
        <v>0</v>
      </c>
      <c r="Z132" s="53">
        <f t="shared" si="244"/>
        <v>0</v>
      </c>
      <c r="AA132" s="53">
        <f t="shared" si="244"/>
        <v>869.47199999999998</v>
      </c>
      <c r="AB132" s="53">
        <f t="shared" si="244"/>
        <v>1449.1200000000001</v>
      </c>
      <c r="AC132" s="53">
        <f t="shared" si="244"/>
        <v>2270.288</v>
      </c>
      <c r="AD132" s="53">
        <f t="shared" si="244"/>
        <v>0</v>
      </c>
      <c r="AE132" s="53">
        <f t="shared" si="244"/>
        <v>0</v>
      </c>
      <c r="AF132" s="53">
        <f t="shared" si="244"/>
        <v>0</v>
      </c>
      <c r="AG132" s="53">
        <f t="shared" si="244"/>
        <v>0</v>
      </c>
      <c r="AH132" s="53">
        <f t="shared" si="244"/>
        <v>0</v>
      </c>
      <c r="AI132" s="53">
        <f t="shared" si="244"/>
        <v>0</v>
      </c>
      <c r="AJ132" s="53"/>
      <c r="AM132" s="47"/>
      <c r="AN132" s="51"/>
      <c r="AO132" s="51"/>
      <c r="AP132" s="47"/>
      <c r="AR132" s="63"/>
      <c r="BA132" s="62"/>
      <c r="BB132" s="63"/>
    </row>
    <row r="133" spans="2:66" s="11" customFormat="1" ht="20.100000000000001" customHeight="1">
      <c r="B133" s="10">
        <f t="shared" si="202"/>
        <v>22</v>
      </c>
      <c r="C133" s="276" t="s">
        <v>45</v>
      </c>
      <c r="D133" s="70" t="s">
        <v>84</v>
      </c>
      <c r="E133" s="87">
        <f>ROUND(3.1415*(2.1+0.011+0.011),3)</f>
        <v>6.6660000000000004</v>
      </c>
      <c r="F133" s="36">
        <v>1006</v>
      </c>
      <c r="G133" s="36"/>
      <c r="H133" s="74" t="s">
        <v>79</v>
      </c>
      <c r="I133" s="53"/>
      <c r="J133" s="53"/>
      <c r="K133" s="53">
        <f t="shared" ref="K133" si="245">+$E133*K106</f>
        <v>0</v>
      </c>
      <c r="L133" s="53">
        <f t="shared" ref="L133:AI133" si="246">+$E133*L106</f>
        <v>0</v>
      </c>
      <c r="M133" s="53">
        <f t="shared" si="246"/>
        <v>0</v>
      </c>
      <c r="N133" s="53">
        <f t="shared" si="246"/>
        <v>0</v>
      </c>
      <c r="O133" s="53">
        <f t="shared" si="246"/>
        <v>0</v>
      </c>
      <c r="P133" s="53">
        <f t="shared" si="246"/>
        <v>0</v>
      </c>
      <c r="Q133" s="53">
        <f t="shared" si="246"/>
        <v>0</v>
      </c>
      <c r="R133" s="53">
        <f t="shared" si="246"/>
        <v>1871.8127999999997</v>
      </c>
      <c r="S133" s="53">
        <f t="shared" si="246"/>
        <v>3119.6880000000001</v>
      </c>
      <c r="T133" s="53">
        <f t="shared" si="246"/>
        <v>1527.8472000000002</v>
      </c>
      <c r="U133" s="53">
        <f t="shared" si="246"/>
        <v>186.64800000000002</v>
      </c>
      <c r="V133" s="53">
        <f t="shared" si="246"/>
        <v>0</v>
      </c>
      <c r="W133" s="53">
        <f t="shared" si="246"/>
        <v>0</v>
      </c>
      <c r="X133" s="53">
        <f t="shared" si="246"/>
        <v>0</v>
      </c>
      <c r="Y133" s="53">
        <f t="shared" si="246"/>
        <v>0</v>
      </c>
      <c r="Z133" s="53">
        <f t="shared" si="246"/>
        <v>0</v>
      </c>
      <c r="AA133" s="53">
        <f t="shared" si="246"/>
        <v>0</v>
      </c>
      <c r="AB133" s="53">
        <f t="shared" si="246"/>
        <v>0</v>
      </c>
      <c r="AC133" s="53">
        <f t="shared" si="246"/>
        <v>0</v>
      </c>
      <c r="AD133" s="53">
        <f t="shared" si="246"/>
        <v>0</v>
      </c>
      <c r="AE133" s="53">
        <f t="shared" si="246"/>
        <v>0</v>
      </c>
      <c r="AF133" s="53">
        <f t="shared" si="246"/>
        <v>0</v>
      </c>
      <c r="AG133" s="53">
        <f t="shared" si="246"/>
        <v>0</v>
      </c>
      <c r="AH133" s="53">
        <f t="shared" si="246"/>
        <v>0</v>
      </c>
      <c r="AI133" s="53">
        <f t="shared" si="246"/>
        <v>0</v>
      </c>
      <c r="AJ133" s="53"/>
      <c r="AM133" s="47"/>
      <c r="AN133" s="51"/>
      <c r="AO133" s="51"/>
      <c r="AP133" s="47"/>
      <c r="AR133" s="63"/>
      <c r="BA133" s="62"/>
      <c r="BB133" s="63">
        <f t="shared" ref="BB133" si="247">+AZ133-BA133</f>
        <v>0</v>
      </c>
    </row>
    <row r="134" spans="2:66" s="11" customFormat="1" ht="20.100000000000001" customHeight="1">
      <c r="B134" s="10">
        <f t="shared" si="202"/>
        <v>23</v>
      </c>
      <c r="C134" s="277"/>
      <c r="D134" s="70" t="s">
        <v>83</v>
      </c>
      <c r="E134" s="87">
        <f>ROUND(3.1415*(2.1+0.011+0.011),3)</f>
        <v>6.6660000000000004</v>
      </c>
      <c r="F134" s="83">
        <v>1260</v>
      </c>
      <c r="G134" s="148"/>
      <c r="H134" s="74" t="s">
        <v>79</v>
      </c>
      <c r="I134" s="71"/>
      <c r="J134" s="71"/>
      <c r="K134" s="53">
        <f t="shared" ref="K134" si="248">+$E134*K107</f>
        <v>0</v>
      </c>
      <c r="L134" s="53">
        <f t="shared" ref="L134:AI134" si="249">+$E134*L107</f>
        <v>359.964</v>
      </c>
      <c r="M134" s="53">
        <f t="shared" si="249"/>
        <v>1199.8800000000001</v>
      </c>
      <c r="N134" s="53">
        <f t="shared" si="249"/>
        <v>1559.8440000000001</v>
      </c>
      <c r="O134" s="53">
        <f t="shared" si="249"/>
        <v>1559.8440000000001</v>
      </c>
      <c r="P134" s="53">
        <f t="shared" si="249"/>
        <v>1559.8440000000001</v>
      </c>
      <c r="Q134" s="53">
        <f t="shared" si="249"/>
        <v>1559.8440000000001</v>
      </c>
      <c r="R134" s="53">
        <f t="shared" si="249"/>
        <v>599.94000000000005</v>
      </c>
      <c r="S134" s="53">
        <f t="shared" si="249"/>
        <v>0</v>
      </c>
      <c r="T134" s="53">
        <f t="shared" si="249"/>
        <v>0</v>
      </c>
      <c r="U134" s="53">
        <f t="shared" si="249"/>
        <v>0</v>
      </c>
      <c r="V134" s="53">
        <f t="shared" si="249"/>
        <v>0</v>
      </c>
      <c r="W134" s="53">
        <f t="shared" si="249"/>
        <v>0</v>
      </c>
      <c r="X134" s="53">
        <f t="shared" si="249"/>
        <v>0</v>
      </c>
      <c r="Y134" s="53">
        <f t="shared" si="249"/>
        <v>0</v>
      </c>
      <c r="Z134" s="53">
        <f t="shared" si="249"/>
        <v>0</v>
      </c>
      <c r="AA134" s="53">
        <f t="shared" si="249"/>
        <v>0</v>
      </c>
      <c r="AB134" s="53">
        <f t="shared" si="249"/>
        <v>0</v>
      </c>
      <c r="AC134" s="53">
        <f t="shared" si="249"/>
        <v>0</v>
      </c>
      <c r="AD134" s="53">
        <f t="shared" si="249"/>
        <v>0</v>
      </c>
      <c r="AE134" s="53">
        <f t="shared" si="249"/>
        <v>0</v>
      </c>
      <c r="AF134" s="53">
        <f t="shared" si="249"/>
        <v>0</v>
      </c>
      <c r="AG134" s="53">
        <f t="shared" si="249"/>
        <v>0</v>
      </c>
      <c r="AH134" s="53">
        <f t="shared" si="249"/>
        <v>0</v>
      </c>
      <c r="AI134" s="53">
        <f t="shared" si="249"/>
        <v>0</v>
      </c>
      <c r="AJ134" s="53"/>
      <c r="AM134" s="47"/>
      <c r="AN134" s="51"/>
      <c r="AO134" s="51"/>
      <c r="AP134" s="47"/>
      <c r="AR134" s="63"/>
      <c r="BA134" s="62"/>
      <c r="BB134" s="63"/>
    </row>
    <row r="135" spans="2:66" s="11" customFormat="1" ht="20.100000000000001" customHeight="1">
      <c r="B135" s="55"/>
      <c r="C135" s="56" t="s">
        <v>14</v>
      </c>
      <c r="D135" s="56"/>
      <c r="E135" s="57"/>
      <c r="F135" s="57">
        <f>SUM(F112:F134)</f>
        <v>65382</v>
      </c>
      <c r="G135" s="57"/>
      <c r="H135" s="57"/>
      <c r="I135" s="58">
        <f>SUM(I112:I133)</f>
        <v>0</v>
      </c>
      <c r="J135" s="58">
        <f>SUM(J112:J133)</f>
        <v>0</v>
      </c>
      <c r="K135" s="58">
        <f>SUM(K112:K134)</f>
        <v>3405.8879999999999</v>
      </c>
      <c r="L135" s="58">
        <f>SUM(L112:L134)</f>
        <v>7421.7240000000002</v>
      </c>
      <c r="M135" s="58">
        <f t="shared" ref="M135:AI135" si="250">SUM(M112:M134)</f>
        <v>12833.580000000002</v>
      </c>
      <c r="N135" s="58">
        <f t="shared" si="250"/>
        <v>17071.698</v>
      </c>
      <c r="O135" s="58">
        <f t="shared" si="250"/>
        <v>17863.368000000002</v>
      </c>
      <c r="P135" s="58">
        <f t="shared" si="250"/>
        <v>17863.368000000002</v>
      </c>
      <c r="Q135" s="58">
        <f t="shared" si="250"/>
        <v>17863.368000000002</v>
      </c>
      <c r="R135" s="58">
        <f t="shared" si="250"/>
        <v>17890.696799999998</v>
      </c>
      <c r="S135" s="58">
        <f t="shared" si="250"/>
        <v>17852.235999999997</v>
      </c>
      <c r="T135" s="58">
        <f t="shared" si="250"/>
        <v>17656.573199999999</v>
      </c>
      <c r="U135" s="58">
        <f t="shared" si="250"/>
        <v>12888.366</v>
      </c>
      <c r="V135" s="58">
        <f t="shared" si="250"/>
        <v>10789.570000000002</v>
      </c>
      <c r="W135" s="58">
        <f t="shared" si="250"/>
        <v>10791.942000000001</v>
      </c>
      <c r="X135" s="58">
        <f t="shared" si="250"/>
        <v>10780.494000000001</v>
      </c>
      <c r="Y135" s="58">
        <f t="shared" si="250"/>
        <v>12917.688</v>
      </c>
      <c r="Z135" s="58">
        <f t="shared" si="250"/>
        <v>16966.890000000003</v>
      </c>
      <c r="AA135" s="58">
        <f t="shared" si="250"/>
        <v>18197.733600000003</v>
      </c>
      <c r="AB135" s="58">
        <f t="shared" si="250"/>
        <v>18441.445599999999</v>
      </c>
      <c r="AC135" s="58">
        <f t="shared" si="250"/>
        <v>17857.877</v>
      </c>
      <c r="AD135" s="58">
        <f t="shared" si="250"/>
        <v>17869.622000000003</v>
      </c>
      <c r="AE135" s="58">
        <f t="shared" si="250"/>
        <v>15581.609</v>
      </c>
      <c r="AF135" s="58">
        <f t="shared" si="250"/>
        <v>0</v>
      </c>
      <c r="AG135" s="58">
        <f t="shared" si="250"/>
        <v>0</v>
      </c>
      <c r="AH135" s="58">
        <f t="shared" si="250"/>
        <v>0</v>
      </c>
      <c r="AI135" s="58">
        <f t="shared" si="250"/>
        <v>0</v>
      </c>
      <c r="AJ135" s="58">
        <f>SUM(AJ112:AJ134)</f>
        <v>0</v>
      </c>
      <c r="AM135" s="47"/>
      <c r="AN135" s="47"/>
      <c r="AO135" s="47"/>
      <c r="AP135" s="47"/>
    </row>
    <row r="136" spans="2:66">
      <c r="F136" s="156" t="s">
        <v>115</v>
      </c>
      <c r="G136" s="156"/>
      <c r="K136" s="157">
        <v>1070.2760000000001</v>
      </c>
      <c r="L136" s="157">
        <v>1070.2760000000001</v>
      </c>
      <c r="M136" s="157">
        <v>1070.2760000000001</v>
      </c>
      <c r="N136" s="157">
        <v>1070.2760000000001</v>
      </c>
      <c r="O136" s="157">
        <v>1070.2760000000001</v>
      </c>
      <c r="P136" s="157">
        <v>1070.2760000000001</v>
      </c>
      <c r="Q136" s="157">
        <v>1070.2760000000001</v>
      </c>
      <c r="R136" s="157">
        <v>1070.2760000000001</v>
      </c>
      <c r="S136" s="157">
        <v>1070.2760000000001</v>
      </c>
      <c r="T136" s="157">
        <v>1070.2760000000001</v>
      </c>
      <c r="U136" s="157">
        <v>1070.2760000000001</v>
      </c>
      <c r="V136" s="157">
        <v>1070.2760000000001</v>
      </c>
      <c r="W136" s="157">
        <v>1070.2760000000001</v>
      </c>
      <c r="X136" s="157">
        <v>1070.2760000000001</v>
      </c>
      <c r="Y136" s="157">
        <v>1070.2760000000001</v>
      </c>
      <c r="Z136" s="157">
        <v>1070.2760000000001</v>
      </c>
      <c r="AA136" s="157">
        <v>1070.2760000000001</v>
      </c>
      <c r="AB136" s="157">
        <v>1070.2760000000001</v>
      </c>
      <c r="AC136" s="157">
        <v>1070.2760000000001</v>
      </c>
      <c r="AD136" s="157">
        <v>1070.2760000000001</v>
      </c>
      <c r="AE136" s="157">
        <v>1070.2760000000001</v>
      </c>
    </row>
    <row r="138" spans="2:66">
      <c r="F138" s="156" t="s">
        <v>13</v>
      </c>
      <c r="G138" s="156"/>
      <c r="K138" s="158">
        <f>+K135*K136/10000000</f>
        <v>0.36452401850880001</v>
      </c>
      <c r="L138" s="158">
        <f t="shared" ref="L138:AE138" si="251">+L135*L136/10000000</f>
        <v>0.79432930758240006</v>
      </c>
      <c r="M138" s="158">
        <f t="shared" si="251"/>
        <v>1.3735472668080002</v>
      </c>
      <c r="N138" s="158">
        <f t="shared" si="251"/>
        <v>1.8271428648648</v>
      </c>
      <c r="O138" s="158">
        <f t="shared" si="251"/>
        <v>1.9118734049568005</v>
      </c>
      <c r="P138" s="158">
        <f t="shared" si="251"/>
        <v>1.9118734049568005</v>
      </c>
      <c r="Q138" s="158">
        <f t="shared" si="251"/>
        <v>1.9118734049568005</v>
      </c>
      <c r="R138" s="158">
        <f t="shared" si="251"/>
        <v>1.9147983408316798</v>
      </c>
      <c r="S138" s="158">
        <f t="shared" si="251"/>
        <v>1.9106819737135998</v>
      </c>
      <c r="T138" s="158">
        <f t="shared" si="251"/>
        <v>1.8897406538203199</v>
      </c>
      <c r="U138" s="158">
        <f t="shared" si="251"/>
        <v>1.3794108809016001</v>
      </c>
      <c r="V138" s="158">
        <f t="shared" si="251"/>
        <v>1.1547817821320003</v>
      </c>
      <c r="W138" s="158">
        <f t="shared" si="251"/>
        <v>1.1550356515992002</v>
      </c>
      <c r="X138" s="158">
        <f t="shared" si="251"/>
        <v>1.1538103996344002</v>
      </c>
      <c r="Y138" s="158">
        <f t="shared" si="251"/>
        <v>1.3825491441888</v>
      </c>
      <c r="Z138" s="158">
        <f t="shared" si="251"/>
        <v>1.8159255161640004</v>
      </c>
      <c r="AA138" s="158">
        <f t="shared" si="251"/>
        <v>1.9476597526473605</v>
      </c>
      <c r="AB138" s="158">
        <f t="shared" si="251"/>
        <v>1.9737436630985599</v>
      </c>
      <c r="AC138" s="158">
        <f t="shared" si="251"/>
        <v>1.9112857164052002</v>
      </c>
      <c r="AD138" s="158">
        <f t="shared" si="251"/>
        <v>1.9125427555672005</v>
      </c>
      <c r="AE138" s="158">
        <f t="shared" si="251"/>
        <v>1.6676622154084</v>
      </c>
    </row>
    <row r="143" spans="2:66" ht="33.75" customHeight="1">
      <c r="B143" s="145" t="s">
        <v>2</v>
      </c>
      <c r="C143" s="145" t="s">
        <v>3</v>
      </c>
      <c r="D143" s="145"/>
      <c r="E143" s="145"/>
      <c r="F143" s="145" t="s">
        <v>16</v>
      </c>
      <c r="G143" s="145"/>
      <c r="H143" s="145" t="s">
        <v>75</v>
      </c>
      <c r="I143" s="144" t="s">
        <v>6</v>
      </c>
      <c r="J143" s="144" t="s">
        <v>7</v>
      </c>
      <c r="K143" s="144" t="s">
        <v>8</v>
      </c>
      <c r="L143" s="144" t="s">
        <v>9</v>
      </c>
      <c r="M143" s="144" t="s">
        <v>49</v>
      </c>
      <c r="N143" s="144" t="s">
        <v>50</v>
      </c>
      <c r="O143" s="144" t="s">
        <v>54</v>
      </c>
      <c r="P143" s="144" t="s">
        <v>55</v>
      </c>
      <c r="Q143" s="144" t="s">
        <v>56</v>
      </c>
      <c r="R143" s="144" t="s">
        <v>57</v>
      </c>
      <c r="S143" s="144" t="s">
        <v>58</v>
      </c>
      <c r="T143" s="144" t="s">
        <v>59</v>
      </c>
      <c r="U143" s="144" t="s">
        <v>60</v>
      </c>
      <c r="V143" s="144" t="s">
        <v>61</v>
      </c>
      <c r="W143" s="144" t="s">
        <v>62</v>
      </c>
      <c r="X143" s="144" t="s">
        <v>63</v>
      </c>
      <c r="Y143" s="144" t="s">
        <v>64</v>
      </c>
      <c r="Z143" s="144" t="s">
        <v>65</v>
      </c>
      <c r="AA143" s="144" t="s">
        <v>66</v>
      </c>
      <c r="AB143" s="144" t="s">
        <v>67</v>
      </c>
      <c r="AC143" s="144" t="s">
        <v>68</v>
      </c>
      <c r="AD143" s="144" t="s">
        <v>69</v>
      </c>
      <c r="AE143" s="144" t="s">
        <v>70</v>
      </c>
      <c r="AF143" s="144" t="s">
        <v>71</v>
      </c>
      <c r="AG143" s="144" t="s">
        <v>72</v>
      </c>
      <c r="AH143" s="144" t="s">
        <v>73</v>
      </c>
      <c r="AI143" s="144" t="s">
        <v>74</v>
      </c>
      <c r="AJ143" s="144" t="s">
        <v>10</v>
      </c>
      <c r="AM143" s="144" t="s">
        <v>6</v>
      </c>
      <c r="AN143" s="144" t="s">
        <v>7</v>
      </c>
      <c r="AO143" s="144" t="s">
        <v>8</v>
      </c>
      <c r="AP143" s="144" t="s">
        <v>9</v>
      </c>
      <c r="AQ143" s="144" t="s">
        <v>49</v>
      </c>
      <c r="AR143" s="144" t="s">
        <v>50</v>
      </c>
      <c r="AS143" s="144" t="s">
        <v>54</v>
      </c>
      <c r="AT143" s="144" t="s">
        <v>55</v>
      </c>
      <c r="AU143" s="144" t="s">
        <v>56</v>
      </c>
      <c r="AV143" s="144" t="s">
        <v>57</v>
      </c>
      <c r="AW143" s="144" t="s">
        <v>58</v>
      </c>
      <c r="AX143" s="144" t="s">
        <v>59</v>
      </c>
      <c r="AY143" s="144" t="s">
        <v>60</v>
      </c>
      <c r="AZ143" s="144" t="s">
        <v>61</v>
      </c>
      <c r="BA143" s="144" t="s">
        <v>62</v>
      </c>
      <c r="BB143" s="144" t="s">
        <v>63</v>
      </c>
      <c r="BC143" s="144" t="s">
        <v>64</v>
      </c>
      <c r="BD143" s="144" t="s">
        <v>65</v>
      </c>
      <c r="BE143" s="144" t="s">
        <v>66</v>
      </c>
      <c r="BF143" s="144" t="s">
        <v>67</v>
      </c>
      <c r="BG143" s="144" t="s">
        <v>68</v>
      </c>
      <c r="BH143" s="144" t="s">
        <v>69</v>
      </c>
      <c r="BI143" s="144" t="s">
        <v>70</v>
      </c>
      <c r="BJ143" s="144" t="s">
        <v>71</v>
      </c>
      <c r="BK143" s="144" t="s">
        <v>72</v>
      </c>
      <c r="BL143" s="144" t="s">
        <v>73</v>
      </c>
      <c r="BM143" s="144" t="s">
        <v>74</v>
      </c>
      <c r="BN143" s="144" t="s">
        <v>10</v>
      </c>
    </row>
    <row r="144" spans="2:66" s="11" customFormat="1" ht="20.100000000000001" customHeight="1">
      <c r="B144" s="10">
        <v>1</v>
      </c>
      <c r="C144" s="34" t="s">
        <v>36</v>
      </c>
      <c r="D144" s="70" t="s">
        <v>84</v>
      </c>
      <c r="E144" s="70">
        <v>1116</v>
      </c>
      <c r="F144" s="36">
        <v>1116</v>
      </c>
      <c r="G144" s="36"/>
      <c r="H144" s="35" t="s">
        <v>77</v>
      </c>
      <c r="I144" s="53"/>
      <c r="J144" s="53"/>
      <c r="K144" s="53"/>
      <c r="L144" s="53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3"/>
      <c r="AF144" s="53"/>
      <c r="AG144" s="53">
        <f>1116-550+550</f>
        <v>1116</v>
      </c>
      <c r="AH144" s="54"/>
      <c r="AI144" s="54"/>
      <c r="AJ144" s="53">
        <f t="shared" ref="AJ144:AJ147" si="252">SUM(I144:AI144)</f>
        <v>1116</v>
      </c>
      <c r="AK144" s="11">
        <v>2900</v>
      </c>
      <c r="AL144" s="11">
        <f>+AK144/0.5*0.1</f>
        <v>580</v>
      </c>
      <c r="AM144" s="53">
        <f>+$AL144*I144/10000000</f>
        <v>0</v>
      </c>
      <c r="AN144" s="54">
        <f t="shared" ref="AN144:BC159" si="253">+$AL144*J144/10000000</f>
        <v>0</v>
      </c>
      <c r="AO144" s="54">
        <f t="shared" si="253"/>
        <v>0</v>
      </c>
      <c r="AP144" s="54">
        <f t="shared" si="253"/>
        <v>0</v>
      </c>
      <c r="AQ144" s="54">
        <f t="shared" si="253"/>
        <v>0</v>
      </c>
      <c r="AR144" s="54">
        <f t="shared" si="253"/>
        <v>0</v>
      </c>
      <c r="AS144" s="54">
        <f t="shared" si="253"/>
        <v>0</v>
      </c>
      <c r="AT144" s="54">
        <f t="shared" si="253"/>
        <v>0</v>
      </c>
      <c r="AU144" s="54">
        <f t="shared" si="253"/>
        <v>0</v>
      </c>
      <c r="AV144" s="54">
        <f t="shared" si="253"/>
        <v>0</v>
      </c>
      <c r="AW144" s="54">
        <f t="shared" si="253"/>
        <v>0</v>
      </c>
      <c r="AX144" s="54">
        <f t="shared" si="253"/>
        <v>0</v>
      </c>
      <c r="AY144" s="54">
        <f t="shared" si="253"/>
        <v>0</v>
      </c>
      <c r="AZ144" s="54">
        <f t="shared" si="253"/>
        <v>0</v>
      </c>
      <c r="BA144" s="54">
        <f t="shared" si="253"/>
        <v>0</v>
      </c>
      <c r="BB144" s="54">
        <f t="shared" si="253"/>
        <v>0</v>
      </c>
      <c r="BC144" s="54">
        <f t="shared" si="253"/>
        <v>0</v>
      </c>
      <c r="BD144" s="54">
        <f t="shared" ref="BD144:BM159" si="254">+$AL144*Z144/10000000</f>
        <v>0</v>
      </c>
      <c r="BE144" s="54">
        <f t="shared" si="254"/>
        <v>0</v>
      </c>
      <c r="BF144" s="54">
        <f t="shared" si="254"/>
        <v>0</v>
      </c>
      <c r="BG144" s="54">
        <f t="shared" si="254"/>
        <v>0</v>
      </c>
      <c r="BH144" s="54">
        <f t="shared" si="254"/>
        <v>0</v>
      </c>
      <c r="BI144" s="54">
        <f t="shared" si="254"/>
        <v>0</v>
      </c>
      <c r="BJ144" s="54">
        <f t="shared" si="254"/>
        <v>0</v>
      </c>
      <c r="BK144" s="54">
        <f t="shared" si="254"/>
        <v>6.4727999999999994E-2</v>
      </c>
      <c r="BL144" s="54">
        <f t="shared" si="254"/>
        <v>0</v>
      </c>
      <c r="BM144" s="54">
        <f t="shared" si="254"/>
        <v>0</v>
      </c>
      <c r="BN144" s="53">
        <f t="shared" ref="BN144:BN147" si="255">SUM(AM144:BM144)</f>
        <v>6.4727999999999994E-2</v>
      </c>
    </row>
    <row r="145" spans="2:66" s="11" customFormat="1" ht="20.100000000000001" customHeight="1">
      <c r="B145" s="10">
        <f>+B144+1</f>
        <v>2</v>
      </c>
      <c r="C145" s="34" t="s">
        <v>37</v>
      </c>
      <c r="D145" s="70" t="s">
        <v>84</v>
      </c>
      <c r="E145" s="70">
        <v>598</v>
      </c>
      <c r="F145" s="36">
        <v>598</v>
      </c>
      <c r="G145" s="36"/>
      <c r="H145" s="35" t="s">
        <v>77</v>
      </c>
      <c r="I145" s="53"/>
      <c r="J145" s="53"/>
      <c r="K145" s="53"/>
      <c r="L145" s="53"/>
      <c r="M145" s="54"/>
      <c r="N145" s="160"/>
      <c r="O145" s="160"/>
      <c r="P145" s="160"/>
      <c r="Q145" s="160"/>
      <c r="R145" s="160"/>
      <c r="S145" s="160"/>
      <c r="T145" s="160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3"/>
      <c r="AF145" s="53">
        <f>192+405</f>
        <v>597</v>
      </c>
      <c r="AG145" s="54"/>
      <c r="AH145" s="54"/>
      <c r="AI145" s="54"/>
      <c r="AJ145" s="53">
        <f t="shared" si="252"/>
        <v>597</v>
      </c>
      <c r="AK145" s="11">
        <v>3850</v>
      </c>
      <c r="AL145" s="11">
        <f t="shared" ref="AL145:AL166" si="256">+AK145/0.5*0.1</f>
        <v>770</v>
      </c>
      <c r="AM145" s="53">
        <f t="shared" ref="AM145:AM166" si="257">+$AL145*I145/10000000</f>
        <v>0</v>
      </c>
      <c r="AN145" s="54">
        <f t="shared" si="253"/>
        <v>0</v>
      </c>
      <c r="AO145" s="54">
        <f t="shared" si="253"/>
        <v>0</v>
      </c>
      <c r="AP145" s="54">
        <f t="shared" si="253"/>
        <v>0</v>
      </c>
      <c r="AQ145" s="54">
        <f t="shared" si="253"/>
        <v>0</v>
      </c>
      <c r="AR145" s="54">
        <f t="shared" si="253"/>
        <v>0</v>
      </c>
      <c r="AS145" s="54">
        <f t="shared" si="253"/>
        <v>0</v>
      </c>
      <c r="AT145" s="54">
        <f t="shared" si="253"/>
        <v>0</v>
      </c>
      <c r="AU145" s="54">
        <f t="shared" si="253"/>
        <v>0</v>
      </c>
      <c r="AV145" s="54">
        <f t="shared" si="253"/>
        <v>0</v>
      </c>
      <c r="AW145" s="54">
        <f t="shared" si="253"/>
        <v>0</v>
      </c>
      <c r="AX145" s="54">
        <f t="shared" si="253"/>
        <v>0</v>
      </c>
      <c r="AY145" s="54">
        <f t="shared" si="253"/>
        <v>0</v>
      </c>
      <c r="AZ145" s="54">
        <f t="shared" si="253"/>
        <v>0</v>
      </c>
      <c r="BA145" s="54">
        <f t="shared" si="253"/>
        <v>0</v>
      </c>
      <c r="BB145" s="54">
        <f t="shared" si="253"/>
        <v>0</v>
      </c>
      <c r="BC145" s="54">
        <f t="shared" si="253"/>
        <v>0</v>
      </c>
      <c r="BD145" s="54">
        <f t="shared" si="254"/>
        <v>0</v>
      </c>
      <c r="BE145" s="54">
        <f t="shared" si="254"/>
        <v>0</v>
      </c>
      <c r="BF145" s="54">
        <f t="shared" si="254"/>
        <v>0</v>
      </c>
      <c r="BG145" s="54">
        <f t="shared" si="254"/>
        <v>0</v>
      </c>
      <c r="BH145" s="54">
        <f t="shared" si="254"/>
        <v>0</v>
      </c>
      <c r="BI145" s="54">
        <f t="shared" si="254"/>
        <v>0</v>
      </c>
      <c r="BJ145" s="54">
        <f t="shared" si="254"/>
        <v>4.5969000000000003E-2</v>
      </c>
      <c r="BK145" s="54">
        <f t="shared" si="254"/>
        <v>0</v>
      </c>
      <c r="BL145" s="54">
        <f t="shared" si="254"/>
        <v>0</v>
      </c>
      <c r="BM145" s="54">
        <f t="shared" si="254"/>
        <v>0</v>
      </c>
      <c r="BN145" s="53">
        <f t="shared" si="255"/>
        <v>4.5969000000000003E-2</v>
      </c>
    </row>
    <row r="146" spans="2:66" s="11" customFormat="1" ht="20.100000000000001" customHeight="1">
      <c r="B146" s="10">
        <f t="shared" ref="B146:B166" si="258">+B145+1</f>
        <v>3</v>
      </c>
      <c r="C146" s="276" t="s">
        <v>38</v>
      </c>
      <c r="D146" s="70" t="s">
        <v>84</v>
      </c>
      <c r="E146" s="302">
        <v>9823</v>
      </c>
      <c r="F146" s="36">
        <v>3200</v>
      </c>
      <c r="G146" s="36"/>
      <c r="H146" s="35" t="s">
        <v>77</v>
      </c>
      <c r="I146" s="53"/>
      <c r="J146" s="53"/>
      <c r="K146" s="53"/>
      <c r="L146" s="53"/>
      <c r="M146" s="53"/>
      <c r="N146" s="73">
        <f>6*12*15-40+1090</f>
        <v>2130</v>
      </c>
      <c r="O146" s="73"/>
      <c r="P146" s="74"/>
      <c r="Q146" s="160"/>
      <c r="R146" s="160"/>
      <c r="S146" s="73">
        <f>540+292</f>
        <v>832</v>
      </c>
      <c r="T146" s="160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89">
        <f t="shared" si="252"/>
        <v>2962</v>
      </c>
      <c r="AK146" s="11">
        <v>4850</v>
      </c>
      <c r="AL146" s="11">
        <f t="shared" si="256"/>
        <v>970</v>
      </c>
      <c r="AM146" s="53">
        <f t="shared" si="257"/>
        <v>0</v>
      </c>
      <c r="AN146" s="54">
        <f t="shared" si="253"/>
        <v>0</v>
      </c>
      <c r="AO146" s="54">
        <f t="shared" si="253"/>
        <v>0</v>
      </c>
      <c r="AP146" s="54">
        <f t="shared" si="253"/>
        <v>0</v>
      </c>
      <c r="AQ146" s="54">
        <f t="shared" si="253"/>
        <v>0</v>
      </c>
      <c r="AR146" s="54">
        <f t="shared" si="253"/>
        <v>0.20660999999999999</v>
      </c>
      <c r="AS146" s="54">
        <f t="shared" si="253"/>
        <v>0</v>
      </c>
      <c r="AT146" s="54">
        <f t="shared" si="253"/>
        <v>0</v>
      </c>
      <c r="AU146" s="54">
        <f t="shared" si="253"/>
        <v>0</v>
      </c>
      <c r="AV146" s="54">
        <f t="shared" si="253"/>
        <v>0</v>
      </c>
      <c r="AW146" s="54">
        <f t="shared" si="253"/>
        <v>8.0703999999999998E-2</v>
      </c>
      <c r="AX146" s="54">
        <f t="shared" si="253"/>
        <v>0</v>
      </c>
      <c r="AY146" s="54">
        <f t="shared" si="253"/>
        <v>0</v>
      </c>
      <c r="AZ146" s="54">
        <f t="shared" si="253"/>
        <v>0</v>
      </c>
      <c r="BA146" s="54">
        <f t="shared" si="253"/>
        <v>0</v>
      </c>
      <c r="BB146" s="54">
        <f t="shared" si="253"/>
        <v>0</v>
      </c>
      <c r="BC146" s="54">
        <f t="shared" si="253"/>
        <v>0</v>
      </c>
      <c r="BD146" s="54">
        <f t="shared" si="254"/>
        <v>0</v>
      </c>
      <c r="BE146" s="54">
        <f t="shared" si="254"/>
        <v>0</v>
      </c>
      <c r="BF146" s="54">
        <f t="shared" si="254"/>
        <v>0</v>
      </c>
      <c r="BG146" s="54">
        <f t="shared" si="254"/>
        <v>0</v>
      </c>
      <c r="BH146" s="54">
        <f t="shared" si="254"/>
        <v>0</v>
      </c>
      <c r="BI146" s="54">
        <f t="shared" si="254"/>
        <v>0</v>
      </c>
      <c r="BJ146" s="54">
        <f t="shared" si="254"/>
        <v>0</v>
      </c>
      <c r="BK146" s="54">
        <f t="shared" si="254"/>
        <v>0</v>
      </c>
      <c r="BL146" s="54">
        <f t="shared" si="254"/>
        <v>0</v>
      </c>
      <c r="BM146" s="54">
        <f t="shared" si="254"/>
        <v>0</v>
      </c>
      <c r="BN146" s="53">
        <f t="shared" si="255"/>
        <v>0.28731399999999996</v>
      </c>
    </row>
    <row r="147" spans="2:66" s="11" customFormat="1" ht="20.100000000000001" customHeight="1">
      <c r="B147" s="10">
        <f t="shared" si="258"/>
        <v>4</v>
      </c>
      <c r="C147" s="278"/>
      <c r="D147" s="70" t="s">
        <v>83</v>
      </c>
      <c r="E147" s="303"/>
      <c r="F147" s="36">
        <v>4086</v>
      </c>
      <c r="G147" s="36"/>
      <c r="H147" s="35" t="s">
        <v>77</v>
      </c>
      <c r="I147" s="53"/>
      <c r="J147" s="53"/>
      <c r="K147" s="53"/>
      <c r="L147" s="53"/>
      <c r="M147" s="53"/>
      <c r="N147" s="73"/>
      <c r="O147" s="73"/>
      <c r="P147" s="73">
        <f>2*12*24+576+264</f>
        <v>1416</v>
      </c>
      <c r="Q147" s="73"/>
      <c r="R147" s="73">
        <f>2*12*24+576</f>
        <v>1152</v>
      </c>
      <c r="S147" s="73">
        <v>240</v>
      </c>
      <c r="T147" s="73">
        <f>2*12*24-94+576-240</f>
        <v>818</v>
      </c>
      <c r="U147" s="53">
        <f>4086-3720+240+94</f>
        <v>700</v>
      </c>
      <c r="V147" s="54"/>
      <c r="W147" s="54"/>
      <c r="X147" s="54"/>
      <c r="Y147" s="54"/>
      <c r="Z147" s="53"/>
      <c r="AA147" s="54"/>
      <c r="AB147" s="54"/>
      <c r="AC147" s="54"/>
      <c r="AD147" s="54"/>
      <c r="AE147" s="54"/>
      <c r="AF147" s="54"/>
      <c r="AG147" s="54"/>
      <c r="AH147" s="54"/>
      <c r="AI147" s="54"/>
      <c r="AJ147" s="89">
        <f t="shared" si="252"/>
        <v>4326</v>
      </c>
      <c r="AK147" s="11">
        <v>4850</v>
      </c>
      <c r="AL147" s="11">
        <f t="shared" si="256"/>
        <v>970</v>
      </c>
      <c r="AM147" s="53">
        <f t="shared" si="257"/>
        <v>0</v>
      </c>
      <c r="AN147" s="54">
        <f t="shared" si="253"/>
        <v>0</v>
      </c>
      <c r="AO147" s="54">
        <f t="shared" si="253"/>
        <v>0</v>
      </c>
      <c r="AP147" s="54">
        <f t="shared" si="253"/>
        <v>0</v>
      </c>
      <c r="AQ147" s="54">
        <f t="shared" si="253"/>
        <v>0</v>
      </c>
      <c r="AR147" s="54">
        <f t="shared" si="253"/>
        <v>0</v>
      </c>
      <c r="AS147" s="54">
        <f t="shared" si="253"/>
        <v>0</v>
      </c>
      <c r="AT147" s="54">
        <f t="shared" si="253"/>
        <v>0.137352</v>
      </c>
      <c r="AU147" s="54">
        <f t="shared" si="253"/>
        <v>0</v>
      </c>
      <c r="AV147" s="54">
        <f t="shared" si="253"/>
        <v>0.111744</v>
      </c>
      <c r="AW147" s="54">
        <f t="shared" si="253"/>
        <v>2.3279999999999999E-2</v>
      </c>
      <c r="AX147" s="54">
        <f t="shared" si="253"/>
        <v>7.9346E-2</v>
      </c>
      <c r="AY147" s="54">
        <f t="shared" si="253"/>
        <v>6.7900000000000002E-2</v>
      </c>
      <c r="AZ147" s="54">
        <f t="shared" si="253"/>
        <v>0</v>
      </c>
      <c r="BA147" s="54">
        <f t="shared" si="253"/>
        <v>0</v>
      </c>
      <c r="BB147" s="54">
        <f t="shared" si="253"/>
        <v>0</v>
      </c>
      <c r="BC147" s="54">
        <f t="shared" si="253"/>
        <v>0</v>
      </c>
      <c r="BD147" s="54">
        <f t="shared" si="254"/>
        <v>0</v>
      </c>
      <c r="BE147" s="54">
        <f t="shared" si="254"/>
        <v>0</v>
      </c>
      <c r="BF147" s="54">
        <f t="shared" si="254"/>
        <v>0</v>
      </c>
      <c r="BG147" s="54">
        <f t="shared" si="254"/>
        <v>0</v>
      </c>
      <c r="BH147" s="54">
        <f t="shared" si="254"/>
        <v>0</v>
      </c>
      <c r="BI147" s="54">
        <f t="shared" si="254"/>
        <v>0</v>
      </c>
      <c r="BJ147" s="54">
        <f t="shared" si="254"/>
        <v>0</v>
      </c>
      <c r="BK147" s="54">
        <f t="shared" si="254"/>
        <v>0</v>
      </c>
      <c r="BL147" s="54">
        <f t="shared" si="254"/>
        <v>0</v>
      </c>
      <c r="BM147" s="54">
        <f t="shared" si="254"/>
        <v>0</v>
      </c>
      <c r="BN147" s="53">
        <f t="shared" si="255"/>
        <v>0.419622</v>
      </c>
    </row>
    <row r="148" spans="2:66" s="11" customFormat="1" ht="20.100000000000001" customHeight="1">
      <c r="B148" s="10">
        <f t="shared" si="258"/>
        <v>5</v>
      </c>
      <c r="C148" s="278"/>
      <c r="D148" s="70" t="s">
        <v>83</v>
      </c>
      <c r="E148" s="303"/>
      <c r="F148" s="36">
        <v>2336</v>
      </c>
      <c r="G148" s="36"/>
      <c r="H148" s="35" t="s">
        <v>77</v>
      </c>
      <c r="I148" s="53"/>
      <c r="J148" s="53"/>
      <c r="K148" s="53"/>
      <c r="L148" s="53"/>
      <c r="M148" s="53"/>
      <c r="N148" s="74"/>
      <c r="O148" s="74"/>
      <c r="P148" s="74"/>
      <c r="Q148" s="160"/>
      <c r="R148" s="160"/>
      <c r="S148" s="160"/>
      <c r="T148" s="160"/>
      <c r="U148" s="54"/>
      <c r="V148" s="53"/>
      <c r="W148" s="53"/>
      <c r="X148" s="53"/>
      <c r="Y148" s="53"/>
      <c r="Z148" s="53"/>
      <c r="AA148" s="53">
        <v>766</v>
      </c>
      <c r="AB148" s="53">
        <f>528+170</f>
        <v>698</v>
      </c>
      <c r="AC148" s="53">
        <f>2336-1992+528</f>
        <v>872</v>
      </c>
      <c r="AD148" s="54"/>
      <c r="AE148" s="54"/>
      <c r="AF148" s="54"/>
      <c r="AG148" s="54"/>
      <c r="AH148" s="54"/>
      <c r="AI148" s="54"/>
      <c r="AJ148" s="53">
        <f>SUM(I148:AI148)</f>
        <v>2336</v>
      </c>
      <c r="AK148" s="11">
        <v>4850</v>
      </c>
      <c r="AL148" s="11">
        <f t="shared" si="256"/>
        <v>970</v>
      </c>
      <c r="AM148" s="53">
        <f t="shared" si="257"/>
        <v>0</v>
      </c>
      <c r="AN148" s="54">
        <f t="shared" si="253"/>
        <v>0</v>
      </c>
      <c r="AO148" s="54">
        <f t="shared" si="253"/>
        <v>0</v>
      </c>
      <c r="AP148" s="54">
        <f t="shared" si="253"/>
        <v>0</v>
      </c>
      <c r="AQ148" s="54">
        <f t="shared" si="253"/>
        <v>0</v>
      </c>
      <c r="AR148" s="54">
        <f t="shared" si="253"/>
        <v>0</v>
      </c>
      <c r="AS148" s="54">
        <f t="shared" si="253"/>
        <v>0</v>
      </c>
      <c r="AT148" s="54">
        <f t="shared" si="253"/>
        <v>0</v>
      </c>
      <c r="AU148" s="54">
        <f t="shared" si="253"/>
        <v>0</v>
      </c>
      <c r="AV148" s="54">
        <f t="shared" si="253"/>
        <v>0</v>
      </c>
      <c r="AW148" s="54">
        <f t="shared" si="253"/>
        <v>0</v>
      </c>
      <c r="AX148" s="54">
        <f t="shared" si="253"/>
        <v>0</v>
      </c>
      <c r="AY148" s="54">
        <f t="shared" si="253"/>
        <v>0</v>
      </c>
      <c r="AZ148" s="54">
        <f t="shared" si="253"/>
        <v>0</v>
      </c>
      <c r="BA148" s="54">
        <f t="shared" si="253"/>
        <v>0</v>
      </c>
      <c r="BB148" s="54">
        <f t="shared" si="253"/>
        <v>0</v>
      </c>
      <c r="BC148" s="54">
        <f t="shared" si="253"/>
        <v>0</v>
      </c>
      <c r="BD148" s="54">
        <f t="shared" si="254"/>
        <v>0</v>
      </c>
      <c r="BE148" s="54">
        <f t="shared" si="254"/>
        <v>7.4302000000000007E-2</v>
      </c>
      <c r="BF148" s="54">
        <f t="shared" si="254"/>
        <v>6.7706000000000002E-2</v>
      </c>
      <c r="BG148" s="54">
        <f t="shared" si="254"/>
        <v>8.4584000000000006E-2</v>
      </c>
      <c r="BH148" s="54">
        <f t="shared" si="254"/>
        <v>0</v>
      </c>
      <c r="BI148" s="54">
        <f t="shared" si="254"/>
        <v>0</v>
      </c>
      <c r="BJ148" s="54">
        <f t="shared" si="254"/>
        <v>0</v>
      </c>
      <c r="BK148" s="54">
        <f t="shared" si="254"/>
        <v>0</v>
      </c>
      <c r="BL148" s="54">
        <f t="shared" si="254"/>
        <v>0</v>
      </c>
      <c r="BM148" s="54">
        <f t="shared" si="254"/>
        <v>0</v>
      </c>
      <c r="BN148" s="53">
        <f>SUM(AM148:BM148)</f>
        <v>0.22659200000000002</v>
      </c>
    </row>
    <row r="149" spans="2:66" s="11" customFormat="1" ht="20.100000000000001" customHeight="1">
      <c r="B149" s="10">
        <f t="shared" si="258"/>
        <v>6</v>
      </c>
      <c r="C149" s="277"/>
      <c r="D149" s="70" t="s">
        <v>84</v>
      </c>
      <c r="E149" s="304"/>
      <c r="F149" s="36">
        <v>201</v>
      </c>
      <c r="G149" s="36"/>
      <c r="H149" s="35" t="s">
        <v>77</v>
      </c>
      <c r="I149" s="53"/>
      <c r="J149" s="53"/>
      <c r="K149" s="53"/>
      <c r="L149" s="53"/>
      <c r="M149" s="53"/>
      <c r="N149" s="74"/>
      <c r="O149" s="74"/>
      <c r="P149" s="74"/>
      <c r="Q149" s="160"/>
      <c r="R149" s="160"/>
      <c r="S149" s="160"/>
      <c r="T149" s="160"/>
      <c r="U149" s="54"/>
      <c r="V149" s="54"/>
      <c r="W149" s="54"/>
      <c r="X149" s="54"/>
      <c r="Y149" s="54"/>
      <c r="Z149" s="53"/>
      <c r="AA149" s="53"/>
      <c r="AB149" s="53"/>
      <c r="AC149" s="53"/>
      <c r="AD149" s="53">
        <v>201</v>
      </c>
      <c r="AE149" s="54"/>
      <c r="AF149" s="54"/>
      <c r="AG149" s="54"/>
      <c r="AH149" s="54"/>
      <c r="AI149" s="54"/>
      <c r="AJ149" s="53">
        <f t="shared" ref="AJ149:AJ155" si="259">SUM(I149:AI149)</f>
        <v>201</v>
      </c>
      <c r="AK149" s="11">
        <v>4850</v>
      </c>
      <c r="AL149" s="11">
        <f t="shared" si="256"/>
        <v>970</v>
      </c>
      <c r="AM149" s="53">
        <f t="shared" si="257"/>
        <v>0</v>
      </c>
      <c r="AN149" s="54">
        <f t="shared" si="253"/>
        <v>0</v>
      </c>
      <c r="AO149" s="54">
        <f t="shared" si="253"/>
        <v>0</v>
      </c>
      <c r="AP149" s="54">
        <f t="shared" si="253"/>
        <v>0</v>
      </c>
      <c r="AQ149" s="54">
        <f t="shared" si="253"/>
        <v>0</v>
      </c>
      <c r="AR149" s="54">
        <f t="shared" si="253"/>
        <v>0</v>
      </c>
      <c r="AS149" s="54">
        <f t="shared" si="253"/>
        <v>0</v>
      </c>
      <c r="AT149" s="54">
        <f t="shared" si="253"/>
        <v>0</v>
      </c>
      <c r="AU149" s="54">
        <f t="shared" si="253"/>
        <v>0</v>
      </c>
      <c r="AV149" s="54">
        <f t="shared" si="253"/>
        <v>0</v>
      </c>
      <c r="AW149" s="54">
        <f t="shared" si="253"/>
        <v>0</v>
      </c>
      <c r="AX149" s="54">
        <f t="shared" si="253"/>
        <v>0</v>
      </c>
      <c r="AY149" s="54">
        <f t="shared" si="253"/>
        <v>0</v>
      </c>
      <c r="AZ149" s="54">
        <f t="shared" si="253"/>
        <v>0</v>
      </c>
      <c r="BA149" s="54">
        <f t="shared" si="253"/>
        <v>0</v>
      </c>
      <c r="BB149" s="54">
        <f t="shared" si="253"/>
        <v>0</v>
      </c>
      <c r="BC149" s="54">
        <f t="shared" si="253"/>
        <v>0</v>
      </c>
      <c r="BD149" s="54">
        <f t="shared" si="254"/>
        <v>0</v>
      </c>
      <c r="BE149" s="54">
        <f t="shared" si="254"/>
        <v>0</v>
      </c>
      <c r="BF149" s="54">
        <f t="shared" si="254"/>
        <v>0</v>
      </c>
      <c r="BG149" s="54">
        <f t="shared" si="254"/>
        <v>0</v>
      </c>
      <c r="BH149" s="54">
        <f t="shared" si="254"/>
        <v>1.9497E-2</v>
      </c>
      <c r="BI149" s="54">
        <f t="shared" si="254"/>
        <v>0</v>
      </c>
      <c r="BJ149" s="54">
        <f t="shared" si="254"/>
        <v>0</v>
      </c>
      <c r="BK149" s="54">
        <f t="shared" si="254"/>
        <v>0</v>
      </c>
      <c r="BL149" s="54">
        <f t="shared" si="254"/>
        <v>0</v>
      </c>
      <c r="BM149" s="54">
        <f t="shared" si="254"/>
        <v>0</v>
      </c>
      <c r="BN149" s="53">
        <f t="shared" ref="BN149:BN155" si="260">SUM(AM149:BM149)</f>
        <v>1.9497E-2</v>
      </c>
    </row>
    <row r="150" spans="2:66" s="11" customFormat="1" ht="20.100000000000001" customHeight="1">
      <c r="B150" s="10">
        <f t="shared" si="258"/>
        <v>7</v>
      </c>
      <c r="C150" s="34" t="s">
        <v>39</v>
      </c>
      <c r="D150" s="34"/>
      <c r="E150" s="70">
        <v>90</v>
      </c>
      <c r="F150" s="36">
        <v>90</v>
      </c>
      <c r="G150" s="36"/>
      <c r="H150" s="74" t="s">
        <v>77</v>
      </c>
      <c r="I150" s="53"/>
      <c r="J150" s="53"/>
      <c r="K150" s="53"/>
      <c r="L150" s="53"/>
      <c r="M150" s="54"/>
      <c r="N150" s="160"/>
      <c r="O150" s="160"/>
      <c r="P150" s="160"/>
      <c r="Q150" s="160"/>
      <c r="R150" s="160"/>
      <c r="S150" s="160"/>
      <c r="T150" s="160"/>
      <c r="U150" s="54"/>
      <c r="V150" s="54"/>
      <c r="W150" s="54"/>
      <c r="X150" s="54"/>
      <c r="Y150" s="54"/>
      <c r="Z150" s="54"/>
      <c r="AA150" s="54"/>
      <c r="AB150" s="54"/>
      <c r="AC150" s="54"/>
      <c r="AD150" s="53">
        <v>90</v>
      </c>
      <c r="AE150" s="53"/>
      <c r="AF150" s="54"/>
      <c r="AG150" s="54"/>
      <c r="AH150" s="54"/>
      <c r="AI150" s="54"/>
      <c r="AJ150" s="53">
        <f t="shared" si="259"/>
        <v>90</v>
      </c>
      <c r="AK150" s="11">
        <v>9970</v>
      </c>
      <c r="AL150" s="11">
        <f t="shared" si="256"/>
        <v>1994</v>
      </c>
      <c r="AM150" s="53">
        <f t="shared" si="257"/>
        <v>0</v>
      </c>
      <c r="AN150" s="54">
        <f t="shared" si="253"/>
        <v>0</v>
      </c>
      <c r="AO150" s="54">
        <f t="shared" si="253"/>
        <v>0</v>
      </c>
      <c r="AP150" s="54">
        <f t="shared" si="253"/>
        <v>0</v>
      </c>
      <c r="AQ150" s="54">
        <f t="shared" si="253"/>
        <v>0</v>
      </c>
      <c r="AR150" s="54">
        <f t="shared" si="253"/>
        <v>0</v>
      </c>
      <c r="AS150" s="54">
        <f t="shared" si="253"/>
        <v>0</v>
      </c>
      <c r="AT150" s="54">
        <f t="shared" si="253"/>
        <v>0</v>
      </c>
      <c r="AU150" s="54">
        <f t="shared" si="253"/>
        <v>0</v>
      </c>
      <c r="AV150" s="54">
        <f t="shared" si="253"/>
        <v>0</v>
      </c>
      <c r="AW150" s="54">
        <f t="shared" si="253"/>
        <v>0</v>
      </c>
      <c r="AX150" s="54">
        <f t="shared" si="253"/>
        <v>0</v>
      </c>
      <c r="AY150" s="54">
        <f t="shared" si="253"/>
        <v>0</v>
      </c>
      <c r="AZ150" s="54">
        <f t="shared" si="253"/>
        <v>0</v>
      </c>
      <c r="BA150" s="54">
        <f t="shared" si="253"/>
        <v>0</v>
      </c>
      <c r="BB150" s="54">
        <f t="shared" si="253"/>
        <v>0</v>
      </c>
      <c r="BC150" s="54">
        <f t="shared" si="253"/>
        <v>0</v>
      </c>
      <c r="BD150" s="54">
        <f t="shared" si="254"/>
        <v>0</v>
      </c>
      <c r="BE150" s="54">
        <f t="shared" si="254"/>
        <v>0</v>
      </c>
      <c r="BF150" s="54">
        <f t="shared" si="254"/>
        <v>0</v>
      </c>
      <c r="BG150" s="54">
        <f t="shared" si="254"/>
        <v>0</v>
      </c>
      <c r="BH150" s="54">
        <f t="shared" si="254"/>
        <v>1.7946E-2</v>
      </c>
      <c r="BI150" s="54">
        <f t="shared" si="254"/>
        <v>0</v>
      </c>
      <c r="BJ150" s="54">
        <f t="shared" si="254"/>
        <v>0</v>
      </c>
      <c r="BK150" s="54">
        <f t="shared" si="254"/>
        <v>0</v>
      </c>
      <c r="BL150" s="54">
        <f t="shared" si="254"/>
        <v>0</v>
      </c>
      <c r="BM150" s="54">
        <f t="shared" si="254"/>
        <v>0</v>
      </c>
      <c r="BN150" s="53">
        <f t="shared" si="260"/>
        <v>1.7946E-2</v>
      </c>
    </row>
    <row r="151" spans="2:66" s="11" customFormat="1" ht="20.100000000000001" customHeight="1">
      <c r="B151" s="10">
        <f t="shared" si="258"/>
        <v>8</v>
      </c>
      <c r="C151" s="276" t="s">
        <v>40</v>
      </c>
      <c r="D151" s="70" t="s">
        <v>84</v>
      </c>
      <c r="E151" s="282">
        <v>13136</v>
      </c>
      <c r="F151" s="36">
        <v>9500</v>
      </c>
      <c r="G151" s="36"/>
      <c r="H151" s="74" t="s">
        <v>80</v>
      </c>
      <c r="I151" s="53"/>
      <c r="J151" s="53"/>
      <c r="K151" s="53"/>
      <c r="L151" s="53"/>
      <c r="M151" s="53"/>
      <c r="N151" s="73"/>
      <c r="O151" s="73"/>
      <c r="P151" s="73"/>
      <c r="Q151" s="73"/>
      <c r="R151" s="73"/>
      <c r="S151" s="73">
        <f>4.5*12*15-240</f>
        <v>570</v>
      </c>
      <c r="T151" s="73">
        <f>4.5*12*26+240</f>
        <v>1644</v>
      </c>
      <c r="U151" s="53">
        <f>4.5*12*15-80+270</f>
        <v>1000</v>
      </c>
      <c r="V151" s="53"/>
      <c r="W151" s="53"/>
      <c r="X151" s="53"/>
      <c r="Y151" s="53">
        <v>1700</v>
      </c>
      <c r="Z151" s="53">
        <f>1620-270</f>
        <v>1350</v>
      </c>
      <c r="AA151" s="53">
        <v>1404</v>
      </c>
      <c r="AB151" s="53">
        <v>1188</v>
      </c>
      <c r="AC151" s="53">
        <v>644</v>
      </c>
      <c r="AD151" s="54"/>
      <c r="AE151" s="54"/>
      <c r="AF151" s="54"/>
      <c r="AG151" s="54"/>
      <c r="AH151" s="54"/>
      <c r="AI151" s="54"/>
      <c r="AJ151" s="53">
        <f t="shared" si="259"/>
        <v>9500</v>
      </c>
      <c r="AK151" s="11">
        <v>16250</v>
      </c>
      <c r="AL151" s="11">
        <f t="shared" si="256"/>
        <v>3250</v>
      </c>
      <c r="AM151" s="53">
        <f t="shared" si="257"/>
        <v>0</v>
      </c>
      <c r="AN151" s="54">
        <f t="shared" si="253"/>
        <v>0</v>
      </c>
      <c r="AO151" s="54">
        <f t="shared" si="253"/>
        <v>0</v>
      </c>
      <c r="AP151" s="54">
        <f t="shared" si="253"/>
        <v>0</v>
      </c>
      <c r="AQ151" s="54">
        <f t="shared" si="253"/>
        <v>0</v>
      </c>
      <c r="AR151" s="54">
        <f t="shared" si="253"/>
        <v>0</v>
      </c>
      <c r="AS151" s="54">
        <f t="shared" si="253"/>
        <v>0</v>
      </c>
      <c r="AT151" s="54">
        <f t="shared" si="253"/>
        <v>0</v>
      </c>
      <c r="AU151" s="54">
        <f t="shared" si="253"/>
        <v>0</v>
      </c>
      <c r="AV151" s="54">
        <f t="shared" si="253"/>
        <v>0</v>
      </c>
      <c r="AW151" s="54">
        <f t="shared" si="253"/>
        <v>0.18525</v>
      </c>
      <c r="AX151" s="54">
        <f t="shared" si="253"/>
        <v>0.5343</v>
      </c>
      <c r="AY151" s="54">
        <f t="shared" si="253"/>
        <v>0.32500000000000001</v>
      </c>
      <c r="AZ151" s="54">
        <f t="shared" si="253"/>
        <v>0</v>
      </c>
      <c r="BA151" s="54">
        <f t="shared" si="253"/>
        <v>0</v>
      </c>
      <c r="BB151" s="54">
        <f t="shared" si="253"/>
        <v>0</v>
      </c>
      <c r="BC151" s="54">
        <f t="shared" si="253"/>
        <v>0.55249999999999999</v>
      </c>
      <c r="BD151" s="54">
        <f t="shared" si="254"/>
        <v>0.43874999999999997</v>
      </c>
      <c r="BE151" s="54">
        <f t="shared" si="254"/>
        <v>0.45629999999999998</v>
      </c>
      <c r="BF151" s="54">
        <f t="shared" si="254"/>
        <v>0.3861</v>
      </c>
      <c r="BG151" s="54">
        <f t="shared" si="254"/>
        <v>0.20930000000000001</v>
      </c>
      <c r="BH151" s="54">
        <f t="shared" si="254"/>
        <v>0</v>
      </c>
      <c r="BI151" s="54">
        <f t="shared" si="254"/>
        <v>0</v>
      </c>
      <c r="BJ151" s="54">
        <f t="shared" si="254"/>
        <v>0</v>
      </c>
      <c r="BK151" s="54">
        <f t="shared" si="254"/>
        <v>0</v>
      </c>
      <c r="BL151" s="54">
        <f t="shared" si="254"/>
        <v>0</v>
      </c>
      <c r="BM151" s="54">
        <f t="shared" si="254"/>
        <v>0</v>
      </c>
      <c r="BN151" s="53">
        <f t="shared" si="260"/>
        <v>3.0874999999999999</v>
      </c>
    </row>
    <row r="152" spans="2:66" s="11" customFormat="1" ht="20.100000000000001" customHeight="1">
      <c r="B152" s="10">
        <f t="shared" si="258"/>
        <v>9</v>
      </c>
      <c r="C152" s="278"/>
      <c r="D152" s="70" t="s">
        <v>83</v>
      </c>
      <c r="E152" s="305"/>
      <c r="F152" s="36">
        <v>3500</v>
      </c>
      <c r="G152" s="36"/>
      <c r="H152" s="74" t="s">
        <v>80</v>
      </c>
      <c r="I152" s="53"/>
      <c r="J152" s="53"/>
      <c r="K152" s="53"/>
      <c r="L152" s="53"/>
      <c r="M152" s="53"/>
      <c r="N152" s="73"/>
      <c r="O152" s="73">
        <v>1368</v>
      </c>
      <c r="P152" s="73"/>
      <c r="Q152" s="73">
        <f>2*12*26-208+624</f>
        <v>1040</v>
      </c>
      <c r="R152" s="73">
        <f>2*12*26+208</f>
        <v>832</v>
      </c>
      <c r="S152" s="73">
        <f>3500-3240</f>
        <v>260</v>
      </c>
      <c r="T152" s="160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3">
        <f t="shared" si="259"/>
        <v>3500</v>
      </c>
      <c r="AK152" s="11">
        <v>16250</v>
      </c>
      <c r="AL152" s="11">
        <f t="shared" si="256"/>
        <v>3250</v>
      </c>
      <c r="AM152" s="53">
        <f t="shared" si="257"/>
        <v>0</v>
      </c>
      <c r="AN152" s="54">
        <f t="shared" si="253"/>
        <v>0</v>
      </c>
      <c r="AO152" s="54">
        <f t="shared" si="253"/>
        <v>0</v>
      </c>
      <c r="AP152" s="54">
        <f t="shared" si="253"/>
        <v>0</v>
      </c>
      <c r="AQ152" s="54">
        <f t="shared" si="253"/>
        <v>0</v>
      </c>
      <c r="AR152" s="54">
        <f t="shared" si="253"/>
        <v>0</v>
      </c>
      <c r="AS152" s="54">
        <f t="shared" si="253"/>
        <v>0.4446</v>
      </c>
      <c r="AT152" s="54">
        <f t="shared" si="253"/>
        <v>0</v>
      </c>
      <c r="AU152" s="54">
        <f t="shared" si="253"/>
        <v>0.33800000000000002</v>
      </c>
      <c r="AV152" s="54">
        <f t="shared" si="253"/>
        <v>0.27039999999999997</v>
      </c>
      <c r="AW152" s="54">
        <f t="shared" si="253"/>
        <v>8.4500000000000006E-2</v>
      </c>
      <c r="AX152" s="54">
        <f t="shared" si="253"/>
        <v>0</v>
      </c>
      <c r="AY152" s="54">
        <f t="shared" si="253"/>
        <v>0</v>
      </c>
      <c r="AZ152" s="54">
        <f t="shared" si="253"/>
        <v>0</v>
      </c>
      <c r="BA152" s="54">
        <f t="shared" si="253"/>
        <v>0</v>
      </c>
      <c r="BB152" s="54">
        <f t="shared" si="253"/>
        <v>0</v>
      </c>
      <c r="BC152" s="54">
        <f t="shared" si="253"/>
        <v>0</v>
      </c>
      <c r="BD152" s="54">
        <f t="shared" si="254"/>
        <v>0</v>
      </c>
      <c r="BE152" s="54">
        <f t="shared" si="254"/>
        <v>0</v>
      </c>
      <c r="BF152" s="54">
        <f t="shared" si="254"/>
        <v>0</v>
      </c>
      <c r="BG152" s="54">
        <f t="shared" si="254"/>
        <v>0</v>
      </c>
      <c r="BH152" s="54">
        <f t="shared" si="254"/>
        <v>0</v>
      </c>
      <c r="BI152" s="54">
        <f t="shared" si="254"/>
        <v>0</v>
      </c>
      <c r="BJ152" s="54">
        <f t="shared" si="254"/>
        <v>0</v>
      </c>
      <c r="BK152" s="54">
        <f t="shared" si="254"/>
        <v>0</v>
      </c>
      <c r="BL152" s="54">
        <f t="shared" si="254"/>
        <v>0</v>
      </c>
      <c r="BM152" s="54">
        <f t="shared" si="254"/>
        <v>0</v>
      </c>
      <c r="BN152" s="53">
        <f t="shared" si="260"/>
        <v>1.1375</v>
      </c>
    </row>
    <row r="153" spans="2:66" s="11" customFormat="1" ht="20.100000000000001" customHeight="1">
      <c r="B153" s="10">
        <f t="shared" si="258"/>
        <v>10</v>
      </c>
      <c r="C153" s="277"/>
      <c r="D153" s="70" t="s">
        <v>84</v>
      </c>
      <c r="E153" s="283"/>
      <c r="F153" s="36">
        <v>136</v>
      </c>
      <c r="G153" s="36"/>
      <c r="H153" s="74" t="s">
        <v>80</v>
      </c>
      <c r="I153" s="53"/>
      <c r="J153" s="53"/>
      <c r="K153" s="53"/>
      <c r="L153" s="53"/>
      <c r="M153" s="53"/>
      <c r="N153" s="73"/>
      <c r="O153" s="73">
        <v>136</v>
      </c>
      <c r="P153" s="73"/>
      <c r="Q153" s="73"/>
      <c r="R153" s="160"/>
      <c r="S153" s="160"/>
      <c r="T153" s="160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3">
        <f t="shared" si="259"/>
        <v>136</v>
      </c>
      <c r="AK153" s="11">
        <v>16250</v>
      </c>
      <c r="AL153" s="11">
        <f t="shared" si="256"/>
        <v>3250</v>
      </c>
      <c r="AM153" s="53">
        <f t="shared" si="257"/>
        <v>0</v>
      </c>
      <c r="AN153" s="54">
        <f t="shared" si="253"/>
        <v>0</v>
      </c>
      <c r="AO153" s="54">
        <f t="shared" si="253"/>
        <v>0</v>
      </c>
      <c r="AP153" s="54">
        <f t="shared" si="253"/>
        <v>0</v>
      </c>
      <c r="AQ153" s="54">
        <f t="shared" si="253"/>
        <v>0</v>
      </c>
      <c r="AR153" s="54">
        <f t="shared" si="253"/>
        <v>0</v>
      </c>
      <c r="AS153" s="54">
        <f t="shared" si="253"/>
        <v>4.4200000000000003E-2</v>
      </c>
      <c r="AT153" s="54">
        <f t="shared" si="253"/>
        <v>0</v>
      </c>
      <c r="AU153" s="54">
        <f t="shared" si="253"/>
        <v>0</v>
      </c>
      <c r="AV153" s="54">
        <f t="shared" si="253"/>
        <v>0</v>
      </c>
      <c r="AW153" s="54">
        <f t="shared" si="253"/>
        <v>0</v>
      </c>
      <c r="AX153" s="54">
        <f t="shared" si="253"/>
        <v>0</v>
      </c>
      <c r="AY153" s="54">
        <f t="shared" si="253"/>
        <v>0</v>
      </c>
      <c r="AZ153" s="54">
        <f t="shared" si="253"/>
        <v>0</v>
      </c>
      <c r="BA153" s="54">
        <f t="shared" si="253"/>
        <v>0</v>
      </c>
      <c r="BB153" s="54">
        <f t="shared" si="253"/>
        <v>0</v>
      </c>
      <c r="BC153" s="54">
        <f t="shared" si="253"/>
        <v>0</v>
      </c>
      <c r="BD153" s="54">
        <f t="shared" si="254"/>
        <v>0</v>
      </c>
      <c r="BE153" s="54">
        <f t="shared" si="254"/>
        <v>0</v>
      </c>
      <c r="BF153" s="54">
        <f t="shared" si="254"/>
        <v>0</v>
      </c>
      <c r="BG153" s="54">
        <f t="shared" si="254"/>
        <v>0</v>
      </c>
      <c r="BH153" s="54">
        <f t="shared" si="254"/>
        <v>0</v>
      </c>
      <c r="BI153" s="54">
        <f t="shared" si="254"/>
        <v>0</v>
      </c>
      <c r="BJ153" s="54">
        <f t="shared" si="254"/>
        <v>0</v>
      </c>
      <c r="BK153" s="54">
        <f t="shared" si="254"/>
        <v>0</v>
      </c>
      <c r="BL153" s="54">
        <f t="shared" si="254"/>
        <v>0</v>
      </c>
      <c r="BM153" s="54">
        <f t="shared" si="254"/>
        <v>0</v>
      </c>
      <c r="BN153" s="53">
        <f t="shared" si="260"/>
        <v>4.4200000000000003E-2</v>
      </c>
    </row>
    <row r="154" spans="2:66" s="11" customFormat="1" ht="20.100000000000001" customHeight="1">
      <c r="B154" s="10">
        <f t="shared" si="258"/>
        <v>11</v>
      </c>
      <c r="C154" s="146" t="s">
        <v>41</v>
      </c>
      <c r="D154" s="147" t="s">
        <v>83</v>
      </c>
      <c r="E154" s="147">
        <v>3229</v>
      </c>
      <c r="F154" s="148">
        <v>3229</v>
      </c>
      <c r="G154" s="148"/>
      <c r="H154" s="74" t="s">
        <v>80</v>
      </c>
      <c r="I154" s="53"/>
      <c r="J154" s="53"/>
      <c r="K154" s="53"/>
      <c r="L154" s="53"/>
      <c r="M154" s="54"/>
      <c r="N154" s="73"/>
      <c r="O154" s="73"/>
      <c r="P154" s="73"/>
      <c r="Q154" s="73"/>
      <c r="R154" s="160"/>
      <c r="S154" s="160"/>
      <c r="T154" s="160"/>
      <c r="U154" s="54"/>
      <c r="V154" s="54"/>
      <c r="W154" s="54"/>
      <c r="X154" s="54"/>
      <c r="Y154" s="54"/>
      <c r="Z154" s="54"/>
      <c r="AA154" s="54"/>
      <c r="AB154" s="53"/>
      <c r="AC154" s="53"/>
      <c r="AD154" s="53"/>
      <c r="AE154" s="53"/>
      <c r="AF154" s="53">
        <v>1501</v>
      </c>
      <c r="AG154" s="53"/>
      <c r="AH154" s="53">
        <f>793+546+389</f>
        <v>1728</v>
      </c>
      <c r="AI154" s="54"/>
      <c r="AJ154" s="53">
        <f t="shared" si="259"/>
        <v>3229</v>
      </c>
      <c r="AK154" s="11">
        <v>22495.5</v>
      </c>
      <c r="AL154" s="11">
        <f t="shared" si="256"/>
        <v>4499.1000000000004</v>
      </c>
      <c r="AM154" s="53">
        <f t="shared" si="257"/>
        <v>0</v>
      </c>
      <c r="AN154" s="54">
        <f t="shared" si="253"/>
        <v>0</v>
      </c>
      <c r="AO154" s="54">
        <f t="shared" si="253"/>
        <v>0</v>
      </c>
      <c r="AP154" s="54">
        <f t="shared" si="253"/>
        <v>0</v>
      </c>
      <c r="AQ154" s="54">
        <f t="shared" si="253"/>
        <v>0</v>
      </c>
      <c r="AR154" s="54">
        <f t="shared" si="253"/>
        <v>0</v>
      </c>
      <c r="AS154" s="54">
        <f t="shared" si="253"/>
        <v>0</v>
      </c>
      <c r="AT154" s="54">
        <f t="shared" si="253"/>
        <v>0</v>
      </c>
      <c r="AU154" s="54">
        <f t="shared" si="253"/>
        <v>0</v>
      </c>
      <c r="AV154" s="54">
        <f t="shared" si="253"/>
        <v>0</v>
      </c>
      <c r="AW154" s="54">
        <f t="shared" si="253"/>
        <v>0</v>
      </c>
      <c r="AX154" s="54">
        <f t="shared" si="253"/>
        <v>0</v>
      </c>
      <c r="AY154" s="54">
        <f t="shared" si="253"/>
        <v>0</v>
      </c>
      <c r="AZ154" s="54">
        <f t="shared" si="253"/>
        <v>0</v>
      </c>
      <c r="BA154" s="54">
        <f t="shared" si="253"/>
        <v>0</v>
      </c>
      <c r="BB154" s="54">
        <f t="shared" si="253"/>
        <v>0</v>
      </c>
      <c r="BC154" s="54">
        <f t="shared" si="253"/>
        <v>0</v>
      </c>
      <c r="BD154" s="54">
        <f t="shared" si="254"/>
        <v>0</v>
      </c>
      <c r="BE154" s="54">
        <f t="shared" si="254"/>
        <v>0</v>
      </c>
      <c r="BF154" s="54">
        <f t="shared" si="254"/>
        <v>0</v>
      </c>
      <c r="BG154" s="54">
        <f t="shared" si="254"/>
        <v>0</v>
      </c>
      <c r="BH154" s="54">
        <f t="shared" si="254"/>
        <v>0</v>
      </c>
      <c r="BI154" s="54">
        <f t="shared" si="254"/>
        <v>0</v>
      </c>
      <c r="BJ154" s="54">
        <f t="shared" si="254"/>
        <v>0.6753149100000001</v>
      </c>
      <c r="BK154" s="54">
        <f t="shared" si="254"/>
        <v>0</v>
      </c>
      <c r="BL154" s="54">
        <f t="shared" si="254"/>
        <v>0.7774444800000001</v>
      </c>
      <c r="BM154" s="54">
        <f t="shared" si="254"/>
        <v>0</v>
      </c>
      <c r="BN154" s="53">
        <f t="shared" si="260"/>
        <v>1.4527593900000002</v>
      </c>
    </row>
    <row r="155" spans="2:66" s="11" customFormat="1" ht="20.100000000000001" customHeight="1">
      <c r="B155" s="10">
        <f t="shared" si="258"/>
        <v>12</v>
      </c>
      <c r="C155" s="279" t="s">
        <v>42</v>
      </c>
      <c r="D155" s="70" t="s">
        <v>84</v>
      </c>
      <c r="E155" s="282">
        <v>14655</v>
      </c>
      <c r="F155" s="36">
        <v>655</v>
      </c>
      <c r="G155" s="36"/>
      <c r="H155" s="74" t="s">
        <v>82</v>
      </c>
      <c r="I155" s="53"/>
      <c r="J155" s="53"/>
      <c r="K155" s="53"/>
      <c r="L155" s="53"/>
      <c r="M155" s="53"/>
      <c r="N155" s="73"/>
      <c r="O155" s="73"/>
      <c r="P155" s="73"/>
      <c r="Q155" s="73"/>
      <c r="R155" s="160"/>
      <c r="S155" s="160"/>
      <c r="T155" s="160"/>
      <c r="U155" s="54"/>
      <c r="V155" s="54"/>
      <c r="W155" s="54"/>
      <c r="X155" s="54"/>
      <c r="Y155" s="54"/>
      <c r="Z155" s="54"/>
      <c r="AA155" s="54"/>
      <c r="AB155" s="53"/>
      <c r="AC155" s="53"/>
      <c r="AD155" s="54"/>
      <c r="AE155" s="54"/>
      <c r="AF155" s="54"/>
      <c r="AG155" s="53"/>
      <c r="AH155" s="53">
        <v>655</v>
      </c>
      <c r="AI155" s="54"/>
      <c r="AJ155" s="53">
        <f t="shared" si="259"/>
        <v>655</v>
      </c>
      <c r="AK155" s="11">
        <v>23496</v>
      </c>
      <c r="AL155" s="11">
        <f t="shared" si="256"/>
        <v>4699.2</v>
      </c>
      <c r="AM155" s="53">
        <f t="shared" si="257"/>
        <v>0</v>
      </c>
      <c r="AN155" s="54">
        <f t="shared" si="253"/>
        <v>0</v>
      </c>
      <c r="AO155" s="54">
        <f t="shared" si="253"/>
        <v>0</v>
      </c>
      <c r="AP155" s="54">
        <f t="shared" si="253"/>
        <v>0</v>
      </c>
      <c r="AQ155" s="54">
        <f t="shared" si="253"/>
        <v>0</v>
      </c>
      <c r="AR155" s="54">
        <f t="shared" si="253"/>
        <v>0</v>
      </c>
      <c r="AS155" s="54">
        <f t="shared" si="253"/>
        <v>0</v>
      </c>
      <c r="AT155" s="54">
        <f t="shared" si="253"/>
        <v>0</v>
      </c>
      <c r="AU155" s="54">
        <f t="shared" si="253"/>
        <v>0</v>
      </c>
      <c r="AV155" s="54">
        <f t="shared" si="253"/>
        <v>0</v>
      </c>
      <c r="AW155" s="54">
        <f t="shared" si="253"/>
        <v>0</v>
      </c>
      <c r="AX155" s="54">
        <f t="shared" si="253"/>
        <v>0</v>
      </c>
      <c r="AY155" s="54">
        <f t="shared" si="253"/>
        <v>0</v>
      </c>
      <c r="AZ155" s="54">
        <f t="shared" si="253"/>
        <v>0</v>
      </c>
      <c r="BA155" s="54">
        <f t="shared" si="253"/>
        <v>0</v>
      </c>
      <c r="BB155" s="54">
        <f t="shared" si="253"/>
        <v>0</v>
      </c>
      <c r="BC155" s="54">
        <f t="shared" si="253"/>
        <v>0</v>
      </c>
      <c r="BD155" s="54">
        <f t="shared" si="254"/>
        <v>0</v>
      </c>
      <c r="BE155" s="54">
        <f t="shared" si="254"/>
        <v>0</v>
      </c>
      <c r="BF155" s="54">
        <f t="shared" si="254"/>
        <v>0</v>
      </c>
      <c r="BG155" s="54">
        <f t="shared" si="254"/>
        <v>0</v>
      </c>
      <c r="BH155" s="54">
        <f t="shared" si="254"/>
        <v>0</v>
      </c>
      <c r="BI155" s="54">
        <f t="shared" si="254"/>
        <v>0</v>
      </c>
      <c r="BJ155" s="54">
        <f t="shared" si="254"/>
        <v>0</v>
      </c>
      <c r="BK155" s="54">
        <f t="shared" si="254"/>
        <v>0</v>
      </c>
      <c r="BL155" s="54">
        <f t="shared" si="254"/>
        <v>0.3077976</v>
      </c>
      <c r="BM155" s="54">
        <f t="shared" si="254"/>
        <v>0</v>
      </c>
      <c r="BN155" s="53">
        <f t="shared" si="260"/>
        <v>0.3077976</v>
      </c>
    </row>
    <row r="156" spans="2:66" s="11" customFormat="1" ht="20.100000000000001" customHeight="1">
      <c r="B156" s="10">
        <f t="shared" si="258"/>
        <v>13</v>
      </c>
      <c r="C156" s="280"/>
      <c r="D156" s="282" t="s">
        <v>83</v>
      </c>
      <c r="E156" s="305"/>
      <c r="F156" s="302">
        <v>14000</v>
      </c>
      <c r="G156" s="148"/>
      <c r="H156" s="74" t="s">
        <v>81</v>
      </c>
      <c r="I156" s="53"/>
      <c r="J156" s="53"/>
      <c r="K156" s="53"/>
      <c r="L156" s="53"/>
      <c r="M156" s="53"/>
      <c r="N156" s="73"/>
      <c r="O156" s="73">
        <v>540</v>
      </c>
      <c r="P156" s="73">
        <v>540</v>
      </c>
      <c r="Q156" s="73">
        <v>780</v>
      </c>
      <c r="R156" s="73">
        <f>2.5*26*6+390</f>
        <v>780</v>
      </c>
      <c r="S156" s="73">
        <f t="shared" ref="S156" si="261">2.5*26*6</f>
        <v>390</v>
      </c>
      <c r="T156" s="73">
        <f>2.5*26*6+240</f>
        <v>630</v>
      </c>
      <c r="U156" s="53"/>
      <c r="V156" s="53"/>
      <c r="W156" s="53"/>
      <c r="X156" s="53"/>
      <c r="Y156" s="53"/>
      <c r="Z156" s="53">
        <v>720</v>
      </c>
      <c r="AA156" s="53"/>
      <c r="AB156" s="53">
        <v>1020</v>
      </c>
      <c r="AC156" s="53"/>
      <c r="AD156" s="53"/>
      <c r="AE156" s="53">
        <v>1170</v>
      </c>
      <c r="AF156" s="53">
        <f>2.5*26*6+390</f>
        <v>780</v>
      </c>
      <c r="AG156" s="53">
        <f t="shared" ref="AG156" si="262">2.5*26*6</f>
        <v>390</v>
      </c>
      <c r="AH156" s="54"/>
      <c r="AI156" s="54"/>
      <c r="AJ156" s="89">
        <f t="shared" ref="AJ156" si="263">SUM(I156:AI156)</f>
        <v>7740</v>
      </c>
      <c r="AK156" s="11">
        <v>23496</v>
      </c>
      <c r="AL156" s="11">
        <f t="shared" si="256"/>
        <v>4699.2</v>
      </c>
      <c r="AM156" s="53">
        <f t="shared" si="257"/>
        <v>0</v>
      </c>
      <c r="AN156" s="54">
        <f t="shared" si="253"/>
        <v>0</v>
      </c>
      <c r="AO156" s="54">
        <f t="shared" si="253"/>
        <v>0</v>
      </c>
      <c r="AP156" s="54">
        <f t="shared" si="253"/>
        <v>0</v>
      </c>
      <c r="AQ156" s="54">
        <f t="shared" si="253"/>
        <v>0</v>
      </c>
      <c r="AR156" s="54">
        <f t="shared" si="253"/>
        <v>0</v>
      </c>
      <c r="AS156" s="54">
        <f t="shared" si="253"/>
        <v>0.2537568</v>
      </c>
      <c r="AT156" s="54">
        <f t="shared" si="253"/>
        <v>0.2537568</v>
      </c>
      <c r="AU156" s="54">
        <f t="shared" si="253"/>
        <v>0.36653760000000002</v>
      </c>
      <c r="AV156" s="54">
        <f t="shared" si="253"/>
        <v>0.36653760000000002</v>
      </c>
      <c r="AW156" s="54">
        <f t="shared" si="253"/>
        <v>0.18326880000000001</v>
      </c>
      <c r="AX156" s="54">
        <f t="shared" si="253"/>
        <v>0.29604960000000002</v>
      </c>
      <c r="AY156" s="54">
        <f t="shared" si="253"/>
        <v>0</v>
      </c>
      <c r="AZ156" s="54">
        <f t="shared" si="253"/>
        <v>0</v>
      </c>
      <c r="BA156" s="54">
        <f t="shared" si="253"/>
        <v>0</v>
      </c>
      <c r="BB156" s="54">
        <f t="shared" si="253"/>
        <v>0</v>
      </c>
      <c r="BC156" s="54">
        <f t="shared" si="253"/>
        <v>0</v>
      </c>
      <c r="BD156" s="54">
        <f t="shared" si="254"/>
        <v>0.33834239999999999</v>
      </c>
      <c r="BE156" s="54">
        <f t="shared" si="254"/>
        <v>0</v>
      </c>
      <c r="BF156" s="54">
        <f t="shared" si="254"/>
        <v>0.47931839999999998</v>
      </c>
      <c r="BG156" s="54">
        <f t="shared" si="254"/>
        <v>0</v>
      </c>
      <c r="BH156" s="54">
        <f t="shared" si="254"/>
        <v>0</v>
      </c>
      <c r="BI156" s="54">
        <f t="shared" si="254"/>
        <v>0.54980640000000003</v>
      </c>
      <c r="BJ156" s="54">
        <f t="shared" si="254"/>
        <v>0.36653760000000002</v>
      </c>
      <c r="BK156" s="54">
        <f t="shared" si="254"/>
        <v>0.18326880000000001</v>
      </c>
      <c r="BL156" s="54">
        <f t="shared" si="254"/>
        <v>0</v>
      </c>
      <c r="BM156" s="54">
        <f t="shared" si="254"/>
        <v>0</v>
      </c>
      <c r="BN156" s="53">
        <f t="shared" ref="BN156" si="264">SUM(AM156:BM156)</f>
        <v>3.6371808000000003</v>
      </c>
    </row>
    <row r="157" spans="2:66" s="11" customFormat="1" ht="20.100000000000001" customHeight="1">
      <c r="B157" s="10">
        <f t="shared" si="258"/>
        <v>14</v>
      </c>
      <c r="C157" s="281"/>
      <c r="D157" s="283"/>
      <c r="E157" s="283"/>
      <c r="F157" s="304"/>
      <c r="G157" s="149"/>
      <c r="H157" s="74" t="s">
        <v>82</v>
      </c>
      <c r="I157" s="53"/>
      <c r="J157" s="53"/>
      <c r="K157" s="53"/>
      <c r="L157" s="53"/>
      <c r="M157" s="53"/>
      <c r="N157" s="73"/>
      <c r="O157" s="73"/>
      <c r="P157" s="73">
        <v>458</v>
      </c>
      <c r="Q157" s="73">
        <f>2.5*26*6-158+390+322</f>
        <v>944</v>
      </c>
      <c r="R157" s="73"/>
      <c r="S157" s="73">
        <f>2.5*26*6-218+390+158-540</f>
        <v>180</v>
      </c>
      <c r="T157" s="73">
        <f>2.5*26*6+218</f>
        <v>608</v>
      </c>
      <c r="U157" s="53"/>
      <c r="V157" s="53">
        <v>480</v>
      </c>
      <c r="W157" s="53"/>
      <c r="X157" s="53"/>
      <c r="Y157" s="53"/>
      <c r="Z157" s="53"/>
      <c r="AA157" s="53">
        <v>720</v>
      </c>
      <c r="AB157" s="53"/>
      <c r="AC157" s="53">
        <v>833</v>
      </c>
      <c r="AD157" s="53"/>
      <c r="AE157" s="53">
        <f>943-53</f>
        <v>890</v>
      </c>
      <c r="AF157" s="53">
        <f>2.5*26*6-185+390+390-163</f>
        <v>822</v>
      </c>
      <c r="AG157" s="53">
        <f>140+185</f>
        <v>325</v>
      </c>
      <c r="AH157" s="54"/>
      <c r="AI157" s="54"/>
      <c r="AJ157" s="53">
        <f t="shared" ref="AJ157:AJ161" si="265">SUM(I157:AI157)</f>
        <v>6260</v>
      </c>
      <c r="AK157" s="11">
        <v>23496</v>
      </c>
      <c r="AL157" s="11">
        <f t="shared" si="256"/>
        <v>4699.2</v>
      </c>
      <c r="AM157" s="53">
        <f t="shared" si="257"/>
        <v>0</v>
      </c>
      <c r="AN157" s="54">
        <f t="shared" si="253"/>
        <v>0</v>
      </c>
      <c r="AO157" s="54">
        <f t="shared" si="253"/>
        <v>0</v>
      </c>
      <c r="AP157" s="54">
        <f t="shared" si="253"/>
        <v>0</v>
      </c>
      <c r="AQ157" s="54">
        <f t="shared" si="253"/>
        <v>0</v>
      </c>
      <c r="AR157" s="54">
        <f t="shared" si="253"/>
        <v>0</v>
      </c>
      <c r="AS157" s="54">
        <f t="shared" si="253"/>
        <v>0</v>
      </c>
      <c r="AT157" s="54">
        <f t="shared" si="253"/>
        <v>0.21522336</v>
      </c>
      <c r="AU157" s="54">
        <f t="shared" si="253"/>
        <v>0.44360447999999997</v>
      </c>
      <c r="AV157" s="54">
        <f t="shared" si="253"/>
        <v>0</v>
      </c>
      <c r="AW157" s="54">
        <f t="shared" si="253"/>
        <v>8.4585599999999997E-2</v>
      </c>
      <c r="AX157" s="54">
        <f t="shared" si="253"/>
        <v>0.28571136000000003</v>
      </c>
      <c r="AY157" s="54">
        <f t="shared" si="253"/>
        <v>0</v>
      </c>
      <c r="AZ157" s="54">
        <f t="shared" si="253"/>
        <v>0.2255616</v>
      </c>
      <c r="BA157" s="54">
        <f t="shared" si="253"/>
        <v>0</v>
      </c>
      <c r="BB157" s="54">
        <f t="shared" si="253"/>
        <v>0</v>
      </c>
      <c r="BC157" s="54">
        <f t="shared" si="253"/>
        <v>0</v>
      </c>
      <c r="BD157" s="54">
        <f t="shared" si="254"/>
        <v>0</v>
      </c>
      <c r="BE157" s="54">
        <f t="shared" si="254"/>
        <v>0.33834239999999999</v>
      </c>
      <c r="BF157" s="54">
        <f t="shared" si="254"/>
        <v>0</v>
      </c>
      <c r="BG157" s="54">
        <f t="shared" si="254"/>
        <v>0.39144335999999996</v>
      </c>
      <c r="BH157" s="54">
        <f t="shared" si="254"/>
        <v>0</v>
      </c>
      <c r="BI157" s="54">
        <f t="shared" si="254"/>
        <v>0.41822880000000001</v>
      </c>
      <c r="BJ157" s="54">
        <f t="shared" si="254"/>
        <v>0.38627423999999999</v>
      </c>
      <c r="BK157" s="54">
        <f t="shared" si="254"/>
        <v>0.152724</v>
      </c>
      <c r="BL157" s="54">
        <f t="shared" si="254"/>
        <v>0</v>
      </c>
      <c r="BM157" s="54">
        <f t="shared" si="254"/>
        <v>0</v>
      </c>
      <c r="BN157" s="53">
        <f t="shared" ref="BN157:BN161" si="266">SUM(AM157:BM157)</f>
        <v>2.9416992</v>
      </c>
    </row>
    <row r="158" spans="2:66" s="11" customFormat="1" ht="20.100000000000001" customHeight="1">
      <c r="B158" s="10">
        <f t="shared" si="258"/>
        <v>15</v>
      </c>
      <c r="C158" s="279" t="s">
        <v>43</v>
      </c>
      <c r="D158" s="70" t="s">
        <v>84</v>
      </c>
      <c r="E158" s="282">
        <v>3639</v>
      </c>
      <c r="F158" s="36">
        <v>970</v>
      </c>
      <c r="G158" s="36"/>
      <c r="H158" s="74" t="s">
        <v>79</v>
      </c>
      <c r="I158" s="53"/>
      <c r="J158" s="53"/>
      <c r="K158" s="53"/>
      <c r="L158" s="53"/>
      <c r="M158" s="54"/>
      <c r="N158" s="73"/>
      <c r="O158" s="73"/>
      <c r="P158" s="73"/>
      <c r="Q158" s="73"/>
      <c r="R158" s="160"/>
      <c r="S158" s="160"/>
      <c r="T158" s="160"/>
      <c r="U158" s="53"/>
      <c r="V158" s="53"/>
      <c r="W158" s="53"/>
      <c r="X158" s="53"/>
      <c r="Y158" s="54"/>
      <c r="Z158" s="53">
        <f>700+270</f>
        <v>970</v>
      </c>
      <c r="AA158" s="54"/>
      <c r="AB158" s="54"/>
      <c r="AC158" s="54"/>
      <c r="AD158" s="54"/>
      <c r="AE158" s="54"/>
      <c r="AF158" s="54"/>
      <c r="AG158" s="54"/>
      <c r="AH158" s="54"/>
      <c r="AI158" s="54"/>
      <c r="AJ158" s="53">
        <f t="shared" si="265"/>
        <v>970</v>
      </c>
      <c r="AK158" s="11">
        <v>32000</v>
      </c>
      <c r="AL158" s="11">
        <f t="shared" si="256"/>
        <v>6400</v>
      </c>
      <c r="AM158" s="53">
        <f t="shared" si="257"/>
        <v>0</v>
      </c>
      <c r="AN158" s="54">
        <f t="shared" si="253"/>
        <v>0</v>
      </c>
      <c r="AO158" s="54">
        <f t="shared" si="253"/>
        <v>0</v>
      </c>
      <c r="AP158" s="54">
        <f t="shared" si="253"/>
        <v>0</v>
      </c>
      <c r="AQ158" s="54">
        <f t="shared" si="253"/>
        <v>0</v>
      </c>
      <c r="AR158" s="54">
        <f t="shared" si="253"/>
        <v>0</v>
      </c>
      <c r="AS158" s="54">
        <f t="shared" si="253"/>
        <v>0</v>
      </c>
      <c r="AT158" s="54">
        <f t="shared" si="253"/>
        <v>0</v>
      </c>
      <c r="AU158" s="54">
        <f t="shared" si="253"/>
        <v>0</v>
      </c>
      <c r="AV158" s="54">
        <f t="shared" si="253"/>
        <v>0</v>
      </c>
      <c r="AW158" s="54">
        <f t="shared" si="253"/>
        <v>0</v>
      </c>
      <c r="AX158" s="54">
        <f t="shared" si="253"/>
        <v>0</v>
      </c>
      <c r="AY158" s="54">
        <f t="shared" si="253"/>
        <v>0</v>
      </c>
      <c r="AZ158" s="54">
        <f t="shared" si="253"/>
        <v>0</v>
      </c>
      <c r="BA158" s="54">
        <f t="shared" si="253"/>
        <v>0</v>
      </c>
      <c r="BB158" s="54">
        <f t="shared" si="253"/>
        <v>0</v>
      </c>
      <c r="BC158" s="54">
        <f t="shared" si="253"/>
        <v>0</v>
      </c>
      <c r="BD158" s="54">
        <f t="shared" si="254"/>
        <v>0.62080000000000002</v>
      </c>
      <c r="BE158" s="54">
        <f t="shared" si="254"/>
        <v>0</v>
      </c>
      <c r="BF158" s="54">
        <f t="shared" si="254"/>
        <v>0</v>
      </c>
      <c r="BG158" s="54">
        <f t="shared" si="254"/>
        <v>0</v>
      </c>
      <c r="BH158" s="54">
        <f t="shared" si="254"/>
        <v>0</v>
      </c>
      <c r="BI158" s="54">
        <f t="shared" si="254"/>
        <v>0</v>
      </c>
      <c r="BJ158" s="54">
        <f t="shared" si="254"/>
        <v>0</v>
      </c>
      <c r="BK158" s="54">
        <f t="shared" si="254"/>
        <v>0</v>
      </c>
      <c r="BL158" s="54">
        <f t="shared" si="254"/>
        <v>0</v>
      </c>
      <c r="BM158" s="54">
        <f t="shared" si="254"/>
        <v>0</v>
      </c>
      <c r="BN158" s="53">
        <f t="shared" si="266"/>
        <v>0.62080000000000002</v>
      </c>
    </row>
    <row r="159" spans="2:66" s="11" customFormat="1" ht="20.100000000000001" customHeight="1">
      <c r="B159" s="10">
        <f t="shared" si="258"/>
        <v>16</v>
      </c>
      <c r="C159" s="280"/>
      <c r="D159" s="70" t="s">
        <v>83</v>
      </c>
      <c r="E159" s="305"/>
      <c r="F159" s="148">
        <v>300</v>
      </c>
      <c r="G159" s="148"/>
      <c r="H159" s="74" t="s">
        <v>79</v>
      </c>
      <c r="I159" s="53"/>
      <c r="J159" s="53"/>
      <c r="K159" s="53"/>
      <c r="L159" s="53"/>
      <c r="M159" s="54"/>
      <c r="N159" s="73"/>
      <c r="O159" s="73"/>
      <c r="P159" s="73"/>
      <c r="Q159" s="73"/>
      <c r="R159" s="160"/>
      <c r="S159" s="160"/>
      <c r="T159" s="160"/>
      <c r="U159" s="53"/>
      <c r="V159" s="54"/>
      <c r="W159" s="54"/>
      <c r="X159" s="53"/>
      <c r="Y159" s="53"/>
      <c r="Z159" s="53"/>
      <c r="AA159" s="53"/>
      <c r="AB159" s="54"/>
      <c r="AC159" s="53">
        <v>300</v>
      </c>
      <c r="AD159" s="54"/>
      <c r="AE159" s="54"/>
      <c r="AF159" s="54"/>
      <c r="AG159" s="54"/>
      <c r="AH159" s="54"/>
      <c r="AI159" s="54"/>
      <c r="AJ159" s="53">
        <f t="shared" si="265"/>
        <v>300</v>
      </c>
      <c r="AK159" s="11">
        <v>32000</v>
      </c>
      <c r="AL159" s="11">
        <f t="shared" si="256"/>
        <v>6400</v>
      </c>
      <c r="AM159" s="53">
        <f t="shared" si="257"/>
        <v>0</v>
      </c>
      <c r="AN159" s="54">
        <f t="shared" si="253"/>
        <v>0</v>
      </c>
      <c r="AO159" s="54">
        <f t="shared" si="253"/>
        <v>0</v>
      </c>
      <c r="AP159" s="54">
        <f t="shared" si="253"/>
        <v>0</v>
      </c>
      <c r="AQ159" s="54">
        <f t="shared" si="253"/>
        <v>0</v>
      </c>
      <c r="AR159" s="54">
        <f t="shared" si="253"/>
        <v>0</v>
      </c>
      <c r="AS159" s="54">
        <f t="shared" si="253"/>
        <v>0</v>
      </c>
      <c r="AT159" s="54">
        <f t="shared" si="253"/>
        <v>0</v>
      </c>
      <c r="AU159" s="54">
        <f t="shared" si="253"/>
        <v>0</v>
      </c>
      <c r="AV159" s="54">
        <f t="shared" si="253"/>
        <v>0</v>
      </c>
      <c r="AW159" s="54">
        <f t="shared" si="253"/>
        <v>0</v>
      </c>
      <c r="AX159" s="54">
        <f t="shared" si="253"/>
        <v>0</v>
      </c>
      <c r="AY159" s="54">
        <f t="shared" si="253"/>
        <v>0</v>
      </c>
      <c r="AZ159" s="54">
        <f t="shared" si="253"/>
        <v>0</v>
      </c>
      <c r="BA159" s="54">
        <f t="shared" si="253"/>
        <v>0</v>
      </c>
      <c r="BB159" s="54">
        <f t="shared" si="253"/>
        <v>0</v>
      </c>
      <c r="BC159" s="54">
        <f t="shared" ref="BC159:BC166" si="267">+$AL159*Y159/10000000</f>
        <v>0</v>
      </c>
      <c r="BD159" s="54">
        <f t="shared" si="254"/>
        <v>0</v>
      </c>
      <c r="BE159" s="54">
        <f t="shared" si="254"/>
        <v>0</v>
      </c>
      <c r="BF159" s="54">
        <f t="shared" si="254"/>
        <v>0</v>
      </c>
      <c r="BG159" s="54">
        <f t="shared" si="254"/>
        <v>0.192</v>
      </c>
      <c r="BH159" s="54">
        <f t="shared" si="254"/>
        <v>0</v>
      </c>
      <c r="BI159" s="54">
        <f t="shared" si="254"/>
        <v>0</v>
      </c>
      <c r="BJ159" s="54">
        <f t="shared" si="254"/>
        <v>0</v>
      </c>
      <c r="BK159" s="54">
        <f t="shared" si="254"/>
        <v>0</v>
      </c>
      <c r="BL159" s="54">
        <f t="shared" si="254"/>
        <v>0</v>
      </c>
      <c r="BM159" s="54">
        <f t="shared" si="254"/>
        <v>0</v>
      </c>
      <c r="BN159" s="53">
        <f t="shared" si="266"/>
        <v>0.192</v>
      </c>
    </row>
    <row r="160" spans="2:66" s="11" customFormat="1" ht="20.100000000000001" customHeight="1">
      <c r="B160" s="10">
        <f t="shared" si="258"/>
        <v>17</v>
      </c>
      <c r="C160" s="281"/>
      <c r="D160" s="70" t="s">
        <v>83</v>
      </c>
      <c r="E160" s="283"/>
      <c r="F160" s="148">
        <v>2369</v>
      </c>
      <c r="G160" s="148"/>
      <c r="H160" s="74" t="s">
        <v>79</v>
      </c>
      <c r="I160" s="53"/>
      <c r="J160" s="53"/>
      <c r="K160" s="53"/>
      <c r="L160" s="53"/>
      <c r="M160" s="54"/>
      <c r="N160" s="73"/>
      <c r="O160" s="73"/>
      <c r="P160" s="73"/>
      <c r="Q160" s="73"/>
      <c r="R160" s="160"/>
      <c r="S160" s="160"/>
      <c r="T160" s="160"/>
      <c r="U160" s="53"/>
      <c r="V160" s="54"/>
      <c r="W160" s="54"/>
      <c r="X160" s="54"/>
      <c r="Y160" s="54"/>
      <c r="Z160" s="53"/>
      <c r="AA160" s="53"/>
      <c r="AB160" s="53"/>
      <c r="AC160" s="53">
        <v>427</v>
      </c>
      <c r="AD160" s="53">
        <f>936+137</f>
        <v>1073</v>
      </c>
      <c r="AE160" s="53"/>
      <c r="AF160" s="53"/>
      <c r="AG160" s="53">
        <f>2369-2124+312+312</f>
        <v>869</v>
      </c>
      <c r="AH160" s="54"/>
      <c r="AI160" s="54"/>
      <c r="AJ160" s="73">
        <f t="shared" si="265"/>
        <v>2369</v>
      </c>
      <c r="AK160" s="11">
        <v>32000</v>
      </c>
      <c r="AL160" s="11">
        <f t="shared" si="256"/>
        <v>6400</v>
      </c>
      <c r="AM160" s="53">
        <f t="shared" si="257"/>
        <v>0</v>
      </c>
      <c r="AN160" s="54">
        <f t="shared" ref="AN160:AN166" si="268">+$AL160*J160/10000000</f>
        <v>0</v>
      </c>
      <c r="AO160" s="54">
        <f t="shared" ref="AO160:AO166" si="269">+$AL160*K160/10000000</f>
        <v>0</v>
      </c>
      <c r="AP160" s="54">
        <f t="shared" ref="AP160:AP166" si="270">+$AL160*L160/10000000</f>
        <v>0</v>
      </c>
      <c r="AQ160" s="54">
        <f t="shared" ref="AQ160:AQ166" si="271">+$AL160*M160/10000000</f>
        <v>0</v>
      </c>
      <c r="AR160" s="54">
        <f t="shared" ref="AR160:AR166" si="272">+$AL160*N160/10000000</f>
        <v>0</v>
      </c>
      <c r="AS160" s="54">
        <f t="shared" ref="AS160:AS166" si="273">+$AL160*O160/10000000</f>
        <v>0</v>
      </c>
      <c r="AT160" s="54">
        <f t="shared" ref="AT160:AT166" si="274">+$AL160*P160/10000000</f>
        <v>0</v>
      </c>
      <c r="AU160" s="54">
        <f t="shared" ref="AU160:AU166" si="275">+$AL160*Q160/10000000</f>
        <v>0</v>
      </c>
      <c r="AV160" s="54">
        <f t="shared" ref="AV160:AV166" si="276">+$AL160*R160/10000000</f>
        <v>0</v>
      </c>
      <c r="AW160" s="54">
        <f t="shared" ref="AW160:AW166" si="277">+$AL160*S160/10000000</f>
        <v>0</v>
      </c>
      <c r="AX160" s="54">
        <f t="shared" ref="AX160:AX166" si="278">+$AL160*T160/10000000</f>
        <v>0</v>
      </c>
      <c r="AY160" s="54">
        <f t="shared" ref="AY160:AY166" si="279">+$AL160*U160/10000000</f>
        <v>0</v>
      </c>
      <c r="AZ160" s="54">
        <f t="shared" ref="AZ160:AZ166" si="280">+$AL160*V160/10000000</f>
        <v>0</v>
      </c>
      <c r="BA160" s="54">
        <f t="shared" ref="BA160:BA166" si="281">+$AL160*W160/10000000</f>
        <v>0</v>
      </c>
      <c r="BB160" s="54">
        <f t="shared" ref="BB160:BB166" si="282">+$AL160*X160/10000000</f>
        <v>0</v>
      </c>
      <c r="BC160" s="54">
        <f t="shared" si="267"/>
        <v>0</v>
      </c>
      <c r="BD160" s="54">
        <f t="shared" ref="BD160:BD166" si="283">+$AL160*Z160/10000000</f>
        <v>0</v>
      </c>
      <c r="BE160" s="54">
        <f t="shared" ref="BE160:BE166" si="284">+$AL160*AA160/10000000</f>
        <v>0</v>
      </c>
      <c r="BF160" s="54">
        <f t="shared" ref="BF160:BF166" si="285">+$AL160*AB160/10000000</f>
        <v>0</v>
      </c>
      <c r="BG160" s="54">
        <f t="shared" ref="BG160:BG166" si="286">+$AL160*AC160/10000000</f>
        <v>0.27328000000000002</v>
      </c>
      <c r="BH160" s="54">
        <f t="shared" ref="BH160:BH166" si="287">+$AL160*AD160/10000000</f>
        <v>0.68672</v>
      </c>
      <c r="BI160" s="54">
        <f t="shared" ref="BI160:BI166" si="288">+$AL160*AE160/10000000</f>
        <v>0</v>
      </c>
      <c r="BJ160" s="54">
        <f t="shared" ref="BJ160:BJ166" si="289">+$AL160*AF160/10000000</f>
        <v>0</v>
      </c>
      <c r="BK160" s="54">
        <f t="shared" ref="BK160:BK166" si="290">+$AL160*AG160/10000000</f>
        <v>0.55615999999999999</v>
      </c>
      <c r="BL160" s="54">
        <f t="shared" ref="BL160:BL166" si="291">+$AL160*AH160/10000000</f>
        <v>0</v>
      </c>
      <c r="BM160" s="54">
        <f t="shared" ref="BM160:BM166" si="292">+$AL160*AI160/10000000</f>
        <v>0</v>
      </c>
      <c r="BN160" s="73">
        <f t="shared" si="266"/>
        <v>1.51616</v>
      </c>
    </row>
    <row r="161" spans="2:71" s="11" customFormat="1" ht="20.100000000000001" customHeight="1">
      <c r="B161" s="10">
        <f t="shared" si="258"/>
        <v>18</v>
      </c>
      <c r="C161" s="276" t="s">
        <v>44</v>
      </c>
      <c r="D161" s="147" t="s">
        <v>84</v>
      </c>
      <c r="E161" s="282">
        <v>16830</v>
      </c>
      <c r="F161" s="148">
        <v>10670</v>
      </c>
      <c r="G161" s="148"/>
      <c r="H161" s="74" t="s">
        <v>76</v>
      </c>
      <c r="I161" s="53"/>
      <c r="J161" s="53"/>
      <c r="K161" s="53"/>
      <c r="L161" s="53"/>
      <c r="M161" s="53"/>
      <c r="N161" s="73">
        <v>1570</v>
      </c>
      <c r="O161" s="73">
        <f>3*26*12+10+264+446</f>
        <v>1656</v>
      </c>
      <c r="P161" s="73">
        <f>3*26*12-10-264</f>
        <v>662</v>
      </c>
      <c r="Q161" s="73">
        <f>3*26*12</f>
        <v>936</v>
      </c>
      <c r="R161" s="73">
        <f>3*26*12</f>
        <v>936</v>
      </c>
      <c r="S161" s="73">
        <f>3*26*12-322-292</f>
        <v>322</v>
      </c>
      <c r="T161" s="73"/>
      <c r="U161" s="53"/>
      <c r="V161" s="53"/>
      <c r="W161" s="53"/>
      <c r="X161" s="53">
        <v>1700</v>
      </c>
      <c r="Y161" s="53"/>
      <c r="Z161" s="53">
        <v>660</v>
      </c>
      <c r="AA161" s="53">
        <f>1080-270</f>
        <v>810</v>
      </c>
      <c r="AB161" s="53">
        <v>794</v>
      </c>
      <c r="AC161" s="53">
        <f>338+286</f>
        <v>624</v>
      </c>
      <c r="AD161" s="54"/>
      <c r="AE161" s="54"/>
      <c r="AF161" s="54"/>
      <c r="AG161" s="54"/>
      <c r="AH161" s="54"/>
      <c r="AI161" s="54"/>
      <c r="AJ161" s="89">
        <f t="shared" si="265"/>
        <v>10670</v>
      </c>
      <c r="AK161" s="11">
        <v>35000</v>
      </c>
      <c r="AL161" s="11">
        <f t="shared" si="256"/>
        <v>7000</v>
      </c>
      <c r="AM161" s="53">
        <f t="shared" si="257"/>
        <v>0</v>
      </c>
      <c r="AN161" s="54">
        <f t="shared" si="268"/>
        <v>0</v>
      </c>
      <c r="AO161" s="54">
        <f t="shared" si="269"/>
        <v>0</v>
      </c>
      <c r="AP161" s="54">
        <f t="shared" si="270"/>
        <v>0</v>
      </c>
      <c r="AQ161" s="54">
        <f t="shared" si="271"/>
        <v>0</v>
      </c>
      <c r="AR161" s="54">
        <f t="shared" si="272"/>
        <v>1.099</v>
      </c>
      <c r="AS161" s="54">
        <f t="shared" si="273"/>
        <v>1.1592</v>
      </c>
      <c r="AT161" s="54">
        <f t="shared" si="274"/>
        <v>0.46339999999999998</v>
      </c>
      <c r="AU161" s="54">
        <f t="shared" si="275"/>
        <v>0.6552</v>
      </c>
      <c r="AV161" s="54">
        <f t="shared" si="276"/>
        <v>0.6552</v>
      </c>
      <c r="AW161" s="54">
        <f t="shared" si="277"/>
        <v>0.22539999999999999</v>
      </c>
      <c r="AX161" s="54">
        <f t="shared" si="278"/>
        <v>0</v>
      </c>
      <c r="AY161" s="54">
        <f t="shared" si="279"/>
        <v>0</v>
      </c>
      <c r="AZ161" s="54">
        <f t="shared" si="280"/>
        <v>0</v>
      </c>
      <c r="BA161" s="54">
        <f t="shared" si="281"/>
        <v>0</v>
      </c>
      <c r="BB161" s="54">
        <f t="shared" si="282"/>
        <v>1.19</v>
      </c>
      <c r="BC161" s="54">
        <f t="shared" si="267"/>
        <v>0</v>
      </c>
      <c r="BD161" s="54">
        <f t="shared" si="283"/>
        <v>0.46200000000000002</v>
      </c>
      <c r="BE161" s="54">
        <f t="shared" si="284"/>
        <v>0.56699999999999995</v>
      </c>
      <c r="BF161" s="54">
        <f t="shared" si="285"/>
        <v>0.55579999999999996</v>
      </c>
      <c r="BG161" s="54">
        <f t="shared" si="286"/>
        <v>0.43680000000000002</v>
      </c>
      <c r="BH161" s="54">
        <f t="shared" si="287"/>
        <v>0</v>
      </c>
      <c r="BI161" s="54">
        <f t="shared" si="288"/>
        <v>0</v>
      </c>
      <c r="BJ161" s="54">
        <f t="shared" si="289"/>
        <v>0</v>
      </c>
      <c r="BK161" s="54">
        <f t="shared" si="290"/>
        <v>0</v>
      </c>
      <c r="BL161" s="54">
        <f t="shared" si="291"/>
        <v>0</v>
      </c>
      <c r="BM161" s="54">
        <f t="shared" si="292"/>
        <v>0</v>
      </c>
      <c r="BN161" s="53">
        <f t="shared" si="266"/>
        <v>7.4689999999999994</v>
      </c>
    </row>
    <row r="162" spans="2:71" s="11" customFormat="1" ht="20.100000000000001" customHeight="1">
      <c r="B162" s="10">
        <f t="shared" si="258"/>
        <v>19</v>
      </c>
      <c r="C162" s="278"/>
      <c r="D162" s="70" t="s">
        <v>83</v>
      </c>
      <c r="E162" s="305"/>
      <c r="F162" s="36">
        <v>4000</v>
      </c>
      <c r="G162" s="36"/>
      <c r="H162" s="74" t="s">
        <v>78</v>
      </c>
      <c r="I162" s="53"/>
      <c r="J162" s="53"/>
      <c r="K162" s="53"/>
      <c r="L162" s="53"/>
      <c r="M162" s="53"/>
      <c r="N162" s="73"/>
      <c r="O162" s="73"/>
      <c r="P162" s="73">
        <v>624</v>
      </c>
      <c r="Q162" s="73"/>
      <c r="R162" s="73"/>
      <c r="S162" s="73">
        <v>906</v>
      </c>
      <c r="T162" s="73"/>
      <c r="U162" s="53"/>
      <c r="V162" s="53">
        <v>654</v>
      </c>
      <c r="W162" s="54"/>
      <c r="X162" s="54"/>
      <c r="Y162" s="54"/>
      <c r="Z162" s="53"/>
      <c r="AA162" s="53"/>
      <c r="AB162" s="53"/>
      <c r="AC162" s="53"/>
      <c r="AD162" s="53">
        <v>936</v>
      </c>
      <c r="AE162" s="53">
        <v>880</v>
      </c>
      <c r="AF162" s="54"/>
      <c r="AG162" s="54"/>
      <c r="AH162" s="54"/>
      <c r="AI162" s="54"/>
      <c r="AJ162" s="53">
        <f t="shared" ref="AJ162:AJ166" si="293">SUM(I162:AI162)</f>
        <v>4000</v>
      </c>
      <c r="AK162" s="11">
        <v>35000</v>
      </c>
      <c r="AL162" s="11">
        <f t="shared" si="256"/>
        <v>7000</v>
      </c>
      <c r="AM162" s="53">
        <f t="shared" si="257"/>
        <v>0</v>
      </c>
      <c r="AN162" s="54">
        <f t="shared" si="268"/>
        <v>0</v>
      </c>
      <c r="AO162" s="54">
        <f t="shared" si="269"/>
        <v>0</v>
      </c>
      <c r="AP162" s="54">
        <f t="shared" si="270"/>
        <v>0</v>
      </c>
      <c r="AQ162" s="54">
        <f t="shared" si="271"/>
        <v>0</v>
      </c>
      <c r="AR162" s="54">
        <f t="shared" si="272"/>
        <v>0</v>
      </c>
      <c r="AS162" s="54">
        <f t="shared" si="273"/>
        <v>0</v>
      </c>
      <c r="AT162" s="54">
        <f t="shared" si="274"/>
        <v>0.43680000000000002</v>
      </c>
      <c r="AU162" s="54">
        <f t="shared" si="275"/>
        <v>0</v>
      </c>
      <c r="AV162" s="54">
        <f t="shared" si="276"/>
        <v>0</v>
      </c>
      <c r="AW162" s="54">
        <f t="shared" si="277"/>
        <v>0.63419999999999999</v>
      </c>
      <c r="AX162" s="54">
        <f t="shared" si="278"/>
        <v>0</v>
      </c>
      <c r="AY162" s="54">
        <f t="shared" si="279"/>
        <v>0</v>
      </c>
      <c r="AZ162" s="54">
        <f t="shared" si="280"/>
        <v>0.45779999999999998</v>
      </c>
      <c r="BA162" s="54">
        <f t="shared" si="281"/>
        <v>0</v>
      </c>
      <c r="BB162" s="54">
        <f t="shared" si="282"/>
        <v>0</v>
      </c>
      <c r="BC162" s="54">
        <f t="shared" si="267"/>
        <v>0</v>
      </c>
      <c r="BD162" s="54">
        <f t="shared" si="283"/>
        <v>0</v>
      </c>
      <c r="BE162" s="54">
        <f t="shared" si="284"/>
        <v>0</v>
      </c>
      <c r="BF162" s="54">
        <f t="shared" si="285"/>
        <v>0</v>
      </c>
      <c r="BG162" s="54">
        <f t="shared" si="286"/>
        <v>0</v>
      </c>
      <c r="BH162" s="54">
        <f t="shared" si="287"/>
        <v>0.6552</v>
      </c>
      <c r="BI162" s="54">
        <f t="shared" si="288"/>
        <v>0.61599999999999999</v>
      </c>
      <c r="BJ162" s="54">
        <f t="shared" si="289"/>
        <v>0</v>
      </c>
      <c r="BK162" s="54">
        <f t="shared" si="290"/>
        <v>0</v>
      </c>
      <c r="BL162" s="54">
        <f t="shared" si="291"/>
        <v>0</v>
      </c>
      <c r="BM162" s="54">
        <f t="shared" si="292"/>
        <v>0</v>
      </c>
      <c r="BN162" s="53">
        <f t="shared" ref="BN162:BN166" si="294">SUM(AM162:BM162)</f>
        <v>2.8000000000000003</v>
      </c>
    </row>
    <row r="163" spans="2:71" s="11" customFormat="1" ht="20.100000000000001" customHeight="1">
      <c r="B163" s="10">
        <f t="shared" si="258"/>
        <v>20</v>
      </c>
      <c r="C163" s="278"/>
      <c r="D163" s="70" t="s">
        <v>84</v>
      </c>
      <c r="E163" s="305"/>
      <c r="F163" s="36">
        <v>1400</v>
      </c>
      <c r="G163" s="36"/>
      <c r="H163" s="74" t="s">
        <v>76</v>
      </c>
      <c r="I163" s="53"/>
      <c r="J163" s="53"/>
      <c r="K163" s="53"/>
      <c r="L163" s="53"/>
      <c r="M163" s="53"/>
      <c r="N163" s="73"/>
      <c r="O163" s="73"/>
      <c r="P163" s="73"/>
      <c r="Q163" s="73"/>
      <c r="R163" s="73"/>
      <c r="S163" s="73"/>
      <c r="T163" s="73"/>
      <c r="U163" s="53"/>
      <c r="V163" s="54"/>
      <c r="W163" s="54"/>
      <c r="X163" s="54"/>
      <c r="Y163" s="54"/>
      <c r="Z163" s="53"/>
      <c r="AA163" s="53"/>
      <c r="AB163" s="53"/>
      <c r="AC163" s="53"/>
      <c r="AD163" s="53">
        <v>1400</v>
      </c>
      <c r="AE163" s="53"/>
      <c r="AF163" s="54"/>
      <c r="AG163" s="54"/>
      <c r="AH163" s="54"/>
      <c r="AI163" s="54"/>
      <c r="AJ163" s="53">
        <f t="shared" si="293"/>
        <v>1400</v>
      </c>
      <c r="AK163" s="11">
        <v>35000</v>
      </c>
      <c r="AL163" s="11">
        <f t="shared" si="256"/>
        <v>7000</v>
      </c>
      <c r="AM163" s="53">
        <f t="shared" si="257"/>
        <v>0</v>
      </c>
      <c r="AN163" s="54">
        <f t="shared" si="268"/>
        <v>0</v>
      </c>
      <c r="AO163" s="54">
        <f t="shared" si="269"/>
        <v>0</v>
      </c>
      <c r="AP163" s="54">
        <f t="shared" si="270"/>
        <v>0</v>
      </c>
      <c r="AQ163" s="54">
        <f t="shared" si="271"/>
        <v>0</v>
      </c>
      <c r="AR163" s="54">
        <f t="shared" si="272"/>
        <v>0</v>
      </c>
      <c r="AS163" s="54">
        <f t="shared" si="273"/>
        <v>0</v>
      </c>
      <c r="AT163" s="54">
        <f t="shared" si="274"/>
        <v>0</v>
      </c>
      <c r="AU163" s="54">
        <f t="shared" si="275"/>
        <v>0</v>
      </c>
      <c r="AV163" s="54">
        <f t="shared" si="276"/>
        <v>0</v>
      </c>
      <c r="AW163" s="54">
        <f t="shared" si="277"/>
        <v>0</v>
      </c>
      <c r="AX163" s="54">
        <f t="shared" si="278"/>
        <v>0</v>
      </c>
      <c r="AY163" s="54">
        <f t="shared" si="279"/>
        <v>0</v>
      </c>
      <c r="AZ163" s="54">
        <f t="shared" si="280"/>
        <v>0</v>
      </c>
      <c r="BA163" s="54">
        <f t="shared" si="281"/>
        <v>0</v>
      </c>
      <c r="BB163" s="54">
        <f t="shared" si="282"/>
        <v>0</v>
      </c>
      <c r="BC163" s="54">
        <f t="shared" si="267"/>
        <v>0</v>
      </c>
      <c r="BD163" s="54">
        <f t="shared" si="283"/>
        <v>0</v>
      </c>
      <c r="BE163" s="54">
        <f t="shared" si="284"/>
        <v>0</v>
      </c>
      <c r="BF163" s="54">
        <f t="shared" si="285"/>
        <v>0</v>
      </c>
      <c r="BG163" s="54">
        <f t="shared" si="286"/>
        <v>0</v>
      </c>
      <c r="BH163" s="54">
        <f t="shared" si="287"/>
        <v>0.98</v>
      </c>
      <c r="BI163" s="54">
        <f t="shared" si="288"/>
        <v>0</v>
      </c>
      <c r="BJ163" s="54">
        <f t="shared" si="289"/>
        <v>0</v>
      </c>
      <c r="BK163" s="54">
        <f t="shared" si="290"/>
        <v>0</v>
      </c>
      <c r="BL163" s="54">
        <f t="shared" si="291"/>
        <v>0</v>
      </c>
      <c r="BM163" s="54">
        <f t="shared" si="292"/>
        <v>0</v>
      </c>
      <c r="BN163" s="53">
        <f t="shared" si="294"/>
        <v>0.98</v>
      </c>
    </row>
    <row r="164" spans="2:71" s="11" customFormat="1" ht="20.100000000000001" customHeight="1">
      <c r="B164" s="10">
        <f t="shared" si="258"/>
        <v>21</v>
      </c>
      <c r="C164" s="277"/>
      <c r="D164" s="70" t="s">
        <v>83</v>
      </c>
      <c r="E164" s="283"/>
      <c r="F164" s="36">
        <v>760</v>
      </c>
      <c r="G164" s="36"/>
      <c r="H164" s="74" t="s">
        <v>76</v>
      </c>
      <c r="I164" s="53"/>
      <c r="J164" s="53"/>
      <c r="K164" s="53"/>
      <c r="L164" s="53"/>
      <c r="M164" s="53"/>
      <c r="N164" s="73"/>
      <c r="O164" s="73"/>
      <c r="P164" s="73"/>
      <c r="Q164" s="73"/>
      <c r="R164" s="73"/>
      <c r="S164" s="73"/>
      <c r="T164" s="73"/>
      <c r="U164" s="53"/>
      <c r="V164" s="54"/>
      <c r="W164" s="54"/>
      <c r="X164" s="54"/>
      <c r="Y164" s="54"/>
      <c r="Z164" s="53"/>
      <c r="AA164" s="53"/>
      <c r="AB164" s="53"/>
      <c r="AC164" s="53"/>
      <c r="AD164" s="53"/>
      <c r="AE164" s="53">
        <v>760</v>
      </c>
      <c r="AF164" s="54"/>
      <c r="AG164" s="54"/>
      <c r="AH164" s="54"/>
      <c r="AI164" s="54"/>
      <c r="AJ164" s="53">
        <f t="shared" si="293"/>
        <v>760</v>
      </c>
      <c r="AK164" s="11">
        <v>35000</v>
      </c>
      <c r="AL164" s="11">
        <f t="shared" si="256"/>
        <v>7000</v>
      </c>
      <c r="AM164" s="53">
        <f t="shared" si="257"/>
        <v>0</v>
      </c>
      <c r="AN164" s="54">
        <f t="shared" si="268"/>
        <v>0</v>
      </c>
      <c r="AO164" s="54">
        <f t="shared" si="269"/>
        <v>0</v>
      </c>
      <c r="AP164" s="54">
        <f t="shared" si="270"/>
        <v>0</v>
      </c>
      <c r="AQ164" s="54">
        <f t="shared" si="271"/>
        <v>0</v>
      </c>
      <c r="AR164" s="54">
        <f t="shared" si="272"/>
        <v>0</v>
      </c>
      <c r="AS164" s="54">
        <f t="shared" si="273"/>
        <v>0</v>
      </c>
      <c r="AT164" s="54">
        <f t="shared" si="274"/>
        <v>0</v>
      </c>
      <c r="AU164" s="54">
        <f t="shared" si="275"/>
        <v>0</v>
      </c>
      <c r="AV164" s="54">
        <f t="shared" si="276"/>
        <v>0</v>
      </c>
      <c r="AW164" s="54">
        <f t="shared" si="277"/>
        <v>0</v>
      </c>
      <c r="AX164" s="54">
        <f t="shared" si="278"/>
        <v>0</v>
      </c>
      <c r="AY164" s="54">
        <f t="shared" si="279"/>
        <v>0</v>
      </c>
      <c r="AZ164" s="54">
        <f t="shared" si="280"/>
        <v>0</v>
      </c>
      <c r="BA164" s="54">
        <f t="shared" si="281"/>
        <v>0</v>
      </c>
      <c r="BB164" s="54">
        <f t="shared" si="282"/>
        <v>0</v>
      </c>
      <c r="BC164" s="54">
        <f t="shared" si="267"/>
        <v>0</v>
      </c>
      <c r="BD164" s="54">
        <f t="shared" si="283"/>
        <v>0</v>
      </c>
      <c r="BE164" s="54">
        <f t="shared" si="284"/>
        <v>0</v>
      </c>
      <c r="BF164" s="54">
        <f t="shared" si="285"/>
        <v>0</v>
      </c>
      <c r="BG164" s="54">
        <f t="shared" si="286"/>
        <v>0</v>
      </c>
      <c r="BH164" s="54">
        <f t="shared" si="287"/>
        <v>0</v>
      </c>
      <c r="BI164" s="54">
        <f t="shared" si="288"/>
        <v>0.53200000000000003</v>
      </c>
      <c r="BJ164" s="54">
        <f t="shared" si="289"/>
        <v>0</v>
      </c>
      <c r="BK164" s="54">
        <f t="shared" si="290"/>
        <v>0</v>
      </c>
      <c r="BL164" s="54">
        <f t="shared" si="291"/>
        <v>0</v>
      </c>
      <c r="BM164" s="54">
        <f t="shared" si="292"/>
        <v>0</v>
      </c>
      <c r="BN164" s="53">
        <f t="shared" si="294"/>
        <v>0.53200000000000003</v>
      </c>
    </row>
    <row r="165" spans="2:71" s="11" customFormat="1" ht="20.100000000000001" customHeight="1">
      <c r="B165" s="10">
        <f t="shared" si="258"/>
        <v>22</v>
      </c>
      <c r="C165" s="276" t="s">
        <v>45</v>
      </c>
      <c r="D165" s="70" t="s">
        <v>84</v>
      </c>
      <c r="E165" s="282">
        <v>2266</v>
      </c>
      <c r="F165" s="36">
        <v>1006</v>
      </c>
      <c r="G165" s="36"/>
      <c r="H165" s="74" t="s">
        <v>79</v>
      </c>
      <c r="I165" s="53"/>
      <c r="J165" s="53"/>
      <c r="K165" s="53"/>
      <c r="L165" s="53"/>
      <c r="M165" s="53"/>
      <c r="N165" s="53"/>
      <c r="O165" s="54"/>
      <c r="P165" s="54"/>
      <c r="Q165" s="54"/>
      <c r="R165" s="54"/>
      <c r="S165" s="53"/>
      <c r="T165" s="53"/>
      <c r="U165" s="53"/>
      <c r="V165" s="53"/>
      <c r="W165" s="53">
        <v>1006</v>
      </c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3">
        <f t="shared" si="293"/>
        <v>1006</v>
      </c>
      <c r="AK165" s="11">
        <v>42900</v>
      </c>
      <c r="AL165" s="11">
        <f t="shared" si="256"/>
        <v>8580</v>
      </c>
      <c r="AM165" s="53">
        <f t="shared" si="257"/>
        <v>0</v>
      </c>
      <c r="AN165" s="54">
        <f t="shared" si="268"/>
        <v>0</v>
      </c>
      <c r="AO165" s="54">
        <f t="shared" si="269"/>
        <v>0</v>
      </c>
      <c r="AP165" s="54">
        <f t="shared" si="270"/>
        <v>0</v>
      </c>
      <c r="AQ165" s="54">
        <f t="shared" si="271"/>
        <v>0</v>
      </c>
      <c r="AR165" s="54">
        <f t="shared" si="272"/>
        <v>0</v>
      </c>
      <c r="AS165" s="54">
        <f t="shared" si="273"/>
        <v>0</v>
      </c>
      <c r="AT165" s="54">
        <f t="shared" si="274"/>
        <v>0</v>
      </c>
      <c r="AU165" s="54">
        <f t="shared" si="275"/>
        <v>0</v>
      </c>
      <c r="AV165" s="54">
        <f t="shared" si="276"/>
        <v>0</v>
      </c>
      <c r="AW165" s="54">
        <f t="shared" si="277"/>
        <v>0</v>
      </c>
      <c r="AX165" s="54">
        <f t="shared" si="278"/>
        <v>0</v>
      </c>
      <c r="AY165" s="54">
        <f t="shared" si="279"/>
        <v>0</v>
      </c>
      <c r="AZ165" s="54">
        <f t="shared" si="280"/>
        <v>0</v>
      </c>
      <c r="BA165" s="54">
        <f t="shared" si="281"/>
        <v>0.86314800000000003</v>
      </c>
      <c r="BB165" s="54">
        <f t="shared" si="282"/>
        <v>0</v>
      </c>
      <c r="BC165" s="54">
        <f t="shared" si="267"/>
        <v>0</v>
      </c>
      <c r="BD165" s="54">
        <f t="shared" si="283"/>
        <v>0</v>
      </c>
      <c r="BE165" s="54">
        <f t="shared" si="284"/>
        <v>0</v>
      </c>
      <c r="BF165" s="54">
        <f t="shared" si="285"/>
        <v>0</v>
      </c>
      <c r="BG165" s="54">
        <f t="shared" si="286"/>
        <v>0</v>
      </c>
      <c r="BH165" s="54">
        <f t="shared" si="287"/>
        <v>0</v>
      </c>
      <c r="BI165" s="54">
        <f t="shared" si="288"/>
        <v>0</v>
      </c>
      <c r="BJ165" s="54">
        <f t="shared" si="289"/>
        <v>0</v>
      </c>
      <c r="BK165" s="54">
        <f t="shared" si="290"/>
        <v>0</v>
      </c>
      <c r="BL165" s="54">
        <f t="shared" si="291"/>
        <v>0</v>
      </c>
      <c r="BM165" s="54">
        <f t="shared" si="292"/>
        <v>0</v>
      </c>
      <c r="BN165" s="53">
        <f t="shared" si="294"/>
        <v>0.86314800000000003</v>
      </c>
    </row>
    <row r="166" spans="2:71" s="11" customFormat="1" ht="20.100000000000001" customHeight="1">
      <c r="B166" s="10">
        <f t="shared" si="258"/>
        <v>23</v>
      </c>
      <c r="C166" s="277"/>
      <c r="D166" s="70" t="s">
        <v>83</v>
      </c>
      <c r="E166" s="283"/>
      <c r="F166" s="148">
        <v>1260</v>
      </c>
      <c r="G166" s="148"/>
      <c r="H166" s="74" t="s">
        <v>79</v>
      </c>
      <c r="I166" s="71"/>
      <c r="J166" s="71"/>
      <c r="K166" s="71"/>
      <c r="L166" s="71"/>
      <c r="M166" s="53"/>
      <c r="N166" s="53"/>
      <c r="O166" s="53"/>
      <c r="P166" s="53"/>
      <c r="Q166" s="53"/>
      <c r="R166" s="53"/>
      <c r="S166" s="53"/>
      <c r="T166" s="53"/>
      <c r="U166" s="72"/>
      <c r="V166" s="71">
        <v>566</v>
      </c>
      <c r="W166" s="71">
        <v>694</v>
      </c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53">
        <f t="shared" si="293"/>
        <v>1260</v>
      </c>
      <c r="AK166" s="11">
        <v>42900</v>
      </c>
      <c r="AL166" s="11">
        <f t="shared" si="256"/>
        <v>8580</v>
      </c>
      <c r="AM166" s="53">
        <f t="shared" si="257"/>
        <v>0</v>
      </c>
      <c r="AN166" s="54">
        <f t="shared" si="268"/>
        <v>0</v>
      </c>
      <c r="AO166" s="54">
        <f t="shared" si="269"/>
        <v>0</v>
      </c>
      <c r="AP166" s="54">
        <f t="shared" si="270"/>
        <v>0</v>
      </c>
      <c r="AQ166" s="54">
        <f t="shared" si="271"/>
        <v>0</v>
      </c>
      <c r="AR166" s="54">
        <f t="shared" si="272"/>
        <v>0</v>
      </c>
      <c r="AS166" s="54">
        <f t="shared" si="273"/>
        <v>0</v>
      </c>
      <c r="AT166" s="54">
        <f t="shared" si="274"/>
        <v>0</v>
      </c>
      <c r="AU166" s="54">
        <f t="shared" si="275"/>
        <v>0</v>
      </c>
      <c r="AV166" s="54">
        <f t="shared" si="276"/>
        <v>0</v>
      </c>
      <c r="AW166" s="54">
        <f t="shared" si="277"/>
        <v>0</v>
      </c>
      <c r="AX166" s="54">
        <f t="shared" si="278"/>
        <v>0</v>
      </c>
      <c r="AY166" s="54">
        <f t="shared" si="279"/>
        <v>0</v>
      </c>
      <c r="AZ166" s="54">
        <f t="shared" si="280"/>
        <v>0.485628</v>
      </c>
      <c r="BA166" s="54">
        <f t="shared" si="281"/>
        <v>0.59545199999999998</v>
      </c>
      <c r="BB166" s="54">
        <f t="shared" si="282"/>
        <v>0</v>
      </c>
      <c r="BC166" s="54">
        <f t="shared" si="267"/>
        <v>0</v>
      </c>
      <c r="BD166" s="54">
        <f t="shared" si="283"/>
        <v>0</v>
      </c>
      <c r="BE166" s="54">
        <f t="shared" si="284"/>
        <v>0</v>
      </c>
      <c r="BF166" s="54">
        <f t="shared" si="285"/>
        <v>0</v>
      </c>
      <c r="BG166" s="54">
        <f t="shared" si="286"/>
        <v>0</v>
      </c>
      <c r="BH166" s="54">
        <f t="shared" si="287"/>
        <v>0</v>
      </c>
      <c r="BI166" s="54">
        <f t="shared" si="288"/>
        <v>0</v>
      </c>
      <c r="BJ166" s="54">
        <f t="shared" si="289"/>
        <v>0</v>
      </c>
      <c r="BK166" s="54">
        <f t="shared" si="290"/>
        <v>0</v>
      </c>
      <c r="BL166" s="54">
        <f t="shared" si="291"/>
        <v>0</v>
      </c>
      <c r="BM166" s="54">
        <f t="shared" si="292"/>
        <v>0</v>
      </c>
      <c r="BN166" s="53">
        <f t="shared" si="294"/>
        <v>1.08108</v>
      </c>
    </row>
    <row r="167" spans="2:71" s="11" customFormat="1" ht="20.100000000000001" customHeight="1">
      <c r="B167" s="55"/>
      <c r="C167" s="56" t="s">
        <v>14</v>
      </c>
      <c r="D167" s="56"/>
      <c r="E167" s="57">
        <f>SUM(E144:E166)</f>
        <v>65382</v>
      </c>
      <c r="F167" s="57">
        <f>SUM(F144:F166)</f>
        <v>65382</v>
      </c>
      <c r="G167" s="57"/>
      <c r="H167" s="57"/>
      <c r="I167" s="58">
        <f>SUM(I144:I165)</f>
        <v>0</v>
      </c>
      <c r="J167" s="58">
        <f>SUM(J144:J165)</f>
        <v>0</v>
      </c>
      <c r="K167" s="58">
        <f>SUM(K144:K165)</f>
        <v>0</v>
      </c>
      <c r="L167" s="58">
        <f>SUM(L144:L166)</f>
        <v>0</v>
      </c>
      <c r="M167" s="58">
        <f t="shared" ref="M167:AI167" si="295">SUM(M144:M166)</f>
        <v>0</v>
      </c>
      <c r="N167" s="58">
        <f t="shared" si="295"/>
        <v>3700</v>
      </c>
      <c r="O167" s="159">
        <f t="shared" si="295"/>
        <v>3700</v>
      </c>
      <c r="P167" s="159">
        <f t="shared" si="295"/>
        <v>3700</v>
      </c>
      <c r="Q167" s="159">
        <f t="shared" si="295"/>
        <v>3700</v>
      </c>
      <c r="R167" s="159">
        <f t="shared" si="295"/>
        <v>3700</v>
      </c>
      <c r="S167" s="159">
        <f t="shared" si="295"/>
        <v>3700</v>
      </c>
      <c r="T167" s="159">
        <f t="shared" si="295"/>
        <v>3700</v>
      </c>
      <c r="U167" s="159">
        <f t="shared" si="295"/>
        <v>1700</v>
      </c>
      <c r="V167" s="159">
        <f t="shared" si="295"/>
        <v>1700</v>
      </c>
      <c r="W167" s="159">
        <f t="shared" si="295"/>
        <v>1700</v>
      </c>
      <c r="X167" s="159">
        <f t="shared" si="295"/>
        <v>1700</v>
      </c>
      <c r="Y167" s="159">
        <f t="shared" si="295"/>
        <v>1700</v>
      </c>
      <c r="Z167" s="159">
        <f t="shared" si="295"/>
        <v>3700</v>
      </c>
      <c r="AA167" s="159">
        <f t="shared" si="295"/>
        <v>3700</v>
      </c>
      <c r="AB167" s="159">
        <f t="shared" si="295"/>
        <v>3700</v>
      </c>
      <c r="AC167" s="159">
        <f t="shared" si="295"/>
        <v>3700</v>
      </c>
      <c r="AD167" s="159">
        <f t="shared" si="295"/>
        <v>3700</v>
      </c>
      <c r="AE167" s="159">
        <f t="shared" si="295"/>
        <v>3700</v>
      </c>
      <c r="AF167" s="159">
        <f t="shared" si="295"/>
        <v>3700</v>
      </c>
      <c r="AG167" s="159">
        <f t="shared" si="295"/>
        <v>2700</v>
      </c>
      <c r="AH167" s="159">
        <f t="shared" si="295"/>
        <v>2383</v>
      </c>
      <c r="AI167" s="58">
        <f t="shared" si="295"/>
        <v>0</v>
      </c>
      <c r="AJ167" s="58">
        <f>SUM(AJ144:AJ166)</f>
        <v>65383</v>
      </c>
      <c r="AM167" s="58">
        <f>SUM(AM144:AM165)</f>
        <v>0</v>
      </c>
      <c r="AN167" s="58">
        <f>SUM(AN144:AN165)</f>
        <v>0</v>
      </c>
      <c r="AO167" s="58">
        <f>SUM(AO144:AO165)</f>
        <v>0</v>
      </c>
      <c r="AP167" s="59">
        <f>SUM(AP144:AP166)</f>
        <v>0</v>
      </c>
      <c r="AQ167" s="59">
        <f t="shared" ref="AQ167:BM167" si="296">SUM(AQ144:AQ166)</f>
        <v>0</v>
      </c>
      <c r="AR167" s="59">
        <f t="shared" si="296"/>
        <v>1.3056099999999999</v>
      </c>
      <c r="AS167" s="59">
        <f t="shared" si="296"/>
        <v>1.9017568</v>
      </c>
      <c r="AT167" s="59">
        <f t="shared" si="296"/>
        <v>1.5065321600000001</v>
      </c>
      <c r="AU167" s="59">
        <f t="shared" si="296"/>
        <v>1.80334208</v>
      </c>
      <c r="AV167" s="59">
        <f t="shared" si="296"/>
        <v>1.4038816000000001</v>
      </c>
      <c r="AW167" s="59">
        <f t="shared" si="296"/>
        <v>1.5011884000000002</v>
      </c>
      <c r="AX167" s="59">
        <f t="shared" si="296"/>
        <v>1.1954069600000001</v>
      </c>
      <c r="AY167" s="59">
        <f t="shared" si="296"/>
        <v>0.39290000000000003</v>
      </c>
      <c r="AZ167" s="59">
        <f t="shared" si="296"/>
        <v>1.1689896</v>
      </c>
      <c r="BA167" s="59">
        <f t="shared" si="296"/>
        <v>1.4586000000000001</v>
      </c>
      <c r="BB167" s="59">
        <f t="shared" si="296"/>
        <v>1.19</v>
      </c>
      <c r="BC167" s="59">
        <f t="shared" si="296"/>
        <v>0.55249999999999999</v>
      </c>
      <c r="BD167" s="59">
        <f t="shared" si="296"/>
        <v>1.8598923999999999</v>
      </c>
      <c r="BE167" s="59">
        <f t="shared" si="296"/>
        <v>1.4359443999999999</v>
      </c>
      <c r="BF167" s="59">
        <f t="shared" si="296"/>
        <v>1.4889243999999999</v>
      </c>
      <c r="BG167" s="59">
        <f t="shared" si="296"/>
        <v>1.58740736</v>
      </c>
      <c r="BH167" s="59">
        <f t="shared" si="296"/>
        <v>2.3593630000000001</v>
      </c>
      <c r="BI167" s="59">
        <f t="shared" si="296"/>
        <v>2.1160352000000002</v>
      </c>
      <c r="BJ167" s="59">
        <f t="shared" si="296"/>
        <v>1.47409575</v>
      </c>
      <c r="BK167" s="59">
        <f t="shared" si="296"/>
        <v>0.95688079999999998</v>
      </c>
      <c r="BL167" s="59">
        <f t="shared" si="296"/>
        <v>1.08524208</v>
      </c>
      <c r="BM167" s="59">
        <f t="shared" si="296"/>
        <v>0</v>
      </c>
      <c r="BN167" s="59">
        <f>SUM(BN144:BN166)</f>
        <v>29.744492989999998</v>
      </c>
    </row>
    <row r="169" spans="2:71">
      <c r="N169" s="127">
        <v>3700</v>
      </c>
      <c r="O169" s="127">
        <v>3700</v>
      </c>
      <c r="P169" s="127">
        <v>3700</v>
      </c>
      <c r="Q169" s="127">
        <v>3700</v>
      </c>
      <c r="R169" s="127">
        <v>3700</v>
      </c>
      <c r="S169" s="127">
        <v>3700</v>
      </c>
      <c r="T169" s="127">
        <v>3700</v>
      </c>
      <c r="U169" s="127">
        <v>1700</v>
      </c>
      <c r="V169" s="127">
        <v>1700</v>
      </c>
      <c r="W169" s="127">
        <v>1700</v>
      </c>
      <c r="X169" s="127">
        <v>1700</v>
      </c>
      <c r="Y169" s="127">
        <v>1700</v>
      </c>
      <c r="Z169" s="127">
        <v>3700</v>
      </c>
      <c r="AA169" s="127">
        <v>3700</v>
      </c>
      <c r="AB169" s="127">
        <v>3700</v>
      </c>
      <c r="AC169" s="127">
        <v>3700</v>
      </c>
      <c r="AD169" s="127">
        <v>3700</v>
      </c>
      <c r="AE169" s="127">
        <v>3700</v>
      </c>
      <c r="AF169" s="127">
        <v>3700</v>
      </c>
      <c r="AG169" s="127">
        <v>2700</v>
      </c>
      <c r="AH169" s="127">
        <v>2383</v>
      </c>
    </row>
    <row r="171" spans="2:71" ht="33.75" customHeight="1">
      <c r="B171" s="145" t="s">
        <v>2</v>
      </c>
      <c r="C171" s="145" t="s">
        <v>3</v>
      </c>
      <c r="D171" s="145"/>
      <c r="E171" s="145" t="s">
        <v>121</v>
      </c>
      <c r="F171" s="145" t="s">
        <v>122</v>
      </c>
      <c r="G171" s="145" t="s">
        <v>123</v>
      </c>
      <c r="H171" s="145" t="s">
        <v>75</v>
      </c>
      <c r="I171" s="144" t="s">
        <v>6</v>
      </c>
      <c r="J171" s="144" t="s">
        <v>7</v>
      </c>
      <c r="K171" s="144" t="s">
        <v>8</v>
      </c>
      <c r="L171" s="144" t="s">
        <v>9</v>
      </c>
      <c r="M171" s="144" t="s">
        <v>49</v>
      </c>
      <c r="N171" s="144" t="s">
        <v>50</v>
      </c>
      <c r="O171" s="144" t="s">
        <v>54</v>
      </c>
      <c r="P171" s="144" t="s">
        <v>55</v>
      </c>
      <c r="Q171" s="144" t="s">
        <v>56</v>
      </c>
      <c r="R171" s="144" t="s">
        <v>57</v>
      </c>
      <c r="S171" s="144" t="s">
        <v>58</v>
      </c>
      <c r="T171" s="144" t="s">
        <v>59</v>
      </c>
      <c r="U171" s="144" t="s">
        <v>60</v>
      </c>
      <c r="V171" s="144" t="s">
        <v>61</v>
      </c>
      <c r="W171" s="144" t="s">
        <v>62</v>
      </c>
      <c r="X171" s="144" t="s">
        <v>63</v>
      </c>
      <c r="Y171" s="144" t="s">
        <v>64</v>
      </c>
      <c r="Z171" s="144" t="s">
        <v>65</v>
      </c>
      <c r="AA171" s="144" t="s">
        <v>66</v>
      </c>
      <c r="AB171" s="144" t="s">
        <v>67</v>
      </c>
      <c r="AC171" s="144" t="s">
        <v>68</v>
      </c>
      <c r="AD171" s="144" t="s">
        <v>69</v>
      </c>
      <c r="AE171" s="144" t="s">
        <v>70</v>
      </c>
      <c r="AF171" s="144" t="s">
        <v>71</v>
      </c>
      <c r="AG171" s="144" t="s">
        <v>72</v>
      </c>
      <c r="AH171" s="144" t="s">
        <v>73</v>
      </c>
      <c r="AI171" s="144" t="s">
        <v>74</v>
      </c>
      <c r="AJ171" s="144" t="s">
        <v>10</v>
      </c>
      <c r="AK171" s="200"/>
      <c r="AL171" s="200"/>
      <c r="AM171" s="200"/>
      <c r="AN171" s="200"/>
      <c r="AO171" s="200"/>
      <c r="AR171" s="144" t="s">
        <v>6</v>
      </c>
      <c r="AS171" s="144" t="s">
        <v>7</v>
      </c>
      <c r="AT171" s="144" t="s">
        <v>8</v>
      </c>
      <c r="AU171" s="144" t="s">
        <v>9</v>
      </c>
      <c r="AV171" s="144" t="s">
        <v>49</v>
      </c>
      <c r="AW171" s="144" t="s">
        <v>50</v>
      </c>
      <c r="AX171" s="144" t="s">
        <v>54</v>
      </c>
      <c r="AY171" s="144" t="s">
        <v>55</v>
      </c>
      <c r="AZ171" s="144" t="s">
        <v>56</v>
      </c>
      <c r="BA171" s="144" t="s">
        <v>57</v>
      </c>
      <c r="BB171" s="144" t="s">
        <v>58</v>
      </c>
      <c r="BC171" s="144" t="s">
        <v>59</v>
      </c>
      <c r="BD171" s="144" t="s">
        <v>60</v>
      </c>
      <c r="BE171" s="144" t="s">
        <v>61</v>
      </c>
      <c r="BF171" s="144" t="s">
        <v>62</v>
      </c>
      <c r="BG171" s="144" t="s">
        <v>63</v>
      </c>
      <c r="BH171" s="144" t="s">
        <v>64</v>
      </c>
      <c r="BI171" s="144" t="s">
        <v>65</v>
      </c>
      <c r="BJ171" s="144" t="s">
        <v>66</v>
      </c>
      <c r="BK171" s="144" t="s">
        <v>67</v>
      </c>
      <c r="BL171" s="144" t="s">
        <v>68</v>
      </c>
      <c r="BM171" s="144" t="s">
        <v>69</v>
      </c>
      <c r="BN171" s="144" t="s">
        <v>70</v>
      </c>
      <c r="BO171" s="144" t="s">
        <v>71</v>
      </c>
      <c r="BP171" s="144" t="s">
        <v>72</v>
      </c>
      <c r="BQ171" s="144" t="s">
        <v>73</v>
      </c>
      <c r="BR171" s="144" t="s">
        <v>74</v>
      </c>
      <c r="BS171" s="144" t="s">
        <v>10</v>
      </c>
    </row>
    <row r="172" spans="2:71" s="11" customFormat="1" ht="20.100000000000001" customHeight="1">
      <c r="B172" s="10">
        <v>1</v>
      </c>
      <c r="C172" s="34" t="s">
        <v>36</v>
      </c>
      <c r="D172" s="70" t="s">
        <v>84</v>
      </c>
      <c r="E172" s="70">
        <v>1</v>
      </c>
      <c r="F172" s="203">
        <f>0.4+0.6</f>
        <v>1</v>
      </c>
      <c r="G172" s="203">
        <f>1.2+0.4</f>
        <v>1.6</v>
      </c>
      <c r="H172" s="35"/>
      <c r="I172" s="53">
        <f>+$E172*$F172*$G172*I4</f>
        <v>0</v>
      </c>
      <c r="J172" s="53">
        <f t="shared" ref="J172:AI172" si="297">+$E172*$F172*$G172*J4</f>
        <v>0</v>
      </c>
      <c r="K172" s="53">
        <f t="shared" si="297"/>
        <v>0</v>
      </c>
      <c r="L172" s="53">
        <f t="shared" si="297"/>
        <v>0</v>
      </c>
      <c r="M172" s="53">
        <f t="shared" si="297"/>
        <v>0</v>
      </c>
      <c r="N172" s="53">
        <f t="shared" si="297"/>
        <v>0</v>
      </c>
      <c r="O172" s="53">
        <f t="shared" si="297"/>
        <v>0</v>
      </c>
      <c r="P172" s="53">
        <f t="shared" si="297"/>
        <v>0</v>
      </c>
      <c r="Q172" s="53">
        <f t="shared" si="297"/>
        <v>0</v>
      </c>
      <c r="R172" s="53">
        <f t="shared" si="297"/>
        <v>0</v>
      </c>
      <c r="S172" s="53">
        <f t="shared" si="297"/>
        <v>0</v>
      </c>
      <c r="T172" s="53">
        <f t="shared" si="297"/>
        <v>0</v>
      </c>
      <c r="U172" s="53">
        <f t="shared" si="297"/>
        <v>0</v>
      </c>
      <c r="V172" s="53">
        <f t="shared" si="297"/>
        <v>0</v>
      </c>
      <c r="W172" s="53">
        <f t="shared" si="297"/>
        <v>0</v>
      </c>
      <c r="X172" s="53">
        <f t="shared" si="297"/>
        <v>0</v>
      </c>
      <c r="Y172" s="53">
        <f t="shared" si="297"/>
        <v>0</v>
      </c>
      <c r="Z172" s="53">
        <f t="shared" si="297"/>
        <v>0</v>
      </c>
      <c r="AA172" s="53">
        <f t="shared" si="297"/>
        <v>0</v>
      </c>
      <c r="AB172" s="53">
        <f t="shared" si="297"/>
        <v>0</v>
      </c>
      <c r="AC172" s="53">
        <f t="shared" si="297"/>
        <v>0</v>
      </c>
      <c r="AD172" s="53">
        <f t="shared" si="297"/>
        <v>0</v>
      </c>
      <c r="AE172" s="53">
        <f t="shared" si="297"/>
        <v>0</v>
      </c>
      <c r="AF172" s="53">
        <f t="shared" si="297"/>
        <v>880</v>
      </c>
      <c r="AG172" s="53">
        <f t="shared" si="297"/>
        <v>905.6</v>
      </c>
      <c r="AH172" s="53">
        <f t="shared" si="297"/>
        <v>0</v>
      </c>
      <c r="AI172" s="53">
        <f t="shared" si="297"/>
        <v>0</v>
      </c>
      <c r="AJ172" s="53">
        <f t="shared" ref="AJ172:AJ175" si="298">SUM(I172:AI172)</f>
        <v>1785.6</v>
      </c>
      <c r="AK172" s="201"/>
      <c r="AL172" s="201"/>
      <c r="AM172" s="201"/>
      <c r="AN172" s="201"/>
      <c r="AO172" s="201"/>
      <c r="AQ172" s="205">
        <f>172.174808780477+107.027583836513</f>
        <v>279.20239261698998</v>
      </c>
      <c r="AR172" s="53">
        <f t="shared" ref="AR172:AR194" si="299">+$AQ172*I172/10000000</f>
        <v>0</v>
      </c>
      <c r="AS172" s="54">
        <f t="shared" ref="AS172:AS194" si="300">+$AQ172*J172/10000000</f>
        <v>0</v>
      </c>
      <c r="AT172" s="54">
        <f t="shared" ref="AT172:AT194" si="301">+$AQ172*K172/10000000</f>
        <v>0</v>
      </c>
      <c r="AU172" s="54">
        <f t="shared" ref="AU172:AU194" si="302">+$AQ172*L172/10000000</f>
        <v>0</v>
      </c>
      <c r="AV172" s="54">
        <f t="shared" ref="AV172:AV194" si="303">+$AQ172*M172/10000000</f>
        <v>0</v>
      </c>
      <c r="AW172" s="54">
        <f t="shared" ref="AW172:AW194" si="304">+$AQ172*N172/10000000</f>
        <v>0</v>
      </c>
      <c r="AX172" s="54">
        <f t="shared" ref="AX172:AX194" si="305">+$AQ172*O172/10000000</f>
        <v>0</v>
      </c>
      <c r="AY172" s="54">
        <f t="shared" ref="AY172:AY194" si="306">+$AQ172*P172/10000000</f>
        <v>0</v>
      </c>
      <c r="AZ172" s="54">
        <f t="shared" ref="AZ172:AZ194" si="307">+$AQ172*Q172/10000000</f>
        <v>0</v>
      </c>
      <c r="BA172" s="54">
        <f t="shared" ref="BA172:BA194" si="308">+$AQ172*R172/10000000</f>
        <v>0</v>
      </c>
      <c r="BB172" s="54">
        <f t="shared" ref="BB172:BB194" si="309">+$AQ172*S172/10000000</f>
        <v>0</v>
      </c>
      <c r="BC172" s="54">
        <f t="shared" ref="BC172:BC194" si="310">+$AQ172*T172/10000000</f>
        <v>0</v>
      </c>
      <c r="BD172" s="54">
        <f t="shared" ref="BD172:BD194" si="311">+$AQ172*U172/10000000</f>
        <v>0</v>
      </c>
      <c r="BE172" s="54">
        <f t="shared" ref="BE172:BE194" si="312">+$AQ172*V172/10000000</f>
        <v>0</v>
      </c>
      <c r="BF172" s="54">
        <f t="shared" ref="BF172:BF194" si="313">+$AQ172*W172/10000000</f>
        <v>0</v>
      </c>
      <c r="BG172" s="54">
        <f t="shared" ref="BG172:BG194" si="314">+$AQ172*X172/10000000</f>
        <v>0</v>
      </c>
      <c r="BH172" s="54">
        <f t="shared" ref="BH172:BH194" si="315">+$AQ172*Y172/10000000</f>
        <v>0</v>
      </c>
      <c r="BI172" s="54">
        <f t="shared" ref="BI172:BI194" si="316">+$AQ172*Z172/10000000</f>
        <v>0</v>
      </c>
      <c r="BJ172" s="54">
        <f t="shared" ref="BJ172:BJ194" si="317">+$AQ172*AA172/10000000</f>
        <v>0</v>
      </c>
      <c r="BK172" s="54">
        <f t="shared" ref="BK172:BK194" si="318">+$AQ172*AB172/10000000</f>
        <v>0</v>
      </c>
      <c r="BL172" s="54">
        <f t="shared" ref="BL172:BL194" si="319">+$AQ172*AC172/10000000</f>
        <v>0</v>
      </c>
      <c r="BM172" s="54">
        <f t="shared" ref="BM172:BM194" si="320">+$AQ172*AD172/10000000</f>
        <v>0</v>
      </c>
      <c r="BN172" s="54">
        <f t="shared" ref="BN172:BN194" si="321">+$AQ172*AE172/10000000</f>
        <v>0</v>
      </c>
      <c r="BO172" s="54">
        <f t="shared" ref="BO172:BO194" si="322">+$AQ172*AF172/10000000</f>
        <v>2.4569810550295119E-2</v>
      </c>
      <c r="BP172" s="54">
        <f t="shared" ref="BP172:BP194" si="323">+$AQ172*AG172/10000000</f>
        <v>2.5284568675394612E-2</v>
      </c>
      <c r="BQ172" s="54">
        <f t="shared" ref="BQ172:BQ194" si="324">+$AQ172*AH172/10000000</f>
        <v>0</v>
      </c>
      <c r="BR172" s="54">
        <f t="shared" ref="BR172:BR194" si="325">+$AQ172*AI172/10000000</f>
        <v>0</v>
      </c>
      <c r="BS172" s="53">
        <f t="shared" ref="BS172:BS175" si="326">SUM(AR172:BR172)</f>
        <v>4.9854379225689735E-2</v>
      </c>
    </row>
    <row r="173" spans="2:71" s="11" customFormat="1" ht="20.100000000000001" customHeight="1">
      <c r="B173" s="10">
        <f>+B172+1</f>
        <v>2</v>
      </c>
      <c r="C173" s="34" t="s">
        <v>37</v>
      </c>
      <c r="D173" s="70" t="s">
        <v>84</v>
      </c>
      <c r="E173" s="70">
        <v>1</v>
      </c>
      <c r="F173" s="203">
        <f>0.5+0.6</f>
        <v>1.1000000000000001</v>
      </c>
      <c r="G173" s="203">
        <f>1.2+0.5</f>
        <v>1.7</v>
      </c>
      <c r="H173" s="35"/>
      <c r="I173" s="53">
        <f t="shared" ref="I173:AI173" si="327">+$E173*$F173*$G173*I5</f>
        <v>0</v>
      </c>
      <c r="J173" s="53">
        <f t="shared" si="327"/>
        <v>0</v>
      </c>
      <c r="K173" s="53">
        <f t="shared" si="327"/>
        <v>0</v>
      </c>
      <c r="L173" s="53">
        <f t="shared" si="327"/>
        <v>0</v>
      </c>
      <c r="M173" s="53">
        <f t="shared" si="327"/>
        <v>0</v>
      </c>
      <c r="N173" s="53">
        <f t="shared" si="327"/>
        <v>0</v>
      </c>
      <c r="O173" s="53">
        <f t="shared" si="327"/>
        <v>0</v>
      </c>
      <c r="P173" s="53">
        <f t="shared" si="327"/>
        <v>0</v>
      </c>
      <c r="Q173" s="53">
        <f t="shared" si="327"/>
        <v>0</v>
      </c>
      <c r="R173" s="53">
        <f t="shared" si="327"/>
        <v>0</v>
      </c>
      <c r="S173" s="53">
        <f t="shared" si="327"/>
        <v>0</v>
      </c>
      <c r="T173" s="53">
        <f t="shared" si="327"/>
        <v>0</v>
      </c>
      <c r="U173" s="53">
        <f t="shared" si="327"/>
        <v>0</v>
      </c>
      <c r="V173" s="53">
        <f t="shared" si="327"/>
        <v>0</v>
      </c>
      <c r="W173" s="53">
        <f t="shared" si="327"/>
        <v>0</v>
      </c>
      <c r="X173" s="53">
        <f t="shared" si="327"/>
        <v>0</v>
      </c>
      <c r="Y173" s="53">
        <f t="shared" si="327"/>
        <v>0</v>
      </c>
      <c r="Z173" s="53">
        <f t="shared" si="327"/>
        <v>0</v>
      </c>
      <c r="AA173" s="53">
        <f t="shared" si="327"/>
        <v>0</v>
      </c>
      <c r="AB173" s="53">
        <f t="shared" si="327"/>
        <v>0</v>
      </c>
      <c r="AC173" s="53">
        <f t="shared" si="327"/>
        <v>0</v>
      </c>
      <c r="AD173" s="53">
        <f t="shared" si="327"/>
        <v>0</v>
      </c>
      <c r="AE173" s="53">
        <f t="shared" si="327"/>
        <v>757.35</v>
      </c>
      <c r="AF173" s="53">
        <f t="shared" si="327"/>
        <v>359.04</v>
      </c>
      <c r="AG173" s="53">
        <f t="shared" si="327"/>
        <v>0</v>
      </c>
      <c r="AH173" s="53">
        <f t="shared" si="327"/>
        <v>0</v>
      </c>
      <c r="AI173" s="53">
        <f t="shared" si="327"/>
        <v>0</v>
      </c>
      <c r="AJ173" s="53">
        <f t="shared" si="298"/>
        <v>1116.3900000000001</v>
      </c>
      <c r="AK173" s="201"/>
      <c r="AL173" s="201"/>
      <c r="AM173" s="201"/>
      <c r="AN173" s="201"/>
      <c r="AO173" s="201"/>
      <c r="AQ173" s="205">
        <f>+AQ172</f>
        <v>279.20239261698998</v>
      </c>
      <c r="AR173" s="53">
        <f t="shared" si="299"/>
        <v>0</v>
      </c>
      <c r="AS173" s="54">
        <f t="shared" si="300"/>
        <v>0</v>
      </c>
      <c r="AT173" s="54">
        <f t="shared" si="301"/>
        <v>0</v>
      </c>
      <c r="AU173" s="54">
        <f t="shared" si="302"/>
        <v>0</v>
      </c>
      <c r="AV173" s="54">
        <f t="shared" si="303"/>
        <v>0</v>
      </c>
      <c r="AW173" s="54">
        <f t="shared" si="304"/>
        <v>0</v>
      </c>
      <c r="AX173" s="54">
        <f t="shared" si="305"/>
        <v>0</v>
      </c>
      <c r="AY173" s="54">
        <f t="shared" si="306"/>
        <v>0</v>
      </c>
      <c r="AZ173" s="54">
        <f t="shared" si="307"/>
        <v>0</v>
      </c>
      <c r="BA173" s="54">
        <f t="shared" si="308"/>
        <v>0</v>
      </c>
      <c r="BB173" s="54">
        <f t="shared" si="309"/>
        <v>0</v>
      </c>
      <c r="BC173" s="54">
        <f t="shared" si="310"/>
        <v>0</v>
      </c>
      <c r="BD173" s="54">
        <f t="shared" si="311"/>
        <v>0</v>
      </c>
      <c r="BE173" s="54">
        <f t="shared" si="312"/>
        <v>0</v>
      </c>
      <c r="BF173" s="54">
        <f t="shared" si="313"/>
        <v>0</v>
      </c>
      <c r="BG173" s="54">
        <f t="shared" si="314"/>
        <v>0</v>
      </c>
      <c r="BH173" s="54">
        <f t="shared" si="315"/>
        <v>0</v>
      </c>
      <c r="BI173" s="54">
        <f t="shared" si="316"/>
        <v>0</v>
      </c>
      <c r="BJ173" s="54">
        <f t="shared" si="317"/>
        <v>0</v>
      </c>
      <c r="BK173" s="54">
        <f t="shared" si="318"/>
        <v>0</v>
      </c>
      <c r="BL173" s="54">
        <f t="shared" si="319"/>
        <v>0</v>
      </c>
      <c r="BM173" s="54">
        <f t="shared" si="320"/>
        <v>0</v>
      </c>
      <c r="BN173" s="54">
        <f t="shared" si="321"/>
        <v>2.1145393204847738E-2</v>
      </c>
      <c r="BO173" s="54">
        <f t="shared" si="322"/>
        <v>1.0024482704520409E-2</v>
      </c>
      <c r="BP173" s="54">
        <f t="shared" si="323"/>
        <v>0</v>
      </c>
      <c r="BQ173" s="54">
        <f t="shared" si="324"/>
        <v>0</v>
      </c>
      <c r="BR173" s="54">
        <f t="shared" si="325"/>
        <v>0</v>
      </c>
      <c r="BS173" s="53">
        <f t="shared" si="326"/>
        <v>3.1169875909368146E-2</v>
      </c>
    </row>
    <row r="174" spans="2:71" s="11" customFormat="1" ht="20.100000000000001" customHeight="1">
      <c r="B174" s="10">
        <f t="shared" ref="B174:B194" si="328">+B173+1</f>
        <v>3</v>
      </c>
      <c r="C174" s="276" t="s">
        <v>38</v>
      </c>
      <c r="D174" s="70" t="s">
        <v>84</v>
      </c>
      <c r="E174" s="70">
        <v>1</v>
      </c>
      <c r="F174" s="203">
        <f>0.7+0.6</f>
        <v>1.2999999999999998</v>
      </c>
      <c r="G174" s="203">
        <f>1.2+0.7</f>
        <v>1.9</v>
      </c>
      <c r="H174" s="35"/>
      <c r="I174" s="53">
        <f t="shared" ref="I174:AI174" si="329">+$E174*$F174*$G174*I6</f>
        <v>0</v>
      </c>
      <c r="J174" s="53">
        <f t="shared" si="329"/>
        <v>0</v>
      </c>
      <c r="K174" s="53">
        <f t="shared" si="329"/>
        <v>0</v>
      </c>
      <c r="L174" s="53">
        <f t="shared" si="329"/>
        <v>2667.6</v>
      </c>
      <c r="M174" s="53">
        <f t="shared" si="329"/>
        <v>2667.6</v>
      </c>
      <c r="N174" s="53">
        <f t="shared" si="329"/>
        <v>2568.7999999999997</v>
      </c>
      <c r="O174" s="53">
        <f t="shared" si="329"/>
        <v>0</v>
      </c>
      <c r="P174" s="53">
        <f t="shared" si="329"/>
        <v>0</v>
      </c>
      <c r="Q174" s="53">
        <f t="shared" si="329"/>
        <v>0</v>
      </c>
      <c r="R174" s="53">
        <f t="shared" si="329"/>
        <v>0</v>
      </c>
      <c r="S174" s="53">
        <f t="shared" si="329"/>
        <v>0</v>
      </c>
      <c r="T174" s="53">
        <f t="shared" si="329"/>
        <v>0</v>
      </c>
      <c r="U174" s="53">
        <f t="shared" si="329"/>
        <v>0</v>
      </c>
      <c r="V174" s="53">
        <f t="shared" si="329"/>
        <v>0</v>
      </c>
      <c r="W174" s="53">
        <f t="shared" si="329"/>
        <v>0</v>
      </c>
      <c r="X174" s="53">
        <f t="shared" si="329"/>
        <v>0</v>
      </c>
      <c r="Y174" s="53">
        <f t="shared" si="329"/>
        <v>0</v>
      </c>
      <c r="Z174" s="53">
        <f t="shared" si="329"/>
        <v>0</v>
      </c>
      <c r="AA174" s="53">
        <f t="shared" si="329"/>
        <v>0</v>
      </c>
      <c r="AB174" s="53">
        <f t="shared" si="329"/>
        <v>0</v>
      </c>
      <c r="AC174" s="53">
        <f t="shared" si="329"/>
        <v>0</v>
      </c>
      <c r="AD174" s="53">
        <f t="shared" si="329"/>
        <v>0</v>
      </c>
      <c r="AE174" s="53">
        <f t="shared" si="329"/>
        <v>0</v>
      </c>
      <c r="AF174" s="53">
        <f t="shared" si="329"/>
        <v>0</v>
      </c>
      <c r="AG174" s="53">
        <f t="shared" si="329"/>
        <v>0</v>
      </c>
      <c r="AH174" s="53">
        <f t="shared" si="329"/>
        <v>0</v>
      </c>
      <c r="AI174" s="53">
        <f t="shared" si="329"/>
        <v>0</v>
      </c>
      <c r="AJ174" s="53">
        <f t="shared" si="298"/>
        <v>7904</v>
      </c>
      <c r="AK174" s="201"/>
      <c r="AL174" s="201"/>
      <c r="AM174" s="201"/>
      <c r="AN174" s="201"/>
      <c r="AO174" s="201"/>
      <c r="AQ174" s="205">
        <f t="shared" ref="AQ174:AQ195" si="330">+AQ173</f>
        <v>279.20239261698998</v>
      </c>
      <c r="AR174" s="53">
        <f t="shared" si="299"/>
        <v>0</v>
      </c>
      <c r="AS174" s="54">
        <f t="shared" si="300"/>
        <v>0</v>
      </c>
      <c r="AT174" s="54">
        <f t="shared" si="301"/>
        <v>0</v>
      </c>
      <c r="AU174" s="54">
        <f t="shared" si="302"/>
        <v>7.4480030254508237E-2</v>
      </c>
      <c r="AV174" s="54">
        <f t="shared" si="303"/>
        <v>7.4480030254508237E-2</v>
      </c>
      <c r="AW174" s="54">
        <f t="shared" si="304"/>
        <v>7.1721510615452386E-2</v>
      </c>
      <c r="AX174" s="54">
        <f t="shared" si="305"/>
        <v>0</v>
      </c>
      <c r="AY174" s="54">
        <f t="shared" si="306"/>
        <v>0</v>
      </c>
      <c r="AZ174" s="54">
        <f t="shared" si="307"/>
        <v>0</v>
      </c>
      <c r="BA174" s="54">
        <f t="shared" si="308"/>
        <v>0</v>
      </c>
      <c r="BB174" s="54">
        <f t="shared" si="309"/>
        <v>0</v>
      </c>
      <c r="BC174" s="54">
        <f t="shared" si="310"/>
        <v>0</v>
      </c>
      <c r="BD174" s="54">
        <f t="shared" si="311"/>
        <v>0</v>
      </c>
      <c r="BE174" s="54">
        <f t="shared" si="312"/>
        <v>0</v>
      </c>
      <c r="BF174" s="54">
        <f t="shared" si="313"/>
        <v>0</v>
      </c>
      <c r="BG174" s="54">
        <f t="shared" si="314"/>
        <v>0</v>
      </c>
      <c r="BH174" s="54">
        <f t="shared" si="315"/>
        <v>0</v>
      </c>
      <c r="BI174" s="54">
        <f t="shared" si="316"/>
        <v>0</v>
      </c>
      <c r="BJ174" s="54">
        <f t="shared" si="317"/>
        <v>0</v>
      </c>
      <c r="BK174" s="54">
        <f t="shared" si="318"/>
        <v>0</v>
      </c>
      <c r="BL174" s="54">
        <f t="shared" si="319"/>
        <v>0</v>
      </c>
      <c r="BM174" s="54">
        <f t="shared" si="320"/>
        <v>0</v>
      </c>
      <c r="BN174" s="54">
        <f t="shared" si="321"/>
        <v>0</v>
      </c>
      <c r="BO174" s="54">
        <f t="shared" si="322"/>
        <v>0</v>
      </c>
      <c r="BP174" s="54">
        <f t="shared" si="323"/>
        <v>0</v>
      </c>
      <c r="BQ174" s="54">
        <f t="shared" si="324"/>
        <v>0</v>
      </c>
      <c r="BR174" s="54">
        <f t="shared" si="325"/>
        <v>0</v>
      </c>
      <c r="BS174" s="53">
        <f t="shared" si="326"/>
        <v>0.22068157112446884</v>
      </c>
    </row>
    <row r="175" spans="2:71" s="11" customFormat="1" ht="20.100000000000001" customHeight="1">
      <c r="B175" s="10">
        <f t="shared" si="328"/>
        <v>4</v>
      </c>
      <c r="C175" s="278"/>
      <c r="D175" s="70" t="s">
        <v>83</v>
      </c>
      <c r="E175" s="70">
        <v>1</v>
      </c>
      <c r="F175" s="203">
        <f>0.7+0.6</f>
        <v>1.2999999999999998</v>
      </c>
      <c r="G175" s="203">
        <f>1.2+0.7</f>
        <v>1.9</v>
      </c>
      <c r="H175" s="35"/>
      <c r="I175" s="53">
        <f t="shared" ref="I175:AI175" si="331">+$E175*$F175*$G175*I7</f>
        <v>0</v>
      </c>
      <c r="J175" s="53">
        <f t="shared" si="331"/>
        <v>0</v>
      </c>
      <c r="K175" s="53">
        <f t="shared" si="331"/>
        <v>0</v>
      </c>
      <c r="L175" s="53">
        <f t="shared" si="331"/>
        <v>0</v>
      </c>
      <c r="M175" s="53">
        <f t="shared" si="331"/>
        <v>0</v>
      </c>
      <c r="N175" s="53">
        <f t="shared" si="331"/>
        <v>652.07999999999993</v>
      </c>
      <c r="O175" s="53">
        <f t="shared" si="331"/>
        <v>1422.7199999999998</v>
      </c>
      <c r="P175" s="53">
        <f t="shared" si="331"/>
        <v>1422.7199999999998</v>
      </c>
      <c r="Q175" s="53">
        <f t="shared" si="331"/>
        <v>1422.7199999999998</v>
      </c>
      <c r="R175" s="53">
        <f t="shared" si="331"/>
        <v>1422.7199999999998</v>
      </c>
      <c r="S175" s="53">
        <f t="shared" si="331"/>
        <v>1422.7199999999998</v>
      </c>
      <c r="T175" s="53">
        <f t="shared" si="331"/>
        <v>1422.7199999999998</v>
      </c>
      <c r="U175" s="53">
        <f t="shared" si="331"/>
        <v>904.01999999999987</v>
      </c>
      <c r="V175" s="53">
        <f t="shared" si="331"/>
        <v>0</v>
      </c>
      <c r="W175" s="53">
        <f t="shared" si="331"/>
        <v>0</v>
      </c>
      <c r="X175" s="53">
        <f t="shared" si="331"/>
        <v>0</v>
      </c>
      <c r="Y175" s="53">
        <f t="shared" si="331"/>
        <v>0</v>
      </c>
      <c r="Z175" s="53">
        <f t="shared" si="331"/>
        <v>0</v>
      </c>
      <c r="AA175" s="53">
        <f t="shared" si="331"/>
        <v>0</v>
      </c>
      <c r="AB175" s="53">
        <f t="shared" si="331"/>
        <v>0</v>
      </c>
      <c r="AC175" s="53">
        <f t="shared" si="331"/>
        <v>0</v>
      </c>
      <c r="AD175" s="53">
        <f t="shared" si="331"/>
        <v>0</v>
      </c>
      <c r="AE175" s="53">
        <f t="shared" si="331"/>
        <v>0</v>
      </c>
      <c r="AF175" s="53">
        <f t="shared" si="331"/>
        <v>0</v>
      </c>
      <c r="AG175" s="53">
        <f t="shared" si="331"/>
        <v>0</v>
      </c>
      <c r="AH175" s="53">
        <f t="shared" si="331"/>
        <v>0</v>
      </c>
      <c r="AI175" s="53">
        <f t="shared" si="331"/>
        <v>0</v>
      </c>
      <c r="AJ175" s="53">
        <f t="shared" si="298"/>
        <v>10092.419999999998</v>
      </c>
      <c r="AK175" s="201"/>
      <c r="AL175" s="201"/>
      <c r="AM175" s="201"/>
      <c r="AN175" s="201"/>
      <c r="AO175" s="201"/>
      <c r="AQ175" s="205">
        <f t="shared" si="330"/>
        <v>279.20239261698998</v>
      </c>
      <c r="AR175" s="53">
        <f t="shared" si="299"/>
        <v>0</v>
      </c>
      <c r="AS175" s="54">
        <f t="shared" si="300"/>
        <v>0</v>
      </c>
      <c r="AT175" s="54">
        <f t="shared" si="301"/>
        <v>0</v>
      </c>
      <c r="AU175" s="54">
        <f t="shared" si="302"/>
        <v>0</v>
      </c>
      <c r="AV175" s="54">
        <f t="shared" si="303"/>
        <v>0</v>
      </c>
      <c r="AW175" s="54">
        <f t="shared" si="304"/>
        <v>1.8206229617768681E-2</v>
      </c>
      <c r="AX175" s="54">
        <f t="shared" si="305"/>
        <v>3.9722682802404395E-2</v>
      </c>
      <c r="AY175" s="54">
        <f t="shared" si="306"/>
        <v>3.9722682802404395E-2</v>
      </c>
      <c r="AZ175" s="54">
        <f t="shared" si="307"/>
        <v>3.9722682802404395E-2</v>
      </c>
      <c r="BA175" s="54">
        <f t="shared" si="308"/>
        <v>3.9722682802404395E-2</v>
      </c>
      <c r="BB175" s="54">
        <f t="shared" si="309"/>
        <v>3.9722682802404395E-2</v>
      </c>
      <c r="BC175" s="54">
        <f t="shared" si="310"/>
        <v>3.9722682802404395E-2</v>
      </c>
      <c r="BD175" s="54">
        <f t="shared" si="311"/>
        <v>2.5240454697361126E-2</v>
      </c>
      <c r="BE175" s="54">
        <f t="shared" si="312"/>
        <v>0</v>
      </c>
      <c r="BF175" s="54">
        <f t="shared" si="313"/>
        <v>0</v>
      </c>
      <c r="BG175" s="54">
        <f t="shared" si="314"/>
        <v>0</v>
      </c>
      <c r="BH175" s="54">
        <f t="shared" si="315"/>
        <v>0</v>
      </c>
      <c r="BI175" s="54">
        <f t="shared" si="316"/>
        <v>0</v>
      </c>
      <c r="BJ175" s="54">
        <f t="shared" si="317"/>
        <v>0</v>
      </c>
      <c r="BK175" s="54">
        <f t="shared" si="318"/>
        <v>0</v>
      </c>
      <c r="BL175" s="54">
        <f t="shared" si="319"/>
        <v>0</v>
      </c>
      <c r="BM175" s="54">
        <f t="shared" si="320"/>
        <v>0</v>
      </c>
      <c r="BN175" s="54">
        <f t="shared" si="321"/>
        <v>0</v>
      </c>
      <c r="BO175" s="54">
        <f t="shared" si="322"/>
        <v>0</v>
      </c>
      <c r="BP175" s="54">
        <f t="shared" si="323"/>
        <v>0</v>
      </c>
      <c r="BQ175" s="54">
        <f t="shared" si="324"/>
        <v>0</v>
      </c>
      <c r="BR175" s="54">
        <f t="shared" si="325"/>
        <v>0</v>
      </c>
      <c r="BS175" s="53">
        <f t="shared" si="326"/>
        <v>0.28178278112955618</v>
      </c>
    </row>
    <row r="176" spans="2:71" s="11" customFormat="1" ht="20.100000000000001" customHeight="1">
      <c r="B176" s="10">
        <f t="shared" si="328"/>
        <v>5</v>
      </c>
      <c r="C176" s="278"/>
      <c r="D176" s="70" t="s">
        <v>83</v>
      </c>
      <c r="E176" s="70">
        <v>1</v>
      </c>
      <c r="F176" s="203">
        <f>0.7+0.6</f>
        <v>1.2999999999999998</v>
      </c>
      <c r="G176" s="203">
        <f>1.2+0.7</f>
        <v>1.9</v>
      </c>
      <c r="H176" s="35"/>
      <c r="I176" s="53">
        <f t="shared" ref="I176:AI176" si="332">+$E176*$F176*$G176*I8</f>
        <v>0</v>
      </c>
      <c r="J176" s="53">
        <f t="shared" si="332"/>
        <v>0</v>
      </c>
      <c r="K176" s="53">
        <f t="shared" si="332"/>
        <v>0</v>
      </c>
      <c r="L176" s="53">
        <f t="shared" si="332"/>
        <v>0</v>
      </c>
      <c r="M176" s="53">
        <f t="shared" si="332"/>
        <v>0</v>
      </c>
      <c r="N176" s="53">
        <f t="shared" si="332"/>
        <v>0</v>
      </c>
      <c r="O176" s="53">
        <f t="shared" si="332"/>
        <v>0</v>
      </c>
      <c r="P176" s="53">
        <f t="shared" si="332"/>
        <v>0</v>
      </c>
      <c r="Q176" s="53">
        <f t="shared" si="332"/>
        <v>0</v>
      </c>
      <c r="R176" s="53">
        <f t="shared" si="332"/>
        <v>0</v>
      </c>
      <c r="S176" s="53">
        <f t="shared" si="332"/>
        <v>0</v>
      </c>
      <c r="T176" s="53">
        <f t="shared" si="332"/>
        <v>0</v>
      </c>
      <c r="U176" s="53">
        <f t="shared" si="332"/>
        <v>0</v>
      </c>
      <c r="V176" s="53">
        <f t="shared" si="332"/>
        <v>237.11999999999998</v>
      </c>
      <c r="W176" s="53">
        <f t="shared" si="332"/>
        <v>237.11999999999998</v>
      </c>
      <c r="X176" s="53">
        <f t="shared" si="332"/>
        <v>237.11999999999998</v>
      </c>
      <c r="Y176" s="53">
        <f t="shared" si="332"/>
        <v>296.39999999999998</v>
      </c>
      <c r="Z176" s="53">
        <f t="shared" si="332"/>
        <v>1304.1599999999999</v>
      </c>
      <c r="AA176" s="53">
        <f t="shared" si="332"/>
        <v>1304.1599999999999</v>
      </c>
      <c r="AB176" s="53">
        <f t="shared" si="332"/>
        <v>1304.1599999999999</v>
      </c>
      <c r="AC176" s="53">
        <f t="shared" si="332"/>
        <v>849.68</v>
      </c>
      <c r="AD176" s="53">
        <f t="shared" si="332"/>
        <v>0</v>
      </c>
      <c r="AE176" s="53">
        <f t="shared" si="332"/>
        <v>0</v>
      </c>
      <c r="AF176" s="53">
        <f t="shared" si="332"/>
        <v>0</v>
      </c>
      <c r="AG176" s="53">
        <f t="shared" si="332"/>
        <v>0</v>
      </c>
      <c r="AH176" s="53">
        <f t="shared" si="332"/>
        <v>0</v>
      </c>
      <c r="AI176" s="53">
        <f t="shared" si="332"/>
        <v>0</v>
      </c>
      <c r="AJ176" s="53">
        <f>SUM(I176:AI176)</f>
        <v>5769.92</v>
      </c>
      <c r="AK176" s="201"/>
      <c r="AL176" s="201"/>
      <c r="AM176" s="201"/>
      <c r="AN176" s="201"/>
      <c r="AO176" s="201"/>
      <c r="AQ176" s="205">
        <f t="shared" si="330"/>
        <v>279.20239261698998</v>
      </c>
      <c r="AR176" s="53">
        <f t="shared" si="299"/>
        <v>0</v>
      </c>
      <c r="AS176" s="54">
        <f t="shared" si="300"/>
        <v>0</v>
      </c>
      <c r="AT176" s="54">
        <f t="shared" si="301"/>
        <v>0</v>
      </c>
      <c r="AU176" s="54">
        <f t="shared" si="302"/>
        <v>0</v>
      </c>
      <c r="AV176" s="54">
        <f t="shared" si="303"/>
        <v>0</v>
      </c>
      <c r="AW176" s="54">
        <f t="shared" si="304"/>
        <v>0</v>
      </c>
      <c r="AX176" s="54">
        <f t="shared" si="305"/>
        <v>0</v>
      </c>
      <c r="AY176" s="54">
        <f t="shared" si="306"/>
        <v>0</v>
      </c>
      <c r="AZ176" s="54">
        <f t="shared" si="307"/>
        <v>0</v>
      </c>
      <c r="BA176" s="54">
        <f t="shared" si="308"/>
        <v>0</v>
      </c>
      <c r="BB176" s="54">
        <f t="shared" si="309"/>
        <v>0</v>
      </c>
      <c r="BC176" s="54">
        <f t="shared" si="310"/>
        <v>0</v>
      </c>
      <c r="BD176" s="54">
        <f t="shared" si="311"/>
        <v>0</v>
      </c>
      <c r="BE176" s="54">
        <f t="shared" si="312"/>
        <v>6.6204471337340653E-3</v>
      </c>
      <c r="BF176" s="54">
        <f t="shared" si="313"/>
        <v>6.6204471337340653E-3</v>
      </c>
      <c r="BG176" s="54">
        <f t="shared" si="314"/>
        <v>6.6204471337340653E-3</v>
      </c>
      <c r="BH176" s="54">
        <f t="shared" si="315"/>
        <v>8.275558917167582E-3</v>
      </c>
      <c r="BI176" s="54">
        <f t="shared" si="316"/>
        <v>3.6412459235537362E-2</v>
      </c>
      <c r="BJ176" s="54">
        <f t="shared" si="317"/>
        <v>3.6412459235537362E-2</v>
      </c>
      <c r="BK176" s="54">
        <f t="shared" si="318"/>
        <v>3.6412459235537362E-2</v>
      </c>
      <c r="BL176" s="54">
        <f t="shared" si="319"/>
        <v>2.3723268895880403E-2</v>
      </c>
      <c r="BM176" s="54">
        <f t="shared" si="320"/>
        <v>0</v>
      </c>
      <c r="BN176" s="54">
        <f t="shared" si="321"/>
        <v>0</v>
      </c>
      <c r="BO176" s="54">
        <f t="shared" si="322"/>
        <v>0</v>
      </c>
      <c r="BP176" s="54">
        <f t="shared" si="323"/>
        <v>0</v>
      </c>
      <c r="BQ176" s="54">
        <f t="shared" si="324"/>
        <v>0</v>
      </c>
      <c r="BR176" s="54">
        <f t="shared" si="325"/>
        <v>0</v>
      </c>
      <c r="BS176" s="53">
        <f>SUM(AR176:BR176)</f>
        <v>0.16109754692086226</v>
      </c>
    </row>
    <row r="177" spans="2:71" s="11" customFormat="1" ht="20.100000000000001" customHeight="1">
      <c r="B177" s="10">
        <f t="shared" si="328"/>
        <v>6</v>
      </c>
      <c r="C177" s="277"/>
      <c r="D177" s="70" t="s">
        <v>84</v>
      </c>
      <c r="E177" s="70">
        <v>1</v>
      </c>
      <c r="F177" s="203">
        <f>0.7+0.6</f>
        <v>1.2999999999999998</v>
      </c>
      <c r="G177" s="203">
        <f>1.2+0.7</f>
        <v>1.9</v>
      </c>
      <c r="H177" s="35"/>
      <c r="I177" s="53">
        <f t="shared" ref="I177:AI177" si="333">+$E177*$F177*$G177*I9</f>
        <v>0</v>
      </c>
      <c r="J177" s="53">
        <f t="shared" si="333"/>
        <v>0</v>
      </c>
      <c r="K177" s="53">
        <f t="shared" si="333"/>
        <v>0</v>
      </c>
      <c r="L177" s="53">
        <f t="shared" si="333"/>
        <v>0</v>
      </c>
      <c r="M177" s="53">
        <f t="shared" si="333"/>
        <v>0</v>
      </c>
      <c r="N177" s="53">
        <f t="shared" si="333"/>
        <v>0</v>
      </c>
      <c r="O177" s="53">
        <f t="shared" si="333"/>
        <v>0</v>
      </c>
      <c r="P177" s="53">
        <f t="shared" si="333"/>
        <v>0</v>
      </c>
      <c r="Q177" s="53">
        <f t="shared" si="333"/>
        <v>0</v>
      </c>
      <c r="R177" s="53">
        <f t="shared" si="333"/>
        <v>0</v>
      </c>
      <c r="S177" s="53">
        <f t="shared" si="333"/>
        <v>0</v>
      </c>
      <c r="T177" s="53">
        <f t="shared" si="333"/>
        <v>0</v>
      </c>
      <c r="U177" s="53">
        <f t="shared" si="333"/>
        <v>0</v>
      </c>
      <c r="V177" s="53">
        <f t="shared" si="333"/>
        <v>0</v>
      </c>
      <c r="W177" s="53">
        <f t="shared" si="333"/>
        <v>0</v>
      </c>
      <c r="X177" s="53">
        <f t="shared" si="333"/>
        <v>0</v>
      </c>
      <c r="Y177" s="53">
        <f t="shared" si="333"/>
        <v>0</v>
      </c>
      <c r="Z177" s="53">
        <f t="shared" si="333"/>
        <v>0</v>
      </c>
      <c r="AA177" s="53">
        <f t="shared" si="333"/>
        <v>0</v>
      </c>
      <c r="AB177" s="53">
        <f t="shared" si="333"/>
        <v>0</v>
      </c>
      <c r="AC177" s="53">
        <f t="shared" si="333"/>
        <v>0</v>
      </c>
      <c r="AD177" s="53">
        <f t="shared" si="333"/>
        <v>496.46999999999997</v>
      </c>
      <c r="AE177" s="53">
        <f t="shared" si="333"/>
        <v>0</v>
      </c>
      <c r="AF177" s="53">
        <f t="shared" si="333"/>
        <v>0</v>
      </c>
      <c r="AG177" s="53">
        <f t="shared" si="333"/>
        <v>0</v>
      </c>
      <c r="AH177" s="53">
        <f t="shared" si="333"/>
        <v>0</v>
      </c>
      <c r="AI177" s="53">
        <f t="shared" si="333"/>
        <v>0</v>
      </c>
      <c r="AJ177" s="53">
        <f t="shared" ref="AJ177:AJ183" si="334">SUM(I177:AI177)</f>
        <v>496.46999999999997</v>
      </c>
      <c r="AK177" s="201"/>
      <c r="AL177" s="201"/>
      <c r="AM177" s="201"/>
      <c r="AN177" s="201"/>
      <c r="AO177" s="201"/>
      <c r="AQ177" s="205">
        <f t="shared" si="330"/>
        <v>279.20239261698998</v>
      </c>
      <c r="AR177" s="53">
        <f t="shared" si="299"/>
        <v>0</v>
      </c>
      <c r="AS177" s="54">
        <f t="shared" si="300"/>
        <v>0</v>
      </c>
      <c r="AT177" s="54">
        <f t="shared" si="301"/>
        <v>0</v>
      </c>
      <c r="AU177" s="54">
        <f t="shared" si="302"/>
        <v>0</v>
      </c>
      <c r="AV177" s="54">
        <f t="shared" si="303"/>
        <v>0</v>
      </c>
      <c r="AW177" s="54">
        <f t="shared" si="304"/>
        <v>0</v>
      </c>
      <c r="AX177" s="54">
        <f t="shared" si="305"/>
        <v>0</v>
      </c>
      <c r="AY177" s="54">
        <f t="shared" si="306"/>
        <v>0</v>
      </c>
      <c r="AZ177" s="54">
        <f t="shared" si="307"/>
        <v>0</v>
      </c>
      <c r="BA177" s="54">
        <f t="shared" si="308"/>
        <v>0</v>
      </c>
      <c r="BB177" s="54">
        <f t="shared" si="309"/>
        <v>0</v>
      </c>
      <c r="BC177" s="54">
        <f t="shared" si="310"/>
        <v>0</v>
      </c>
      <c r="BD177" s="54">
        <f t="shared" si="311"/>
        <v>0</v>
      </c>
      <c r="BE177" s="54">
        <f t="shared" si="312"/>
        <v>0</v>
      </c>
      <c r="BF177" s="54">
        <f t="shared" si="313"/>
        <v>0</v>
      </c>
      <c r="BG177" s="54">
        <f t="shared" si="314"/>
        <v>0</v>
      </c>
      <c r="BH177" s="54">
        <f t="shared" si="315"/>
        <v>0</v>
      </c>
      <c r="BI177" s="54">
        <f t="shared" si="316"/>
        <v>0</v>
      </c>
      <c r="BJ177" s="54">
        <f t="shared" si="317"/>
        <v>0</v>
      </c>
      <c r="BK177" s="54">
        <f t="shared" si="318"/>
        <v>0</v>
      </c>
      <c r="BL177" s="54">
        <f t="shared" si="319"/>
        <v>0</v>
      </c>
      <c r="BM177" s="54">
        <f t="shared" si="320"/>
        <v>1.3861561186255702E-2</v>
      </c>
      <c r="BN177" s="54">
        <f t="shared" si="321"/>
        <v>0</v>
      </c>
      <c r="BO177" s="54">
        <f t="shared" si="322"/>
        <v>0</v>
      </c>
      <c r="BP177" s="54">
        <f t="shared" si="323"/>
        <v>0</v>
      </c>
      <c r="BQ177" s="54">
        <f t="shared" si="324"/>
        <v>0</v>
      </c>
      <c r="BR177" s="54">
        <f t="shared" si="325"/>
        <v>0</v>
      </c>
      <c r="BS177" s="53">
        <f t="shared" ref="BS177:BS183" si="335">SUM(AR177:BR177)</f>
        <v>1.3861561186255702E-2</v>
      </c>
    </row>
    <row r="178" spans="2:71" s="11" customFormat="1" ht="20.100000000000001" customHeight="1">
      <c r="B178" s="10">
        <f t="shared" si="328"/>
        <v>7</v>
      </c>
      <c r="C178" s="34" t="s">
        <v>39</v>
      </c>
      <c r="D178" s="34"/>
      <c r="E178" s="70">
        <v>1</v>
      </c>
      <c r="F178" s="203">
        <f>1+0.6</f>
        <v>1.6</v>
      </c>
      <c r="G178" s="203">
        <v>2</v>
      </c>
      <c r="H178" s="74"/>
      <c r="I178" s="53">
        <f t="shared" ref="I178:AI178" si="336">+$E178*$F178*$G178*I10</f>
        <v>0</v>
      </c>
      <c r="J178" s="53">
        <f t="shared" si="336"/>
        <v>0</v>
      </c>
      <c r="K178" s="53">
        <f t="shared" si="336"/>
        <v>0</v>
      </c>
      <c r="L178" s="53">
        <f t="shared" si="336"/>
        <v>0</v>
      </c>
      <c r="M178" s="53">
        <f t="shared" si="336"/>
        <v>0</v>
      </c>
      <c r="N178" s="53">
        <f t="shared" si="336"/>
        <v>0</v>
      </c>
      <c r="O178" s="53">
        <f t="shared" si="336"/>
        <v>0</v>
      </c>
      <c r="P178" s="53">
        <f t="shared" si="336"/>
        <v>0</v>
      </c>
      <c r="Q178" s="53">
        <f t="shared" si="336"/>
        <v>0</v>
      </c>
      <c r="R178" s="53">
        <f t="shared" si="336"/>
        <v>0</v>
      </c>
      <c r="S178" s="53">
        <f t="shared" si="336"/>
        <v>0</v>
      </c>
      <c r="T178" s="53">
        <f t="shared" si="336"/>
        <v>0</v>
      </c>
      <c r="U178" s="53">
        <f t="shared" si="336"/>
        <v>0</v>
      </c>
      <c r="V178" s="53">
        <f t="shared" si="336"/>
        <v>0</v>
      </c>
      <c r="W178" s="53">
        <f t="shared" si="336"/>
        <v>0</v>
      </c>
      <c r="X178" s="53">
        <f t="shared" si="336"/>
        <v>0</v>
      </c>
      <c r="Y178" s="53">
        <f t="shared" si="336"/>
        <v>0</v>
      </c>
      <c r="Z178" s="53">
        <f t="shared" si="336"/>
        <v>0</v>
      </c>
      <c r="AA178" s="53">
        <f t="shared" si="336"/>
        <v>0</v>
      </c>
      <c r="AB178" s="53">
        <f t="shared" si="336"/>
        <v>0</v>
      </c>
      <c r="AC178" s="53">
        <f t="shared" si="336"/>
        <v>0</v>
      </c>
      <c r="AD178" s="53">
        <f t="shared" si="336"/>
        <v>288</v>
      </c>
      <c r="AE178" s="53">
        <f t="shared" si="336"/>
        <v>0</v>
      </c>
      <c r="AF178" s="53">
        <f t="shared" si="336"/>
        <v>0</v>
      </c>
      <c r="AG178" s="53">
        <f t="shared" si="336"/>
        <v>0</v>
      </c>
      <c r="AH178" s="53">
        <f t="shared" si="336"/>
        <v>0</v>
      </c>
      <c r="AI178" s="53">
        <f t="shared" si="336"/>
        <v>0</v>
      </c>
      <c r="AJ178" s="53">
        <f t="shared" si="334"/>
        <v>288</v>
      </c>
      <c r="AK178" s="201"/>
      <c r="AL178" s="201"/>
      <c r="AM178" s="201"/>
      <c r="AN178" s="201"/>
      <c r="AO178" s="201"/>
      <c r="AQ178" s="205">
        <f t="shared" si="330"/>
        <v>279.20239261698998</v>
      </c>
      <c r="AR178" s="53">
        <f t="shared" si="299"/>
        <v>0</v>
      </c>
      <c r="AS178" s="54">
        <f t="shared" si="300"/>
        <v>0</v>
      </c>
      <c r="AT178" s="54">
        <f t="shared" si="301"/>
        <v>0</v>
      </c>
      <c r="AU178" s="54">
        <f t="shared" si="302"/>
        <v>0</v>
      </c>
      <c r="AV178" s="54">
        <f t="shared" si="303"/>
        <v>0</v>
      </c>
      <c r="AW178" s="54">
        <f t="shared" si="304"/>
        <v>0</v>
      </c>
      <c r="AX178" s="54">
        <f t="shared" si="305"/>
        <v>0</v>
      </c>
      <c r="AY178" s="54">
        <f t="shared" si="306"/>
        <v>0</v>
      </c>
      <c r="AZ178" s="54">
        <f t="shared" si="307"/>
        <v>0</v>
      </c>
      <c r="BA178" s="54">
        <f t="shared" si="308"/>
        <v>0</v>
      </c>
      <c r="BB178" s="54">
        <f t="shared" si="309"/>
        <v>0</v>
      </c>
      <c r="BC178" s="54">
        <f t="shared" si="310"/>
        <v>0</v>
      </c>
      <c r="BD178" s="54">
        <f t="shared" si="311"/>
        <v>0</v>
      </c>
      <c r="BE178" s="54">
        <f t="shared" si="312"/>
        <v>0</v>
      </c>
      <c r="BF178" s="54">
        <f t="shared" si="313"/>
        <v>0</v>
      </c>
      <c r="BG178" s="54">
        <f t="shared" si="314"/>
        <v>0</v>
      </c>
      <c r="BH178" s="54">
        <f t="shared" si="315"/>
        <v>0</v>
      </c>
      <c r="BI178" s="54">
        <f t="shared" si="316"/>
        <v>0</v>
      </c>
      <c r="BJ178" s="54">
        <f t="shared" si="317"/>
        <v>0</v>
      </c>
      <c r="BK178" s="54">
        <f t="shared" si="318"/>
        <v>0</v>
      </c>
      <c r="BL178" s="54">
        <f t="shared" si="319"/>
        <v>0</v>
      </c>
      <c r="BM178" s="54">
        <f t="shared" si="320"/>
        <v>8.041028907369312E-3</v>
      </c>
      <c r="BN178" s="54">
        <f t="shared" si="321"/>
        <v>0</v>
      </c>
      <c r="BO178" s="54">
        <f t="shared" si="322"/>
        <v>0</v>
      </c>
      <c r="BP178" s="54">
        <f t="shared" si="323"/>
        <v>0</v>
      </c>
      <c r="BQ178" s="54">
        <f t="shared" si="324"/>
        <v>0</v>
      </c>
      <c r="BR178" s="54">
        <f t="shared" si="325"/>
        <v>0</v>
      </c>
      <c r="BS178" s="53">
        <f t="shared" si="335"/>
        <v>8.041028907369312E-3</v>
      </c>
    </row>
    <row r="179" spans="2:71" s="11" customFormat="1" ht="20.100000000000001" customHeight="1">
      <c r="B179" s="10">
        <f t="shared" si="328"/>
        <v>8</v>
      </c>
      <c r="C179" s="276" t="s">
        <v>40</v>
      </c>
      <c r="D179" s="70" t="s">
        <v>84</v>
      </c>
      <c r="E179" s="70">
        <v>1</v>
      </c>
      <c r="F179" s="203">
        <f>1.4+0.6</f>
        <v>2</v>
      </c>
      <c r="G179" s="203">
        <v>2</v>
      </c>
      <c r="H179" s="74"/>
      <c r="I179" s="53">
        <f t="shared" ref="I179:AI179" si="337">+$E179*$F179*$G179*I11</f>
        <v>0</v>
      </c>
      <c r="J179" s="53">
        <f t="shared" si="337"/>
        <v>0</v>
      </c>
      <c r="K179" s="53">
        <f t="shared" si="337"/>
        <v>0</v>
      </c>
      <c r="L179" s="53">
        <f t="shared" si="337"/>
        <v>0</v>
      </c>
      <c r="M179" s="53">
        <f t="shared" si="337"/>
        <v>0</v>
      </c>
      <c r="N179" s="53">
        <f t="shared" si="337"/>
        <v>0</v>
      </c>
      <c r="O179" s="53">
        <f t="shared" si="337"/>
        <v>0</v>
      </c>
      <c r="P179" s="53">
        <f t="shared" si="337"/>
        <v>0</v>
      </c>
      <c r="Q179" s="53">
        <f t="shared" si="337"/>
        <v>0</v>
      </c>
      <c r="R179" s="53">
        <f t="shared" si="337"/>
        <v>0</v>
      </c>
      <c r="S179" s="53">
        <f t="shared" si="337"/>
        <v>3240</v>
      </c>
      <c r="T179" s="53">
        <f t="shared" si="337"/>
        <v>5616</v>
      </c>
      <c r="U179" s="53">
        <f t="shared" si="337"/>
        <v>3240</v>
      </c>
      <c r="V179" s="53">
        <f t="shared" si="337"/>
        <v>3240</v>
      </c>
      <c r="W179" s="53">
        <f t="shared" si="337"/>
        <v>3240</v>
      </c>
      <c r="X179" s="53">
        <f t="shared" si="337"/>
        <v>3240</v>
      </c>
      <c r="Y179" s="53">
        <f t="shared" si="337"/>
        <v>3240</v>
      </c>
      <c r="Z179" s="53">
        <f t="shared" si="337"/>
        <v>5616</v>
      </c>
      <c r="AA179" s="53">
        <f t="shared" si="337"/>
        <v>4752</v>
      </c>
      <c r="AB179" s="53">
        <f t="shared" si="337"/>
        <v>2576</v>
      </c>
      <c r="AC179" s="53">
        <f t="shared" si="337"/>
        <v>0</v>
      </c>
      <c r="AD179" s="53">
        <f t="shared" si="337"/>
        <v>0</v>
      </c>
      <c r="AE179" s="53">
        <f t="shared" si="337"/>
        <v>0</v>
      </c>
      <c r="AF179" s="53">
        <f t="shared" si="337"/>
        <v>0</v>
      </c>
      <c r="AG179" s="53">
        <f t="shared" si="337"/>
        <v>0</v>
      </c>
      <c r="AH179" s="53">
        <f t="shared" si="337"/>
        <v>0</v>
      </c>
      <c r="AI179" s="53">
        <f t="shared" si="337"/>
        <v>0</v>
      </c>
      <c r="AJ179" s="53">
        <f t="shared" si="334"/>
        <v>38000</v>
      </c>
      <c r="AK179" s="201"/>
      <c r="AL179" s="201"/>
      <c r="AM179" s="201"/>
      <c r="AN179" s="201"/>
      <c r="AO179" s="201"/>
      <c r="AQ179" s="205">
        <f t="shared" si="330"/>
        <v>279.20239261698998</v>
      </c>
      <c r="AR179" s="53">
        <f t="shared" si="299"/>
        <v>0</v>
      </c>
      <c r="AS179" s="54">
        <f t="shared" si="300"/>
        <v>0</v>
      </c>
      <c r="AT179" s="54">
        <f t="shared" si="301"/>
        <v>0</v>
      </c>
      <c r="AU179" s="54">
        <f t="shared" si="302"/>
        <v>0</v>
      </c>
      <c r="AV179" s="54">
        <f t="shared" si="303"/>
        <v>0</v>
      </c>
      <c r="AW179" s="54">
        <f t="shared" si="304"/>
        <v>0</v>
      </c>
      <c r="AX179" s="54">
        <f t="shared" si="305"/>
        <v>0</v>
      </c>
      <c r="AY179" s="54">
        <f t="shared" si="306"/>
        <v>0</v>
      </c>
      <c r="AZ179" s="54">
        <f t="shared" si="307"/>
        <v>0</v>
      </c>
      <c r="BA179" s="54">
        <f t="shared" si="308"/>
        <v>0</v>
      </c>
      <c r="BB179" s="54">
        <f t="shared" si="309"/>
        <v>9.0461575207904751E-2</v>
      </c>
      <c r="BC179" s="54">
        <f t="shared" si="310"/>
        <v>0.15680006369370156</v>
      </c>
      <c r="BD179" s="54">
        <f t="shared" si="311"/>
        <v>9.0461575207904751E-2</v>
      </c>
      <c r="BE179" s="54">
        <f t="shared" si="312"/>
        <v>9.0461575207904751E-2</v>
      </c>
      <c r="BF179" s="54">
        <f t="shared" si="313"/>
        <v>9.0461575207904751E-2</v>
      </c>
      <c r="BG179" s="54">
        <f t="shared" si="314"/>
        <v>9.0461575207904751E-2</v>
      </c>
      <c r="BH179" s="54">
        <f t="shared" si="315"/>
        <v>9.0461575207904751E-2</v>
      </c>
      <c r="BI179" s="54">
        <f t="shared" si="316"/>
        <v>0.15680006369370156</v>
      </c>
      <c r="BJ179" s="54">
        <f t="shared" si="317"/>
        <v>0.13267697697159364</v>
      </c>
      <c r="BK179" s="54">
        <f t="shared" si="318"/>
        <v>7.1922536338136625E-2</v>
      </c>
      <c r="BL179" s="54">
        <f t="shared" si="319"/>
        <v>0</v>
      </c>
      <c r="BM179" s="54">
        <f t="shared" si="320"/>
        <v>0</v>
      </c>
      <c r="BN179" s="54">
        <f t="shared" si="321"/>
        <v>0</v>
      </c>
      <c r="BO179" s="54">
        <f t="shared" si="322"/>
        <v>0</v>
      </c>
      <c r="BP179" s="54">
        <f t="shared" si="323"/>
        <v>0</v>
      </c>
      <c r="BQ179" s="54">
        <f t="shared" si="324"/>
        <v>0</v>
      </c>
      <c r="BR179" s="54">
        <f t="shared" si="325"/>
        <v>0</v>
      </c>
      <c r="BS179" s="53">
        <f t="shared" si="335"/>
        <v>1.060969091944562</v>
      </c>
    </row>
    <row r="180" spans="2:71" s="11" customFormat="1" ht="20.100000000000001" customHeight="1">
      <c r="B180" s="10">
        <f t="shared" si="328"/>
        <v>9</v>
      </c>
      <c r="C180" s="278"/>
      <c r="D180" s="70" t="s">
        <v>83</v>
      </c>
      <c r="E180" s="70">
        <v>1</v>
      </c>
      <c r="F180" s="203">
        <f>1.4+0.6</f>
        <v>2</v>
      </c>
      <c r="G180" s="203">
        <v>2</v>
      </c>
      <c r="H180" s="74"/>
      <c r="I180" s="53">
        <f t="shared" ref="I180:AI180" si="338">+$E180*$F180*$G180*I12</f>
        <v>0</v>
      </c>
      <c r="J180" s="53">
        <f t="shared" si="338"/>
        <v>0</v>
      </c>
      <c r="K180" s="53">
        <f t="shared" si="338"/>
        <v>0</v>
      </c>
      <c r="L180" s="53">
        <f t="shared" si="338"/>
        <v>0</v>
      </c>
      <c r="M180" s="53">
        <f t="shared" si="338"/>
        <v>480</v>
      </c>
      <c r="N180" s="53">
        <f t="shared" si="338"/>
        <v>2496</v>
      </c>
      <c r="O180" s="53">
        <f t="shared" si="338"/>
        <v>2496</v>
      </c>
      <c r="P180" s="53">
        <f t="shared" si="338"/>
        <v>2496</v>
      </c>
      <c r="Q180" s="53">
        <f t="shared" si="338"/>
        <v>2496</v>
      </c>
      <c r="R180" s="53">
        <f t="shared" si="338"/>
        <v>2496</v>
      </c>
      <c r="S180" s="53">
        <f t="shared" si="338"/>
        <v>1040</v>
      </c>
      <c r="T180" s="53">
        <f t="shared" si="338"/>
        <v>0</v>
      </c>
      <c r="U180" s="53">
        <f t="shared" si="338"/>
        <v>0</v>
      </c>
      <c r="V180" s="53">
        <f t="shared" si="338"/>
        <v>0</v>
      </c>
      <c r="W180" s="53">
        <f t="shared" si="338"/>
        <v>0</v>
      </c>
      <c r="X180" s="53">
        <f t="shared" si="338"/>
        <v>0</v>
      </c>
      <c r="Y180" s="53">
        <f t="shared" si="338"/>
        <v>0</v>
      </c>
      <c r="Z180" s="53">
        <f t="shared" si="338"/>
        <v>0</v>
      </c>
      <c r="AA180" s="53">
        <f t="shared" si="338"/>
        <v>0</v>
      </c>
      <c r="AB180" s="53">
        <f t="shared" si="338"/>
        <v>0</v>
      </c>
      <c r="AC180" s="53">
        <f t="shared" si="338"/>
        <v>0</v>
      </c>
      <c r="AD180" s="53">
        <f t="shared" si="338"/>
        <v>0</v>
      </c>
      <c r="AE180" s="53">
        <f t="shared" si="338"/>
        <v>0</v>
      </c>
      <c r="AF180" s="53">
        <f t="shared" si="338"/>
        <v>0</v>
      </c>
      <c r="AG180" s="53">
        <f t="shared" si="338"/>
        <v>0</v>
      </c>
      <c r="AH180" s="53">
        <f t="shared" si="338"/>
        <v>0</v>
      </c>
      <c r="AI180" s="53">
        <f t="shared" si="338"/>
        <v>0</v>
      </c>
      <c r="AJ180" s="53">
        <f t="shared" si="334"/>
        <v>14000</v>
      </c>
      <c r="AK180" s="201"/>
      <c r="AL180" s="201"/>
      <c r="AM180" s="201"/>
      <c r="AN180" s="201"/>
      <c r="AO180" s="201"/>
      <c r="AQ180" s="205">
        <f t="shared" si="330"/>
        <v>279.20239261698998</v>
      </c>
      <c r="AR180" s="53">
        <f t="shared" si="299"/>
        <v>0</v>
      </c>
      <c r="AS180" s="54">
        <f t="shared" si="300"/>
        <v>0</v>
      </c>
      <c r="AT180" s="54">
        <f t="shared" si="301"/>
        <v>0</v>
      </c>
      <c r="AU180" s="54">
        <f t="shared" si="302"/>
        <v>0</v>
      </c>
      <c r="AV180" s="54">
        <f t="shared" si="303"/>
        <v>1.3401714845615521E-2</v>
      </c>
      <c r="AW180" s="54">
        <f t="shared" si="304"/>
        <v>6.9688917197200703E-2</v>
      </c>
      <c r="AX180" s="54">
        <f t="shared" si="305"/>
        <v>6.9688917197200703E-2</v>
      </c>
      <c r="AY180" s="54">
        <f t="shared" si="306"/>
        <v>6.9688917197200703E-2</v>
      </c>
      <c r="AZ180" s="54">
        <f t="shared" si="307"/>
        <v>6.9688917197200703E-2</v>
      </c>
      <c r="BA180" s="54">
        <f t="shared" si="308"/>
        <v>6.9688917197200703E-2</v>
      </c>
      <c r="BB180" s="54">
        <f t="shared" si="309"/>
        <v>2.9037048832166956E-2</v>
      </c>
      <c r="BC180" s="54">
        <f t="shared" si="310"/>
        <v>0</v>
      </c>
      <c r="BD180" s="54">
        <f t="shared" si="311"/>
        <v>0</v>
      </c>
      <c r="BE180" s="54">
        <f t="shared" si="312"/>
        <v>0</v>
      </c>
      <c r="BF180" s="54">
        <f t="shared" si="313"/>
        <v>0</v>
      </c>
      <c r="BG180" s="54">
        <f t="shared" si="314"/>
        <v>0</v>
      </c>
      <c r="BH180" s="54">
        <f t="shared" si="315"/>
        <v>0</v>
      </c>
      <c r="BI180" s="54">
        <f t="shared" si="316"/>
        <v>0</v>
      </c>
      <c r="BJ180" s="54">
        <f t="shared" si="317"/>
        <v>0</v>
      </c>
      <c r="BK180" s="54">
        <f t="shared" si="318"/>
        <v>0</v>
      </c>
      <c r="BL180" s="54">
        <f t="shared" si="319"/>
        <v>0</v>
      </c>
      <c r="BM180" s="54">
        <f t="shared" si="320"/>
        <v>0</v>
      </c>
      <c r="BN180" s="54">
        <f t="shared" si="321"/>
        <v>0</v>
      </c>
      <c r="BO180" s="54">
        <f t="shared" si="322"/>
        <v>0</v>
      </c>
      <c r="BP180" s="54">
        <f t="shared" si="323"/>
        <v>0</v>
      </c>
      <c r="BQ180" s="54">
        <f t="shared" si="324"/>
        <v>0</v>
      </c>
      <c r="BR180" s="54">
        <f t="shared" si="325"/>
        <v>0</v>
      </c>
      <c r="BS180" s="53">
        <f t="shared" si="335"/>
        <v>0.39088334966378602</v>
      </c>
    </row>
    <row r="181" spans="2:71" s="11" customFormat="1" ht="20.100000000000001" customHeight="1">
      <c r="B181" s="10">
        <f t="shared" si="328"/>
        <v>10</v>
      </c>
      <c r="C181" s="277"/>
      <c r="D181" s="70" t="s">
        <v>84</v>
      </c>
      <c r="E181" s="70">
        <v>1</v>
      </c>
      <c r="F181" s="203">
        <f>1.4+0.6</f>
        <v>2</v>
      </c>
      <c r="G181" s="203">
        <v>2</v>
      </c>
      <c r="H181" s="74"/>
      <c r="I181" s="53">
        <f t="shared" ref="I181:AI181" si="339">+$E181*$F181*$G181*I13</f>
        <v>0</v>
      </c>
      <c r="J181" s="53">
        <f t="shared" si="339"/>
        <v>0</v>
      </c>
      <c r="K181" s="53">
        <f t="shared" si="339"/>
        <v>0</v>
      </c>
      <c r="L181" s="53">
        <f t="shared" si="339"/>
        <v>0</v>
      </c>
      <c r="M181" s="53">
        <f t="shared" si="339"/>
        <v>544</v>
      </c>
      <c r="N181" s="53">
        <f t="shared" si="339"/>
        <v>0</v>
      </c>
      <c r="O181" s="53">
        <f t="shared" si="339"/>
        <v>0</v>
      </c>
      <c r="P181" s="53">
        <f t="shared" si="339"/>
        <v>0</v>
      </c>
      <c r="Q181" s="53">
        <f t="shared" si="339"/>
        <v>0</v>
      </c>
      <c r="R181" s="53">
        <f t="shared" si="339"/>
        <v>0</v>
      </c>
      <c r="S181" s="53">
        <f t="shared" si="339"/>
        <v>0</v>
      </c>
      <c r="T181" s="53">
        <f t="shared" si="339"/>
        <v>0</v>
      </c>
      <c r="U181" s="53">
        <f t="shared" si="339"/>
        <v>0</v>
      </c>
      <c r="V181" s="53">
        <f t="shared" si="339"/>
        <v>0</v>
      </c>
      <c r="W181" s="53">
        <f t="shared" si="339"/>
        <v>0</v>
      </c>
      <c r="X181" s="53">
        <f t="shared" si="339"/>
        <v>0</v>
      </c>
      <c r="Y181" s="53">
        <f t="shared" si="339"/>
        <v>0</v>
      </c>
      <c r="Z181" s="53">
        <f t="shared" si="339"/>
        <v>0</v>
      </c>
      <c r="AA181" s="53">
        <f t="shared" si="339"/>
        <v>0</v>
      </c>
      <c r="AB181" s="53">
        <f t="shared" si="339"/>
        <v>0</v>
      </c>
      <c r="AC181" s="53">
        <f t="shared" si="339"/>
        <v>0</v>
      </c>
      <c r="AD181" s="53">
        <f t="shared" si="339"/>
        <v>0</v>
      </c>
      <c r="AE181" s="53">
        <f t="shared" si="339"/>
        <v>0</v>
      </c>
      <c r="AF181" s="53">
        <f t="shared" si="339"/>
        <v>0</v>
      </c>
      <c r="AG181" s="53">
        <f t="shared" si="339"/>
        <v>0</v>
      </c>
      <c r="AH181" s="53">
        <f t="shared" si="339"/>
        <v>0</v>
      </c>
      <c r="AI181" s="53">
        <f t="shared" si="339"/>
        <v>0</v>
      </c>
      <c r="AJ181" s="53">
        <f t="shared" si="334"/>
        <v>544</v>
      </c>
      <c r="AK181" s="201"/>
      <c r="AL181" s="201"/>
      <c r="AM181" s="201"/>
      <c r="AN181" s="201"/>
      <c r="AO181" s="201"/>
      <c r="AQ181" s="205">
        <f t="shared" si="330"/>
        <v>279.20239261698998</v>
      </c>
      <c r="AR181" s="53">
        <f t="shared" si="299"/>
        <v>0</v>
      </c>
      <c r="AS181" s="54">
        <f t="shared" si="300"/>
        <v>0</v>
      </c>
      <c r="AT181" s="54">
        <f t="shared" si="301"/>
        <v>0</v>
      </c>
      <c r="AU181" s="54">
        <f t="shared" si="302"/>
        <v>0</v>
      </c>
      <c r="AV181" s="54">
        <f t="shared" si="303"/>
        <v>1.5188610158364254E-2</v>
      </c>
      <c r="AW181" s="54">
        <f t="shared" si="304"/>
        <v>0</v>
      </c>
      <c r="AX181" s="54">
        <f t="shared" si="305"/>
        <v>0</v>
      </c>
      <c r="AY181" s="54">
        <f t="shared" si="306"/>
        <v>0</v>
      </c>
      <c r="AZ181" s="54">
        <f t="shared" si="307"/>
        <v>0</v>
      </c>
      <c r="BA181" s="54">
        <f t="shared" si="308"/>
        <v>0</v>
      </c>
      <c r="BB181" s="54">
        <f t="shared" si="309"/>
        <v>0</v>
      </c>
      <c r="BC181" s="54">
        <f t="shared" si="310"/>
        <v>0</v>
      </c>
      <c r="BD181" s="54">
        <f t="shared" si="311"/>
        <v>0</v>
      </c>
      <c r="BE181" s="54">
        <f t="shared" si="312"/>
        <v>0</v>
      </c>
      <c r="BF181" s="54">
        <f t="shared" si="313"/>
        <v>0</v>
      </c>
      <c r="BG181" s="54">
        <f t="shared" si="314"/>
        <v>0</v>
      </c>
      <c r="BH181" s="54">
        <f t="shared" si="315"/>
        <v>0</v>
      </c>
      <c r="BI181" s="54">
        <f t="shared" si="316"/>
        <v>0</v>
      </c>
      <c r="BJ181" s="54">
        <f t="shared" si="317"/>
        <v>0</v>
      </c>
      <c r="BK181" s="54">
        <f t="shared" si="318"/>
        <v>0</v>
      </c>
      <c r="BL181" s="54">
        <f t="shared" si="319"/>
        <v>0</v>
      </c>
      <c r="BM181" s="54">
        <f t="shared" si="320"/>
        <v>0</v>
      </c>
      <c r="BN181" s="54">
        <f t="shared" si="321"/>
        <v>0</v>
      </c>
      <c r="BO181" s="54">
        <f t="shared" si="322"/>
        <v>0</v>
      </c>
      <c r="BP181" s="54">
        <f t="shared" si="323"/>
        <v>0</v>
      </c>
      <c r="BQ181" s="54">
        <f t="shared" si="324"/>
        <v>0</v>
      </c>
      <c r="BR181" s="54">
        <f t="shared" si="325"/>
        <v>0</v>
      </c>
      <c r="BS181" s="53">
        <f t="shared" si="335"/>
        <v>1.5188610158364254E-2</v>
      </c>
    </row>
    <row r="182" spans="2:71" s="11" customFormat="1" ht="20.100000000000001" customHeight="1">
      <c r="B182" s="10">
        <f t="shared" si="328"/>
        <v>11</v>
      </c>
      <c r="C182" s="146" t="s">
        <v>41</v>
      </c>
      <c r="D182" s="147" t="s">
        <v>83</v>
      </c>
      <c r="E182" s="70">
        <v>1</v>
      </c>
      <c r="F182" s="203">
        <f>1.5+0.6</f>
        <v>2.1</v>
      </c>
      <c r="G182" s="203">
        <v>2</v>
      </c>
      <c r="H182" s="74"/>
      <c r="I182" s="53">
        <f t="shared" ref="I182:AI182" si="340">+$E182*$F182*$G182*I14</f>
        <v>0</v>
      </c>
      <c r="J182" s="53">
        <f t="shared" si="340"/>
        <v>0</v>
      </c>
      <c r="K182" s="53">
        <f t="shared" si="340"/>
        <v>0</v>
      </c>
      <c r="L182" s="53">
        <f t="shared" si="340"/>
        <v>0</v>
      </c>
      <c r="M182" s="53">
        <f t="shared" si="340"/>
        <v>0</v>
      </c>
      <c r="N182" s="53">
        <f t="shared" si="340"/>
        <v>0</v>
      </c>
      <c r="O182" s="53">
        <f t="shared" si="340"/>
        <v>0</v>
      </c>
      <c r="P182" s="53">
        <f t="shared" si="340"/>
        <v>0</v>
      </c>
      <c r="Q182" s="53">
        <f t="shared" si="340"/>
        <v>0</v>
      </c>
      <c r="R182" s="53">
        <f t="shared" si="340"/>
        <v>0</v>
      </c>
      <c r="S182" s="53">
        <f t="shared" si="340"/>
        <v>0</v>
      </c>
      <c r="T182" s="53">
        <f t="shared" si="340"/>
        <v>0</v>
      </c>
      <c r="U182" s="53">
        <f t="shared" si="340"/>
        <v>0</v>
      </c>
      <c r="V182" s="53">
        <f t="shared" si="340"/>
        <v>0</v>
      </c>
      <c r="W182" s="53">
        <f t="shared" si="340"/>
        <v>0</v>
      </c>
      <c r="X182" s="53">
        <f t="shared" si="340"/>
        <v>0</v>
      </c>
      <c r="Y182" s="53">
        <f t="shared" si="340"/>
        <v>0</v>
      </c>
      <c r="Z182" s="53">
        <f t="shared" si="340"/>
        <v>0</v>
      </c>
      <c r="AA182" s="53">
        <f t="shared" si="340"/>
        <v>0</v>
      </c>
      <c r="AB182" s="53">
        <f t="shared" si="340"/>
        <v>1058.4000000000001</v>
      </c>
      <c r="AC182" s="53">
        <f t="shared" si="340"/>
        <v>2293.2000000000003</v>
      </c>
      <c r="AD182" s="53">
        <f t="shared" si="340"/>
        <v>2293.2000000000003</v>
      </c>
      <c r="AE182" s="53">
        <f t="shared" si="340"/>
        <v>2293.2000000000003</v>
      </c>
      <c r="AF182" s="53">
        <f t="shared" si="340"/>
        <v>2293.2000000000003</v>
      </c>
      <c r="AG182" s="53">
        <f t="shared" si="340"/>
        <v>2293.2000000000003</v>
      </c>
      <c r="AH182" s="53">
        <f t="shared" si="340"/>
        <v>1037.4000000000001</v>
      </c>
      <c r="AI182" s="53">
        <f t="shared" si="340"/>
        <v>0</v>
      </c>
      <c r="AJ182" s="53">
        <f t="shared" si="334"/>
        <v>13561.800000000003</v>
      </c>
      <c r="AK182" s="201"/>
      <c r="AL182" s="201"/>
      <c r="AM182" s="201"/>
      <c r="AN182" s="201"/>
      <c r="AO182" s="201"/>
      <c r="AQ182" s="205">
        <f t="shared" si="330"/>
        <v>279.20239261698998</v>
      </c>
      <c r="AR182" s="53">
        <f t="shared" si="299"/>
        <v>0</v>
      </c>
      <c r="AS182" s="54">
        <f t="shared" si="300"/>
        <v>0</v>
      </c>
      <c r="AT182" s="54">
        <f t="shared" si="301"/>
        <v>0</v>
      </c>
      <c r="AU182" s="54">
        <f t="shared" si="302"/>
        <v>0</v>
      </c>
      <c r="AV182" s="54">
        <f t="shared" si="303"/>
        <v>0</v>
      </c>
      <c r="AW182" s="54">
        <f t="shared" si="304"/>
        <v>0</v>
      </c>
      <c r="AX182" s="54">
        <f t="shared" si="305"/>
        <v>0</v>
      </c>
      <c r="AY182" s="54">
        <f t="shared" si="306"/>
        <v>0</v>
      </c>
      <c r="AZ182" s="54">
        <f t="shared" si="307"/>
        <v>0</v>
      </c>
      <c r="BA182" s="54">
        <f t="shared" si="308"/>
        <v>0</v>
      </c>
      <c r="BB182" s="54">
        <f t="shared" si="309"/>
        <v>0</v>
      </c>
      <c r="BC182" s="54">
        <f t="shared" si="310"/>
        <v>0</v>
      </c>
      <c r="BD182" s="54">
        <f t="shared" si="311"/>
        <v>0</v>
      </c>
      <c r="BE182" s="54">
        <f t="shared" si="312"/>
        <v>0</v>
      </c>
      <c r="BF182" s="54">
        <f t="shared" si="313"/>
        <v>0</v>
      </c>
      <c r="BG182" s="54">
        <f t="shared" si="314"/>
        <v>0</v>
      </c>
      <c r="BH182" s="54">
        <f t="shared" si="315"/>
        <v>0</v>
      </c>
      <c r="BI182" s="54">
        <f t="shared" si="316"/>
        <v>0</v>
      </c>
      <c r="BJ182" s="54">
        <f t="shared" si="317"/>
        <v>0</v>
      </c>
      <c r="BK182" s="54">
        <f t="shared" si="318"/>
        <v>2.9550781234582223E-2</v>
      </c>
      <c r="BL182" s="54">
        <f t="shared" si="319"/>
        <v>6.4026692674928151E-2</v>
      </c>
      <c r="BM182" s="54">
        <f t="shared" si="320"/>
        <v>6.4026692674928151E-2</v>
      </c>
      <c r="BN182" s="54">
        <f t="shared" si="321"/>
        <v>6.4026692674928151E-2</v>
      </c>
      <c r="BO182" s="54">
        <f t="shared" si="322"/>
        <v>6.4026692674928151E-2</v>
      </c>
      <c r="BP182" s="54">
        <f t="shared" si="323"/>
        <v>6.4026692674928151E-2</v>
      </c>
      <c r="BQ182" s="54">
        <f t="shared" si="324"/>
        <v>2.8964456210086541E-2</v>
      </c>
      <c r="BR182" s="54">
        <f t="shared" si="325"/>
        <v>0</v>
      </c>
      <c r="BS182" s="53">
        <f t="shared" si="335"/>
        <v>0.37864870081930957</v>
      </c>
    </row>
    <row r="183" spans="2:71" s="11" customFormat="1" ht="20.100000000000001" customHeight="1">
      <c r="B183" s="10">
        <f t="shared" si="328"/>
        <v>12</v>
      </c>
      <c r="C183" s="279" t="s">
        <v>42</v>
      </c>
      <c r="D183" s="70" t="s">
        <v>84</v>
      </c>
      <c r="E183" s="70">
        <v>1</v>
      </c>
      <c r="F183" s="203">
        <f>1.6+0.6</f>
        <v>2.2000000000000002</v>
      </c>
      <c r="G183" s="203">
        <v>2</v>
      </c>
      <c r="H183" s="74"/>
      <c r="I183" s="53">
        <f t="shared" ref="I183:AI183" si="341">+$E183*$F183*$G183*I15</f>
        <v>0</v>
      </c>
      <c r="J183" s="53">
        <f t="shared" si="341"/>
        <v>0</v>
      </c>
      <c r="K183" s="53">
        <f t="shared" si="341"/>
        <v>0</v>
      </c>
      <c r="L183" s="53">
        <f t="shared" si="341"/>
        <v>0</v>
      </c>
      <c r="M183" s="53">
        <f t="shared" si="341"/>
        <v>0</v>
      </c>
      <c r="N183" s="53">
        <f t="shared" si="341"/>
        <v>0</v>
      </c>
      <c r="O183" s="53">
        <f t="shared" si="341"/>
        <v>0</v>
      </c>
      <c r="P183" s="53">
        <f t="shared" si="341"/>
        <v>0</v>
      </c>
      <c r="Q183" s="53">
        <f t="shared" si="341"/>
        <v>0</v>
      </c>
      <c r="R183" s="53">
        <f t="shared" si="341"/>
        <v>0</v>
      </c>
      <c r="S183" s="53">
        <f t="shared" si="341"/>
        <v>0</v>
      </c>
      <c r="T183" s="53">
        <f t="shared" si="341"/>
        <v>0</v>
      </c>
      <c r="U183" s="53">
        <f t="shared" si="341"/>
        <v>0</v>
      </c>
      <c r="V183" s="53">
        <f t="shared" si="341"/>
        <v>0</v>
      </c>
      <c r="W183" s="53">
        <f t="shared" si="341"/>
        <v>0</v>
      </c>
      <c r="X183" s="53">
        <f t="shared" si="341"/>
        <v>0</v>
      </c>
      <c r="Y183" s="53">
        <f t="shared" si="341"/>
        <v>0</v>
      </c>
      <c r="Z183" s="53">
        <f t="shared" si="341"/>
        <v>0</v>
      </c>
      <c r="AA183" s="53">
        <f t="shared" si="341"/>
        <v>0</v>
      </c>
      <c r="AB183" s="53">
        <f t="shared" si="341"/>
        <v>0</v>
      </c>
      <c r="AC183" s="53">
        <f t="shared" si="341"/>
        <v>0</v>
      </c>
      <c r="AD183" s="53">
        <f t="shared" si="341"/>
        <v>0</v>
      </c>
      <c r="AE183" s="53">
        <f t="shared" si="341"/>
        <v>0</v>
      </c>
      <c r="AF183" s="53">
        <f t="shared" si="341"/>
        <v>0</v>
      </c>
      <c r="AG183" s="53">
        <f t="shared" si="341"/>
        <v>2112</v>
      </c>
      <c r="AH183" s="53">
        <f t="shared" si="341"/>
        <v>770.00000000000011</v>
      </c>
      <c r="AI183" s="53">
        <f t="shared" si="341"/>
        <v>0</v>
      </c>
      <c r="AJ183" s="53">
        <f t="shared" si="334"/>
        <v>2882</v>
      </c>
      <c r="AK183" s="201"/>
      <c r="AL183" s="201"/>
      <c r="AM183" s="201"/>
      <c r="AN183" s="201"/>
      <c r="AO183" s="201"/>
      <c r="AQ183" s="205">
        <f t="shared" si="330"/>
        <v>279.20239261698998</v>
      </c>
      <c r="AR183" s="53">
        <f t="shared" si="299"/>
        <v>0</v>
      </c>
      <c r="AS183" s="54">
        <f t="shared" si="300"/>
        <v>0</v>
      </c>
      <c r="AT183" s="54">
        <f t="shared" si="301"/>
        <v>0</v>
      </c>
      <c r="AU183" s="54">
        <f t="shared" si="302"/>
        <v>0</v>
      </c>
      <c r="AV183" s="54">
        <f t="shared" si="303"/>
        <v>0</v>
      </c>
      <c r="AW183" s="54">
        <f t="shared" si="304"/>
        <v>0</v>
      </c>
      <c r="AX183" s="54">
        <f t="shared" si="305"/>
        <v>0</v>
      </c>
      <c r="AY183" s="54">
        <f t="shared" si="306"/>
        <v>0</v>
      </c>
      <c r="AZ183" s="54">
        <f t="shared" si="307"/>
        <v>0</v>
      </c>
      <c r="BA183" s="54">
        <f t="shared" si="308"/>
        <v>0</v>
      </c>
      <c r="BB183" s="54">
        <f t="shared" si="309"/>
        <v>0</v>
      </c>
      <c r="BC183" s="54">
        <f t="shared" si="310"/>
        <v>0</v>
      </c>
      <c r="BD183" s="54">
        <f t="shared" si="311"/>
        <v>0</v>
      </c>
      <c r="BE183" s="54">
        <f t="shared" si="312"/>
        <v>0</v>
      </c>
      <c r="BF183" s="54">
        <f t="shared" si="313"/>
        <v>0</v>
      </c>
      <c r="BG183" s="54">
        <f t="shared" si="314"/>
        <v>0</v>
      </c>
      <c r="BH183" s="54">
        <f t="shared" si="315"/>
        <v>0</v>
      </c>
      <c r="BI183" s="54">
        <f t="shared" si="316"/>
        <v>0</v>
      </c>
      <c r="BJ183" s="54">
        <f t="shared" si="317"/>
        <v>0</v>
      </c>
      <c r="BK183" s="54">
        <f t="shared" si="318"/>
        <v>0</v>
      </c>
      <c r="BL183" s="54">
        <f t="shared" si="319"/>
        <v>0</v>
      </c>
      <c r="BM183" s="54">
        <f t="shared" si="320"/>
        <v>0</v>
      </c>
      <c r="BN183" s="54">
        <f t="shared" si="321"/>
        <v>0</v>
      </c>
      <c r="BO183" s="54">
        <f t="shared" si="322"/>
        <v>0</v>
      </c>
      <c r="BP183" s="54">
        <f t="shared" si="323"/>
        <v>5.8967545320708283E-2</v>
      </c>
      <c r="BQ183" s="54">
        <f t="shared" si="324"/>
        <v>2.1498584231508234E-2</v>
      </c>
      <c r="BR183" s="54">
        <f t="shared" si="325"/>
        <v>0</v>
      </c>
      <c r="BS183" s="53">
        <f t="shared" si="335"/>
        <v>8.046612955221652E-2</v>
      </c>
    </row>
    <row r="184" spans="2:71" s="11" customFormat="1" ht="20.100000000000001" customHeight="1">
      <c r="B184" s="10">
        <f t="shared" si="328"/>
        <v>13</v>
      </c>
      <c r="C184" s="280"/>
      <c r="D184" s="282" t="s">
        <v>83</v>
      </c>
      <c r="E184" s="70">
        <v>1</v>
      </c>
      <c r="F184" s="203">
        <f>1.6+0.6</f>
        <v>2.2000000000000002</v>
      </c>
      <c r="G184" s="203">
        <v>2</v>
      </c>
      <c r="H184" s="74"/>
      <c r="I184" s="53">
        <f t="shared" ref="I184:AI184" si="342">+$E184*$F184*$G184*I16</f>
        <v>0</v>
      </c>
      <c r="J184" s="53">
        <f t="shared" si="342"/>
        <v>0</v>
      </c>
      <c r="K184" s="53">
        <f t="shared" si="342"/>
        <v>0</v>
      </c>
      <c r="L184" s="53">
        <f t="shared" si="342"/>
        <v>0</v>
      </c>
      <c r="M184" s="53">
        <f t="shared" si="342"/>
        <v>660</v>
      </c>
      <c r="N184" s="53">
        <f t="shared" si="342"/>
        <v>1716.0000000000002</v>
      </c>
      <c r="O184" s="53">
        <f t="shared" si="342"/>
        <v>1716.0000000000002</v>
      </c>
      <c r="P184" s="53">
        <f t="shared" si="342"/>
        <v>1716.0000000000002</v>
      </c>
      <c r="Q184" s="53">
        <f t="shared" si="342"/>
        <v>1716.0000000000002</v>
      </c>
      <c r="R184" s="53">
        <f t="shared" si="342"/>
        <v>1716.0000000000002</v>
      </c>
      <c r="S184" s="53">
        <f t="shared" si="342"/>
        <v>1716.0000000000002</v>
      </c>
      <c r="T184" s="53">
        <f t="shared" si="342"/>
        <v>1716.0000000000002</v>
      </c>
      <c r="U184" s="53">
        <f t="shared" si="342"/>
        <v>1056</v>
      </c>
      <c r="V184" s="53">
        <f t="shared" si="342"/>
        <v>1056</v>
      </c>
      <c r="W184" s="53">
        <f t="shared" si="342"/>
        <v>1056</v>
      </c>
      <c r="X184" s="53">
        <f t="shared" si="342"/>
        <v>1056</v>
      </c>
      <c r="Y184" s="53">
        <f t="shared" si="342"/>
        <v>1056</v>
      </c>
      <c r="Z184" s="53">
        <f t="shared" si="342"/>
        <v>1716.0000000000002</v>
      </c>
      <c r="AA184" s="53">
        <f t="shared" si="342"/>
        <v>1716.0000000000002</v>
      </c>
      <c r="AB184" s="53">
        <f t="shared" si="342"/>
        <v>1716.0000000000002</v>
      </c>
      <c r="AC184" s="53">
        <f t="shared" si="342"/>
        <v>1716.0000000000002</v>
      </c>
      <c r="AD184" s="53">
        <f t="shared" si="342"/>
        <v>1716.0000000000002</v>
      </c>
      <c r="AE184" s="53">
        <f t="shared" si="342"/>
        <v>1716.0000000000002</v>
      </c>
      <c r="AF184" s="53">
        <f t="shared" si="342"/>
        <v>1716.0000000000002</v>
      </c>
      <c r="AG184" s="53">
        <f t="shared" si="342"/>
        <v>1716.0000000000002</v>
      </c>
      <c r="AH184" s="53">
        <f t="shared" si="342"/>
        <v>0</v>
      </c>
      <c r="AI184" s="53">
        <f t="shared" si="342"/>
        <v>0</v>
      </c>
      <c r="AJ184" s="53">
        <f t="shared" ref="AJ184" si="343">SUM(I184:AI184)</f>
        <v>31680</v>
      </c>
      <c r="AK184" s="201"/>
      <c r="AL184" s="201"/>
      <c r="AM184" s="201"/>
      <c r="AN184" s="201"/>
      <c r="AO184" s="201"/>
      <c r="AQ184" s="205">
        <f t="shared" si="330"/>
        <v>279.20239261698998</v>
      </c>
      <c r="AR184" s="53">
        <f t="shared" si="299"/>
        <v>0</v>
      </c>
      <c r="AS184" s="54">
        <f t="shared" si="300"/>
        <v>0</v>
      </c>
      <c r="AT184" s="54">
        <f t="shared" si="301"/>
        <v>0</v>
      </c>
      <c r="AU184" s="54">
        <f t="shared" si="302"/>
        <v>0</v>
      </c>
      <c r="AV184" s="54">
        <f t="shared" si="303"/>
        <v>1.8427357912721338E-2</v>
      </c>
      <c r="AW184" s="54">
        <f t="shared" si="304"/>
        <v>4.7911130573075486E-2</v>
      </c>
      <c r="AX184" s="54">
        <f t="shared" si="305"/>
        <v>4.7911130573075486E-2</v>
      </c>
      <c r="AY184" s="54">
        <f t="shared" si="306"/>
        <v>4.7911130573075486E-2</v>
      </c>
      <c r="AZ184" s="54">
        <f t="shared" si="307"/>
        <v>4.7911130573075486E-2</v>
      </c>
      <c r="BA184" s="54">
        <f t="shared" si="308"/>
        <v>4.7911130573075486E-2</v>
      </c>
      <c r="BB184" s="54">
        <f t="shared" si="309"/>
        <v>4.7911130573075486E-2</v>
      </c>
      <c r="BC184" s="54">
        <f t="shared" si="310"/>
        <v>4.7911130573075486E-2</v>
      </c>
      <c r="BD184" s="54">
        <f t="shared" si="311"/>
        <v>2.9483772660354141E-2</v>
      </c>
      <c r="BE184" s="54">
        <f t="shared" si="312"/>
        <v>2.9483772660354141E-2</v>
      </c>
      <c r="BF184" s="54">
        <f t="shared" si="313"/>
        <v>2.9483772660354141E-2</v>
      </c>
      <c r="BG184" s="54">
        <f t="shared" si="314"/>
        <v>2.9483772660354141E-2</v>
      </c>
      <c r="BH184" s="54">
        <f t="shared" si="315"/>
        <v>2.9483772660354141E-2</v>
      </c>
      <c r="BI184" s="54">
        <f t="shared" si="316"/>
        <v>4.7911130573075486E-2</v>
      </c>
      <c r="BJ184" s="54">
        <f t="shared" si="317"/>
        <v>4.7911130573075486E-2</v>
      </c>
      <c r="BK184" s="54">
        <f t="shared" si="318"/>
        <v>4.7911130573075486E-2</v>
      </c>
      <c r="BL184" s="54">
        <f t="shared" si="319"/>
        <v>4.7911130573075486E-2</v>
      </c>
      <c r="BM184" s="54">
        <f t="shared" si="320"/>
        <v>4.7911130573075486E-2</v>
      </c>
      <c r="BN184" s="54">
        <f t="shared" si="321"/>
        <v>4.7911130573075486E-2</v>
      </c>
      <c r="BO184" s="54">
        <f t="shared" si="322"/>
        <v>4.7911130573075486E-2</v>
      </c>
      <c r="BP184" s="54">
        <f t="shared" si="323"/>
        <v>4.7911130573075486E-2</v>
      </c>
      <c r="BQ184" s="54">
        <f t="shared" si="324"/>
        <v>0</v>
      </c>
      <c r="BR184" s="54">
        <f t="shared" si="325"/>
        <v>0</v>
      </c>
      <c r="BS184" s="53">
        <f t="shared" ref="BS184" si="344">SUM(AR184:BR184)</f>
        <v>0.88451317981062438</v>
      </c>
    </row>
    <row r="185" spans="2:71" s="11" customFormat="1" ht="20.100000000000001" customHeight="1">
      <c r="B185" s="10">
        <f t="shared" si="328"/>
        <v>14</v>
      </c>
      <c r="C185" s="281"/>
      <c r="D185" s="283"/>
      <c r="E185" s="70">
        <v>1</v>
      </c>
      <c r="F185" s="203">
        <f>1.6+0.6</f>
        <v>2.2000000000000002</v>
      </c>
      <c r="G185" s="203">
        <v>2</v>
      </c>
      <c r="H185" s="74"/>
      <c r="I185" s="53">
        <f t="shared" ref="I185:AI185" si="345">+$E185*$F185*$G185*I17</f>
        <v>0</v>
      </c>
      <c r="J185" s="53">
        <f t="shared" si="345"/>
        <v>0</v>
      </c>
      <c r="K185" s="53">
        <f t="shared" si="345"/>
        <v>0</v>
      </c>
      <c r="L185" s="53">
        <f t="shared" si="345"/>
        <v>0</v>
      </c>
      <c r="M185" s="53">
        <f t="shared" si="345"/>
        <v>0</v>
      </c>
      <c r="N185" s="53">
        <f t="shared" si="345"/>
        <v>1716.0000000000002</v>
      </c>
      <c r="O185" s="53">
        <f t="shared" si="345"/>
        <v>1716.0000000000002</v>
      </c>
      <c r="P185" s="53">
        <f t="shared" si="345"/>
        <v>1716.0000000000002</v>
      </c>
      <c r="Q185" s="53">
        <f t="shared" si="345"/>
        <v>1716.0000000000002</v>
      </c>
      <c r="R185" s="53">
        <f t="shared" si="345"/>
        <v>1716.0000000000002</v>
      </c>
      <c r="S185" s="53">
        <f t="shared" si="345"/>
        <v>1716.0000000000002</v>
      </c>
      <c r="T185" s="53">
        <f t="shared" si="345"/>
        <v>1716.0000000000002</v>
      </c>
      <c r="U185" s="53">
        <f t="shared" si="345"/>
        <v>1056</v>
      </c>
      <c r="V185" s="53">
        <f t="shared" si="345"/>
        <v>1056</v>
      </c>
      <c r="W185" s="53">
        <f t="shared" si="345"/>
        <v>1056</v>
      </c>
      <c r="X185" s="53">
        <f t="shared" si="345"/>
        <v>1056</v>
      </c>
      <c r="Y185" s="53">
        <f t="shared" si="345"/>
        <v>1056</v>
      </c>
      <c r="Z185" s="53">
        <f t="shared" si="345"/>
        <v>1716.0000000000002</v>
      </c>
      <c r="AA185" s="53">
        <f t="shared" si="345"/>
        <v>1716.0000000000002</v>
      </c>
      <c r="AB185" s="53">
        <f t="shared" si="345"/>
        <v>1716.0000000000002</v>
      </c>
      <c r="AC185" s="53">
        <f t="shared" si="345"/>
        <v>1716.0000000000002</v>
      </c>
      <c r="AD185" s="53">
        <f t="shared" si="345"/>
        <v>1716.0000000000002</v>
      </c>
      <c r="AE185" s="53">
        <f t="shared" si="345"/>
        <v>1716.0000000000002</v>
      </c>
      <c r="AF185" s="53">
        <f t="shared" si="345"/>
        <v>1716.0000000000002</v>
      </c>
      <c r="AG185" s="53">
        <f t="shared" si="345"/>
        <v>616</v>
      </c>
      <c r="AH185" s="53">
        <f t="shared" si="345"/>
        <v>0</v>
      </c>
      <c r="AI185" s="53">
        <f t="shared" si="345"/>
        <v>0</v>
      </c>
      <c r="AJ185" s="53">
        <f t="shared" ref="AJ185:AJ189" si="346">SUM(I185:AI185)</f>
        <v>29920</v>
      </c>
      <c r="AK185" s="201"/>
      <c r="AL185" s="201"/>
      <c r="AM185" s="201"/>
      <c r="AN185" s="201"/>
      <c r="AO185" s="201"/>
      <c r="AQ185" s="205">
        <f t="shared" si="330"/>
        <v>279.20239261698998</v>
      </c>
      <c r="AR185" s="53">
        <f t="shared" si="299"/>
        <v>0</v>
      </c>
      <c r="AS185" s="54">
        <f t="shared" si="300"/>
        <v>0</v>
      </c>
      <c r="AT185" s="54">
        <f t="shared" si="301"/>
        <v>0</v>
      </c>
      <c r="AU185" s="54">
        <f t="shared" si="302"/>
        <v>0</v>
      </c>
      <c r="AV185" s="54">
        <f t="shared" si="303"/>
        <v>0</v>
      </c>
      <c r="AW185" s="54">
        <f t="shared" si="304"/>
        <v>4.7911130573075486E-2</v>
      </c>
      <c r="AX185" s="54">
        <f t="shared" si="305"/>
        <v>4.7911130573075486E-2</v>
      </c>
      <c r="AY185" s="54">
        <f t="shared" si="306"/>
        <v>4.7911130573075486E-2</v>
      </c>
      <c r="AZ185" s="54">
        <f t="shared" si="307"/>
        <v>4.7911130573075486E-2</v>
      </c>
      <c r="BA185" s="54">
        <f t="shared" si="308"/>
        <v>4.7911130573075486E-2</v>
      </c>
      <c r="BB185" s="54">
        <f t="shared" si="309"/>
        <v>4.7911130573075486E-2</v>
      </c>
      <c r="BC185" s="54">
        <f t="shared" si="310"/>
        <v>4.7911130573075486E-2</v>
      </c>
      <c r="BD185" s="54">
        <f t="shared" si="311"/>
        <v>2.9483772660354141E-2</v>
      </c>
      <c r="BE185" s="54">
        <f t="shared" si="312"/>
        <v>2.9483772660354141E-2</v>
      </c>
      <c r="BF185" s="54">
        <f t="shared" si="313"/>
        <v>2.9483772660354141E-2</v>
      </c>
      <c r="BG185" s="54">
        <f t="shared" si="314"/>
        <v>2.9483772660354141E-2</v>
      </c>
      <c r="BH185" s="54">
        <f t="shared" si="315"/>
        <v>2.9483772660354141E-2</v>
      </c>
      <c r="BI185" s="54">
        <f t="shared" si="316"/>
        <v>4.7911130573075486E-2</v>
      </c>
      <c r="BJ185" s="54">
        <f t="shared" si="317"/>
        <v>4.7911130573075486E-2</v>
      </c>
      <c r="BK185" s="54">
        <f t="shared" si="318"/>
        <v>4.7911130573075486E-2</v>
      </c>
      <c r="BL185" s="54">
        <f t="shared" si="319"/>
        <v>4.7911130573075486E-2</v>
      </c>
      <c r="BM185" s="54">
        <f t="shared" si="320"/>
        <v>4.7911130573075486E-2</v>
      </c>
      <c r="BN185" s="54">
        <f t="shared" si="321"/>
        <v>4.7911130573075486E-2</v>
      </c>
      <c r="BO185" s="54">
        <f t="shared" si="322"/>
        <v>4.7911130573075486E-2</v>
      </c>
      <c r="BP185" s="54">
        <f t="shared" si="323"/>
        <v>1.7198867385206585E-2</v>
      </c>
      <c r="BQ185" s="54">
        <f t="shared" si="324"/>
        <v>0</v>
      </c>
      <c r="BR185" s="54">
        <f t="shared" si="325"/>
        <v>0</v>
      </c>
      <c r="BS185" s="53">
        <f t="shared" ref="BS185:BS189" si="347">SUM(AR185:BR185)</f>
        <v>0.83537355871003416</v>
      </c>
    </row>
    <row r="186" spans="2:71" s="11" customFormat="1" ht="20.100000000000001" customHeight="1">
      <c r="B186" s="10">
        <f t="shared" si="328"/>
        <v>15</v>
      </c>
      <c r="C186" s="279" t="s">
        <v>43</v>
      </c>
      <c r="D186" s="70" t="s">
        <v>84</v>
      </c>
      <c r="E186" s="70">
        <v>1</v>
      </c>
      <c r="F186" s="203">
        <f>1.8+0.6</f>
        <v>2.4</v>
      </c>
      <c r="G186" s="203">
        <v>2</v>
      </c>
      <c r="H186" s="74"/>
      <c r="I186" s="53">
        <f t="shared" ref="I186:AI186" si="348">+$E186*$F186*$G186*I18</f>
        <v>0</v>
      </c>
      <c r="J186" s="53">
        <f t="shared" si="348"/>
        <v>0</v>
      </c>
      <c r="K186" s="53">
        <f t="shared" si="348"/>
        <v>0</v>
      </c>
      <c r="L186" s="53">
        <f t="shared" si="348"/>
        <v>0</v>
      </c>
      <c r="M186" s="53">
        <f t="shared" si="348"/>
        <v>0</v>
      </c>
      <c r="N186" s="53">
        <f t="shared" si="348"/>
        <v>0</v>
      </c>
      <c r="O186" s="53">
        <f t="shared" si="348"/>
        <v>0</v>
      </c>
      <c r="P186" s="53">
        <f t="shared" si="348"/>
        <v>0</v>
      </c>
      <c r="Q186" s="53">
        <f t="shared" si="348"/>
        <v>0</v>
      </c>
      <c r="R186" s="53">
        <f t="shared" si="348"/>
        <v>0</v>
      </c>
      <c r="S186" s="53">
        <f t="shared" si="348"/>
        <v>0</v>
      </c>
      <c r="T186" s="53">
        <f t="shared" si="348"/>
        <v>0</v>
      </c>
      <c r="U186" s="53">
        <f t="shared" si="348"/>
        <v>1296</v>
      </c>
      <c r="V186" s="53">
        <f t="shared" si="348"/>
        <v>1296</v>
      </c>
      <c r="W186" s="53">
        <f t="shared" si="348"/>
        <v>1296</v>
      </c>
      <c r="X186" s="53">
        <f t="shared" si="348"/>
        <v>768</v>
      </c>
      <c r="Y186" s="53">
        <f t="shared" si="348"/>
        <v>0</v>
      </c>
      <c r="Z186" s="53">
        <f t="shared" si="348"/>
        <v>0</v>
      </c>
      <c r="AA186" s="53">
        <f t="shared" si="348"/>
        <v>0</v>
      </c>
      <c r="AB186" s="53">
        <f t="shared" si="348"/>
        <v>0</v>
      </c>
      <c r="AC186" s="53">
        <f t="shared" si="348"/>
        <v>0</v>
      </c>
      <c r="AD186" s="53">
        <f t="shared" si="348"/>
        <v>0</v>
      </c>
      <c r="AE186" s="53">
        <f t="shared" si="348"/>
        <v>0</v>
      </c>
      <c r="AF186" s="53">
        <f t="shared" si="348"/>
        <v>0</v>
      </c>
      <c r="AG186" s="53">
        <f t="shared" si="348"/>
        <v>0</v>
      </c>
      <c r="AH186" s="53">
        <f t="shared" si="348"/>
        <v>0</v>
      </c>
      <c r="AI186" s="53">
        <f t="shared" si="348"/>
        <v>0</v>
      </c>
      <c r="AJ186" s="53">
        <f t="shared" si="346"/>
        <v>4656</v>
      </c>
      <c r="AK186" s="201"/>
      <c r="AL186" s="201"/>
      <c r="AM186" s="201"/>
      <c r="AN186" s="201"/>
      <c r="AO186" s="201"/>
      <c r="AQ186" s="205">
        <f t="shared" si="330"/>
        <v>279.20239261698998</v>
      </c>
      <c r="AR186" s="53">
        <f t="shared" si="299"/>
        <v>0</v>
      </c>
      <c r="AS186" s="54">
        <f t="shared" si="300"/>
        <v>0</v>
      </c>
      <c r="AT186" s="54">
        <f t="shared" si="301"/>
        <v>0</v>
      </c>
      <c r="AU186" s="54">
        <f t="shared" si="302"/>
        <v>0</v>
      </c>
      <c r="AV186" s="54">
        <f t="shared" si="303"/>
        <v>0</v>
      </c>
      <c r="AW186" s="54">
        <f t="shared" si="304"/>
        <v>0</v>
      </c>
      <c r="AX186" s="54">
        <f t="shared" si="305"/>
        <v>0</v>
      </c>
      <c r="AY186" s="54">
        <f t="shared" si="306"/>
        <v>0</v>
      </c>
      <c r="AZ186" s="54">
        <f t="shared" si="307"/>
        <v>0</v>
      </c>
      <c r="BA186" s="54">
        <f t="shared" si="308"/>
        <v>0</v>
      </c>
      <c r="BB186" s="54">
        <f t="shared" si="309"/>
        <v>0</v>
      </c>
      <c r="BC186" s="54">
        <f t="shared" si="310"/>
        <v>0</v>
      </c>
      <c r="BD186" s="54">
        <f t="shared" si="311"/>
        <v>3.6184630083161903E-2</v>
      </c>
      <c r="BE186" s="54">
        <f t="shared" si="312"/>
        <v>3.6184630083161903E-2</v>
      </c>
      <c r="BF186" s="54">
        <f t="shared" si="313"/>
        <v>3.6184630083161903E-2</v>
      </c>
      <c r="BG186" s="54">
        <f t="shared" si="314"/>
        <v>2.1442743752984831E-2</v>
      </c>
      <c r="BH186" s="54">
        <f t="shared" si="315"/>
        <v>0</v>
      </c>
      <c r="BI186" s="54">
        <f t="shared" si="316"/>
        <v>0</v>
      </c>
      <c r="BJ186" s="54">
        <f t="shared" si="317"/>
        <v>0</v>
      </c>
      <c r="BK186" s="54">
        <f t="shared" si="318"/>
        <v>0</v>
      </c>
      <c r="BL186" s="54">
        <f t="shared" si="319"/>
        <v>0</v>
      </c>
      <c r="BM186" s="54">
        <f t="shared" si="320"/>
        <v>0</v>
      </c>
      <c r="BN186" s="54">
        <f t="shared" si="321"/>
        <v>0</v>
      </c>
      <c r="BO186" s="54">
        <f t="shared" si="322"/>
        <v>0</v>
      </c>
      <c r="BP186" s="54">
        <f t="shared" si="323"/>
        <v>0</v>
      </c>
      <c r="BQ186" s="54">
        <f t="shared" si="324"/>
        <v>0</v>
      </c>
      <c r="BR186" s="54">
        <f t="shared" si="325"/>
        <v>0</v>
      </c>
      <c r="BS186" s="53">
        <f t="shared" si="347"/>
        <v>0.12999663400247055</v>
      </c>
    </row>
    <row r="187" spans="2:71" s="11" customFormat="1" ht="20.100000000000001" customHeight="1">
      <c r="B187" s="10">
        <f t="shared" si="328"/>
        <v>16</v>
      </c>
      <c r="C187" s="280"/>
      <c r="D187" s="70" t="s">
        <v>83</v>
      </c>
      <c r="E187" s="70">
        <v>1</v>
      </c>
      <c r="F187" s="203">
        <f>1.8+0.6</f>
        <v>2.4</v>
      </c>
      <c r="G187" s="203">
        <v>2</v>
      </c>
      <c r="H187" s="74"/>
      <c r="I187" s="53">
        <f t="shared" ref="I187:AI187" si="349">+$E187*$F187*$G187*I19</f>
        <v>0</v>
      </c>
      <c r="J187" s="53">
        <f t="shared" si="349"/>
        <v>0</v>
      </c>
      <c r="K187" s="53">
        <f t="shared" si="349"/>
        <v>0</v>
      </c>
      <c r="L187" s="53">
        <f t="shared" si="349"/>
        <v>0</v>
      </c>
      <c r="M187" s="53">
        <f t="shared" si="349"/>
        <v>0</v>
      </c>
      <c r="N187" s="53">
        <f t="shared" si="349"/>
        <v>0</v>
      </c>
      <c r="O187" s="53">
        <f t="shared" si="349"/>
        <v>0</v>
      </c>
      <c r="P187" s="53">
        <f t="shared" si="349"/>
        <v>0</v>
      </c>
      <c r="Q187" s="53">
        <f t="shared" si="349"/>
        <v>0</v>
      </c>
      <c r="R187" s="53">
        <f t="shared" si="349"/>
        <v>0</v>
      </c>
      <c r="S187" s="53">
        <f t="shared" si="349"/>
        <v>0</v>
      </c>
      <c r="T187" s="53">
        <f t="shared" si="349"/>
        <v>0</v>
      </c>
      <c r="U187" s="53">
        <f t="shared" si="349"/>
        <v>0</v>
      </c>
      <c r="V187" s="53">
        <f t="shared" si="349"/>
        <v>0</v>
      </c>
      <c r="W187" s="53">
        <f t="shared" si="349"/>
        <v>0</v>
      </c>
      <c r="X187" s="53">
        <f t="shared" si="349"/>
        <v>288</v>
      </c>
      <c r="Y187" s="53">
        <f t="shared" si="349"/>
        <v>864</v>
      </c>
      <c r="Z187" s="53">
        <f t="shared" si="349"/>
        <v>288</v>
      </c>
      <c r="AA187" s="53">
        <f t="shared" si="349"/>
        <v>0</v>
      </c>
      <c r="AB187" s="53">
        <f t="shared" si="349"/>
        <v>0</v>
      </c>
      <c r="AC187" s="53">
        <f t="shared" si="349"/>
        <v>0</v>
      </c>
      <c r="AD187" s="53">
        <f t="shared" si="349"/>
        <v>0</v>
      </c>
      <c r="AE187" s="53">
        <f t="shared" si="349"/>
        <v>0</v>
      </c>
      <c r="AF187" s="53">
        <f t="shared" si="349"/>
        <v>0</v>
      </c>
      <c r="AG187" s="53">
        <f t="shared" si="349"/>
        <v>0</v>
      </c>
      <c r="AH187" s="53">
        <f t="shared" si="349"/>
        <v>0</v>
      </c>
      <c r="AI187" s="53">
        <f t="shared" si="349"/>
        <v>0</v>
      </c>
      <c r="AJ187" s="53">
        <f t="shared" si="346"/>
        <v>1440</v>
      </c>
      <c r="AK187" s="201"/>
      <c r="AL187" s="201"/>
      <c r="AM187" s="201"/>
      <c r="AN187" s="201"/>
      <c r="AO187" s="201"/>
      <c r="AQ187" s="205">
        <f t="shared" si="330"/>
        <v>279.20239261698998</v>
      </c>
      <c r="AR187" s="53">
        <f t="shared" si="299"/>
        <v>0</v>
      </c>
      <c r="AS187" s="54">
        <f t="shared" si="300"/>
        <v>0</v>
      </c>
      <c r="AT187" s="54">
        <f t="shared" si="301"/>
        <v>0</v>
      </c>
      <c r="AU187" s="54">
        <f t="shared" si="302"/>
        <v>0</v>
      </c>
      <c r="AV187" s="54">
        <f t="shared" si="303"/>
        <v>0</v>
      </c>
      <c r="AW187" s="54">
        <f t="shared" si="304"/>
        <v>0</v>
      </c>
      <c r="AX187" s="54">
        <f t="shared" si="305"/>
        <v>0</v>
      </c>
      <c r="AY187" s="54">
        <f t="shared" si="306"/>
        <v>0</v>
      </c>
      <c r="AZ187" s="54">
        <f t="shared" si="307"/>
        <v>0</v>
      </c>
      <c r="BA187" s="54">
        <f t="shared" si="308"/>
        <v>0</v>
      </c>
      <c r="BB187" s="54">
        <f t="shared" si="309"/>
        <v>0</v>
      </c>
      <c r="BC187" s="54">
        <f t="shared" si="310"/>
        <v>0</v>
      </c>
      <c r="BD187" s="54">
        <f t="shared" si="311"/>
        <v>0</v>
      </c>
      <c r="BE187" s="54">
        <f t="shared" si="312"/>
        <v>0</v>
      </c>
      <c r="BF187" s="54">
        <f t="shared" si="313"/>
        <v>0</v>
      </c>
      <c r="BG187" s="54">
        <f t="shared" si="314"/>
        <v>8.041028907369312E-3</v>
      </c>
      <c r="BH187" s="54">
        <f t="shared" si="315"/>
        <v>2.4123086722107934E-2</v>
      </c>
      <c r="BI187" s="54">
        <f t="shared" si="316"/>
        <v>8.041028907369312E-3</v>
      </c>
      <c r="BJ187" s="54">
        <f t="shared" si="317"/>
        <v>0</v>
      </c>
      <c r="BK187" s="54">
        <f t="shared" si="318"/>
        <v>0</v>
      </c>
      <c r="BL187" s="54">
        <f t="shared" si="319"/>
        <v>0</v>
      </c>
      <c r="BM187" s="54">
        <f t="shared" si="320"/>
        <v>0</v>
      </c>
      <c r="BN187" s="54">
        <f t="shared" si="321"/>
        <v>0</v>
      </c>
      <c r="BO187" s="54">
        <f t="shared" si="322"/>
        <v>0</v>
      </c>
      <c r="BP187" s="54">
        <f t="shared" si="323"/>
        <v>0</v>
      </c>
      <c r="BQ187" s="54">
        <f t="shared" si="324"/>
        <v>0</v>
      </c>
      <c r="BR187" s="54">
        <f t="shared" si="325"/>
        <v>0</v>
      </c>
      <c r="BS187" s="53">
        <f t="shared" si="347"/>
        <v>4.0205144536846558E-2</v>
      </c>
    </row>
    <row r="188" spans="2:71" s="11" customFormat="1" ht="20.100000000000001" customHeight="1">
      <c r="B188" s="10">
        <f t="shared" si="328"/>
        <v>17</v>
      </c>
      <c r="C188" s="281"/>
      <c r="D188" s="70" t="s">
        <v>83</v>
      </c>
      <c r="E188" s="70">
        <v>1</v>
      </c>
      <c r="F188" s="203">
        <f>1.8+0.6</f>
        <v>2.4</v>
      </c>
      <c r="G188" s="203">
        <v>2</v>
      </c>
      <c r="H188" s="74"/>
      <c r="I188" s="53">
        <f t="shared" ref="I188:AI188" si="350">+$E188*$F188*$G188*I20</f>
        <v>0</v>
      </c>
      <c r="J188" s="53">
        <f t="shared" si="350"/>
        <v>0</v>
      </c>
      <c r="K188" s="53">
        <f t="shared" si="350"/>
        <v>0</v>
      </c>
      <c r="L188" s="53">
        <f t="shared" si="350"/>
        <v>0</v>
      </c>
      <c r="M188" s="53">
        <f t="shared" si="350"/>
        <v>0</v>
      </c>
      <c r="N188" s="53">
        <f t="shared" si="350"/>
        <v>0</v>
      </c>
      <c r="O188" s="53">
        <f t="shared" si="350"/>
        <v>0</v>
      </c>
      <c r="P188" s="53">
        <f t="shared" si="350"/>
        <v>0</v>
      </c>
      <c r="Q188" s="53">
        <f t="shared" si="350"/>
        <v>0</v>
      </c>
      <c r="R188" s="53">
        <f t="shared" si="350"/>
        <v>0</v>
      </c>
      <c r="S188" s="53">
        <f t="shared" si="350"/>
        <v>0</v>
      </c>
      <c r="T188" s="53">
        <f t="shared" si="350"/>
        <v>0</v>
      </c>
      <c r="U188" s="53">
        <f t="shared" si="350"/>
        <v>0</v>
      </c>
      <c r="V188" s="53">
        <f t="shared" si="350"/>
        <v>0</v>
      </c>
      <c r="W188" s="53">
        <f t="shared" si="350"/>
        <v>0</v>
      </c>
      <c r="X188" s="53">
        <f t="shared" si="350"/>
        <v>0</v>
      </c>
      <c r="Y188" s="53">
        <f t="shared" si="350"/>
        <v>0</v>
      </c>
      <c r="Z188" s="53">
        <f t="shared" si="350"/>
        <v>1209.5999999999999</v>
      </c>
      <c r="AA188" s="53">
        <f t="shared" si="350"/>
        <v>1497.6</v>
      </c>
      <c r="AB188" s="53">
        <f t="shared" si="350"/>
        <v>1497.6</v>
      </c>
      <c r="AC188" s="53">
        <f t="shared" si="350"/>
        <v>1497.6</v>
      </c>
      <c r="AD188" s="53">
        <f t="shared" si="350"/>
        <v>1497.6</v>
      </c>
      <c r="AE188" s="53">
        <f t="shared" si="350"/>
        <v>1497.6</v>
      </c>
      <c r="AF188" s="53">
        <f t="shared" si="350"/>
        <v>1497.6</v>
      </c>
      <c r="AG188" s="53">
        <f t="shared" si="350"/>
        <v>1176</v>
      </c>
      <c r="AH188" s="53">
        <f t="shared" si="350"/>
        <v>0</v>
      </c>
      <c r="AI188" s="53">
        <f t="shared" si="350"/>
        <v>0</v>
      </c>
      <c r="AJ188" s="73">
        <f t="shared" si="346"/>
        <v>11371.2</v>
      </c>
      <c r="AK188" s="202"/>
      <c r="AL188" s="202"/>
      <c r="AM188" s="202"/>
      <c r="AN188" s="202"/>
      <c r="AO188" s="202"/>
      <c r="AQ188" s="205">
        <f t="shared" si="330"/>
        <v>279.20239261698998</v>
      </c>
      <c r="AR188" s="53">
        <f t="shared" si="299"/>
        <v>0</v>
      </c>
      <c r="AS188" s="54">
        <f t="shared" si="300"/>
        <v>0</v>
      </c>
      <c r="AT188" s="54">
        <f t="shared" si="301"/>
        <v>0</v>
      </c>
      <c r="AU188" s="54">
        <f t="shared" si="302"/>
        <v>0</v>
      </c>
      <c r="AV188" s="54">
        <f t="shared" si="303"/>
        <v>0</v>
      </c>
      <c r="AW188" s="54">
        <f t="shared" si="304"/>
        <v>0</v>
      </c>
      <c r="AX188" s="54">
        <f t="shared" si="305"/>
        <v>0</v>
      </c>
      <c r="AY188" s="54">
        <f t="shared" si="306"/>
        <v>0</v>
      </c>
      <c r="AZ188" s="54">
        <f t="shared" si="307"/>
        <v>0</v>
      </c>
      <c r="BA188" s="54">
        <f t="shared" si="308"/>
        <v>0</v>
      </c>
      <c r="BB188" s="54">
        <f t="shared" si="309"/>
        <v>0</v>
      </c>
      <c r="BC188" s="54">
        <f t="shared" si="310"/>
        <v>0</v>
      </c>
      <c r="BD188" s="54">
        <f t="shared" si="311"/>
        <v>0</v>
      </c>
      <c r="BE188" s="54">
        <f t="shared" si="312"/>
        <v>0</v>
      </c>
      <c r="BF188" s="54">
        <f t="shared" si="313"/>
        <v>0</v>
      </c>
      <c r="BG188" s="54">
        <f t="shared" si="314"/>
        <v>0</v>
      </c>
      <c r="BH188" s="54">
        <f t="shared" si="315"/>
        <v>0</v>
      </c>
      <c r="BI188" s="54">
        <f t="shared" si="316"/>
        <v>3.3772321410951107E-2</v>
      </c>
      <c r="BJ188" s="54">
        <f t="shared" si="317"/>
        <v>4.1813350318320418E-2</v>
      </c>
      <c r="BK188" s="54">
        <f t="shared" si="318"/>
        <v>4.1813350318320418E-2</v>
      </c>
      <c r="BL188" s="54">
        <f t="shared" si="319"/>
        <v>4.1813350318320418E-2</v>
      </c>
      <c r="BM188" s="54">
        <f t="shared" si="320"/>
        <v>4.1813350318320418E-2</v>
      </c>
      <c r="BN188" s="54">
        <f t="shared" si="321"/>
        <v>4.1813350318320418E-2</v>
      </c>
      <c r="BO188" s="54">
        <f t="shared" si="322"/>
        <v>4.1813350318320418E-2</v>
      </c>
      <c r="BP188" s="54">
        <f t="shared" si="323"/>
        <v>3.2834201371758021E-2</v>
      </c>
      <c r="BQ188" s="54">
        <f t="shared" si="324"/>
        <v>0</v>
      </c>
      <c r="BR188" s="54">
        <f t="shared" si="325"/>
        <v>0</v>
      </c>
      <c r="BS188" s="73">
        <f t="shared" si="347"/>
        <v>0.31748662469263167</v>
      </c>
    </row>
    <row r="189" spans="2:71" s="11" customFormat="1" ht="20.100000000000001" customHeight="1">
      <c r="B189" s="10">
        <f t="shared" si="328"/>
        <v>18</v>
      </c>
      <c r="C189" s="276" t="s">
        <v>44</v>
      </c>
      <c r="D189" s="147" t="s">
        <v>84</v>
      </c>
      <c r="E189" s="70">
        <v>1</v>
      </c>
      <c r="F189" s="203">
        <f>1.9+0.6</f>
        <v>2.5</v>
      </c>
      <c r="G189" s="203">
        <v>2</v>
      </c>
      <c r="H189" s="74"/>
      <c r="I189" s="53">
        <f t="shared" ref="I189:AI189" si="351">+$E189*$F189*$G189*I21</f>
        <v>0</v>
      </c>
      <c r="J189" s="53">
        <f t="shared" si="351"/>
        <v>0</v>
      </c>
      <c r="K189" s="53">
        <f t="shared" si="351"/>
        <v>0</v>
      </c>
      <c r="L189" s="53">
        <f t="shared" si="351"/>
        <v>2700</v>
      </c>
      <c r="M189" s="53">
        <f t="shared" si="351"/>
        <v>2700</v>
      </c>
      <c r="N189" s="53">
        <f t="shared" si="351"/>
        <v>4680</v>
      </c>
      <c r="O189" s="53">
        <f t="shared" si="351"/>
        <v>4680</v>
      </c>
      <c r="P189" s="53">
        <f t="shared" si="351"/>
        <v>4680</v>
      </c>
      <c r="Q189" s="53">
        <f t="shared" si="351"/>
        <v>4680</v>
      </c>
      <c r="R189" s="53">
        <f t="shared" si="351"/>
        <v>4680</v>
      </c>
      <c r="S189" s="53">
        <f t="shared" si="351"/>
        <v>4680</v>
      </c>
      <c r="T189" s="53">
        <f t="shared" si="351"/>
        <v>4680</v>
      </c>
      <c r="U189" s="53">
        <f t="shared" si="351"/>
        <v>2700</v>
      </c>
      <c r="V189" s="53">
        <f t="shared" si="351"/>
        <v>2700</v>
      </c>
      <c r="W189" s="53">
        <f t="shared" si="351"/>
        <v>2700</v>
      </c>
      <c r="X189" s="53">
        <f t="shared" si="351"/>
        <v>2700</v>
      </c>
      <c r="Y189" s="53">
        <f t="shared" si="351"/>
        <v>2700</v>
      </c>
      <c r="Z189" s="53">
        <f t="shared" si="351"/>
        <v>1690</v>
      </c>
      <c r="AA189" s="53">
        <f t="shared" si="351"/>
        <v>0</v>
      </c>
      <c r="AB189" s="53">
        <f t="shared" si="351"/>
        <v>0</v>
      </c>
      <c r="AC189" s="53">
        <f t="shared" si="351"/>
        <v>0</v>
      </c>
      <c r="AD189" s="53">
        <f t="shared" si="351"/>
        <v>0</v>
      </c>
      <c r="AE189" s="53">
        <f t="shared" si="351"/>
        <v>0</v>
      </c>
      <c r="AF189" s="53">
        <f t="shared" si="351"/>
        <v>0</v>
      </c>
      <c r="AG189" s="53">
        <f t="shared" si="351"/>
        <v>0</v>
      </c>
      <c r="AH189" s="53">
        <f t="shared" si="351"/>
        <v>0</v>
      </c>
      <c r="AI189" s="53">
        <f t="shared" si="351"/>
        <v>0</v>
      </c>
      <c r="AJ189" s="53">
        <f t="shared" si="346"/>
        <v>53350</v>
      </c>
      <c r="AK189" s="201"/>
      <c r="AL189" s="201"/>
      <c r="AM189" s="201"/>
      <c r="AN189" s="201"/>
      <c r="AO189" s="201"/>
      <c r="AQ189" s="205">
        <f t="shared" si="330"/>
        <v>279.20239261698998</v>
      </c>
      <c r="AR189" s="53">
        <f t="shared" si="299"/>
        <v>0</v>
      </c>
      <c r="AS189" s="54">
        <f t="shared" si="300"/>
        <v>0</v>
      </c>
      <c r="AT189" s="54">
        <f t="shared" si="301"/>
        <v>0</v>
      </c>
      <c r="AU189" s="54">
        <f t="shared" si="302"/>
        <v>7.53846460065873E-2</v>
      </c>
      <c r="AV189" s="54">
        <f t="shared" si="303"/>
        <v>7.53846460065873E-2</v>
      </c>
      <c r="AW189" s="54">
        <f t="shared" si="304"/>
        <v>0.13066671974475133</v>
      </c>
      <c r="AX189" s="54">
        <f t="shared" si="305"/>
        <v>0.13066671974475133</v>
      </c>
      <c r="AY189" s="54">
        <f t="shared" si="306"/>
        <v>0.13066671974475133</v>
      </c>
      <c r="AZ189" s="54">
        <f t="shared" si="307"/>
        <v>0.13066671974475133</v>
      </c>
      <c r="BA189" s="54">
        <f t="shared" si="308"/>
        <v>0.13066671974475133</v>
      </c>
      <c r="BB189" s="54">
        <f t="shared" si="309"/>
        <v>0.13066671974475133</v>
      </c>
      <c r="BC189" s="54">
        <f t="shared" si="310"/>
        <v>0.13066671974475133</v>
      </c>
      <c r="BD189" s="54">
        <f t="shared" si="311"/>
        <v>7.53846460065873E-2</v>
      </c>
      <c r="BE189" s="54">
        <f t="shared" si="312"/>
        <v>7.53846460065873E-2</v>
      </c>
      <c r="BF189" s="54">
        <f t="shared" si="313"/>
        <v>7.53846460065873E-2</v>
      </c>
      <c r="BG189" s="54">
        <f t="shared" si="314"/>
        <v>7.53846460065873E-2</v>
      </c>
      <c r="BH189" s="54">
        <f t="shared" si="315"/>
        <v>7.53846460065873E-2</v>
      </c>
      <c r="BI189" s="54">
        <f t="shared" si="316"/>
        <v>4.7185204352271304E-2</v>
      </c>
      <c r="BJ189" s="54">
        <f t="shared" si="317"/>
        <v>0</v>
      </c>
      <c r="BK189" s="54">
        <f t="shared" si="318"/>
        <v>0</v>
      </c>
      <c r="BL189" s="54">
        <f t="shared" si="319"/>
        <v>0</v>
      </c>
      <c r="BM189" s="54">
        <f t="shared" si="320"/>
        <v>0</v>
      </c>
      <c r="BN189" s="54">
        <f t="shared" si="321"/>
        <v>0</v>
      </c>
      <c r="BO189" s="54">
        <f t="shared" si="322"/>
        <v>0</v>
      </c>
      <c r="BP189" s="54">
        <f t="shared" si="323"/>
        <v>0</v>
      </c>
      <c r="BQ189" s="54">
        <f t="shared" si="324"/>
        <v>0</v>
      </c>
      <c r="BR189" s="54">
        <f t="shared" si="325"/>
        <v>0</v>
      </c>
      <c r="BS189" s="53">
        <f t="shared" si="347"/>
        <v>1.4895447646116413</v>
      </c>
    </row>
    <row r="190" spans="2:71" s="11" customFormat="1" ht="20.100000000000001" customHeight="1">
      <c r="B190" s="10">
        <f t="shared" si="328"/>
        <v>19</v>
      </c>
      <c r="C190" s="278"/>
      <c r="D190" s="70" t="s">
        <v>83</v>
      </c>
      <c r="E190" s="70">
        <v>1</v>
      </c>
      <c r="F190" s="203">
        <f>1.9+0.6</f>
        <v>2.5</v>
      </c>
      <c r="G190" s="203">
        <v>2</v>
      </c>
      <c r="H190" s="74"/>
      <c r="I190" s="53">
        <f t="shared" ref="I190:AI190" si="352">+$E190*$F190*$G190*I22</f>
        <v>0</v>
      </c>
      <c r="J190" s="53">
        <f t="shared" si="352"/>
        <v>0</v>
      </c>
      <c r="K190" s="53">
        <f t="shared" si="352"/>
        <v>0</v>
      </c>
      <c r="L190" s="53">
        <f t="shared" si="352"/>
        <v>0</v>
      </c>
      <c r="M190" s="53">
        <f t="shared" si="352"/>
        <v>0</v>
      </c>
      <c r="N190" s="53">
        <f t="shared" si="352"/>
        <v>1560</v>
      </c>
      <c r="O190" s="53">
        <f t="shared" si="352"/>
        <v>1560</v>
      </c>
      <c r="P190" s="53">
        <f t="shared" si="352"/>
        <v>1560</v>
      </c>
      <c r="Q190" s="53">
        <f t="shared" si="352"/>
        <v>1560</v>
      </c>
      <c r="R190" s="53">
        <f t="shared" si="352"/>
        <v>1560</v>
      </c>
      <c r="S190" s="53">
        <f t="shared" si="352"/>
        <v>1560</v>
      </c>
      <c r="T190" s="53">
        <f t="shared" si="352"/>
        <v>1560</v>
      </c>
      <c r="U190" s="53">
        <f t="shared" si="352"/>
        <v>0</v>
      </c>
      <c r="V190" s="53">
        <f t="shared" si="352"/>
        <v>0</v>
      </c>
      <c r="W190" s="53">
        <f t="shared" si="352"/>
        <v>0</v>
      </c>
      <c r="X190" s="53">
        <f t="shared" si="352"/>
        <v>0</v>
      </c>
      <c r="Y190" s="53">
        <f t="shared" si="352"/>
        <v>0</v>
      </c>
      <c r="Z190" s="53">
        <f t="shared" si="352"/>
        <v>1560</v>
      </c>
      <c r="AA190" s="53">
        <f t="shared" si="352"/>
        <v>1560</v>
      </c>
      <c r="AB190" s="53">
        <f t="shared" si="352"/>
        <v>1560</v>
      </c>
      <c r="AC190" s="53">
        <f t="shared" si="352"/>
        <v>1560</v>
      </c>
      <c r="AD190" s="53">
        <f t="shared" si="352"/>
        <v>1560</v>
      </c>
      <c r="AE190" s="53">
        <f t="shared" si="352"/>
        <v>1280</v>
      </c>
      <c r="AF190" s="53">
        <f t="shared" si="352"/>
        <v>0</v>
      </c>
      <c r="AG190" s="53">
        <f t="shared" si="352"/>
        <v>0</v>
      </c>
      <c r="AH190" s="53">
        <f t="shared" si="352"/>
        <v>0</v>
      </c>
      <c r="AI190" s="53">
        <f t="shared" si="352"/>
        <v>0</v>
      </c>
      <c r="AJ190" s="53">
        <f t="shared" ref="AJ190:AJ194" si="353">SUM(I190:AI190)</f>
        <v>20000</v>
      </c>
      <c r="AK190" s="201"/>
      <c r="AL190" s="201"/>
      <c r="AM190" s="201"/>
      <c r="AN190" s="201"/>
      <c r="AO190" s="201"/>
      <c r="AQ190" s="205">
        <f t="shared" si="330"/>
        <v>279.20239261698998</v>
      </c>
      <c r="AR190" s="53">
        <f t="shared" si="299"/>
        <v>0</v>
      </c>
      <c r="AS190" s="54">
        <f t="shared" si="300"/>
        <v>0</v>
      </c>
      <c r="AT190" s="54">
        <f t="shared" si="301"/>
        <v>0</v>
      </c>
      <c r="AU190" s="54">
        <f t="shared" si="302"/>
        <v>0</v>
      </c>
      <c r="AV190" s="54">
        <f t="shared" si="303"/>
        <v>0</v>
      </c>
      <c r="AW190" s="54">
        <f t="shared" si="304"/>
        <v>4.3555573248250441E-2</v>
      </c>
      <c r="AX190" s="54">
        <f t="shared" si="305"/>
        <v>4.3555573248250441E-2</v>
      </c>
      <c r="AY190" s="54">
        <f t="shared" si="306"/>
        <v>4.3555573248250441E-2</v>
      </c>
      <c r="AZ190" s="54">
        <f t="shared" si="307"/>
        <v>4.3555573248250441E-2</v>
      </c>
      <c r="BA190" s="54">
        <f t="shared" si="308"/>
        <v>4.3555573248250441E-2</v>
      </c>
      <c r="BB190" s="54">
        <f t="shared" si="309"/>
        <v>4.3555573248250441E-2</v>
      </c>
      <c r="BC190" s="54">
        <f t="shared" si="310"/>
        <v>4.3555573248250441E-2</v>
      </c>
      <c r="BD190" s="54">
        <f t="shared" si="311"/>
        <v>0</v>
      </c>
      <c r="BE190" s="54">
        <f t="shared" si="312"/>
        <v>0</v>
      </c>
      <c r="BF190" s="54">
        <f t="shared" si="313"/>
        <v>0</v>
      </c>
      <c r="BG190" s="54">
        <f t="shared" si="314"/>
        <v>0</v>
      </c>
      <c r="BH190" s="54">
        <f t="shared" si="315"/>
        <v>0</v>
      </c>
      <c r="BI190" s="54">
        <f t="shared" si="316"/>
        <v>4.3555573248250441E-2</v>
      </c>
      <c r="BJ190" s="54">
        <f t="shared" si="317"/>
        <v>4.3555573248250441E-2</v>
      </c>
      <c r="BK190" s="54">
        <f t="shared" si="318"/>
        <v>4.3555573248250441E-2</v>
      </c>
      <c r="BL190" s="54">
        <f t="shared" si="319"/>
        <v>4.3555573248250441E-2</v>
      </c>
      <c r="BM190" s="54">
        <f t="shared" si="320"/>
        <v>4.3555573248250441E-2</v>
      </c>
      <c r="BN190" s="54">
        <f t="shared" si="321"/>
        <v>3.5737906254974715E-2</v>
      </c>
      <c r="BO190" s="54">
        <f t="shared" si="322"/>
        <v>0</v>
      </c>
      <c r="BP190" s="54">
        <f t="shared" si="323"/>
        <v>0</v>
      </c>
      <c r="BQ190" s="54">
        <f t="shared" si="324"/>
        <v>0</v>
      </c>
      <c r="BR190" s="54">
        <f t="shared" si="325"/>
        <v>0</v>
      </c>
      <c r="BS190" s="53">
        <f t="shared" ref="BS190:BS194" si="354">SUM(AR190:BR190)</f>
        <v>0.55840478523398007</v>
      </c>
    </row>
    <row r="191" spans="2:71" s="11" customFormat="1" ht="20.100000000000001" customHeight="1">
      <c r="B191" s="10">
        <f t="shared" si="328"/>
        <v>20</v>
      </c>
      <c r="C191" s="278"/>
      <c r="D191" s="70" t="s">
        <v>84</v>
      </c>
      <c r="E191" s="70">
        <v>1</v>
      </c>
      <c r="F191" s="203">
        <f>1.9+0.6</f>
        <v>2.5</v>
      </c>
      <c r="G191" s="203">
        <v>2</v>
      </c>
      <c r="H191" s="74"/>
      <c r="I191" s="53">
        <f t="shared" ref="I191:AI191" si="355">+$E191*$F191*$G191*I23</f>
        <v>0</v>
      </c>
      <c r="J191" s="53">
        <f t="shared" si="355"/>
        <v>0</v>
      </c>
      <c r="K191" s="53">
        <f t="shared" si="355"/>
        <v>0</v>
      </c>
      <c r="L191" s="53">
        <f t="shared" si="355"/>
        <v>0</v>
      </c>
      <c r="M191" s="53">
        <f t="shared" si="355"/>
        <v>0</v>
      </c>
      <c r="N191" s="53">
        <f t="shared" si="355"/>
        <v>0</v>
      </c>
      <c r="O191" s="53">
        <f t="shared" si="355"/>
        <v>0</v>
      </c>
      <c r="P191" s="53">
        <f t="shared" si="355"/>
        <v>0</v>
      </c>
      <c r="Q191" s="53">
        <f t="shared" si="355"/>
        <v>0</v>
      </c>
      <c r="R191" s="53">
        <f t="shared" si="355"/>
        <v>0</v>
      </c>
      <c r="S191" s="53">
        <f t="shared" si="355"/>
        <v>0</v>
      </c>
      <c r="T191" s="53">
        <f t="shared" si="355"/>
        <v>0</v>
      </c>
      <c r="U191" s="53">
        <f t="shared" si="355"/>
        <v>0</v>
      </c>
      <c r="V191" s="53">
        <f t="shared" si="355"/>
        <v>0</v>
      </c>
      <c r="W191" s="53">
        <f t="shared" si="355"/>
        <v>0</v>
      </c>
      <c r="X191" s="53">
        <f t="shared" si="355"/>
        <v>0</v>
      </c>
      <c r="Y191" s="53">
        <f t="shared" si="355"/>
        <v>0</v>
      </c>
      <c r="Z191" s="53">
        <f t="shared" si="355"/>
        <v>2880</v>
      </c>
      <c r="AA191" s="53">
        <f t="shared" si="355"/>
        <v>2880</v>
      </c>
      <c r="AB191" s="53">
        <f t="shared" si="355"/>
        <v>1240</v>
      </c>
      <c r="AC191" s="53">
        <f t="shared" si="355"/>
        <v>0</v>
      </c>
      <c r="AD191" s="53">
        <f t="shared" si="355"/>
        <v>0</v>
      </c>
      <c r="AE191" s="53">
        <f t="shared" si="355"/>
        <v>0</v>
      </c>
      <c r="AF191" s="53">
        <f t="shared" si="355"/>
        <v>0</v>
      </c>
      <c r="AG191" s="53">
        <f t="shared" si="355"/>
        <v>0</v>
      </c>
      <c r="AH191" s="53">
        <f t="shared" si="355"/>
        <v>0</v>
      </c>
      <c r="AI191" s="53">
        <f t="shared" si="355"/>
        <v>0</v>
      </c>
      <c r="AJ191" s="53">
        <f t="shared" si="353"/>
        <v>7000</v>
      </c>
      <c r="AK191" s="201"/>
      <c r="AL191" s="201"/>
      <c r="AM191" s="201"/>
      <c r="AN191" s="201"/>
      <c r="AO191" s="201"/>
      <c r="AQ191" s="205">
        <f t="shared" si="330"/>
        <v>279.20239261698998</v>
      </c>
      <c r="AR191" s="53">
        <f t="shared" si="299"/>
        <v>0</v>
      </c>
      <c r="AS191" s="54">
        <f t="shared" si="300"/>
        <v>0</v>
      </c>
      <c r="AT191" s="54">
        <f t="shared" si="301"/>
        <v>0</v>
      </c>
      <c r="AU191" s="54">
        <f t="shared" si="302"/>
        <v>0</v>
      </c>
      <c r="AV191" s="54">
        <f t="shared" si="303"/>
        <v>0</v>
      </c>
      <c r="AW191" s="54">
        <f t="shared" si="304"/>
        <v>0</v>
      </c>
      <c r="AX191" s="54">
        <f t="shared" si="305"/>
        <v>0</v>
      </c>
      <c r="AY191" s="54">
        <f t="shared" si="306"/>
        <v>0</v>
      </c>
      <c r="AZ191" s="54">
        <f t="shared" si="307"/>
        <v>0</v>
      </c>
      <c r="BA191" s="54">
        <f t="shared" si="308"/>
        <v>0</v>
      </c>
      <c r="BB191" s="54">
        <f t="shared" si="309"/>
        <v>0</v>
      </c>
      <c r="BC191" s="54">
        <f t="shared" si="310"/>
        <v>0</v>
      </c>
      <c r="BD191" s="54">
        <f t="shared" si="311"/>
        <v>0</v>
      </c>
      <c r="BE191" s="54">
        <f t="shared" si="312"/>
        <v>0</v>
      </c>
      <c r="BF191" s="54">
        <f t="shared" si="313"/>
        <v>0</v>
      </c>
      <c r="BG191" s="54">
        <f t="shared" si="314"/>
        <v>0</v>
      </c>
      <c r="BH191" s="54">
        <f t="shared" si="315"/>
        <v>0</v>
      </c>
      <c r="BI191" s="54">
        <f t="shared" si="316"/>
        <v>8.0410289073693117E-2</v>
      </c>
      <c r="BJ191" s="54">
        <f t="shared" si="317"/>
        <v>8.0410289073693117E-2</v>
      </c>
      <c r="BK191" s="54">
        <f t="shared" si="318"/>
        <v>3.4621096684506754E-2</v>
      </c>
      <c r="BL191" s="54">
        <f t="shared" si="319"/>
        <v>0</v>
      </c>
      <c r="BM191" s="54">
        <f t="shared" si="320"/>
        <v>0</v>
      </c>
      <c r="BN191" s="54">
        <f t="shared" si="321"/>
        <v>0</v>
      </c>
      <c r="BO191" s="54">
        <f t="shared" si="322"/>
        <v>0</v>
      </c>
      <c r="BP191" s="54">
        <f t="shared" si="323"/>
        <v>0</v>
      </c>
      <c r="BQ191" s="54">
        <f t="shared" si="324"/>
        <v>0</v>
      </c>
      <c r="BR191" s="54">
        <f t="shared" si="325"/>
        <v>0</v>
      </c>
      <c r="BS191" s="53">
        <f t="shared" si="354"/>
        <v>0.19544167483189298</v>
      </c>
    </row>
    <row r="192" spans="2:71" s="11" customFormat="1" ht="20.100000000000001" customHeight="1">
      <c r="B192" s="10">
        <f t="shared" si="328"/>
        <v>21</v>
      </c>
      <c r="C192" s="277"/>
      <c r="D192" s="70" t="s">
        <v>83</v>
      </c>
      <c r="E192" s="70">
        <v>1</v>
      </c>
      <c r="F192" s="203">
        <f>1.9+0.6</f>
        <v>2.5</v>
      </c>
      <c r="G192" s="203">
        <v>2</v>
      </c>
      <c r="H192" s="74"/>
      <c r="I192" s="53">
        <f t="shared" ref="I192:AI192" si="356">+$E192*$F192*$G192*I24</f>
        <v>0</v>
      </c>
      <c r="J192" s="53">
        <f t="shared" si="356"/>
        <v>0</v>
      </c>
      <c r="K192" s="53">
        <f t="shared" si="356"/>
        <v>0</v>
      </c>
      <c r="L192" s="53">
        <f t="shared" si="356"/>
        <v>0</v>
      </c>
      <c r="M192" s="53">
        <f t="shared" si="356"/>
        <v>0</v>
      </c>
      <c r="N192" s="53">
        <f t="shared" si="356"/>
        <v>0</v>
      </c>
      <c r="O192" s="53">
        <f t="shared" si="356"/>
        <v>0</v>
      </c>
      <c r="P192" s="53">
        <f t="shared" si="356"/>
        <v>0</v>
      </c>
      <c r="Q192" s="53">
        <f t="shared" si="356"/>
        <v>0</v>
      </c>
      <c r="R192" s="53">
        <f t="shared" si="356"/>
        <v>0</v>
      </c>
      <c r="S192" s="53">
        <f t="shared" si="356"/>
        <v>0</v>
      </c>
      <c r="T192" s="53">
        <f t="shared" si="356"/>
        <v>0</v>
      </c>
      <c r="U192" s="53">
        <f t="shared" si="356"/>
        <v>0</v>
      </c>
      <c r="V192" s="53">
        <f t="shared" si="356"/>
        <v>0</v>
      </c>
      <c r="W192" s="53">
        <f t="shared" si="356"/>
        <v>0</v>
      </c>
      <c r="X192" s="53">
        <f t="shared" si="356"/>
        <v>0</v>
      </c>
      <c r="Y192" s="53">
        <f t="shared" si="356"/>
        <v>0</v>
      </c>
      <c r="Z192" s="53">
        <f t="shared" si="356"/>
        <v>0</v>
      </c>
      <c r="AA192" s="53">
        <f t="shared" si="356"/>
        <v>0</v>
      </c>
      <c r="AB192" s="53">
        <f t="shared" si="356"/>
        <v>1200</v>
      </c>
      <c r="AC192" s="53">
        <f t="shared" si="356"/>
        <v>1200</v>
      </c>
      <c r="AD192" s="53">
        <f t="shared" si="356"/>
        <v>1200</v>
      </c>
      <c r="AE192" s="53">
        <f t="shared" si="356"/>
        <v>200</v>
      </c>
      <c r="AF192" s="53">
        <f t="shared" si="356"/>
        <v>0</v>
      </c>
      <c r="AG192" s="53">
        <f t="shared" si="356"/>
        <v>0</v>
      </c>
      <c r="AH192" s="53">
        <f t="shared" si="356"/>
        <v>0</v>
      </c>
      <c r="AI192" s="53">
        <f t="shared" si="356"/>
        <v>0</v>
      </c>
      <c r="AJ192" s="53">
        <f t="shared" si="353"/>
        <v>3800</v>
      </c>
      <c r="AK192" s="201"/>
      <c r="AL192" s="201"/>
      <c r="AM192" s="201"/>
      <c r="AN192" s="201"/>
      <c r="AO192" s="201"/>
      <c r="AQ192" s="205">
        <f t="shared" si="330"/>
        <v>279.20239261698998</v>
      </c>
      <c r="AR192" s="53">
        <f t="shared" si="299"/>
        <v>0</v>
      </c>
      <c r="AS192" s="54">
        <f t="shared" si="300"/>
        <v>0</v>
      </c>
      <c r="AT192" s="54">
        <f t="shared" si="301"/>
        <v>0</v>
      </c>
      <c r="AU192" s="54">
        <f t="shared" si="302"/>
        <v>0</v>
      </c>
      <c r="AV192" s="54">
        <f t="shared" si="303"/>
        <v>0</v>
      </c>
      <c r="AW192" s="54">
        <f t="shared" si="304"/>
        <v>0</v>
      </c>
      <c r="AX192" s="54">
        <f t="shared" si="305"/>
        <v>0</v>
      </c>
      <c r="AY192" s="54">
        <f t="shared" si="306"/>
        <v>0</v>
      </c>
      <c r="AZ192" s="54">
        <f t="shared" si="307"/>
        <v>0</v>
      </c>
      <c r="BA192" s="54">
        <f t="shared" si="308"/>
        <v>0</v>
      </c>
      <c r="BB192" s="54">
        <f t="shared" si="309"/>
        <v>0</v>
      </c>
      <c r="BC192" s="54">
        <f t="shared" si="310"/>
        <v>0</v>
      </c>
      <c r="BD192" s="54">
        <f t="shared" si="311"/>
        <v>0</v>
      </c>
      <c r="BE192" s="54">
        <f t="shared" si="312"/>
        <v>0</v>
      </c>
      <c r="BF192" s="54">
        <f t="shared" si="313"/>
        <v>0</v>
      </c>
      <c r="BG192" s="54">
        <f t="shared" si="314"/>
        <v>0</v>
      </c>
      <c r="BH192" s="54">
        <f t="shared" si="315"/>
        <v>0</v>
      </c>
      <c r="BI192" s="54">
        <f t="shared" si="316"/>
        <v>0</v>
      </c>
      <c r="BJ192" s="54">
        <f t="shared" si="317"/>
        <v>0</v>
      </c>
      <c r="BK192" s="54">
        <f t="shared" si="318"/>
        <v>3.3504287114038793E-2</v>
      </c>
      <c r="BL192" s="54">
        <f t="shared" si="319"/>
        <v>3.3504287114038793E-2</v>
      </c>
      <c r="BM192" s="54">
        <f t="shared" si="320"/>
        <v>3.3504287114038793E-2</v>
      </c>
      <c r="BN192" s="54">
        <f t="shared" si="321"/>
        <v>5.5840478523397994E-3</v>
      </c>
      <c r="BO192" s="54">
        <f t="shared" si="322"/>
        <v>0</v>
      </c>
      <c r="BP192" s="54">
        <f t="shared" si="323"/>
        <v>0</v>
      </c>
      <c r="BQ192" s="54">
        <f t="shared" si="324"/>
        <v>0</v>
      </c>
      <c r="BR192" s="54">
        <f t="shared" si="325"/>
        <v>0</v>
      </c>
      <c r="BS192" s="53">
        <f t="shared" si="354"/>
        <v>0.10609690919445618</v>
      </c>
    </row>
    <row r="193" spans="2:74" s="11" customFormat="1" ht="20.100000000000001" customHeight="1">
      <c r="B193" s="10">
        <f t="shared" si="328"/>
        <v>22</v>
      </c>
      <c r="C193" s="276" t="s">
        <v>45</v>
      </c>
      <c r="D193" s="70" t="s">
        <v>84</v>
      </c>
      <c r="E193" s="70">
        <v>1</v>
      </c>
      <c r="F193" s="203">
        <f>2.1+0.6</f>
        <v>2.7</v>
      </c>
      <c r="G193" s="203">
        <v>2</v>
      </c>
      <c r="H193" s="74"/>
      <c r="I193" s="53">
        <f t="shared" ref="I193:AI193" si="357">+$E193*$F193*$G193*I25</f>
        <v>0</v>
      </c>
      <c r="J193" s="53">
        <f t="shared" si="357"/>
        <v>0</v>
      </c>
      <c r="K193" s="53">
        <f t="shared" si="357"/>
        <v>0</v>
      </c>
      <c r="L193" s="53">
        <f t="shared" si="357"/>
        <v>0</v>
      </c>
      <c r="M193" s="53">
        <f t="shared" si="357"/>
        <v>0</v>
      </c>
      <c r="N193" s="53">
        <f t="shared" si="357"/>
        <v>0</v>
      </c>
      <c r="O193" s="53">
        <f t="shared" si="357"/>
        <v>0</v>
      </c>
      <c r="P193" s="53">
        <f t="shared" si="357"/>
        <v>0</v>
      </c>
      <c r="Q193" s="53">
        <f t="shared" si="357"/>
        <v>0</v>
      </c>
      <c r="R193" s="53">
        <f t="shared" si="357"/>
        <v>0</v>
      </c>
      <c r="S193" s="53">
        <f t="shared" si="357"/>
        <v>2527.2000000000003</v>
      </c>
      <c r="T193" s="53">
        <f t="shared" si="357"/>
        <v>2527.2000000000003</v>
      </c>
      <c r="U193" s="53">
        <f t="shared" si="357"/>
        <v>378</v>
      </c>
      <c r="V193" s="53">
        <f t="shared" si="357"/>
        <v>0</v>
      </c>
      <c r="W193" s="53">
        <f t="shared" si="357"/>
        <v>0</v>
      </c>
      <c r="X193" s="53">
        <f t="shared" si="357"/>
        <v>0</v>
      </c>
      <c r="Y193" s="53">
        <f t="shared" si="357"/>
        <v>0</v>
      </c>
      <c r="Z193" s="53">
        <f t="shared" si="357"/>
        <v>0</v>
      </c>
      <c r="AA193" s="53">
        <f t="shared" si="357"/>
        <v>0</v>
      </c>
      <c r="AB193" s="53">
        <f t="shared" si="357"/>
        <v>0</v>
      </c>
      <c r="AC193" s="53">
        <f t="shared" si="357"/>
        <v>0</v>
      </c>
      <c r="AD193" s="53">
        <f t="shared" si="357"/>
        <v>0</v>
      </c>
      <c r="AE193" s="53">
        <f t="shared" si="357"/>
        <v>0</v>
      </c>
      <c r="AF193" s="53">
        <f t="shared" si="357"/>
        <v>0</v>
      </c>
      <c r="AG193" s="53">
        <f t="shared" si="357"/>
        <v>0</v>
      </c>
      <c r="AH193" s="53">
        <f t="shared" si="357"/>
        <v>0</v>
      </c>
      <c r="AI193" s="53">
        <f t="shared" si="357"/>
        <v>0</v>
      </c>
      <c r="AJ193" s="53">
        <f t="shared" si="353"/>
        <v>5432.4000000000005</v>
      </c>
      <c r="AK193" s="201"/>
      <c r="AL193" s="201"/>
      <c r="AM193" s="201"/>
      <c r="AN193" s="201"/>
      <c r="AO193" s="201"/>
      <c r="AQ193" s="205">
        <f t="shared" si="330"/>
        <v>279.20239261698998</v>
      </c>
      <c r="AR193" s="53">
        <f t="shared" si="299"/>
        <v>0</v>
      </c>
      <c r="AS193" s="54">
        <f t="shared" si="300"/>
        <v>0</v>
      </c>
      <c r="AT193" s="54">
        <f t="shared" si="301"/>
        <v>0</v>
      </c>
      <c r="AU193" s="54">
        <f t="shared" si="302"/>
        <v>0</v>
      </c>
      <c r="AV193" s="54">
        <f t="shared" si="303"/>
        <v>0</v>
      </c>
      <c r="AW193" s="54">
        <f t="shared" si="304"/>
        <v>0</v>
      </c>
      <c r="AX193" s="54">
        <f t="shared" si="305"/>
        <v>0</v>
      </c>
      <c r="AY193" s="54">
        <f t="shared" si="306"/>
        <v>0</v>
      </c>
      <c r="AZ193" s="54">
        <f t="shared" si="307"/>
        <v>0</v>
      </c>
      <c r="BA193" s="54">
        <f t="shared" si="308"/>
        <v>0</v>
      </c>
      <c r="BB193" s="54">
        <f t="shared" si="309"/>
        <v>7.0560028662165722E-2</v>
      </c>
      <c r="BC193" s="54">
        <f t="shared" si="310"/>
        <v>7.0560028662165722E-2</v>
      </c>
      <c r="BD193" s="54">
        <f t="shared" si="311"/>
        <v>1.0553850440922221E-2</v>
      </c>
      <c r="BE193" s="54">
        <f t="shared" si="312"/>
        <v>0</v>
      </c>
      <c r="BF193" s="54">
        <f t="shared" si="313"/>
        <v>0</v>
      </c>
      <c r="BG193" s="54">
        <f t="shared" si="314"/>
        <v>0</v>
      </c>
      <c r="BH193" s="54">
        <f t="shared" si="315"/>
        <v>0</v>
      </c>
      <c r="BI193" s="54">
        <f t="shared" si="316"/>
        <v>0</v>
      </c>
      <c r="BJ193" s="54">
        <f t="shared" si="317"/>
        <v>0</v>
      </c>
      <c r="BK193" s="54">
        <f t="shared" si="318"/>
        <v>0</v>
      </c>
      <c r="BL193" s="54">
        <f t="shared" si="319"/>
        <v>0</v>
      </c>
      <c r="BM193" s="54">
        <f t="shared" si="320"/>
        <v>0</v>
      </c>
      <c r="BN193" s="54">
        <f t="shared" si="321"/>
        <v>0</v>
      </c>
      <c r="BO193" s="54">
        <f t="shared" si="322"/>
        <v>0</v>
      </c>
      <c r="BP193" s="54">
        <f t="shared" si="323"/>
        <v>0</v>
      </c>
      <c r="BQ193" s="54">
        <f t="shared" si="324"/>
        <v>0</v>
      </c>
      <c r="BR193" s="54">
        <f t="shared" si="325"/>
        <v>0</v>
      </c>
      <c r="BS193" s="53">
        <f t="shared" si="354"/>
        <v>0.15167390776525366</v>
      </c>
    </row>
    <row r="194" spans="2:74" s="11" customFormat="1" ht="20.100000000000001" customHeight="1">
      <c r="B194" s="10">
        <f t="shared" si="328"/>
        <v>23</v>
      </c>
      <c r="C194" s="277"/>
      <c r="D194" s="70" t="s">
        <v>83</v>
      </c>
      <c r="E194" s="70">
        <v>1</v>
      </c>
      <c r="F194" s="203">
        <f>2.1+0.6</f>
        <v>2.7</v>
      </c>
      <c r="G194" s="203">
        <v>2</v>
      </c>
      <c r="H194" s="74"/>
      <c r="I194" s="53">
        <f t="shared" ref="I194:AI194" si="358">+$E194*$F194*$G194*I26</f>
        <v>0</v>
      </c>
      <c r="J194" s="53">
        <f t="shared" si="358"/>
        <v>0</v>
      </c>
      <c r="K194" s="53">
        <f t="shared" si="358"/>
        <v>0</v>
      </c>
      <c r="L194" s="53">
        <f t="shared" si="358"/>
        <v>0</v>
      </c>
      <c r="M194" s="53">
        <f t="shared" si="358"/>
        <v>486.00000000000006</v>
      </c>
      <c r="N194" s="53">
        <f t="shared" si="358"/>
        <v>1263.6000000000001</v>
      </c>
      <c r="O194" s="53">
        <f t="shared" si="358"/>
        <v>1263.6000000000001</v>
      </c>
      <c r="P194" s="53">
        <f t="shared" si="358"/>
        <v>1263.6000000000001</v>
      </c>
      <c r="Q194" s="53">
        <f t="shared" si="358"/>
        <v>1263.6000000000001</v>
      </c>
      <c r="R194" s="53">
        <f t="shared" si="358"/>
        <v>1263.6000000000001</v>
      </c>
      <c r="S194" s="53">
        <f t="shared" si="358"/>
        <v>0</v>
      </c>
      <c r="T194" s="53">
        <f t="shared" si="358"/>
        <v>0</v>
      </c>
      <c r="U194" s="53">
        <f t="shared" si="358"/>
        <v>0</v>
      </c>
      <c r="V194" s="53">
        <f t="shared" si="358"/>
        <v>0</v>
      </c>
      <c r="W194" s="53">
        <f t="shared" si="358"/>
        <v>0</v>
      </c>
      <c r="X194" s="53">
        <f t="shared" si="358"/>
        <v>0</v>
      </c>
      <c r="Y194" s="53">
        <f t="shared" si="358"/>
        <v>0</v>
      </c>
      <c r="Z194" s="53">
        <f t="shared" si="358"/>
        <v>0</v>
      </c>
      <c r="AA194" s="53">
        <f t="shared" si="358"/>
        <v>0</v>
      </c>
      <c r="AB194" s="53">
        <f t="shared" si="358"/>
        <v>0</v>
      </c>
      <c r="AC194" s="53">
        <f t="shared" si="358"/>
        <v>0</v>
      </c>
      <c r="AD194" s="53">
        <f t="shared" si="358"/>
        <v>0</v>
      </c>
      <c r="AE194" s="53">
        <f t="shared" si="358"/>
        <v>0</v>
      </c>
      <c r="AF194" s="53">
        <f t="shared" si="358"/>
        <v>0</v>
      </c>
      <c r="AG194" s="53">
        <f t="shared" si="358"/>
        <v>0</v>
      </c>
      <c r="AH194" s="53">
        <f t="shared" si="358"/>
        <v>0</v>
      </c>
      <c r="AI194" s="53">
        <f t="shared" si="358"/>
        <v>0</v>
      </c>
      <c r="AJ194" s="53">
        <f t="shared" si="353"/>
        <v>6804.0000000000009</v>
      </c>
      <c r="AK194" s="201"/>
      <c r="AL194" s="201"/>
      <c r="AM194" s="201"/>
      <c r="AN194" s="201"/>
      <c r="AO194" s="201"/>
      <c r="AQ194" s="205">
        <f t="shared" si="330"/>
        <v>279.20239261698998</v>
      </c>
      <c r="AR194" s="53">
        <f t="shared" si="299"/>
        <v>0</v>
      </c>
      <c r="AS194" s="54">
        <f t="shared" si="300"/>
        <v>0</v>
      </c>
      <c r="AT194" s="54">
        <f t="shared" si="301"/>
        <v>0</v>
      </c>
      <c r="AU194" s="54">
        <f t="shared" si="302"/>
        <v>0</v>
      </c>
      <c r="AV194" s="54">
        <f t="shared" si="303"/>
        <v>1.3569236281185714E-2</v>
      </c>
      <c r="AW194" s="54">
        <f t="shared" si="304"/>
        <v>3.5280014331082861E-2</v>
      </c>
      <c r="AX194" s="54">
        <f t="shared" si="305"/>
        <v>3.5280014331082861E-2</v>
      </c>
      <c r="AY194" s="54">
        <f t="shared" si="306"/>
        <v>3.5280014331082861E-2</v>
      </c>
      <c r="AZ194" s="54">
        <f t="shared" si="307"/>
        <v>3.5280014331082861E-2</v>
      </c>
      <c r="BA194" s="54">
        <f t="shared" si="308"/>
        <v>3.5280014331082861E-2</v>
      </c>
      <c r="BB194" s="54">
        <f t="shared" si="309"/>
        <v>0</v>
      </c>
      <c r="BC194" s="54">
        <f t="shared" si="310"/>
        <v>0</v>
      </c>
      <c r="BD194" s="54">
        <f t="shared" si="311"/>
        <v>0</v>
      </c>
      <c r="BE194" s="54">
        <f t="shared" si="312"/>
        <v>0</v>
      </c>
      <c r="BF194" s="54">
        <f t="shared" si="313"/>
        <v>0</v>
      </c>
      <c r="BG194" s="54">
        <f t="shared" si="314"/>
        <v>0</v>
      </c>
      <c r="BH194" s="54">
        <f t="shared" si="315"/>
        <v>0</v>
      </c>
      <c r="BI194" s="54">
        <f t="shared" si="316"/>
        <v>0</v>
      </c>
      <c r="BJ194" s="54">
        <f t="shared" si="317"/>
        <v>0</v>
      </c>
      <c r="BK194" s="54">
        <f t="shared" si="318"/>
        <v>0</v>
      </c>
      <c r="BL194" s="54">
        <f t="shared" si="319"/>
        <v>0</v>
      </c>
      <c r="BM194" s="54">
        <f t="shared" si="320"/>
        <v>0</v>
      </c>
      <c r="BN194" s="54">
        <f t="shared" si="321"/>
        <v>0</v>
      </c>
      <c r="BO194" s="54">
        <f t="shared" si="322"/>
        <v>0</v>
      </c>
      <c r="BP194" s="54">
        <f t="shared" si="323"/>
        <v>0</v>
      </c>
      <c r="BQ194" s="54">
        <f t="shared" si="324"/>
        <v>0</v>
      </c>
      <c r="BR194" s="54">
        <f t="shared" si="325"/>
        <v>0</v>
      </c>
      <c r="BS194" s="53">
        <f t="shared" si="354"/>
        <v>0.1899693079366</v>
      </c>
    </row>
    <row r="195" spans="2:74" s="11" customFormat="1" ht="20.100000000000001" customHeight="1">
      <c r="B195" s="55"/>
      <c r="C195" s="56" t="s">
        <v>14</v>
      </c>
      <c r="D195" s="56"/>
      <c r="E195" s="57"/>
      <c r="F195" s="57"/>
      <c r="G195" s="57"/>
      <c r="H195" s="57"/>
      <c r="I195" s="58">
        <f>SUM(I172:I193)</f>
        <v>0</v>
      </c>
      <c r="J195" s="58">
        <f>SUM(J172:J193)</f>
        <v>0</v>
      </c>
      <c r="K195" s="58">
        <f>SUM(K172:K193)</f>
        <v>0</v>
      </c>
      <c r="L195" s="58">
        <f>SUM(L172:L194)</f>
        <v>5367.6</v>
      </c>
      <c r="M195" s="58">
        <f t="shared" ref="M195:AI195" si="359">SUM(M172:M194)</f>
        <v>7537.6</v>
      </c>
      <c r="N195" s="58">
        <f t="shared" si="359"/>
        <v>16652.48</v>
      </c>
      <c r="O195" s="58">
        <f t="shared" si="359"/>
        <v>14854.320000000002</v>
      </c>
      <c r="P195" s="58">
        <f t="shared" si="359"/>
        <v>14854.320000000002</v>
      </c>
      <c r="Q195" s="58">
        <f t="shared" si="359"/>
        <v>14854.320000000002</v>
      </c>
      <c r="R195" s="58">
        <f t="shared" si="359"/>
        <v>14854.320000000002</v>
      </c>
      <c r="S195" s="58">
        <f t="shared" si="359"/>
        <v>17901.919999999998</v>
      </c>
      <c r="T195" s="58">
        <f t="shared" si="359"/>
        <v>19237.920000000002</v>
      </c>
      <c r="U195" s="58">
        <f t="shared" si="359"/>
        <v>10630.02</v>
      </c>
      <c r="V195" s="58">
        <f t="shared" si="359"/>
        <v>9585.119999999999</v>
      </c>
      <c r="W195" s="58">
        <f t="shared" si="359"/>
        <v>9585.119999999999</v>
      </c>
      <c r="X195" s="58">
        <f t="shared" si="359"/>
        <v>9345.119999999999</v>
      </c>
      <c r="Y195" s="58">
        <f t="shared" si="359"/>
        <v>9212.4</v>
      </c>
      <c r="Z195" s="58">
        <f t="shared" si="359"/>
        <v>17979.760000000002</v>
      </c>
      <c r="AA195" s="58">
        <f t="shared" si="359"/>
        <v>15425.76</v>
      </c>
      <c r="AB195" s="58">
        <f t="shared" si="359"/>
        <v>13868.16</v>
      </c>
      <c r="AC195" s="58">
        <f t="shared" si="359"/>
        <v>10832.48</v>
      </c>
      <c r="AD195" s="58">
        <f t="shared" si="359"/>
        <v>10767.27</v>
      </c>
      <c r="AE195" s="58">
        <f t="shared" si="359"/>
        <v>9460.15</v>
      </c>
      <c r="AF195" s="58">
        <f t="shared" si="359"/>
        <v>8461.84</v>
      </c>
      <c r="AG195" s="58">
        <f t="shared" si="359"/>
        <v>8818.7999999999993</v>
      </c>
      <c r="AH195" s="58">
        <f t="shared" si="359"/>
        <v>1807.4</v>
      </c>
      <c r="AI195" s="58">
        <f t="shared" si="359"/>
        <v>0</v>
      </c>
      <c r="AJ195" s="58">
        <f>SUM(AJ172:AJ194)</f>
        <v>271894.2</v>
      </c>
      <c r="AK195" s="180"/>
      <c r="AL195" s="180"/>
      <c r="AM195" s="180"/>
      <c r="AN195" s="180"/>
      <c r="AO195" s="180"/>
      <c r="AQ195" s="205">
        <f t="shared" si="330"/>
        <v>279.20239261698998</v>
      </c>
      <c r="AR195" s="58">
        <f>SUM(AR172:AR193)</f>
        <v>0</v>
      </c>
      <c r="AS195" s="58">
        <f>SUM(AS172:AS193)</f>
        <v>0</v>
      </c>
      <c r="AT195" s="58">
        <f>SUM(AT172:AT193)</f>
        <v>0</v>
      </c>
      <c r="AU195" s="59">
        <f>SUM(AU172:AU194)</f>
        <v>0.14986467626109554</v>
      </c>
      <c r="AV195" s="59">
        <f t="shared" ref="AV195:BR195" si="360">SUM(AV172:AV194)</f>
        <v>0.21045159545898237</v>
      </c>
      <c r="AW195" s="59">
        <f t="shared" si="360"/>
        <v>0.46494122590065734</v>
      </c>
      <c r="AX195" s="59">
        <f t="shared" si="360"/>
        <v>0.41473616846984074</v>
      </c>
      <c r="AY195" s="59">
        <f t="shared" si="360"/>
        <v>0.41473616846984074</v>
      </c>
      <c r="AZ195" s="59">
        <f t="shared" si="360"/>
        <v>0.41473616846984074</v>
      </c>
      <c r="BA195" s="59">
        <f t="shared" si="360"/>
        <v>0.41473616846984074</v>
      </c>
      <c r="BB195" s="59">
        <f t="shared" si="360"/>
        <v>0.4998258896437946</v>
      </c>
      <c r="BC195" s="59">
        <f t="shared" si="360"/>
        <v>0.53712732929742446</v>
      </c>
      <c r="BD195" s="59">
        <f t="shared" si="360"/>
        <v>0.29679270175664557</v>
      </c>
      <c r="BE195" s="59">
        <f t="shared" si="360"/>
        <v>0.26761884375209632</v>
      </c>
      <c r="BF195" s="59">
        <f t="shared" si="360"/>
        <v>0.26761884375209632</v>
      </c>
      <c r="BG195" s="59">
        <f t="shared" si="360"/>
        <v>0.26091798632928859</v>
      </c>
      <c r="BH195" s="59">
        <f t="shared" si="360"/>
        <v>0.25721241217447588</v>
      </c>
      <c r="BI195" s="59">
        <f t="shared" si="360"/>
        <v>0.50199920106792517</v>
      </c>
      <c r="BJ195" s="59">
        <f t="shared" si="360"/>
        <v>0.43069090999354598</v>
      </c>
      <c r="BK195" s="59">
        <f t="shared" si="360"/>
        <v>0.38720234531952358</v>
      </c>
      <c r="BL195" s="59">
        <f t="shared" si="360"/>
        <v>0.30244543339756924</v>
      </c>
      <c r="BM195" s="59">
        <f t="shared" si="360"/>
        <v>0.30062475459531385</v>
      </c>
      <c r="BN195" s="59">
        <f t="shared" si="360"/>
        <v>0.26412965145156181</v>
      </c>
      <c r="BO195" s="59">
        <f t="shared" si="360"/>
        <v>0.23625659739421509</v>
      </c>
      <c r="BP195" s="59">
        <f t="shared" si="360"/>
        <v>0.24622300600107117</v>
      </c>
      <c r="BQ195" s="59">
        <f t="shared" si="360"/>
        <v>5.0463040441594775E-2</v>
      </c>
      <c r="BR195" s="59">
        <f t="shared" si="360"/>
        <v>0</v>
      </c>
      <c r="BS195" s="59">
        <f>SUM(BS172:BS194)</f>
        <v>7.5913511178682409</v>
      </c>
      <c r="BU195" s="204">
        <v>4.6813331893520775</v>
      </c>
      <c r="BV195" s="205">
        <f>+BS195-BU195</f>
        <v>2.9100179285161634</v>
      </c>
    </row>
    <row r="196" spans="2:74">
      <c r="BV196" s="88"/>
    </row>
    <row r="197" spans="2:74">
      <c r="BV197" s="88"/>
    </row>
    <row r="198" spans="2:74" ht="33.75" customHeight="1">
      <c r="B198" s="145" t="s">
        <v>2</v>
      </c>
      <c r="C198" s="145" t="s">
        <v>3</v>
      </c>
      <c r="D198" s="145"/>
      <c r="E198" s="145" t="s">
        <v>121</v>
      </c>
      <c r="F198" s="145" t="s">
        <v>122</v>
      </c>
      <c r="G198" s="145" t="s">
        <v>123</v>
      </c>
      <c r="H198" s="145" t="s">
        <v>75</v>
      </c>
      <c r="I198" s="144" t="s">
        <v>6</v>
      </c>
      <c r="J198" s="144" t="s">
        <v>7</v>
      </c>
      <c r="K198" s="144" t="s">
        <v>8</v>
      </c>
      <c r="L198" s="144" t="s">
        <v>9</v>
      </c>
      <c r="M198" s="144" t="s">
        <v>49</v>
      </c>
      <c r="N198" s="144" t="s">
        <v>50</v>
      </c>
      <c r="O198" s="144" t="s">
        <v>54</v>
      </c>
      <c r="P198" s="144" t="s">
        <v>55</v>
      </c>
      <c r="Q198" s="144" t="s">
        <v>56</v>
      </c>
      <c r="R198" s="144" t="s">
        <v>57</v>
      </c>
      <c r="S198" s="144" t="s">
        <v>58</v>
      </c>
      <c r="T198" s="144" t="s">
        <v>59</v>
      </c>
      <c r="U198" s="144" t="s">
        <v>60</v>
      </c>
      <c r="V198" s="144" t="s">
        <v>61</v>
      </c>
      <c r="W198" s="144" t="s">
        <v>62</v>
      </c>
      <c r="X198" s="144" t="s">
        <v>63</v>
      </c>
      <c r="Y198" s="144" t="s">
        <v>64</v>
      </c>
      <c r="Z198" s="144" t="s">
        <v>65</v>
      </c>
      <c r="AA198" s="144" t="s">
        <v>66</v>
      </c>
      <c r="AB198" s="144" t="s">
        <v>67</v>
      </c>
      <c r="AC198" s="144" t="s">
        <v>68</v>
      </c>
      <c r="AD198" s="144" t="s">
        <v>69</v>
      </c>
      <c r="AE198" s="144" t="s">
        <v>70</v>
      </c>
      <c r="AF198" s="144" t="s">
        <v>71</v>
      </c>
      <c r="AG198" s="144" t="s">
        <v>72</v>
      </c>
      <c r="AH198" s="144" t="s">
        <v>73</v>
      </c>
      <c r="AI198" s="144" t="s">
        <v>74</v>
      </c>
      <c r="AJ198" s="144" t="s">
        <v>10</v>
      </c>
      <c r="AK198" s="200"/>
      <c r="AL198" s="200"/>
      <c r="AM198" s="200"/>
      <c r="AN198" s="200"/>
      <c r="AO198" s="200"/>
      <c r="AR198" s="144" t="s">
        <v>6</v>
      </c>
      <c r="AS198" s="144" t="s">
        <v>7</v>
      </c>
      <c r="AT198" s="144" t="s">
        <v>8</v>
      </c>
      <c r="AU198" s="144" t="s">
        <v>9</v>
      </c>
      <c r="AV198" s="144" t="s">
        <v>49</v>
      </c>
      <c r="AW198" s="144" t="s">
        <v>50</v>
      </c>
      <c r="AX198" s="144" t="s">
        <v>54</v>
      </c>
      <c r="AY198" s="144" t="s">
        <v>55</v>
      </c>
      <c r="AZ198" s="144" t="s">
        <v>56</v>
      </c>
      <c r="BA198" s="144" t="s">
        <v>57</v>
      </c>
      <c r="BB198" s="144" t="s">
        <v>58</v>
      </c>
      <c r="BC198" s="144" t="s">
        <v>59</v>
      </c>
      <c r="BD198" s="144" t="s">
        <v>60</v>
      </c>
      <c r="BE198" s="144" t="s">
        <v>61</v>
      </c>
      <c r="BF198" s="144" t="s">
        <v>62</v>
      </c>
      <c r="BG198" s="144" t="s">
        <v>63</v>
      </c>
      <c r="BH198" s="144" t="s">
        <v>64</v>
      </c>
      <c r="BI198" s="144" t="s">
        <v>65</v>
      </c>
      <c r="BJ198" s="144" t="s">
        <v>66</v>
      </c>
      <c r="BK198" s="144" t="s">
        <v>67</v>
      </c>
      <c r="BL198" s="144" t="s">
        <v>68</v>
      </c>
      <c r="BM198" s="144" t="s">
        <v>69</v>
      </c>
      <c r="BN198" s="144" t="s">
        <v>70</v>
      </c>
      <c r="BO198" s="144" t="s">
        <v>71</v>
      </c>
      <c r="BP198" s="144" t="s">
        <v>72</v>
      </c>
      <c r="BQ198" s="144" t="s">
        <v>73</v>
      </c>
      <c r="BR198" s="144" t="s">
        <v>74</v>
      </c>
      <c r="BS198" s="144" t="s">
        <v>10</v>
      </c>
      <c r="BV198" s="88"/>
    </row>
    <row r="199" spans="2:74" s="11" customFormat="1" ht="20.100000000000001" customHeight="1">
      <c r="B199" s="10">
        <v>1</v>
      </c>
      <c r="C199" s="34" t="s">
        <v>36</v>
      </c>
      <c r="D199" s="70" t="s">
        <v>84</v>
      </c>
      <c r="E199" s="70">
        <v>1</v>
      </c>
      <c r="F199" s="203">
        <f>+F172</f>
        <v>1</v>
      </c>
      <c r="G199" s="203"/>
      <c r="H199" s="35"/>
      <c r="I199" s="53">
        <f>+$E199*$F199*$G199*I4</f>
        <v>0</v>
      </c>
      <c r="J199" s="53">
        <f t="shared" ref="J199:AI199" si="361">+$E199*$F199*$G199*J4</f>
        <v>0</v>
      </c>
      <c r="K199" s="53">
        <f t="shared" si="361"/>
        <v>0</v>
      </c>
      <c r="L199" s="53">
        <f t="shared" si="361"/>
        <v>0</v>
      </c>
      <c r="M199" s="53">
        <f t="shared" si="361"/>
        <v>0</v>
      </c>
      <c r="N199" s="53">
        <f t="shared" si="361"/>
        <v>0</v>
      </c>
      <c r="O199" s="53">
        <f t="shared" si="361"/>
        <v>0</v>
      </c>
      <c r="P199" s="53">
        <f t="shared" si="361"/>
        <v>0</v>
      </c>
      <c r="Q199" s="53">
        <f t="shared" si="361"/>
        <v>0</v>
      </c>
      <c r="R199" s="53">
        <f t="shared" si="361"/>
        <v>0</v>
      </c>
      <c r="S199" s="53">
        <f t="shared" si="361"/>
        <v>0</v>
      </c>
      <c r="T199" s="53">
        <f t="shared" si="361"/>
        <v>0</v>
      </c>
      <c r="U199" s="53">
        <f t="shared" si="361"/>
        <v>0</v>
      </c>
      <c r="V199" s="53">
        <f t="shared" si="361"/>
        <v>0</v>
      </c>
      <c r="W199" s="53">
        <f t="shared" si="361"/>
        <v>0</v>
      </c>
      <c r="X199" s="53">
        <f t="shared" si="361"/>
        <v>0</v>
      </c>
      <c r="Y199" s="53">
        <f t="shared" si="361"/>
        <v>0</v>
      </c>
      <c r="Z199" s="53">
        <f t="shared" si="361"/>
        <v>0</v>
      </c>
      <c r="AA199" s="53">
        <f t="shared" si="361"/>
        <v>0</v>
      </c>
      <c r="AB199" s="53">
        <f t="shared" si="361"/>
        <v>0</v>
      </c>
      <c r="AC199" s="53">
        <f t="shared" si="361"/>
        <v>0</v>
      </c>
      <c r="AD199" s="53">
        <f t="shared" si="361"/>
        <v>0</v>
      </c>
      <c r="AE199" s="53">
        <f t="shared" si="361"/>
        <v>0</v>
      </c>
      <c r="AF199" s="53">
        <f t="shared" si="361"/>
        <v>0</v>
      </c>
      <c r="AG199" s="53">
        <f t="shared" si="361"/>
        <v>0</v>
      </c>
      <c r="AH199" s="53">
        <f t="shared" si="361"/>
        <v>0</v>
      </c>
      <c r="AI199" s="53">
        <f t="shared" si="361"/>
        <v>0</v>
      </c>
      <c r="AJ199" s="53">
        <f t="shared" ref="AJ199:AJ202" si="362">SUM(I199:AI199)</f>
        <v>0</v>
      </c>
      <c r="AK199" s="201"/>
      <c r="AL199" s="201"/>
      <c r="AM199" s="201"/>
      <c r="AN199" s="201"/>
      <c r="AO199" s="201"/>
      <c r="AQ199" s="205">
        <f>232.668660514158+107.027583836513</f>
        <v>339.69624435067101</v>
      </c>
      <c r="AR199" s="53">
        <f t="shared" ref="AR199:AR221" si="363">+$AQ199*I199/10000000</f>
        <v>0</v>
      </c>
      <c r="AS199" s="54">
        <f t="shared" ref="AS199:AS221" si="364">+$AQ199*J199/10000000</f>
        <v>0</v>
      </c>
      <c r="AT199" s="54">
        <f t="shared" ref="AT199:AT221" si="365">+$AQ199*K199/10000000</f>
        <v>0</v>
      </c>
      <c r="AU199" s="54">
        <f t="shared" ref="AU199:AU221" si="366">+$AQ199*L199/10000000</f>
        <v>0</v>
      </c>
      <c r="AV199" s="54">
        <f t="shared" ref="AV199:AV221" si="367">+$AQ199*M199/10000000</f>
        <v>0</v>
      </c>
      <c r="AW199" s="54">
        <f t="shared" ref="AW199:AW221" si="368">+$AQ199*N199/10000000</f>
        <v>0</v>
      </c>
      <c r="AX199" s="54">
        <f t="shared" ref="AX199:AX221" si="369">+$AQ199*O199/10000000</f>
        <v>0</v>
      </c>
      <c r="AY199" s="54">
        <f t="shared" ref="AY199:AY221" si="370">+$AQ199*P199/10000000</f>
        <v>0</v>
      </c>
      <c r="AZ199" s="54">
        <f t="shared" ref="AZ199:AZ221" si="371">+$AQ199*Q199/10000000</f>
        <v>0</v>
      </c>
      <c r="BA199" s="54">
        <f t="shared" ref="BA199:BA221" si="372">+$AQ199*R199/10000000</f>
        <v>0</v>
      </c>
      <c r="BB199" s="54">
        <f t="shared" ref="BB199:BB221" si="373">+$AQ199*S199/10000000</f>
        <v>0</v>
      </c>
      <c r="BC199" s="54">
        <f t="shared" ref="BC199:BC221" si="374">+$AQ199*T199/10000000</f>
        <v>0</v>
      </c>
      <c r="BD199" s="54">
        <f t="shared" ref="BD199:BD221" si="375">+$AQ199*U199/10000000</f>
        <v>0</v>
      </c>
      <c r="BE199" s="54">
        <f t="shared" ref="BE199:BE221" si="376">+$AQ199*V199/10000000</f>
        <v>0</v>
      </c>
      <c r="BF199" s="54">
        <f t="shared" ref="BF199:BF221" si="377">+$AQ199*W199/10000000</f>
        <v>0</v>
      </c>
      <c r="BG199" s="54">
        <f t="shared" ref="BG199:BG221" si="378">+$AQ199*X199/10000000</f>
        <v>0</v>
      </c>
      <c r="BH199" s="54">
        <f t="shared" ref="BH199:BH221" si="379">+$AQ199*Y199/10000000</f>
        <v>0</v>
      </c>
      <c r="BI199" s="54">
        <f t="shared" ref="BI199:BI221" si="380">+$AQ199*Z199/10000000</f>
        <v>0</v>
      </c>
      <c r="BJ199" s="54">
        <f t="shared" ref="BJ199:BJ221" si="381">+$AQ199*AA199/10000000</f>
        <v>0</v>
      </c>
      <c r="BK199" s="54">
        <f t="shared" ref="BK199:BK221" si="382">+$AQ199*AB199/10000000</f>
        <v>0</v>
      </c>
      <c r="BL199" s="54">
        <f t="shared" ref="BL199:BL221" si="383">+$AQ199*AC199/10000000</f>
        <v>0</v>
      </c>
      <c r="BM199" s="54">
        <f t="shared" ref="BM199:BM221" si="384">+$AQ199*AD199/10000000</f>
        <v>0</v>
      </c>
      <c r="BN199" s="54">
        <f t="shared" ref="BN199:BN221" si="385">+$AQ199*AE199/10000000</f>
        <v>0</v>
      </c>
      <c r="BO199" s="54">
        <f t="shared" ref="BO199:BO221" si="386">+$AQ199*AF199/10000000</f>
        <v>0</v>
      </c>
      <c r="BP199" s="54">
        <f t="shared" ref="BP199:BP221" si="387">+$AQ199*AG199/10000000</f>
        <v>0</v>
      </c>
      <c r="BQ199" s="54">
        <f t="shared" ref="BQ199:BQ221" si="388">+$AQ199*AH199/10000000</f>
        <v>0</v>
      </c>
      <c r="BR199" s="54">
        <f t="shared" ref="BR199:BR221" si="389">+$AQ199*AI199/10000000</f>
        <v>0</v>
      </c>
      <c r="BS199" s="53">
        <f t="shared" ref="BS199:BS202" si="390">SUM(AR199:BR199)</f>
        <v>0</v>
      </c>
      <c r="BV199" s="205"/>
    </row>
    <row r="200" spans="2:74" s="11" customFormat="1" ht="20.100000000000001" customHeight="1">
      <c r="B200" s="10">
        <f>+B199+1</f>
        <v>2</v>
      </c>
      <c r="C200" s="34" t="s">
        <v>37</v>
      </c>
      <c r="D200" s="70" t="s">
        <v>84</v>
      </c>
      <c r="E200" s="70">
        <v>1</v>
      </c>
      <c r="F200" s="203">
        <f t="shared" ref="F200:F221" si="391">+F173</f>
        <v>1.1000000000000001</v>
      </c>
      <c r="G200" s="203"/>
      <c r="H200" s="35"/>
      <c r="I200" s="53">
        <f t="shared" ref="I200:AI200" si="392">+$E200*$F200*$G200*I5</f>
        <v>0</v>
      </c>
      <c r="J200" s="53">
        <f t="shared" si="392"/>
        <v>0</v>
      </c>
      <c r="K200" s="53">
        <f t="shared" si="392"/>
        <v>0</v>
      </c>
      <c r="L200" s="53">
        <f t="shared" si="392"/>
        <v>0</v>
      </c>
      <c r="M200" s="53">
        <f t="shared" si="392"/>
        <v>0</v>
      </c>
      <c r="N200" s="53">
        <f t="shared" si="392"/>
        <v>0</v>
      </c>
      <c r="O200" s="53">
        <f t="shared" si="392"/>
        <v>0</v>
      </c>
      <c r="P200" s="53">
        <f t="shared" si="392"/>
        <v>0</v>
      </c>
      <c r="Q200" s="53">
        <f t="shared" si="392"/>
        <v>0</v>
      </c>
      <c r="R200" s="53">
        <f t="shared" si="392"/>
        <v>0</v>
      </c>
      <c r="S200" s="53">
        <f t="shared" si="392"/>
        <v>0</v>
      </c>
      <c r="T200" s="53">
        <f t="shared" si="392"/>
        <v>0</v>
      </c>
      <c r="U200" s="53">
        <f t="shared" si="392"/>
        <v>0</v>
      </c>
      <c r="V200" s="53">
        <f t="shared" si="392"/>
        <v>0</v>
      </c>
      <c r="W200" s="53">
        <f t="shared" si="392"/>
        <v>0</v>
      </c>
      <c r="X200" s="53">
        <f t="shared" si="392"/>
        <v>0</v>
      </c>
      <c r="Y200" s="53">
        <f t="shared" si="392"/>
        <v>0</v>
      </c>
      <c r="Z200" s="53">
        <f t="shared" si="392"/>
        <v>0</v>
      </c>
      <c r="AA200" s="53">
        <f t="shared" si="392"/>
        <v>0</v>
      </c>
      <c r="AB200" s="53">
        <f t="shared" si="392"/>
        <v>0</v>
      </c>
      <c r="AC200" s="53">
        <f t="shared" si="392"/>
        <v>0</v>
      </c>
      <c r="AD200" s="53">
        <f t="shared" si="392"/>
        <v>0</v>
      </c>
      <c r="AE200" s="53">
        <f t="shared" si="392"/>
        <v>0</v>
      </c>
      <c r="AF200" s="53">
        <f t="shared" si="392"/>
        <v>0</v>
      </c>
      <c r="AG200" s="53">
        <f t="shared" si="392"/>
        <v>0</v>
      </c>
      <c r="AH200" s="53">
        <f t="shared" si="392"/>
        <v>0</v>
      </c>
      <c r="AI200" s="53">
        <f t="shared" si="392"/>
        <v>0</v>
      </c>
      <c r="AJ200" s="53">
        <f t="shared" si="362"/>
        <v>0</v>
      </c>
      <c r="AK200" s="201"/>
      <c r="AL200" s="201"/>
      <c r="AM200" s="201"/>
      <c r="AN200" s="201"/>
      <c r="AO200" s="201"/>
      <c r="AQ200" s="205">
        <f>+AQ199</f>
        <v>339.69624435067101</v>
      </c>
      <c r="AR200" s="53">
        <f t="shared" si="363"/>
        <v>0</v>
      </c>
      <c r="AS200" s="54">
        <f t="shared" si="364"/>
        <v>0</v>
      </c>
      <c r="AT200" s="54">
        <f t="shared" si="365"/>
        <v>0</v>
      </c>
      <c r="AU200" s="54">
        <f t="shared" si="366"/>
        <v>0</v>
      </c>
      <c r="AV200" s="54">
        <f t="shared" si="367"/>
        <v>0</v>
      </c>
      <c r="AW200" s="54">
        <f t="shared" si="368"/>
        <v>0</v>
      </c>
      <c r="AX200" s="54">
        <f t="shared" si="369"/>
        <v>0</v>
      </c>
      <c r="AY200" s="54">
        <f t="shared" si="370"/>
        <v>0</v>
      </c>
      <c r="AZ200" s="54">
        <f t="shared" si="371"/>
        <v>0</v>
      </c>
      <c r="BA200" s="54">
        <f t="shared" si="372"/>
        <v>0</v>
      </c>
      <c r="BB200" s="54">
        <f t="shared" si="373"/>
        <v>0</v>
      </c>
      <c r="BC200" s="54">
        <f t="shared" si="374"/>
        <v>0</v>
      </c>
      <c r="BD200" s="54">
        <f t="shared" si="375"/>
        <v>0</v>
      </c>
      <c r="BE200" s="54">
        <f t="shared" si="376"/>
        <v>0</v>
      </c>
      <c r="BF200" s="54">
        <f t="shared" si="377"/>
        <v>0</v>
      </c>
      <c r="BG200" s="54">
        <f t="shared" si="378"/>
        <v>0</v>
      </c>
      <c r="BH200" s="54">
        <f t="shared" si="379"/>
        <v>0</v>
      </c>
      <c r="BI200" s="54">
        <f t="shared" si="380"/>
        <v>0</v>
      </c>
      <c r="BJ200" s="54">
        <f t="shared" si="381"/>
        <v>0</v>
      </c>
      <c r="BK200" s="54">
        <f t="shared" si="382"/>
        <v>0</v>
      </c>
      <c r="BL200" s="54">
        <f t="shared" si="383"/>
        <v>0</v>
      </c>
      <c r="BM200" s="54">
        <f t="shared" si="384"/>
        <v>0</v>
      </c>
      <c r="BN200" s="54">
        <f t="shared" si="385"/>
        <v>0</v>
      </c>
      <c r="BO200" s="54">
        <f t="shared" si="386"/>
        <v>0</v>
      </c>
      <c r="BP200" s="54">
        <f t="shared" si="387"/>
        <v>0</v>
      </c>
      <c r="BQ200" s="54">
        <f t="shared" si="388"/>
        <v>0</v>
      </c>
      <c r="BR200" s="54">
        <f t="shared" si="389"/>
        <v>0</v>
      </c>
      <c r="BS200" s="53">
        <f t="shared" si="390"/>
        <v>0</v>
      </c>
      <c r="BV200" s="205"/>
    </row>
    <row r="201" spans="2:74" s="11" customFormat="1" ht="20.100000000000001" customHeight="1">
      <c r="B201" s="10">
        <f t="shared" ref="B201:B221" si="393">+B200+1</f>
        <v>3</v>
      </c>
      <c r="C201" s="276" t="s">
        <v>38</v>
      </c>
      <c r="D201" s="70" t="s">
        <v>84</v>
      </c>
      <c r="E201" s="70">
        <v>1</v>
      </c>
      <c r="F201" s="203">
        <f t="shared" si="391"/>
        <v>1.2999999999999998</v>
      </c>
      <c r="G201" s="203"/>
      <c r="H201" s="35"/>
      <c r="I201" s="53">
        <f t="shared" ref="I201:AI201" si="394">+$E201*$F201*$G201*I6</f>
        <v>0</v>
      </c>
      <c r="J201" s="53">
        <f t="shared" si="394"/>
        <v>0</v>
      </c>
      <c r="K201" s="53">
        <f t="shared" si="394"/>
        <v>0</v>
      </c>
      <c r="L201" s="53">
        <f t="shared" si="394"/>
        <v>0</v>
      </c>
      <c r="M201" s="53">
        <f t="shared" si="394"/>
        <v>0</v>
      </c>
      <c r="N201" s="53">
        <f t="shared" si="394"/>
        <v>0</v>
      </c>
      <c r="O201" s="53">
        <f t="shared" si="394"/>
        <v>0</v>
      </c>
      <c r="P201" s="53">
        <f t="shared" si="394"/>
        <v>0</v>
      </c>
      <c r="Q201" s="53">
        <f t="shared" si="394"/>
        <v>0</v>
      </c>
      <c r="R201" s="53">
        <f t="shared" si="394"/>
        <v>0</v>
      </c>
      <c r="S201" s="53">
        <f t="shared" si="394"/>
        <v>0</v>
      </c>
      <c r="T201" s="53">
        <f t="shared" si="394"/>
        <v>0</v>
      </c>
      <c r="U201" s="53">
        <f t="shared" si="394"/>
        <v>0</v>
      </c>
      <c r="V201" s="53">
        <f t="shared" si="394"/>
        <v>0</v>
      </c>
      <c r="W201" s="53">
        <f t="shared" si="394"/>
        <v>0</v>
      </c>
      <c r="X201" s="53">
        <f t="shared" si="394"/>
        <v>0</v>
      </c>
      <c r="Y201" s="53">
        <f t="shared" si="394"/>
        <v>0</v>
      </c>
      <c r="Z201" s="53">
        <f t="shared" si="394"/>
        <v>0</v>
      </c>
      <c r="AA201" s="53">
        <f t="shared" si="394"/>
        <v>0</v>
      </c>
      <c r="AB201" s="53">
        <f t="shared" si="394"/>
        <v>0</v>
      </c>
      <c r="AC201" s="53">
        <f t="shared" si="394"/>
        <v>0</v>
      </c>
      <c r="AD201" s="53">
        <f t="shared" si="394"/>
        <v>0</v>
      </c>
      <c r="AE201" s="53">
        <f t="shared" si="394"/>
        <v>0</v>
      </c>
      <c r="AF201" s="53">
        <f t="shared" si="394"/>
        <v>0</v>
      </c>
      <c r="AG201" s="53">
        <f t="shared" si="394"/>
        <v>0</v>
      </c>
      <c r="AH201" s="53">
        <f t="shared" si="394"/>
        <v>0</v>
      </c>
      <c r="AI201" s="53">
        <f t="shared" si="394"/>
        <v>0</v>
      </c>
      <c r="AJ201" s="53">
        <f t="shared" si="362"/>
        <v>0</v>
      </c>
      <c r="AK201" s="201"/>
      <c r="AL201" s="201"/>
      <c r="AM201" s="201"/>
      <c r="AN201" s="201"/>
      <c r="AO201" s="201"/>
      <c r="AQ201" s="205">
        <f t="shared" ref="AQ201:AQ222" si="395">+AQ200</f>
        <v>339.69624435067101</v>
      </c>
      <c r="AR201" s="53">
        <f t="shared" si="363"/>
        <v>0</v>
      </c>
      <c r="AS201" s="54">
        <f t="shared" si="364"/>
        <v>0</v>
      </c>
      <c r="AT201" s="54">
        <f t="shared" si="365"/>
        <v>0</v>
      </c>
      <c r="AU201" s="54">
        <f t="shared" si="366"/>
        <v>0</v>
      </c>
      <c r="AV201" s="54">
        <f t="shared" si="367"/>
        <v>0</v>
      </c>
      <c r="AW201" s="54">
        <f t="shared" si="368"/>
        <v>0</v>
      </c>
      <c r="AX201" s="54">
        <f t="shared" si="369"/>
        <v>0</v>
      </c>
      <c r="AY201" s="54">
        <f t="shared" si="370"/>
        <v>0</v>
      </c>
      <c r="AZ201" s="54">
        <f t="shared" si="371"/>
        <v>0</v>
      </c>
      <c r="BA201" s="54">
        <f t="shared" si="372"/>
        <v>0</v>
      </c>
      <c r="BB201" s="54">
        <f t="shared" si="373"/>
        <v>0</v>
      </c>
      <c r="BC201" s="54">
        <f t="shared" si="374"/>
        <v>0</v>
      </c>
      <c r="BD201" s="54">
        <f t="shared" si="375"/>
        <v>0</v>
      </c>
      <c r="BE201" s="54">
        <f t="shared" si="376"/>
        <v>0</v>
      </c>
      <c r="BF201" s="54">
        <f t="shared" si="377"/>
        <v>0</v>
      </c>
      <c r="BG201" s="54">
        <f t="shared" si="378"/>
        <v>0</v>
      </c>
      <c r="BH201" s="54">
        <f t="shared" si="379"/>
        <v>0</v>
      </c>
      <c r="BI201" s="54">
        <f t="shared" si="380"/>
        <v>0</v>
      </c>
      <c r="BJ201" s="54">
        <f t="shared" si="381"/>
        <v>0</v>
      </c>
      <c r="BK201" s="54">
        <f t="shared" si="382"/>
        <v>0</v>
      </c>
      <c r="BL201" s="54">
        <f t="shared" si="383"/>
        <v>0</v>
      </c>
      <c r="BM201" s="54">
        <f t="shared" si="384"/>
        <v>0</v>
      </c>
      <c r="BN201" s="54">
        <f t="shared" si="385"/>
        <v>0</v>
      </c>
      <c r="BO201" s="54">
        <f t="shared" si="386"/>
        <v>0</v>
      </c>
      <c r="BP201" s="54">
        <f t="shared" si="387"/>
        <v>0</v>
      </c>
      <c r="BQ201" s="54">
        <f t="shared" si="388"/>
        <v>0</v>
      </c>
      <c r="BR201" s="54">
        <f t="shared" si="389"/>
        <v>0</v>
      </c>
      <c r="BS201" s="53">
        <f t="shared" si="390"/>
        <v>0</v>
      </c>
      <c r="BV201" s="205"/>
    </row>
    <row r="202" spans="2:74" s="11" customFormat="1" ht="20.100000000000001" customHeight="1">
      <c r="B202" s="10">
        <f t="shared" si="393"/>
        <v>4</v>
      </c>
      <c r="C202" s="278"/>
      <c r="D202" s="70" t="s">
        <v>83</v>
      </c>
      <c r="E202" s="70">
        <v>1</v>
      </c>
      <c r="F202" s="203">
        <f t="shared" si="391"/>
        <v>1.2999999999999998</v>
      </c>
      <c r="G202" s="203"/>
      <c r="H202" s="35"/>
      <c r="I202" s="53">
        <f t="shared" ref="I202:AI202" si="396">+$E202*$F202*$G202*I7</f>
        <v>0</v>
      </c>
      <c r="J202" s="53">
        <f t="shared" si="396"/>
        <v>0</v>
      </c>
      <c r="K202" s="53">
        <f t="shared" si="396"/>
        <v>0</v>
      </c>
      <c r="L202" s="53">
        <f t="shared" si="396"/>
        <v>0</v>
      </c>
      <c r="M202" s="53">
        <f t="shared" si="396"/>
        <v>0</v>
      </c>
      <c r="N202" s="53">
        <f t="shared" si="396"/>
        <v>0</v>
      </c>
      <c r="O202" s="53">
        <f t="shared" si="396"/>
        <v>0</v>
      </c>
      <c r="P202" s="53">
        <f t="shared" si="396"/>
        <v>0</v>
      </c>
      <c r="Q202" s="53">
        <f t="shared" si="396"/>
        <v>0</v>
      </c>
      <c r="R202" s="53">
        <f t="shared" si="396"/>
        <v>0</v>
      </c>
      <c r="S202" s="53">
        <f t="shared" si="396"/>
        <v>0</v>
      </c>
      <c r="T202" s="53">
        <f t="shared" si="396"/>
        <v>0</v>
      </c>
      <c r="U202" s="53">
        <f t="shared" si="396"/>
        <v>0</v>
      </c>
      <c r="V202" s="53">
        <f t="shared" si="396"/>
        <v>0</v>
      </c>
      <c r="W202" s="53">
        <f t="shared" si="396"/>
        <v>0</v>
      </c>
      <c r="X202" s="53">
        <f t="shared" si="396"/>
        <v>0</v>
      </c>
      <c r="Y202" s="53">
        <f t="shared" si="396"/>
        <v>0</v>
      </c>
      <c r="Z202" s="53">
        <f t="shared" si="396"/>
        <v>0</v>
      </c>
      <c r="AA202" s="53">
        <f t="shared" si="396"/>
        <v>0</v>
      </c>
      <c r="AB202" s="53">
        <f t="shared" si="396"/>
        <v>0</v>
      </c>
      <c r="AC202" s="53">
        <f t="shared" si="396"/>
        <v>0</v>
      </c>
      <c r="AD202" s="53">
        <f t="shared" si="396"/>
        <v>0</v>
      </c>
      <c r="AE202" s="53">
        <f t="shared" si="396"/>
        <v>0</v>
      </c>
      <c r="AF202" s="53">
        <f t="shared" si="396"/>
        <v>0</v>
      </c>
      <c r="AG202" s="53">
        <f t="shared" si="396"/>
        <v>0</v>
      </c>
      <c r="AH202" s="53">
        <f t="shared" si="396"/>
        <v>0</v>
      </c>
      <c r="AI202" s="53">
        <f t="shared" si="396"/>
        <v>0</v>
      </c>
      <c r="AJ202" s="53">
        <f t="shared" si="362"/>
        <v>0</v>
      </c>
      <c r="AK202" s="201"/>
      <c r="AL202" s="201"/>
      <c r="AM202" s="201"/>
      <c r="AN202" s="201"/>
      <c r="AO202" s="201"/>
      <c r="AQ202" s="205">
        <f t="shared" si="395"/>
        <v>339.69624435067101</v>
      </c>
      <c r="AR202" s="53">
        <f t="shared" si="363"/>
        <v>0</v>
      </c>
      <c r="AS202" s="54">
        <f t="shared" si="364"/>
        <v>0</v>
      </c>
      <c r="AT202" s="54">
        <f t="shared" si="365"/>
        <v>0</v>
      </c>
      <c r="AU202" s="54">
        <f t="shared" si="366"/>
        <v>0</v>
      </c>
      <c r="AV202" s="54">
        <f t="shared" si="367"/>
        <v>0</v>
      </c>
      <c r="AW202" s="54">
        <f t="shared" si="368"/>
        <v>0</v>
      </c>
      <c r="AX202" s="54">
        <f t="shared" si="369"/>
        <v>0</v>
      </c>
      <c r="AY202" s="54">
        <f t="shared" si="370"/>
        <v>0</v>
      </c>
      <c r="AZ202" s="54">
        <f t="shared" si="371"/>
        <v>0</v>
      </c>
      <c r="BA202" s="54">
        <f t="shared" si="372"/>
        <v>0</v>
      </c>
      <c r="BB202" s="54">
        <f t="shared" si="373"/>
        <v>0</v>
      </c>
      <c r="BC202" s="54">
        <f t="shared" si="374"/>
        <v>0</v>
      </c>
      <c r="BD202" s="54">
        <f t="shared" si="375"/>
        <v>0</v>
      </c>
      <c r="BE202" s="54">
        <f t="shared" si="376"/>
        <v>0</v>
      </c>
      <c r="BF202" s="54">
        <f t="shared" si="377"/>
        <v>0</v>
      </c>
      <c r="BG202" s="54">
        <f t="shared" si="378"/>
        <v>0</v>
      </c>
      <c r="BH202" s="54">
        <f t="shared" si="379"/>
        <v>0</v>
      </c>
      <c r="BI202" s="54">
        <f t="shared" si="380"/>
        <v>0</v>
      </c>
      <c r="BJ202" s="54">
        <f t="shared" si="381"/>
        <v>0</v>
      </c>
      <c r="BK202" s="54">
        <f t="shared" si="382"/>
        <v>0</v>
      </c>
      <c r="BL202" s="54">
        <f t="shared" si="383"/>
        <v>0</v>
      </c>
      <c r="BM202" s="54">
        <f t="shared" si="384"/>
        <v>0</v>
      </c>
      <c r="BN202" s="54">
        <f t="shared" si="385"/>
        <v>0</v>
      </c>
      <c r="BO202" s="54">
        <f t="shared" si="386"/>
        <v>0</v>
      </c>
      <c r="BP202" s="54">
        <f t="shared" si="387"/>
        <v>0</v>
      </c>
      <c r="BQ202" s="54">
        <f t="shared" si="388"/>
        <v>0</v>
      </c>
      <c r="BR202" s="54">
        <f t="shared" si="389"/>
        <v>0</v>
      </c>
      <c r="BS202" s="53">
        <f t="shared" si="390"/>
        <v>0</v>
      </c>
      <c r="BV202" s="205"/>
    </row>
    <row r="203" spans="2:74" s="11" customFormat="1" ht="20.100000000000001" customHeight="1">
      <c r="B203" s="10">
        <f t="shared" si="393"/>
        <v>5</v>
      </c>
      <c r="C203" s="278"/>
      <c r="D203" s="70" t="s">
        <v>83</v>
      </c>
      <c r="E203" s="70">
        <v>1</v>
      </c>
      <c r="F203" s="203">
        <f t="shared" si="391"/>
        <v>1.2999999999999998</v>
      </c>
      <c r="G203" s="203"/>
      <c r="H203" s="35"/>
      <c r="I203" s="53">
        <f t="shared" ref="I203:AI203" si="397">+$E203*$F203*$G203*I8</f>
        <v>0</v>
      </c>
      <c r="J203" s="53">
        <f t="shared" si="397"/>
        <v>0</v>
      </c>
      <c r="K203" s="53">
        <f t="shared" si="397"/>
        <v>0</v>
      </c>
      <c r="L203" s="53">
        <f t="shared" si="397"/>
        <v>0</v>
      </c>
      <c r="M203" s="53">
        <f t="shared" si="397"/>
        <v>0</v>
      </c>
      <c r="N203" s="53">
        <f t="shared" si="397"/>
        <v>0</v>
      </c>
      <c r="O203" s="53">
        <f t="shared" si="397"/>
        <v>0</v>
      </c>
      <c r="P203" s="53">
        <f t="shared" si="397"/>
        <v>0</v>
      </c>
      <c r="Q203" s="53">
        <f t="shared" si="397"/>
        <v>0</v>
      </c>
      <c r="R203" s="53">
        <f t="shared" si="397"/>
        <v>0</v>
      </c>
      <c r="S203" s="53">
        <f t="shared" si="397"/>
        <v>0</v>
      </c>
      <c r="T203" s="53">
        <f t="shared" si="397"/>
        <v>0</v>
      </c>
      <c r="U203" s="53">
        <f t="shared" si="397"/>
        <v>0</v>
      </c>
      <c r="V203" s="53">
        <f t="shared" si="397"/>
        <v>0</v>
      </c>
      <c r="W203" s="53">
        <f t="shared" si="397"/>
        <v>0</v>
      </c>
      <c r="X203" s="53">
        <f t="shared" si="397"/>
        <v>0</v>
      </c>
      <c r="Y203" s="53">
        <f t="shared" si="397"/>
        <v>0</v>
      </c>
      <c r="Z203" s="53">
        <f t="shared" si="397"/>
        <v>0</v>
      </c>
      <c r="AA203" s="53">
        <f t="shared" si="397"/>
        <v>0</v>
      </c>
      <c r="AB203" s="53">
        <f t="shared" si="397"/>
        <v>0</v>
      </c>
      <c r="AC203" s="53">
        <f t="shared" si="397"/>
        <v>0</v>
      </c>
      <c r="AD203" s="53">
        <f t="shared" si="397"/>
        <v>0</v>
      </c>
      <c r="AE203" s="53">
        <f t="shared" si="397"/>
        <v>0</v>
      </c>
      <c r="AF203" s="53">
        <f t="shared" si="397"/>
        <v>0</v>
      </c>
      <c r="AG203" s="53">
        <f t="shared" si="397"/>
        <v>0</v>
      </c>
      <c r="AH203" s="53">
        <f t="shared" si="397"/>
        <v>0</v>
      </c>
      <c r="AI203" s="53">
        <f t="shared" si="397"/>
        <v>0</v>
      </c>
      <c r="AJ203" s="53">
        <f>SUM(I203:AI203)</f>
        <v>0</v>
      </c>
      <c r="AK203" s="201"/>
      <c r="AL203" s="201"/>
      <c r="AM203" s="201"/>
      <c r="AN203" s="201"/>
      <c r="AO203" s="201"/>
      <c r="AQ203" s="205">
        <f t="shared" si="395"/>
        <v>339.69624435067101</v>
      </c>
      <c r="AR203" s="53">
        <f t="shared" si="363"/>
        <v>0</v>
      </c>
      <c r="AS203" s="54">
        <f t="shared" si="364"/>
        <v>0</v>
      </c>
      <c r="AT203" s="54">
        <f t="shared" si="365"/>
        <v>0</v>
      </c>
      <c r="AU203" s="54">
        <f t="shared" si="366"/>
        <v>0</v>
      </c>
      <c r="AV203" s="54">
        <f t="shared" si="367"/>
        <v>0</v>
      </c>
      <c r="AW203" s="54">
        <f t="shared" si="368"/>
        <v>0</v>
      </c>
      <c r="AX203" s="54">
        <f t="shared" si="369"/>
        <v>0</v>
      </c>
      <c r="AY203" s="54">
        <f t="shared" si="370"/>
        <v>0</v>
      </c>
      <c r="AZ203" s="54">
        <f t="shared" si="371"/>
        <v>0</v>
      </c>
      <c r="BA203" s="54">
        <f t="shared" si="372"/>
        <v>0</v>
      </c>
      <c r="BB203" s="54">
        <f t="shared" si="373"/>
        <v>0</v>
      </c>
      <c r="BC203" s="54">
        <f t="shared" si="374"/>
        <v>0</v>
      </c>
      <c r="BD203" s="54">
        <f t="shared" si="375"/>
        <v>0</v>
      </c>
      <c r="BE203" s="54">
        <f t="shared" si="376"/>
        <v>0</v>
      </c>
      <c r="BF203" s="54">
        <f t="shared" si="377"/>
        <v>0</v>
      </c>
      <c r="BG203" s="54">
        <f t="shared" si="378"/>
        <v>0</v>
      </c>
      <c r="BH203" s="54">
        <f t="shared" si="379"/>
        <v>0</v>
      </c>
      <c r="BI203" s="54">
        <f t="shared" si="380"/>
        <v>0</v>
      </c>
      <c r="BJ203" s="54">
        <f t="shared" si="381"/>
        <v>0</v>
      </c>
      <c r="BK203" s="54">
        <f t="shared" si="382"/>
        <v>0</v>
      </c>
      <c r="BL203" s="54">
        <f t="shared" si="383"/>
        <v>0</v>
      </c>
      <c r="BM203" s="54">
        <f t="shared" si="384"/>
        <v>0</v>
      </c>
      <c r="BN203" s="54">
        <f t="shared" si="385"/>
        <v>0</v>
      </c>
      <c r="BO203" s="54">
        <f t="shared" si="386"/>
        <v>0</v>
      </c>
      <c r="BP203" s="54">
        <f t="shared" si="387"/>
        <v>0</v>
      </c>
      <c r="BQ203" s="54">
        <f t="shared" si="388"/>
        <v>0</v>
      </c>
      <c r="BR203" s="54">
        <f t="shared" si="389"/>
        <v>0</v>
      </c>
      <c r="BS203" s="53">
        <f>SUM(AR203:BR203)</f>
        <v>0</v>
      </c>
      <c r="BV203" s="205"/>
    </row>
    <row r="204" spans="2:74" s="11" customFormat="1" ht="20.100000000000001" customHeight="1">
      <c r="B204" s="10">
        <f t="shared" si="393"/>
        <v>6</v>
      </c>
      <c r="C204" s="277"/>
      <c r="D204" s="70" t="s">
        <v>84</v>
      </c>
      <c r="E204" s="70">
        <v>1</v>
      </c>
      <c r="F204" s="203">
        <f t="shared" si="391"/>
        <v>1.2999999999999998</v>
      </c>
      <c r="G204" s="203"/>
      <c r="H204" s="35"/>
      <c r="I204" s="53">
        <f t="shared" ref="I204:AI204" si="398">+$E204*$F204*$G204*I9</f>
        <v>0</v>
      </c>
      <c r="J204" s="53">
        <f t="shared" si="398"/>
        <v>0</v>
      </c>
      <c r="K204" s="53">
        <f t="shared" si="398"/>
        <v>0</v>
      </c>
      <c r="L204" s="53">
        <f t="shared" si="398"/>
        <v>0</v>
      </c>
      <c r="M204" s="53">
        <f t="shared" si="398"/>
        <v>0</v>
      </c>
      <c r="N204" s="53">
        <f t="shared" si="398"/>
        <v>0</v>
      </c>
      <c r="O204" s="53">
        <f t="shared" si="398"/>
        <v>0</v>
      </c>
      <c r="P204" s="53">
        <f t="shared" si="398"/>
        <v>0</v>
      </c>
      <c r="Q204" s="53">
        <f t="shared" si="398"/>
        <v>0</v>
      </c>
      <c r="R204" s="53">
        <f t="shared" si="398"/>
        <v>0</v>
      </c>
      <c r="S204" s="53">
        <f t="shared" si="398"/>
        <v>0</v>
      </c>
      <c r="T204" s="53">
        <f t="shared" si="398"/>
        <v>0</v>
      </c>
      <c r="U204" s="53">
        <f t="shared" si="398"/>
        <v>0</v>
      </c>
      <c r="V204" s="53">
        <f t="shared" si="398"/>
        <v>0</v>
      </c>
      <c r="W204" s="53">
        <f t="shared" si="398"/>
        <v>0</v>
      </c>
      <c r="X204" s="53">
        <f t="shared" si="398"/>
        <v>0</v>
      </c>
      <c r="Y204" s="53">
        <f t="shared" si="398"/>
        <v>0</v>
      </c>
      <c r="Z204" s="53">
        <f t="shared" si="398"/>
        <v>0</v>
      </c>
      <c r="AA204" s="53">
        <f t="shared" si="398"/>
        <v>0</v>
      </c>
      <c r="AB204" s="53">
        <f t="shared" si="398"/>
        <v>0</v>
      </c>
      <c r="AC204" s="53">
        <f t="shared" si="398"/>
        <v>0</v>
      </c>
      <c r="AD204" s="53">
        <f t="shared" si="398"/>
        <v>0</v>
      </c>
      <c r="AE204" s="53">
        <f t="shared" si="398"/>
        <v>0</v>
      </c>
      <c r="AF204" s="53">
        <f t="shared" si="398"/>
        <v>0</v>
      </c>
      <c r="AG204" s="53">
        <f t="shared" si="398"/>
        <v>0</v>
      </c>
      <c r="AH204" s="53">
        <f t="shared" si="398"/>
        <v>0</v>
      </c>
      <c r="AI204" s="53">
        <f t="shared" si="398"/>
        <v>0</v>
      </c>
      <c r="AJ204" s="53">
        <f t="shared" ref="AJ204:AJ211" si="399">SUM(I204:AI204)</f>
        <v>0</v>
      </c>
      <c r="AK204" s="201"/>
      <c r="AL204" s="201"/>
      <c r="AM204" s="201"/>
      <c r="AN204" s="201"/>
      <c r="AO204" s="201"/>
      <c r="AQ204" s="205">
        <f t="shared" si="395"/>
        <v>339.69624435067101</v>
      </c>
      <c r="AR204" s="53">
        <f t="shared" si="363"/>
        <v>0</v>
      </c>
      <c r="AS204" s="54">
        <f t="shared" si="364"/>
        <v>0</v>
      </c>
      <c r="AT204" s="54">
        <f t="shared" si="365"/>
        <v>0</v>
      </c>
      <c r="AU204" s="54">
        <f t="shared" si="366"/>
        <v>0</v>
      </c>
      <c r="AV204" s="54">
        <f t="shared" si="367"/>
        <v>0</v>
      </c>
      <c r="AW204" s="54">
        <f t="shared" si="368"/>
        <v>0</v>
      </c>
      <c r="AX204" s="54">
        <f t="shared" si="369"/>
        <v>0</v>
      </c>
      <c r="AY204" s="54">
        <f t="shared" si="370"/>
        <v>0</v>
      </c>
      <c r="AZ204" s="54">
        <f t="shared" si="371"/>
        <v>0</v>
      </c>
      <c r="BA204" s="54">
        <f t="shared" si="372"/>
        <v>0</v>
      </c>
      <c r="BB204" s="54">
        <f t="shared" si="373"/>
        <v>0</v>
      </c>
      <c r="BC204" s="54">
        <f t="shared" si="374"/>
        <v>0</v>
      </c>
      <c r="BD204" s="54">
        <f t="shared" si="375"/>
        <v>0</v>
      </c>
      <c r="BE204" s="54">
        <f t="shared" si="376"/>
        <v>0</v>
      </c>
      <c r="BF204" s="54">
        <f t="shared" si="377"/>
        <v>0</v>
      </c>
      <c r="BG204" s="54">
        <f t="shared" si="378"/>
        <v>0</v>
      </c>
      <c r="BH204" s="54">
        <f t="shared" si="379"/>
        <v>0</v>
      </c>
      <c r="BI204" s="54">
        <f t="shared" si="380"/>
        <v>0</v>
      </c>
      <c r="BJ204" s="54">
        <f t="shared" si="381"/>
        <v>0</v>
      </c>
      <c r="BK204" s="54">
        <f t="shared" si="382"/>
        <v>0</v>
      </c>
      <c r="BL204" s="54">
        <f t="shared" si="383"/>
        <v>0</v>
      </c>
      <c r="BM204" s="54">
        <f t="shared" si="384"/>
        <v>0</v>
      </c>
      <c r="BN204" s="54">
        <f t="shared" si="385"/>
        <v>0</v>
      </c>
      <c r="BO204" s="54">
        <f t="shared" si="386"/>
        <v>0</v>
      </c>
      <c r="BP204" s="54">
        <f t="shared" si="387"/>
        <v>0</v>
      </c>
      <c r="BQ204" s="54">
        <f t="shared" si="388"/>
        <v>0</v>
      </c>
      <c r="BR204" s="54">
        <f t="shared" si="389"/>
        <v>0</v>
      </c>
      <c r="BS204" s="53">
        <f t="shared" ref="BS204:BS210" si="400">SUM(AR204:BR204)</f>
        <v>0</v>
      </c>
      <c r="BV204" s="205"/>
    </row>
    <row r="205" spans="2:74" s="11" customFormat="1" ht="20.100000000000001" customHeight="1">
      <c r="B205" s="10">
        <f t="shared" si="393"/>
        <v>7</v>
      </c>
      <c r="C205" s="34" t="s">
        <v>39</v>
      </c>
      <c r="D205" s="34"/>
      <c r="E205" s="70">
        <v>1</v>
      </c>
      <c r="F205" s="203">
        <f t="shared" si="391"/>
        <v>1.6</v>
      </c>
      <c r="G205" s="203">
        <v>0.2</v>
      </c>
      <c r="H205" s="74"/>
      <c r="I205" s="53">
        <f t="shared" ref="I205:AI205" si="401">+$E205*$F205*$G205*I10</f>
        <v>0</v>
      </c>
      <c r="J205" s="53">
        <f t="shared" si="401"/>
        <v>0</v>
      </c>
      <c r="K205" s="53">
        <f t="shared" si="401"/>
        <v>0</v>
      </c>
      <c r="L205" s="53">
        <f t="shared" si="401"/>
        <v>0</v>
      </c>
      <c r="M205" s="53">
        <f t="shared" si="401"/>
        <v>0</v>
      </c>
      <c r="N205" s="53">
        <f t="shared" si="401"/>
        <v>0</v>
      </c>
      <c r="O205" s="53">
        <f t="shared" si="401"/>
        <v>0</v>
      </c>
      <c r="P205" s="53">
        <f t="shared" si="401"/>
        <v>0</v>
      </c>
      <c r="Q205" s="53">
        <f t="shared" si="401"/>
        <v>0</v>
      </c>
      <c r="R205" s="53">
        <f t="shared" si="401"/>
        <v>0</v>
      </c>
      <c r="S205" s="53">
        <f t="shared" si="401"/>
        <v>0</v>
      </c>
      <c r="T205" s="53">
        <f t="shared" si="401"/>
        <v>0</v>
      </c>
      <c r="U205" s="53">
        <f t="shared" si="401"/>
        <v>0</v>
      </c>
      <c r="V205" s="53">
        <f t="shared" si="401"/>
        <v>0</v>
      </c>
      <c r="W205" s="53">
        <f t="shared" si="401"/>
        <v>0</v>
      </c>
      <c r="X205" s="53">
        <f t="shared" si="401"/>
        <v>0</v>
      </c>
      <c r="Y205" s="53">
        <f t="shared" si="401"/>
        <v>0</v>
      </c>
      <c r="Z205" s="53">
        <f t="shared" si="401"/>
        <v>0</v>
      </c>
      <c r="AA205" s="53">
        <f t="shared" si="401"/>
        <v>0</v>
      </c>
      <c r="AB205" s="53">
        <f t="shared" si="401"/>
        <v>0</v>
      </c>
      <c r="AC205" s="53">
        <f t="shared" si="401"/>
        <v>0</v>
      </c>
      <c r="AD205" s="53">
        <f t="shared" si="401"/>
        <v>28.800000000000004</v>
      </c>
      <c r="AE205" s="53">
        <f t="shared" si="401"/>
        <v>0</v>
      </c>
      <c r="AF205" s="53">
        <f t="shared" si="401"/>
        <v>0</v>
      </c>
      <c r="AG205" s="53">
        <f t="shared" si="401"/>
        <v>0</v>
      </c>
      <c r="AH205" s="53">
        <f t="shared" si="401"/>
        <v>0</v>
      </c>
      <c r="AI205" s="53">
        <f t="shared" si="401"/>
        <v>0</v>
      </c>
      <c r="AJ205" s="53">
        <f t="shared" si="399"/>
        <v>28.800000000000004</v>
      </c>
      <c r="AK205" s="201"/>
      <c r="AL205" s="201"/>
      <c r="AM205" s="201"/>
      <c r="AN205" s="201"/>
      <c r="AO205" s="201"/>
      <c r="AQ205" s="205">
        <f t="shared" si="395"/>
        <v>339.69624435067101</v>
      </c>
      <c r="AR205" s="53">
        <f t="shared" si="363"/>
        <v>0</v>
      </c>
      <c r="AS205" s="54">
        <f t="shared" si="364"/>
        <v>0</v>
      </c>
      <c r="AT205" s="54">
        <f t="shared" si="365"/>
        <v>0</v>
      </c>
      <c r="AU205" s="54">
        <f t="shared" si="366"/>
        <v>0</v>
      </c>
      <c r="AV205" s="54">
        <f t="shared" si="367"/>
        <v>0</v>
      </c>
      <c r="AW205" s="54">
        <f t="shared" si="368"/>
        <v>0</v>
      </c>
      <c r="AX205" s="54">
        <f t="shared" si="369"/>
        <v>0</v>
      </c>
      <c r="AY205" s="54">
        <f t="shared" si="370"/>
        <v>0</v>
      </c>
      <c r="AZ205" s="54">
        <f t="shared" si="371"/>
        <v>0</v>
      </c>
      <c r="BA205" s="54">
        <f t="shared" si="372"/>
        <v>0</v>
      </c>
      <c r="BB205" s="54">
        <f t="shared" si="373"/>
        <v>0</v>
      </c>
      <c r="BC205" s="54">
        <f t="shared" si="374"/>
        <v>0</v>
      </c>
      <c r="BD205" s="54">
        <f t="shared" si="375"/>
        <v>0</v>
      </c>
      <c r="BE205" s="54">
        <f t="shared" si="376"/>
        <v>0</v>
      </c>
      <c r="BF205" s="54">
        <f t="shared" si="377"/>
        <v>0</v>
      </c>
      <c r="BG205" s="54">
        <f t="shared" si="378"/>
        <v>0</v>
      </c>
      <c r="BH205" s="54">
        <f t="shared" si="379"/>
        <v>0</v>
      </c>
      <c r="BI205" s="54">
        <f t="shared" si="380"/>
        <v>0</v>
      </c>
      <c r="BJ205" s="54">
        <f t="shared" si="381"/>
        <v>0</v>
      </c>
      <c r="BK205" s="54">
        <f t="shared" si="382"/>
        <v>0</v>
      </c>
      <c r="BL205" s="54">
        <f t="shared" si="383"/>
        <v>0</v>
      </c>
      <c r="BM205" s="54">
        <f t="shared" si="384"/>
        <v>9.7832518372993268E-4</v>
      </c>
      <c r="BN205" s="54">
        <f t="shared" si="385"/>
        <v>0</v>
      </c>
      <c r="BO205" s="54">
        <f t="shared" si="386"/>
        <v>0</v>
      </c>
      <c r="BP205" s="54">
        <f t="shared" si="387"/>
        <v>0</v>
      </c>
      <c r="BQ205" s="54">
        <f t="shared" si="388"/>
        <v>0</v>
      </c>
      <c r="BR205" s="54">
        <f t="shared" si="389"/>
        <v>0</v>
      </c>
      <c r="BS205" s="53">
        <f t="shared" si="400"/>
        <v>9.7832518372993268E-4</v>
      </c>
      <c r="BV205" s="205"/>
    </row>
    <row r="206" spans="2:74" s="11" customFormat="1" ht="20.100000000000001" customHeight="1">
      <c r="B206" s="10">
        <f t="shared" si="393"/>
        <v>8</v>
      </c>
      <c r="C206" s="276" t="s">
        <v>40</v>
      </c>
      <c r="D206" s="70" t="s">
        <v>84</v>
      </c>
      <c r="E206" s="70">
        <v>1</v>
      </c>
      <c r="F206" s="203">
        <f t="shared" si="391"/>
        <v>2</v>
      </c>
      <c r="G206" s="203">
        <v>0.6</v>
      </c>
      <c r="H206" s="74"/>
      <c r="I206" s="53">
        <f t="shared" ref="I206:AI206" si="402">+$E206*$F206*$G206*I11</f>
        <v>0</v>
      </c>
      <c r="J206" s="53">
        <f t="shared" si="402"/>
        <v>0</v>
      </c>
      <c r="K206" s="53">
        <f t="shared" si="402"/>
        <v>0</v>
      </c>
      <c r="L206" s="53">
        <f t="shared" si="402"/>
        <v>0</v>
      </c>
      <c r="M206" s="53">
        <f t="shared" si="402"/>
        <v>0</v>
      </c>
      <c r="N206" s="53">
        <f t="shared" si="402"/>
        <v>0</v>
      </c>
      <c r="O206" s="53">
        <f t="shared" si="402"/>
        <v>0</v>
      </c>
      <c r="P206" s="53">
        <f t="shared" si="402"/>
        <v>0</v>
      </c>
      <c r="Q206" s="53">
        <f t="shared" si="402"/>
        <v>0</v>
      </c>
      <c r="R206" s="53">
        <f t="shared" si="402"/>
        <v>0</v>
      </c>
      <c r="S206" s="53">
        <f t="shared" si="402"/>
        <v>972</v>
      </c>
      <c r="T206" s="53">
        <f t="shared" si="402"/>
        <v>1684.8</v>
      </c>
      <c r="U206" s="53">
        <f t="shared" si="402"/>
        <v>972</v>
      </c>
      <c r="V206" s="53">
        <f t="shared" si="402"/>
        <v>972</v>
      </c>
      <c r="W206" s="53">
        <f t="shared" si="402"/>
        <v>972</v>
      </c>
      <c r="X206" s="53">
        <f t="shared" si="402"/>
        <v>972</v>
      </c>
      <c r="Y206" s="53">
        <f t="shared" si="402"/>
        <v>972</v>
      </c>
      <c r="Z206" s="53">
        <f t="shared" si="402"/>
        <v>1684.8</v>
      </c>
      <c r="AA206" s="53">
        <f t="shared" si="402"/>
        <v>1425.6</v>
      </c>
      <c r="AB206" s="53">
        <f t="shared" si="402"/>
        <v>772.8</v>
      </c>
      <c r="AC206" s="53">
        <f t="shared" si="402"/>
        <v>0</v>
      </c>
      <c r="AD206" s="53">
        <f t="shared" si="402"/>
        <v>0</v>
      </c>
      <c r="AE206" s="53">
        <f t="shared" si="402"/>
        <v>0</v>
      </c>
      <c r="AF206" s="53">
        <f t="shared" si="402"/>
        <v>0</v>
      </c>
      <c r="AG206" s="53">
        <f t="shared" si="402"/>
        <v>0</v>
      </c>
      <c r="AH206" s="53">
        <f t="shared" si="402"/>
        <v>0</v>
      </c>
      <c r="AI206" s="53">
        <f t="shared" si="402"/>
        <v>0</v>
      </c>
      <c r="AJ206" s="53">
        <f t="shared" si="399"/>
        <v>11400</v>
      </c>
      <c r="AK206" s="201"/>
      <c r="AL206" s="201"/>
      <c r="AM206" s="201"/>
      <c r="AN206" s="201"/>
      <c r="AO206" s="201"/>
      <c r="AQ206" s="205">
        <f t="shared" si="395"/>
        <v>339.69624435067101</v>
      </c>
      <c r="AR206" s="53">
        <f t="shared" si="363"/>
        <v>0</v>
      </c>
      <c r="AS206" s="54">
        <f t="shared" si="364"/>
        <v>0</v>
      </c>
      <c r="AT206" s="54">
        <f t="shared" si="365"/>
        <v>0</v>
      </c>
      <c r="AU206" s="54">
        <f t="shared" si="366"/>
        <v>0</v>
      </c>
      <c r="AV206" s="54">
        <f t="shared" si="367"/>
        <v>0</v>
      </c>
      <c r="AW206" s="54">
        <f t="shared" si="368"/>
        <v>0</v>
      </c>
      <c r="AX206" s="54">
        <f t="shared" si="369"/>
        <v>0</v>
      </c>
      <c r="AY206" s="54">
        <f t="shared" si="370"/>
        <v>0</v>
      </c>
      <c r="AZ206" s="54">
        <f t="shared" si="371"/>
        <v>0</v>
      </c>
      <c r="BA206" s="54">
        <f t="shared" si="372"/>
        <v>0</v>
      </c>
      <c r="BB206" s="54">
        <f t="shared" si="373"/>
        <v>3.3018474950885217E-2</v>
      </c>
      <c r="BC206" s="54">
        <f t="shared" si="374"/>
        <v>5.723202324820105E-2</v>
      </c>
      <c r="BD206" s="54">
        <f t="shared" si="375"/>
        <v>3.3018474950885217E-2</v>
      </c>
      <c r="BE206" s="54">
        <f t="shared" si="376"/>
        <v>3.3018474950885217E-2</v>
      </c>
      <c r="BF206" s="54">
        <f t="shared" si="377"/>
        <v>3.3018474950885217E-2</v>
      </c>
      <c r="BG206" s="54">
        <f t="shared" si="378"/>
        <v>3.3018474950885217E-2</v>
      </c>
      <c r="BH206" s="54">
        <f t="shared" si="379"/>
        <v>3.3018474950885217E-2</v>
      </c>
      <c r="BI206" s="54">
        <f t="shared" si="380"/>
        <v>5.723202324820105E-2</v>
      </c>
      <c r="BJ206" s="54">
        <f t="shared" si="381"/>
        <v>4.8427096594631652E-2</v>
      </c>
      <c r="BK206" s="54">
        <f t="shared" si="382"/>
        <v>2.6251725763419852E-2</v>
      </c>
      <c r="BL206" s="54">
        <f t="shared" si="383"/>
        <v>0</v>
      </c>
      <c r="BM206" s="54">
        <f t="shared" si="384"/>
        <v>0</v>
      </c>
      <c r="BN206" s="54">
        <f t="shared" si="385"/>
        <v>0</v>
      </c>
      <c r="BO206" s="54">
        <f t="shared" si="386"/>
        <v>0</v>
      </c>
      <c r="BP206" s="54">
        <f t="shared" si="387"/>
        <v>0</v>
      </c>
      <c r="BQ206" s="54">
        <f t="shared" si="388"/>
        <v>0</v>
      </c>
      <c r="BR206" s="54">
        <f t="shared" si="389"/>
        <v>0</v>
      </c>
      <c r="BS206" s="53">
        <f t="shared" si="400"/>
        <v>0.38725371855976487</v>
      </c>
      <c r="BV206" s="205"/>
    </row>
    <row r="207" spans="2:74" s="11" customFormat="1" ht="20.100000000000001" customHeight="1">
      <c r="B207" s="10">
        <f t="shared" si="393"/>
        <v>9</v>
      </c>
      <c r="C207" s="278"/>
      <c r="D207" s="70" t="s">
        <v>83</v>
      </c>
      <c r="E207" s="70">
        <v>1</v>
      </c>
      <c r="F207" s="203">
        <f t="shared" si="391"/>
        <v>2</v>
      </c>
      <c r="G207" s="203">
        <v>0.6</v>
      </c>
      <c r="H207" s="74"/>
      <c r="I207" s="53">
        <f t="shared" ref="I207:AI207" si="403">+$E207*$F207*$G207*I12</f>
        <v>0</v>
      </c>
      <c r="J207" s="53">
        <f t="shared" si="403"/>
        <v>0</v>
      </c>
      <c r="K207" s="53">
        <f t="shared" si="403"/>
        <v>0</v>
      </c>
      <c r="L207" s="53">
        <f t="shared" si="403"/>
        <v>0</v>
      </c>
      <c r="M207" s="53">
        <f t="shared" si="403"/>
        <v>144</v>
      </c>
      <c r="N207" s="53">
        <f t="shared" si="403"/>
        <v>748.8</v>
      </c>
      <c r="O207" s="53">
        <f t="shared" si="403"/>
        <v>748.8</v>
      </c>
      <c r="P207" s="53">
        <f t="shared" si="403"/>
        <v>748.8</v>
      </c>
      <c r="Q207" s="53">
        <f t="shared" si="403"/>
        <v>748.8</v>
      </c>
      <c r="R207" s="53">
        <f t="shared" si="403"/>
        <v>748.8</v>
      </c>
      <c r="S207" s="53">
        <f t="shared" si="403"/>
        <v>312</v>
      </c>
      <c r="T207" s="53">
        <f t="shared" si="403"/>
        <v>0</v>
      </c>
      <c r="U207" s="53">
        <f t="shared" si="403"/>
        <v>0</v>
      </c>
      <c r="V207" s="53">
        <f t="shared" si="403"/>
        <v>0</v>
      </c>
      <c r="W207" s="53">
        <f t="shared" si="403"/>
        <v>0</v>
      </c>
      <c r="X207" s="53">
        <f t="shared" si="403"/>
        <v>0</v>
      </c>
      <c r="Y207" s="53">
        <f t="shared" si="403"/>
        <v>0</v>
      </c>
      <c r="Z207" s="53">
        <f t="shared" si="403"/>
        <v>0</v>
      </c>
      <c r="AA207" s="53">
        <f t="shared" si="403"/>
        <v>0</v>
      </c>
      <c r="AB207" s="53">
        <f t="shared" si="403"/>
        <v>0</v>
      </c>
      <c r="AC207" s="53">
        <f t="shared" si="403"/>
        <v>0</v>
      </c>
      <c r="AD207" s="53">
        <f t="shared" si="403"/>
        <v>0</v>
      </c>
      <c r="AE207" s="53">
        <f t="shared" si="403"/>
        <v>0</v>
      </c>
      <c r="AF207" s="53">
        <f t="shared" si="403"/>
        <v>0</v>
      </c>
      <c r="AG207" s="53">
        <f t="shared" si="403"/>
        <v>0</v>
      </c>
      <c r="AH207" s="53">
        <f t="shared" si="403"/>
        <v>0</v>
      </c>
      <c r="AI207" s="53">
        <f t="shared" si="403"/>
        <v>0</v>
      </c>
      <c r="AJ207" s="53">
        <f t="shared" si="399"/>
        <v>4200</v>
      </c>
      <c r="AK207" s="201"/>
      <c r="AL207" s="201"/>
      <c r="AM207" s="201"/>
      <c r="AN207" s="201"/>
      <c r="AO207" s="201"/>
      <c r="AQ207" s="205">
        <f t="shared" si="395"/>
        <v>339.69624435067101</v>
      </c>
      <c r="AR207" s="53">
        <f t="shared" si="363"/>
        <v>0</v>
      </c>
      <c r="AS207" s="54">
        <f t="shared" si="364"/>
        <v>0</v>
      </c>
      <c r="AT207" s="54">
        <f t="shared" si="365"/>
        <v>0</v>
      </c>
      <c r="AU207" s="54">
        <f t="shared" si="366"/>
        <v>0</v>
      </c>
      <c r="AV207" s="54">
        <f t="shared" si="367"/>
        <v>4.8916259186496626E-3</v>
      </c>
      <c r="AW207" s="54">
        <f t="shared" si="368"/>
        <v>2.5436454776978243E-2</v>
      </c>
      <c r="AX207" s="54">
        <f t="shared" si="369"/>
        <v>2.5436454776978243E-2</v>
      </c>
      <c r="AY207" s="54">
        <f t="shared" si="370"/>
        <v>2.5436454776978243E-2</v>
      </c>
      <c r="AZ207" s="54">
        <f t="shared" si="371"/>
        <v>2.5436454776978243E-2</v>
      </c>
      <c r="BA207" s="54">
        <f t="shared" si="372"/>
        <v>2.5436454776978243E-2</v>
      </c>
      <c r="BB207" s="54">
        <f t="shared" si="373"/>
        <v>1.0598522823740936E-2</v>
      </c>
      <c r="BC207" s="54">
        <f t="shared" si="374"/>
        <v>0</v>
      </c>
      <c r="BD207" s="54">
        <f t="shared" si="375"/>
        <v>0</v>
      </c>
      <c r="BE207" s="54">
        <f t="shared" si="376"/>
        <v>0</v>
      </c>
      <c r="BF207" s="54">
        <f t="shared" si="377"/>
        <v>0</v>
      </c>
      <c r="BG207" s="54">
        <f t="shared" si="378"/>
        <v>0</v>
      </c>
      <c r="BH207" s="54">
        <f t="shared" si="379"/>
        <v>0</v>
      </c>
      <c r="BI207" s="54">
        <f t="shared" si="380"/>
        <v>0</v>
      </c>
      <c r="BJ207" s="54">
        <f t="shared" si="381"/>
        <v>0</v>
      </c>
      <c r="BK207" s="54">
        <f t="shared" si="382"/>
        <v>0</v>
      </c>
      <c r="BL207" s="54">
        <f t="shared" si="383"/>
        <v>0</v>
      </c>
      <c r="BM207" s="54">
        <f t="shared" si="384"/>
        <v>0</v>
      </c>
      <c r="BN207" s="54">
        <f t="shared" si="385"/>
        <v>0</v>
      </c>
      <c r="BO207" s="54">
        <f t="shared" si="386"/>
        <v>0</v>
      </c>
      <c r="BP207" s="54">
        <f t="shared" si="387"/>
        <v>0</v>
      </c>
      <c r="BQ207" s="54">
        <f t="shared" si="388"/>
        <v>0</v>
      </c>
      <c r="BR207" s="54">
        <f t="shared" si="389"/>
        <v>0</v>
      </c>
      <c r="BS207" s="53">
        <f t="shared" si="400"/>
        <v>0.14267242262728183</v>
      </c>
      <c r="BV207" s="205"/>
    </row>
    <row r="208" spans="2:74" s="11" customFormat="1" ht="20.100000000000001" customHeight="1">
      <c r="B208" s="10">
        <f t="shared" si="393"/>
        <v>10</v>
      </c>
      <c r="C208" s="277"/>
      <c r="D208" s="70" t="s">
        <v>84</v>
      </c>
      <c r="E208" s="70">
        <v>1</v>
      </c>
      <c r="F208" s="203">
        <f t="shared" si="391"/>
        <v>2</v>
      </c>
      <c r="G208" s="203">
        <v>0.6</v>
      </c>
      <c r="H208" s="74"/>
      <c r="I208" s="53">
        <f t="shared" ref="I208:AI208" si="404">+$E208*$F208*$G208*I13</f>
        <v>0</v>
      </c>
      <c r="J208" s="53">
        <f t="shared" si="404"/>
        <v>0</v>
      </c>
      <c r="K208" s="53">
        <f t="shared" si="404"/>
        <v>0</v>
      </c>
      <c r="L208" s="53">
        <f t="shared" si="404"/>
        <v>0</v>
      </c>
      <c r="M208" s="53">
        <f t="shared" si="404"/>
        <v>163.19999999999999</v>
      </c>
      <c r="N208" s="53">
        <f t="shared" si="404"/>
        <v>0</v>
      </c>
      <c r="O208" s="53">
        <f t="shared" si="404"/>
        <v>0</v>
      </c>
      <c r="P208" s="53">
        <f t="shared" si="404"/>
        <v>0</v>
      </c>
      <c r="Q208" s="53">
        <f t="shared" si="404"/>
        <v>0</v>
      </c>
      <c r="R208" s="53">
        <f t="shared" si="404"/>
        <v>0</v>
      </c>
      <c r="S208" s="53">
        <f t="shared" si="404"/>
        <v>0</v>
      </c>
      <c r="T208" s="53">
        <f t="shared" si="404"/>
        <v>0</v>
      </c>
      <c r="U208" s="53">
        <f t="shared" si="404"/>
        <v>0</v>
      </c>
      <c r="V208" s="53">
        <f t="shared" si="404"/>
        <v>0</v>
      </c>
      <c r="W208" s="53">
        <f t="shared" si="404"/>
        <v>0</v>
      </c>
      <c r="X208" s="53">
        <f t="shared" si="404"/>
        <v>0</v>
      </c>
      <c r="Y208" s="53">
        <f t="shared" si="404"/>
        <v>0</v>
      </c>
      <c r="Z208" s="53">
        <f t="shared" si="404"/>
        <v>0</v>
      </c>
      <c r="AA208" s="53">
        <f t="shared" si="404"/>
        <v>0</v>
      </c>
      <c r="AB208" s="53">
        <f t="shared" si="404"/>
        <v>0</v>
      </c>
      <c r="AC208" s="53">
        <f t="shared" si="404"/>
        <v>0</v>
      </c>
      <c r="AD208" s="53">
        <f t="shared" si="404"/>
        <v>0</v>
      </c>
      <c r="AE208" s="53">
        <f t="shared" si="404"/>
        <v>0</v>
      </c>
      <c r="AF208" s="53">
        <f t="shared" si="404"/>
        <v>0</v>
      </c>
      <c r="AG208" s="53">
        <f t="shared" si="404"/>
        <v>0</v>
      </c>
      <c r="AH208" s="53">
        <f t="shared" si="404"/>
        <v>0</v>
      </c>
      <c r="AI208" s="53">
        <f t="shared" si="404"/>
        <v>0</v>
      </c>
      <c r="AJ208" s="53">
        <f t="shared" si="399"/>
        <v>163.19999999999999</v>
      </c>
      <c r="AK208" s="201"/>
      <c r="AL208" s="201"/>
      <c r="AM208" s="201"/>
      <c r="AN208" s="201"/>
      <c r="AO208" s="201"/>
      <c r="AQ208" s="205">
        <f t="shared" si="395"/>
        <v>339.69624435067101</v>
      </c>
      <c r="AR208" s="53">
        <f t="shared" si="363"/>
        <v>0</v>
      </c>
      <c r="AS208" s="54">
        <f t="shared" si="364"/>
        <v>0</v>
      </c>
      <c r="AT208" s="54">
        <f t="shared" si="365"/>
        <v>0</v>
      </c>
      <c r="AU208" s="54">
        <f t="shared" si="366"/>
        <v>0</v>
      </c>
      <c r="AV208" s="54">
        <f t="shared" si="367"/>
        <v>5.5438427078029501E-3</v>
      </c>
      <c r="AW208" s="54">
        <f t="shared" si="368"/>
        <v>0</v>
      </c>
      <c r="AX208" s="54">
        <f t="shared" si="369"/>
        <v>0</v>
      </c>
      <c r="AY208" s="54">
        <f t="shared" si="370"/>
        <v>0</v>
      </c>
      <c r="AZ208" s="54">
        <f t="shared" si="371"/>
        <v>0</v>
      </c>
      <c r="BA208" s="54">
        <f t="shared" si="372"/>
        <v>0</v>
      </c>
      <c r="BB208" s="54">
        <f t="shared" si="373"/>
        <v>0</v>
      </c>
      <c r="BC208" s="54">
        <f t="shared" si="374"/>
        <v>0</v>
      </c>
      <c r="BD208" s="54">
        <f t="shared" si="375"/>
        <v>0</v>
      </c>
      <c r="BE208" s="54">
        <f t="shared" si="376"/>
        <v>0</v>
      </c>
      <c r="BF208" s="54">
        <f t="shared" si="377"/>
        <v>0</v>
      </c>
      <c r="BG208" s="54">
        <f t="shared" si="378"/>
        <v>0</v>
      </c>
      <c r="BH208" s="54">
        <f t="shared" si="379"/>
        <v>0</v>
      </c>
      <c r="BI208" s="54">
        <f t="shared" si="380"/>
        <v>0</v>
      </c>
      <c r="BJ208" s="54">
        <f t="shared" si="381"/>
        <v>0</v>
      </c>
      <c r="BK208" s="54">
        <f t="shared" si="382"/>
        <v>0</v>
      </c>
      <c r="BL208" s="54">
        <f t="shared" si="383"/>
        <v>0</v>
      </c>
      <c r="BM208" s="54">
        <f t="shared" si="384"/>
        <v>0</v>
      </c>
      <c r="BN208" s="54">
        <f t="shared" si="385"/>
        <v>0</v>
      </c>
      <c r="BO208" s="54">
        <f t="shared" si="386"/>
        <v>0</v>
      </c>
      <c r="BP208" s="54">
        <f t="shared" si="387"/>
        <v>0</v>
      </c>
      <c r="BQ208" s="54">
        <f t="shared" si="388"/>
        <v>0</v>
      </c>
      <c r="BR208" s="54">
        <f t="shared" si="389"/>
        <v>0</v>
      </c>
      <c r="BS208" s="53">
        <f t="shared" si="400"/>
        <v>5.5438427078029501E-3</v>
      </c>
      <c r="BV208" s="205"/>
    </row>
    <row r="209" spans="2:74" s="11" customFormat="1" ht="20.100000000000001" customHeight="1">
      <c r="B209" s="10">
        <f t="shared" si="393"/>
        <v>11</v>
      </c>
      <c r="C209" s="146" t="s">
        <v>41</v>
      </c>
      <c r="D209" s="147" t="s">
        <v>83</v>
      </c>
      <c r="E209" s="70">
        <v>1</v>
      </c>
      <c r="F209" s="203">
        <f t="shared" si="391"/>
        <v>2.1</v>
      </c>
      <c r="G209" s="203">
        <v>0.7</v>
      </c>
      <c r="H209" s="74"/>
      <c r="I209" s="53">
        <f t="shared" ref="I209:AI209" si="405">+$E209*$F209*$G209*I14</f>
        <v>0</v>
      </c>
      <c r="J209" s="53">
        <f t="shared" si="405"/>
        <v>0</v>
      </c>
      <c r="K209" s="53">
        <f t="shared" si="405"/>
        <v>0</v>
      </c>
      <c r="L209" s="53">
        <f t="shared" si="405"/>
        <v>0</v>
      </c>
      <c r="M209" s="53">
        <f t="shared" si="405"/>
        <v>0</v>
      </c>
      <c r="N209" s="53">
        <f t="shared" si="405"/>
        <v>0</v>
      </c>
      <c r="O209" s="53">
        <f t="shared" si="405"/>
        <v>0</v>
      </c>
      <c r="P209" s="53">
        <f t="shared" si="405"/>
        <v>0</v>
      </c>
      <c r="Q209" s="53">
        <f t="shared" si="405"/>
        <v>0</v>
      </c>
      <c r="R209" s="53">
        <f t="shared" si="405"/>
        <v>0</v>
      </c>
      <c r="S209" s="53">
        <f t="shared" si="405"/>
        <v>0</v>
      </c>
      <c r="T209" s="53">
        <f t="shared" si="405"/>
        <v>0</v>
      </c>
      <c r="U209" s="53">
        <f t="shared" si="405"/>
        <v>0</v>
      </c>
      <c r="V209" s="53">
        <f t="shared" si="405"/>
        <v>0</v>
      </c>
      <c r="W209" s="53">
        <f t="shared" si="405"/>
        <v>0</v>
      </c>
      <c r="X209" s="53">
        <f t="shared" si="405"/>
        <v>0</v>
      </c>
      <c r="Y209" s="53">
        <f t="shared" si="405"/>
        <v>0</v>
      </c>
      <c r="Z209" s="53">
        <f t="shared" si="405"/>
        <v>0</v>
      </c>
      <c r="AA209" s="53">
        <f t="shared" si="405"/>
        <v>0</v>
      </c>
      <c r="AB209" s="53">
        <f t="shared" si="405"/>
        <v>370.44</v>
      </c>
      <c r="AC209" s="53">
        <f t="shared" si="405"/>
        <v>802.62</v>
      </c>
      <c r="AD209" s="53">
        <f t="shared" si="405"/>
        <v>802.62</v>
      </c>
      <c r="AE209" s="53">
        <f t="shared" si="405"/>
        <v>802.62</v>
      </c>
      <c r="AF209" s="53">
        <f t="shared" si="405"/>
        <v>802.62</v>
      </c>
      <c r="AG209" s="53">
        <f t="shared" si="405"/>
        <v>802.62</v>
      </c>
      <c r="AH209" s="53">
        <f t="shared" si="405"/>
        <v>363.09</v>
      </c>
      <c r="AI209" s="53">
        <f t="shared" si="405"/>
        <v>0</v>
      </c>
      <c r="AJ209" s="53">
        <f t="shared" si="399"/>
        <v>4746.63</v>
      </c>
      <c r="AK209" s="201"/>
      <c r="AL209" s="201"/>
      <c r="AM209" s="201"/>
      <c r="AN209" s="201"/>
      <c r="AO209" s="201"/>
      <c r="AQ209" s="205">
        <f t="shared" si="395"/>
        <v>339.69624435067101</v>
      </c>
      <c r="AR209" s="53">
        <f t="shared" si="363"/>
        <v>0</v>
      </c>
      <c r="AS209" s="54">
        <f t="shared" si="364"/>
        <v>0</v>
      </c>
      <c r="AT209" s="54">
        <f t="shared" si="365"/>
        <v>0</v>
      </c>
      <c r="AU209" s="54">
        <f t="shared" si="366"/>
        <v>0</v>
      </c>
      <c r="AV209" s="54">
        <f t="shared" si="367"/>
        <v>0</v>
      </c>
      <c r="AW209" s="54">
        <f t="shared" si="368"/>
        <v>0</v>
      </c>
      <c r="AX209" s="54">
        <f t="shared" si="369"/>
        <v>0</v>
      </c>
      <c r="AY209" s="54">
        <f t="shared" si="370"/>
        <v>0</v>
      </c>
      <c r="AZ209" s="54">
        <f t="shared" si="371"/>
        <v>0</v>
      </c>
      <c r="BA209" s="54">
        <f t="shared" si="372"/>
        <v>0</v>
      </c>
      <c r="BB209" s="54">
        <f t="shared" si="373"/>
        <v>0</v>
      </c>
      <c r="BC209" s="54">
        <f t="shared" si="374"/>
        <v>0</v>
      </c>
      <c r="BD209" s="54">
        <f t="shared" si="375"/>
        <v>0</v>
      </c>
      <c r="BE209" s="54">
        <f t="shared" si="376"/>
        <v>0</v>
      </c>
      <c r="BF209" s="54">
        <f t="shared" si="377"/>
        <v>0</v>
      </c>
      <c r="BG209" s="54">
        <f t="shared" si="378"/>
        <v>0</v>
      </c>
      <c r="BH209" s="54">
        <f t="shared" si="379"/>
        <v>0</v>
      </c>
      <c r="BI209" s="54">
        <f t="shared" si="380"/>
        <v>0</v>
      </c>
      <c r="BJ209" s="54">
        <f t="shared" si="381"/>
        <v>0</v>
      </c>
      <c r="BK209" s="54">
        <f t="shared" si="382"/>
        <v>1.2583707675726256E-2</v>
      </c>
      <c r="BL209" s="54">
        <f t="shared" si="383"/>
        <v>2.7264699964073557E-2</v>
      </c>
      <c r="BM209" s="54">
        <f t="shared" si="384"/>
        <v>2.7264699964073557E-2</v>
      </c>
      <c r="BN209" s="54">
        <f t="shared" si="385"/>
        <v>2.7264699964073557E-2</v>
      </c>
      <c r="BO209" s="54">
        <f t="shared" si="386"/>
        <v>2.7264699964073557E-2</v>
      </c>
      <c r="BP209" s="54">
        <f t="shared" si="387"/>
        <v>2.7264699964073557E-2</v>
      </c>
      <c r="BQ209" s="54">
        <f t="shared" si="388"/>
        <v>1.2334030936128513E-2</v>
      </c>
      <c r="BR209" s="54">
        <f t="shared" si="389"/>
        <v>0</v>
      </c>
      <c r="BS209" s="53">
        <f t="shared" si="400"/>
        <v>0.16124123843222254</v>
      </c>
      <c r="BV209" s="205"/>
    </row>
    <row r="210" spans="2:74" s="11" customFormat="1" ht="20.100000000000001" customHeight="1">
      <c r="B210" s="10">
        <f t="shared" si="393"/>
        <v>12</v>
      </c>
      <c r="C210" s="279" t="s">
        <v>42</v>
      </c>
      <c r="D210" s="70" t="s">
        <v>84</v>
      </c>
      <c r="E210" s="70">
        <v>1</v>
      </c>
      <c r="F210" s="203">
        <f t="shared" si="391"/>
        <v>2.2000000000000002</v>
      </c>
      <c r="G210" s="203">
        <v>0.8</v>
      </c>
      <c r="H210" s="74"/>
      <c r="I210" s="53">
        <f t="shared" ref="I210:AI210" si="406">+$E210*$F210*$G210*I15</f>
        <v>0</v>
      </c>
      <c r="J210" s="53">
        <f t="shared" si="406"/>
        <v>0</v>
      </c>
      <c r="K210" s="53">
        <f t="shared" si="406"/>
        <v>0</v>
      </c>
      <c r="L210" s="53">
        <f t="shared" si="406"/>
        <v>0</v>
      </c>
      <c r="M210" s="53">
        <f t="shared" si="406"/>
        <v>0</v>
      </c>
      <c r="N210" s="53">
        <f t="shared" si="406"/>
        <v>0</v>
      </c>
      <c r="O210" s="53">
        <f t="shared" si="406"/>
        <v>0</v>
      </c>
      <c r="P210" s="53">
        <f t="shared" si="406"/>
        <v>0</v>
      </c>
      <c r="Q210" s="53">
        <f t="shared" si="406"/>
        <v>0</v>
      </c>
      <c r="R210" s="53">
        <f t="shared" si="406"/>
        <v>0</v>
      </c>
      <c r="S210" s="53">
        <f t="shared" si="406"/>
        <v>0</v>
      </c>
      <c r="T210" s="53">
        <f t="shared" si="406"/>
        <v>0</v>
      </c>
      <c r="U210" s="53">
        <f t="shared" si="406"/>
        <v>0</v>
      </c>
      <c r="V210" s="53">
        <f t="shared" si="406"/>
        <v>0</v>
      </c>
      <c r="W210" s="53">
        <f t="shared" si="406"/>
        <v>0</v>
      </c>
      <c r="X210" s="53">
        <f t="shared" si="406"/>
        <v>0</v>
      </c>
      <c r="Y210" s="53">
        <f t="shared" si="406"/>
        <v>0</v>
      </c>
      <c r="Z210" s="53">
        <f t="shared" si="406"/>
        <v>0</v>
      </c>
      <c r="AA210" s="53">
        <f t="shared" si="406"/>
        <v>0</v>
      </c>
      <c r="AB210" s="53">
        <f t="shared" si="406"/>
        <v>0</v>
      </c>
      <c r="AC210" s="53">
        <f t="shared" si="406"/>
        <v>0</v>
      </c>
      <c r="AD210" s="53">
        <f t="shared" si="406"/>
        <v>0</v>
      </c>
      <c r="AE210" s="53">
        <f t="shared" si="406"/>
        <v>0</v>
      </c>
      <c r="AF210" s="53">
        <f t="shared" si="406"/>
        <v>0</v>
      </c>
      <c r="AG210" s="53">
        <f t="shared" si="406"/>
        <v>844.80000000000007</v>
      </c>
      <c r="AH210" s="53">
        <f t="shared" si="406"/>
        <v>308.00000000000006</v>
      </c>
      <c r="AI210" s="53">
        <f t="shared" si="406"/>
        <v>0</v>
      </c>
      <c r="AJ210" s="53">
        <f t="shared" si="399"/>
        <v>1152.8000000000002</v>
      </c>
      <c r="AK210" s="201"/>
      <c r="AL210" s="201"/>
      <c r="AM210" s="201"/>
      <c r="AN210" s="201"/>
      <c r="AO210" s="201"/>
      <c r="AQ210" s="205">
        <f t="shared" si="395"/>
        <v>339.69624435067101</v>
      </c>
      <c r="AR210" s="53">
        <f t="shared" si="363"/>
        <v>0</v>
      </c>
      <c r="AS210" s="54">
        <f t="shared" si="364"/>
        <v>0</v>
      </c>
      <c r="AT210" s="54">
        <f t="shared" si="365"/>
        <v>0</v>
      </c>
      <c r="AU210" s="54">
        <f t="shared" si="366"/>
        <v>0</v>
      </c>
      <c r="AV210" s="54">
        <f t="shared" si="367"/>
        <v>0</v>
      </c>
      <c r="AW210" s="54">
        <f t="shared" si="368"/>
        <v>0</v>
      </c>
      <c r="AX210" s="54">
        <f t="shared" si="369"/>
        <v>0</v>
      </c>
      <c r="AY210" s="54">
        <f t="shared" si="370"/>
        <v>0</v>
      </c>
      <c r="AZ210" s="54">
        <f t="shared" si="371"/>
        <v>0</v>
      </c>
      <c r="BA210" s="54">
        <f t="shared" si="372"/>
        <v>0</v>
      </c>
      <c r="BB210" s="54">
        <f t="shared" si="373"/>
        <v>0</v>
      </c>
      <c r="BC210" s="54">
        <f t="shared" si="374"/>
        <v>0</v>
      </c>
      <c r="BD210" s="54">
        <f t="shared" si="375"/>
        <v>0</v>
      </c>
      <c r="BE210" s="54">
        <f t="shared" si="376"/>
        <v>0</v>
      </c>
      <c r="BF210" s="54">
        <f t="shared" si="377"/>
        <v>0</v>
      </c>
      <c r="BG210" s="54">
        <f t="shared" si="378"/>
        <v>0</v>
      </c>
      <c r="BH210" s="54">
        <f t="shared" si="379"/>
        <v>0</v>
      </c>
      <c r="BI210" s="54">
        <f t="shared" si="380"/>
        <v>0</v>
      </c>
      <c r="BJ210" s="54">
        <f t="shared" si="381"/>
        <v>0</v>
      </c>
      <c r="BK210" s="54">
        <f t="shared" si="382"/>
        <v>0</v>
      </c>
      <c r="BL210" s="54">
        <f t="shared" si="383"/>
        <v>0</v>
      </c>
      <c r="BM210" s="54">
        <f t="shared" si="384"/>
        <v>0</v>
      </c>
      <c r="BN210" s="54">
        <f t="shared" si="385"/>
        <v>0</v>
      </c>
      <c r="BO210" s="54">
        <f t="shared" si="386"/>
        <v>0</v>
      </c>
      <c r="BP210" s="54">
        <f t="shared" si="387"/>
        <v>2.8697538722744689E-2</v>
      </c>
      <c r="BQ210" s="54">
        <f t="shared" si="388"/>
        <v>1.0462644326000669E-2</v>
      </c>
      <c r="BR210" s="54">
        <f t="shared" si="389"/>
        <v>0</v>
      </c>
      <c r="BS210" s="53">
        <f t="shared" si="400"/>
        <v>3.9160183048745356E-2</v>
      </c>
      <c r="BV210" s="205"/>
    </row>
    <row r="211" spans="2:74" s="11" customFormat="1" ht="20.100000000000001" customHeight="1">
      <c r="B211" s="10">
        <f t="shared" si="393"/>
        <v>13</v>
      </c>
      <c r="C211" s="280"/>
      <c r="D211" s="282" t="s">
        <v>83</v>
      </c>
      <c r="E211" s="70">
        <v>1</v>
      </c>
      <c r="F211" s="203">
        <f t="shared" si="391"/>
        <v>2.2000000000000002</v>
      </c>
      <c r="G211" s="203">
        <v>0.8</v>
      </c>
      <c r="H211" s="74"/>
      <c r="I211" s="53">
        <f t="shared" ref="I211:AI211" si="407">+$E211*$F211*$G211*I16</f>
        <v>0</v>
      </c>
      <c r="J211" s="53">
        <f t="shared" si="407"/>
        <v>0</v>
      </c>
      <c r="K211" s="53">
        <f t="shared" si="407"/>
        <v>0</v>
      </c>
      <c r="L211" s="53">
        <f t="shared" si="407"/>
        <v>0</v>
      </c>
      <c r="M211" s="53">
        <f t="shared" si="407"/>
        <v>264.00000000000006</v>
      </c>
      <c r="N211" s="53">
        <f t="shared" si="407"/>
        <v>686.40000000000009</v>
      </c>
      <c r="O211" s="53">
        <f t="shared" si="407"/>
        <v>686.40000000000009</v>
      </c>
      <c r="P211" s="53">
        <f t="shared" si="407"/>
        <v>686.40000000000009</v>
      </c>
      <c r="Q211" s="53">
        <f t="shared" si="407"/>
        <v>686.40000000000009</v>
      </c>
      <c r="R211" s="53">
        <f t="shared" si="407"/>
        <v>686.40000000000009</v>
      </c>
      <c r="S211" s="53">
        <f t="shared" si="407"/>
        <v>686.40000000000009</v>
      </c>
      <c r="T211" s="53">
        <f t="shared" si="407"/>
        <v>686.40000000000009</v>
      </c>
      <c r="U211" s="53">
        <f t="shared" si="407"/>
        <v>422.40000000000003</v>
      </c>
      <c r="V211" s="53">
        <f t="shared" si="407"/>
        <v>422.40000000000003</v>
      </c>
      <c r="W211" s="53">
        <f t="shared" si="407"/>
        <v>422.40000000000003</v>
      </c>
      <c r="X211" s="53">
        <f t="shared" si="407"/>
        <v>422.40000000000003</v>
      </c>
      <c r="Y211" s="53">
        <f t="shared" si="407"/>
        <v>422.40000000000003</v>
      </c>
      <c r="Z211" s="53">
        <f t="shared" si="407"/>
        <v>686.40000000000009</v>
      </c>
      <c r="AA211" s="53">
        <f t="shared" si="407"/>
        <v>686.40000000000009</v>
      </c>
      <c r="AB211" s="53">
        <f t="shared" si="407"/>
        <v>686.40000000000009</v>
      </c>
      <c r="AC211" s="53">
        <f t="shared" si="407"/>
        <v>686.40000000000009</v>
      </c>
      <c r="AD211" s="53">
        <f t="shared" si="407"/>
        <v>686.40000000000009</v>
      </c>
      <c r="AE211" s="53">
        <f t="shared" si="407"/>
        <v>686.40000000000009</v>
      </c>
      <c r="AF211" s="53">
        <f t="shared" si="407"/>
        <v>686.40000000000009</v>
      </c>
      <c r="AG211" s="53">
        <f t="shared" si="407"/>
        <v>686.40000000000009</v>
      </c>
      <c r="AH211" s="53">
        <f t="shared" si="407"/>
        <v>0</v>
      </c>
      <c r="AI211" s="53">
        <f t="shared" si="407"/>
        <v>0</v>
      </c>
      <c r="AJ211" s="53">
        <f t="shared" si="399"/>
        <v>12671.999999999996</v>
      </c>
      <c r="AK211" s="201"/>
      <c r="AL211" s="201"/>
      <c r="AM211" s="201"/>
      <c r="AN211" s="201"/>
      <c r="AO211" s="201"/>
      <c r="AQ211" s="205">
        <f t="shared" si="395"/>
        <v>339.69624435067101</v>
      </c>
      <c r="AR211" s="53">
        <f t="shared" si="363"/>
        <v>0</v>
      </c>
      <c r="AS211" s="54">
        <f t="shared" si="364"/>
        <v>0</v>
      </c>
      <c r="AT211" s="54">
        <f t="shared" si="365"/>
        <v>0</v>
      </c>
      <c r="AU211" s="54">
        <f t="shared" si="366"/>
        <v>0</v>
      </c>
      <c r="AV211" s="54">
        <f t="shared" si="367"/>
        <v>8.9679808508577163E-3</v>
      </c>
      <c r="AW211" s="54">
        <f t="shared" si="368"/>
        <v>2.3316750212230061E-2</v>
      </c>
      <c r="AX211" s="54">
        <f t="shared" si="369"/>
        <v>2.3316750212230061E-2</v>
      </c>
      <c r="AY211" s="54">
        <f t="shared" si="370"/>
        <v>2.3316750212230061E-2</v>
      </c>
      <c r="AZ211" s="54">
        <f t="shared" si="371"/>
        <v>2.3316750212230061E-2</v>
      </c>
      <c r="BA211" s="54">
        <f t="shared" si="372"/>
        <v>2.3316750212230061E-2</v>
      </c>
      <c r="BB211" s="54">
        <f t="shared" si="373"/>
        <v>2.3316750212230061E-2</v>
      </c>
      <c r="BC211" s="54">
        <f t="shared" si="374"/>
        <v>2.3316750212230061E-2</v>
      </c>
      <c r="BD211" s="54">
        <f t="shared" si="375"/>
        <v>1.4348769361372344E-2</v>
      </c>
      <c r="BE211" s="54">
        <f t="shared" si="376"/>
        <v>1.4348769361372344E-2</v>
      </c>
      <c r="BF211" s="54">
        <f t="shared" si="377"/>
        <v>1.4348769361372344E-2</v>
      </c>
      <c r="BG211" s="54">
        <f t="shared" si="378"/>
        <v>1.4348769361372344E-2</v>
      </c>
      <c r="BH211" s="54">
        <f t="shared" si="379"/>
        <v>1.4348769361372344E-2</v>
      </c>
      <c r="BI211" s="54">
        <f t="shared" si="380"/>
        <v>2.3316750212230061E-2</v>
      </c>
      <c r="BJ211" s="54">
        <f t="shared" si="381"/>
        <v>2.3316750212230061E-2</v>
      </c>
      <c r="BK211" s="54">
        <f t="shared" si="382"/>
        <v>2.3316750212230061E-2</v>
      </c>
      <c r="BL211" s="54">
        <f t="shared" si="383"/>
        <v>2.3316750212230061E-2</v>
      </c>
      <c r="BM211" s="54">
        <f t="shared" si="384"/>
        <v>2.3316750212230061E-2</v>
      </c>
      <c r="BN211" s="54">
        <f t="shared" si="385"/>
        <v>2.3316750212230061E-2</v>
      </c>
      <c r="BO211" s="54">
        <f t="shared" si="386"/>
        <v>2.3316750212230061E-2</v>
      </c>
      <c r="BP211" s="54">
        <f t="shared" si="387"/>
        <v>2.3316750212230061E-2</v>
      </c>
      <c r="BQ211" s="54">
        <f t="shared" si="388"/>
        <v>0</v>
      </c>
      <c r="BR211" s="54">
        <f t="shared" si="389"/>
        <v>0</v>
      </c>
      <c r="BS211" s="53">
        <f t="shared" ref="BS211" si="408">SUM(AR211:BR211)</f>
        <v>0.4304630808411703</v>
      </c>
      <c r="BV211" s="205"/>
    </row>
    <row r="212" spans="2:74" s="11" customFormat="1" ht="20.100000000000001" customHeight="1">
      <c r="B212" s="10">
        <f t="shared" si="393"/>
        <v>14</v>
      </c>
      <c r="C212" s="281"/>
      <c r="D212" s="283"/>
      <c r="E212" s="70">
        <v>1</v>
      </c>
      <c r="F212" s="203">
        <f t="shared" si="391"/>
        <v>2.2000000000000002</v>
      </c>
      <c r="G212" s="203">
        <v>0.8</v>
      </c>
      <c r="H212" s="74"/>
      <c r="I212" s="53">
        <f t="shared" ref="I212:AI212" si="409">+$E212*$F212*$G212*I17</f>
        <v>0</v>
      </c>
      <c r="J212" s="53">
        <f t="shared" si="409"/>
        <v>0</v>
      </c>
      <c r="K212" s="53">
        <f t="shared" si="409"/>
        <v>0</v>
      </c>
      <c r="L212" s="53">
        <f t="shared" si="409"/>
        <v>0</v>
      </c>
      <c r="M212" s="53">
        <f t="shared" si="409"/>
        <v>0</v>
      </c>
      <c r="N212" s="53">
        <f t="shared" si="409"/>
        <v>686.40000000000009</v>
      </c>
      <c r="O212" s="53">
        <f t="shared" si="409"/>
        <v>686.40000000000009</v>
      </c>
      <c r="P212" s="53">
        <f t="shared" si="409"/>
        <v>686.40000000000009</v>
      </c>
      <c r="Q212" s="53">
        <f t="shared" si="409"/>
        <v>686.40000000000009</v>
      </c>
      <c r="R212" s="53">
        <f t="shared" si="409"/>
        <v>686.40000000000009</v>
      </c>
      <c r="S212" s="53">
        <f t="shared" si="409"/>
        <v>686.40000000000009</v>
      </c>
      <c r="T212" s="53">
        <f t="shared" si="409"/>
        <v>686.40000000000009</v>
      </c>
      <c r="U212" s="53">
        <f t="shared" si="409"/>
        <v>422.40000000000003</v>
      </c>
      <c r="V212" s="53">
        <f t="shared" si="409"/>
        <v>422.40000000000003</v>
      </c>
      <c r="W212" s="53">
        <f t="shared" si="409"/>
        <v>422.40000000000003</v>
      </c>
      <c r="X212" s="53">
        <f t="shared" si="409"/>
        <v>422.40000000000003</v>
      </c>
      <c r="Y212" s="53">
        <f t="shared" si="409"/>
        <v>422.40000000000003</v>
      </c>
      <c r="Z212" s="53">
        <f t="shared" si="409"/>
        <v>686.40000000000009</v>
      </c>
      <c r="AA212" s="53">
        <f t="shared" si="409"/>
        <v>686.40000000000009</v>
      </c>
      <c r="AB212" s="53">
        <f t="shared" si="409"/>
        <v>686.40000000000009</v>
      </c>
      <c r="AC212" s="53">
        <f t="shared" si="409"/>
        <v>686.40000000000009</v>
      </c>
      <c r="AD212" s="53">
        <f t="shared" si="409"/>
        <v>686.40000000000009</v>
      </c>
      <c r="AE212" s="53">
        <f t="shared" si="409"/>
        <v>686.40000000000009</v>
      </c>
      <c r="AF212" s="53">
        <f t="shared" si="409"/>
        <v>686.40000000000009</v>
      </c>
      <c r="AG212" s="53">
        <f t="shared" si="409"/>
        <v>246.40000000000003</v>
      </c>
      <c r="AH212" s="53">
        <f t="shared" si="409"/>
        <v>0</v>
      </c>
      <c r="AI212" s="53">
        <f t="shared" si="409"/>
        <v>0</v>
      </c>
      <c r="AJ212" s="53">
        <f t="shared" ref="AJ212:AJ216" si="410">SUM(I212:AI212)</f>
        <v>11967.999999999996</v>
      </c>
      <c r="AK212" s="201"/>
      <c r="AL212" s="201"/>
      <c r="AM212" s="201"/>
      <c r="AN212" s="201"/>
      <c r="AO212" s="201"/>
      <c r="AQ212" s="205">
        <f t="shared" si="395"/>
        <v>339.69624435067101</v>
      </c>
      <c r="AR212" s="53">
        <f t="shared" si="363"/>
        <v>0</v>
      </c>
      <c r="AS212" s="54">
        <f t="shared" si="364"/>
        <v>0</v>
      </c>
      <c r="AT212" s="54">
        <f t="shared" si="365"/>
        <v>0</v>
      </c>
      <c r="AU212" s="54">
        <f t="shared" si="366"/>
        <v>0</v>
      </c>
      <c r="AV212" s="54">
        <f t="shared" si="367"/>
        <v>0</v>
      </c>
      <c r="AW212" s="54">
        <f t="shared" si="368"/>
        <v>2.3316750212230061E-2</v>
      </c>
      <c r="AX212" s="54">
        <f t="shared" si="369"/>
        <v>2.3316750212230061E-2</v>
      </c>
      <c r="AY212" s="54">
        <f t="shared" si="370"/>
        <v>2.3316750212230061E-2</v>
      </c>
      <c r="AZ212" s="54">
        <f t="shared" si="371"/>
        <v>2.3316750212230061E-2</v>
      </c>
      <c r="BA212" s="54">
        <f t="shared" si="372"/>
        <v>2.3316750212230061E-2</v>
      </c>
      <c r="BB212" s="54">
        <f t="shared" si="373"/>
        <v>2.3316750212230061E-2</v>
      </c>
      <c r="BC212" s="54">
        <f t="shared" si="374"/>
        <v>2.3316750212230061E-2</v>
      </c>
      <c r="BD212" s="54">
        <f t="shared" si="375"/>
        <v>1.4348769361372344E-2</v>
      </c>
      <c r="BE212" s="54">
        <f t="shared" si="376"/>
        <v>1.4348769361372344E-2</v>
      </c>
      <c r="BF212" s="54">
        <f t="shared" si="377"/>
        <v>1.4348769361372344E-2</v>
      </c>
      <c r="BG212" s="54">
        <f t="shared" si="378"/>
        <v>1.4348769361372344E-2</v>
      </c>
      <c r="BH212" s="54">
        <f t="shared" si="379"/>
        <v>1.4348769361372344E-2</v>
      </c>
      <c r="BI212" s="54">
        <f t="shared" si="380"/>
        <v>2.3316750212230061E-2</v>
      </c>
      <c r="BJ212" s="54">
        <f t="shared" si="381"/>
        <v>2.3316750212230061E-2</v>
      </c>
      <c r="BK212" s="54">
        <f t="shared" si="382"/>
        <v>2.3316750212230061E-2</v>
      </c>
      <c r="BL212" s="54">
        <f t="shared" si="383"/>
        <v>2.3316750212230061E-2</v>
      </c>
      <c r="BM212" s="54">
        <f t="shared" si="384"/>
        <v>2.3316750212230061E-2</v>
      </c>
      <c r="BN212" s="54">
        <f t="shared" si="385"/>
        <v>2.3316750212230061E-2</v>
      </c>
      <c r="BO212" s="54">
        <f t="shared" si="386"/>
        <v>2.3316750212230061E-2</v>
      </c>
      <c r="BP212" s="54">
        <f t="shared" si="387"/>
        <v>8.3701154608005358E-3</v>
      </c>
      <c r="BQ212" s="54">
        <f t="shared" si="388"/>
        <v>0</v>
      </c>
      <c r="BR212" s="54">
        <f t="shared" si="389"/>
        <v>0</v>
      </c>
      <c r="BS212" s="53">
        <f t="shared" ref="BS212:BS216" si="411">SUM(AR212:BR212)</f>
        <v>0.40654846523888305</v>
      </c>
      <c r="BV212" s="205"/>
    </row>
    <row r="213" spans="2:74" s="11" customFormat="1" ht="20.100000000000001" customHeight="1">
      <c r="B213" s="10">
        <f t="shared" si="393"/>
        <v>15</v>
      </c>
      <c r="C213" s="279" t="s">
        <v>43</v>
      </c>
      <c r="D213" s="70" t="s">
        <v>84</v>
      </c>
      <c r="E213" s="70">
        <v>1</v>
      </c>
      <c r="F213" s="203">
        <f t="shared" si="391"/>
        <v>2.4</v>
      </c>
      <c r="G213" s="203">
        <v>1</v>
      </c>
      <c r="H213" s="74"/>
      <c r="I213" s="53">
        <f t="shared" ref="I213:AI213" si="412">+$E213*$F213*$G213*I18</f>
        <v>0</v>
      </c>
      <c r="J213" s="53">
        <f t="shared" si="412"/>
        <v>0</v>
      </c>
      <c r="K213" s="53">
        <f t="shared" si="412"/>
        <v>0</v>
      </c>
      <c r="L213" s="53">
        <f t="shared" si="412"/>
        <v>0</v>
      </c>
      <c r="M213" s="53">
        <f t="shared" si="412"/>
        <v>0</v>
      </c>
      <c r="N213" s="53">
        <f t="shared" si="412"/>
        <v>0</v>
      </c>
      <c r="O213" s="53">
        <f t="shared" si="412"/>
        <v>0</v>
      </c>
      <c r="P213" s="53">
        <f t="shared" si="412"/>
        <v>0</v>
      </c>
      <c r="Q213" s="53">
        <f t="shared" si="412"/>
        <v>0</v>
      </c>
      <c r="R213" s="53">
        <f t="shared" si="412"/>
        <v>0</v>
      </c>
      <c r="S213" s="53">
        <f t="shared" si="412"/>
        <v>0</v>
      </c>
      <c r="T213" s="53">
        <f t="shared" si="412"/>
        <v>0</v>
      </c>
      <c r="U213" s="53">
        <f t="shared" si="412"/>
        <v>648</v>
      </c>
      <c r="V213" s="53">
        <f t="shared" si="412"/>
        <v>648</v>
      </c>
      <c r="W213" s="53">
        <f t="shared" si="412"/>
        <v>648</v>
      </c>
      <c r="X213" s="53">
        <f t="shared" si="412"/>
        <v>384</v>
      </c>
      <c r="Y213" s="53">
        <f t="shared" si="412"/>
        <v>0</v>
      </c>
      <c r="Z213" s="53">
        <f t="shared" si="412"/>
        <v>0</v>
      </c>
      <c r="AA213" s="53">
        <f t="shared" si="412"/>
        <v>0</v>
      </c>
      <c r="AB213" s="53">
        <f t="shared" si="412"/>
        <v>0</v>
      </c>
      <c r="AC213" s="53">
        <f t="shared" si="412"/>
        <v>0</v>
      </c>
      <c r="AD213" s="53">
        <f t="shared" si="412"/>
        <v>0</v>
      </c>
      <c r="AE213" s="53">
        <f t="shared" si="412"/>
        <v>0</v>
      </c>
      <c r="AF213" s="53">
        <f t="shared" si="412"/>
        <v>0</v>
      </c>
      <c r="AG213" s="53">
        <f t="shared" si="412"/>
        <v>0</v>
      </c>
      <c r="AH213" s="53">
        <f t="shared" si="412"/>
        <v>0</v>
      </c>
      <c r="AI213" s="53">
        <f t="shared" si="412"/>
        <v>0</v>
      </c>
      <c r="AJ213" s="53">
        <f t="shared" si="410"/>
        <v>2328</v>
      </c>
      <c r="AK213" s="201"/>
      <c r="AL213" s="201"/>
      <c r="AM213" s="201"/>
      <c r="AN213" s="201"/>
      <c r="AO213" s="201"/>
      <c r="AQ213" s="205">
        <f t="shared" si="395"/>
        <v>339.69624435067101</v>
      </c>
      <c r="AR213" s="53">
        <f t="shared" si="363"/>
        <v>0</v>
      </c>
      <c r="AS213" s="54">
        <f t="shared" si="364"/>
        <v>0</v>
      </c>
      <c r="AT213" s="54">
        <f t="shared" si="365"/>
        <v>0</v>
      </c>
      <c r="AU213" s="54">
        <f t="shared" si="366"/>
        <v>0</v>
      </c>
      <c r="AV213" s="54">
        <f t="shared" si="367"/>
        <v>0</v>
      </c>
      <c r="AW213" s="54">
        <f t="shared" si="368"/>
        <v>0</v>
      </c>
      <c r="AX213" s="54">
        <f t="shared" si="369"/>
        <v>0</v>
      </c>
      <c r="AY213" s="54">
        <f t="shared" si="370"/>
        <v>0</v>
      </c>
      <c r="AZ213" s="54">
        <f t="shared" si="371"/>
        <v>0</v>
      </c>
      <c r="BA213" s="54">
        <f t="shared" si="372"/>
        <v>0</v>
      </c>
      <c r="BB213" s="54">
        <f t="shared" si="373"/>
        <v>0</v>
      </c>
      <c r="BC213" s="54">
        <f t="shared" si="374"/>
        <v>0</v>
      </c>
      <c r="BD213" s="54">
        <f t="shared" si="375"/>
        <v>2.2012316633923484E-2</v>
      </c>
      <c r="BE213" s="54">
        <f t="shared" si="376"/>
        <v>2.2012316633923484E-2</v>
      </c>
      <c r="BF213" s="54">
        <f t="shared" si="377"/>
        <v>2.2012316633923484E-2</v>
      </c>
      <c r="BG213" s="54">
        <f t="shared" si="378"/>
        <v>1.3044335783065767E-2</v>
      </c>
      <c r="BH213" s="54">
        <f t="shared" si="379"/>
        <v>0</v>
      </c>
      <c r="BI213" s="54">
        <f t="shared" si="380"/>
        <v>0</v>
      </c>
      <c r="BJ213" s="54">
        <f t="shared" si="381"/>
        <v>0</v>
      </c>
      <c r="BK213" s="54">
        <f t="shared" si="382"/>
        <v>0</v>
      </c>
      <c r="BL213" s="54">
        <f t="shared" si="383"/>
        <v>0</v>
      </c>
      <c r="BM213" s="54">
        <f t="shared" si="384"/>
        <v>0</v>
      </c>
      <c r="BN213" s="54">
        <f t="shared" si="385"/>
        <v>0</v>
      </c>
      <c r="BO213" s="54">
        <f t="shared" si="386"/>
        <v>0</v>
      </c>
      <c r="BP213" s="54">
        <f t="shared" si="387"/>
        <v>0</v>
      </c>
      <c r="BQ213" s="54">
        <f t="shared" si="388"/>
        <v>0</v>
      </c>
      <c r="BR213" s="54">
        <f t="shared" si="389"/>
        <v>0</v>
      </c>
      <c r="BS213" s="53">
        <f t="shared" si="411"/>
        <v>7.9081285684836217E-2</v>
      </c>
      <c r="BV213" s="205"/>
    </row>
    <row r="214" spans="2:74" s="11" customFormat="1" ht="20.100000000000001" customHeight="1">
      <c r="B214" s="10">
        <f t="shared" si="393"/>
        <v>16</v>
      </c>
      <c r="C214" s="280"/>
      <c r="D214" s="70" t="s">
        <v>83</v>
      </c>
      <c r="E214" s="70">
        <v>1</v>
      </c>
      <c r="F214" s="203">
        <f t="shared" si="391"/>
        <v>2.4</v>
      </c>
      <c r="G214" s="203">
        <v>1</v>
      </c>
      <c r="H214" s="74"/>
      <c r="I214" s="53">
        <f t="shared" ref="I214:AI214" si="413">+$E214*$F214*$G214*I19</f>
        <v>0</v>
      </c>
      <c r="J214" s="53">
        <f t="shared" si="413"/>
        <v>0</v>
      </c>
      <c r="K214" s="53">
        <f t="shared" si="413"/>
        <v>0</v>
      </c>
      <c r="L214" s="53">
        <f t="shared" si="413"/>
        <v>0</v>
      </c>
      <c r="M214" s="53">
        <f t="shared" si="413"/>
        <v>0</v>
      </c>
      <c r="N214" s="53">
        <f t="shared" si="413"/>
        <v>0</v>
      </c>
      <c r="O214" s="53">
        <f t="shared" si="413"/>
        <v>0</v>
      </c>
      <c r="P214" s="53">
        <f t="shared" si="413"/>
        <v>0</v>
      </c>
      <c r="Q214" s="53">
        <f t="shared" si="413"/>
        <v>0</v>
      </c>
      <c r="R214" s="53">
        <f t="shared" si="413"/>
        <v>0</v>
      </c>
      <c r="S214" s="53">
        <f t="shared" si="413"/>
        <v>0</v>
      </c>
      <c r="T214" s="53">
        <f t="shared" si="413"/>
        <v>0</v>
      </c>
      <c r="U214" s="53">
        <f t="shared" si="413"/>
        <v>0</v>
      </c>
      <c r="V214" s="53">
        <f t="shared" si="413"/>
        <v>0</v>
      </c>
      <c r="W214" s="53">
        <f t="shared" si="413"/>
        <v>0</v>
      </c>
      <c r="X214" s="53">
        <f t="shared" si="413"/>
        <v>144</v>
      </c>
      <c r="Y214" s="53">
        <f t="shared" si="413"/>
        <v>432</v>
      </c>
      <c r="Z214" s="53">
        <f t="shared" si="413"/>
        <v>144</v>
      </c>
      <c r="AA214" s="53">
        <f t="shared" si="413"/>
        <v>0</v>
      </c>
      <c r="AB214" s="53">
        <f t="shared" si="413"/>
        <v>0</v>
      </c>
      <c r="AC214" s="53">
        <f t="shared" si="413"/>
        <v>0</v>
      </c>
      <c r="AD214" s="53">
        <f t="shared" si="413"/>
        <v>0</v>
      </c>
      <c r="AE214" s="53">
        <f t="shared" si="413"/>
        <v>0</v>
      </c>
      <c r="AF214" s="53">
        <f t="shared" si="413"/>
        <v>0</v>
      </c>
      <c r="AG214" s="53">
        <f t="shared" si="413"/>
        <v>0</v>
      </c>
      <c r="AH214" s="53">
        <f t="shared" si="413"/>
        <v>0</v>
      </c>
      <c r="AI214" s="53">
        <f t="shared" si="413"/>
        <v>0</v>
      </c>
      <c r="AJ214" s="53">
        <f t="shared" si="410"/>
        <v>720</v>
      </c>
      <c r="AK214" s="201"/>
      <c r="AL214" s="201"/>
      <c r="AM214" s="201"/>
      <c r="AN214" s="201"/>
      <c r="AO214" s="201"/>
      <c r="AQ214" s="205">
        <f t="shared" si="395"/>
        <v>339.69624435067101</v>
      </c>
      <c r="AR214" s="53">
        <f t="shared" si="363"/>
        <v>0</v>
      </c>
      <c r="AS214" s="54">
        <f t="shared" si="364"/>
        <v>0</v>
      </c>
      <c r="AT214" s="54">
        <f t="shared" si="365"/>
        <v>0</v>
      </c>
      <c r="AU214" s="54">
        <f t="shared" si="366"/>
        <v>0</v>
      </c>
      <c r="AV214" s="54">
        <f t="shared" si="367"/>
        <v>0</v>
      </c>
      <c r="AW214" s="54">
        <f t="shared" si="368"/>
        <v>0</v>
      </c>
      <c r="AX214" s="54">
        <f t="shared" si="369"/>
        <v>0</v>
      </c>
      <c r="AY214" s="54">
        <f t="shared" si="370"/>
        <v>0</v>
      </c>
      <c r="AZ214" s="54">
        <f t="shared" si="371"/>
        <v>0</v>
      </c>
      <c r="BA214" s="54">
        <f t="shared" si="372"/>
        <v>0</v>
      </c>
      <c r="BB214" s="54">
        <f t="shared" si="373"/>
        <v>0</v>
      </c>
      <c r="BC214" s="54">
        <f t="shared" si="374"/>
        <v>0</v>
      </c>
      <c r="BD214" s="54">
        <f t="shared" si="375"/>
        <v>0</v>
      </c>
      <c r="BE214" s="54">
        <f t="shared" si="376"/>
        <v>0</v>
      </c>
      <c r="BF214" s="54">
        <f t="shared" si="377"/>
        <v>0</v>
      </c>
      <c r="BG214" s="54">
        <f t="shared" si="378"/>
        <v>4.8916259186496626E-3</v>
      </c>
      <c r="BH214" s="54">
        <f t="shared" si="379"/>
        <v>1.4674877755948989E-2</v>
      </c>
      <c r="BI214" s="54">
        <f t="shared" si="380"/>
        <v>4.8916259186496626E-3</v>
      </c>
      <c r="BJ214" s="54">
        <f t="shared" si="381"/>
        <v>0</v>
      </c>
      <c r="BK214" s="54">
        <f t="shared" si="382"/>
        <v>0</v>
      </c>
      <c r="BL214" s="54">
        <f t="shared" si="383"/>
        <v>0</v>
      </c>
      <c r="BM214" s="54">
        <f t="shared" si="384"/>
        <v>0</v>
      </c>
      <c r="BN214" s="54">
        <f t="shared" si="385"/>
        <v>0</v>
      </c>
      <c r="BO214" s="54">
        <f t="shared" si="386"/>
        <v>0</v>
      </c>
      <c r="BP214" s="54">
        <f t="shared" si="387"/>
        <v>0</v>
      </c>
      <c r="BQ214" s="54">
        <f t="shared" si="388"/>
        <v>0</v>
      </c>
      <c r="BR214" s="54">
        <f t="shared" si="389"/>
        <v>0</v>
      </c>
      <c r="BS214" s="53">
        <f t="shared" si="411"/>
        <v>2.4458129593248314E-2</v>
      </c>
      <c r="BV214" s="205"/>
    </row>
    <row r="215" spans="2:74" s="11" customFormat="1" ht="20.100000000000001" customHeight="1">
      <c r="B215" s="10">
        <f t="shared" si="393"/>
        <v>17</v>
      </c>
      <c r="C215" s="281"/>
      <c r="D215" s="70" t="s">
        <v>83</v>
      </c>
      <c r="E215" s="70">
        <v>1</v>
      </c>
      <c r="F215" s="203">
        <f t="shared" si="391"/>
        <v>2.4</v>
      </c>
      <c r="G215" s="203">
        <v>1</v>
      </c>
      <c r="H215" s="74"/>
      <c r="I215" s="53">
        <f t="shared" ref="I215:AI215" si="414">+$E215*$F215*$G215*I20</f>
        <v>0</v>
      </c>
      <c r="J215" s="53">
        <f t="shared" si="414"/>
        <v>0</v>
      </c>
      <c r="K215" s="53">
        <f t="shared" si="414"/>
        <v>0</v>
      </c>
      <c r="L215" s="53">
        <f t="shared" si="414"/>
        <v>0</v>
      </c>
      <c r="M215" s="53">
        <f t="shared" si="414"/>
        <v>0</v>
      </c>
      <c r="N215" s="53">
        <f t="shared" si="414"/>
        <v>0</v>
      </c>
      <c r="O215" s="53">
        <f t="shared" si="414"/>
        <v>0</v>
      </c>
      <c r="P215" s="53">
        <f t="shared" si="414"/>
        <v>0</v>
      </c>
      <c r="Q215" s="53">
        <f t="shared" si="414"/>
        <v>0</v>
      </c>
      <c r="R215" s="53">
        <f t="shared" si="414"/>
        <v>0</v>
      </c>
      <c r="S215" s="53">
        <f t="shared" si="414"/>
        <v>0</v>
      </c>
      <c r="T215" s="53">
        <f t="shared" si="414"/>
        <v>0</v>
      </c>
      <c r="U215" s="53">
        <f t="shared" si="414"/>
        <v>0</v>
      </c>
      <c r="V215" s="53">
        <f t="shared" si="414"/>
        <v>0</v>
      </c>
      <c r="W215" s="53">
        <f t="shared" si="414"/>
        <v>0</v>
      </c>
      <c r="X215" s="53">
        <f t="shared" si="414"/>
        <v>0</v>
      </c>
      <c r="Y215" s="53">
        <f t="shared" si="414"/>
        <v>0</v>
      </c>
      <c r="Z215" s="53">
        <f t="shared" si="414"/>
        <v>604.79999999999995</v>
      </c>
      <c r="AA215" s="53">
        <f t="shared" si="414"/>
        <v>748.8</v>
      </c>
      <c r="AB215" s="53">
        <f t="shared" si="414"/>
        <v>748.8</v>
      </c>
      <c r="AC215" s="53">
        <f t="shared" si="414"/>
        <v>748.8</v>
      </c>
      <c r="AD215" s="53">
        <f t="shared" si="414"/>
        <v>748.8</v>
      </c>
      <c r="AE215" s="53">
        <f t="shared" si="414"/>
        <v>748.8</v>
      </c>
      <c r="AF215" s="53">
        <f t="shared" si="414"/>
        <v>748.8</v>
      </c>
      <c r="AG215" s="53">
        <f t="shared" si="414"/>
        <v>588</v>
      </c>
      <c r="AH215" s="53">
        <f t="shared" si="414"/>
        <v>0</v>
      </c>
      <c r="AI215" s="53">
        <f t="shared" si="414"/>
        <v>0</v>
      </c>
      <c r="AJ215" s="73">
        <f t="shared" si="410"/>
        <v>5685.6</v>
      </c>
      <c r="AK215" s="202"/>
      <c r="AL215" s="202"/>
      <c r="AM215" s="202"/>
      <c r="AN215" s="202"/>
      <c r="AO215" s="202"/>
      <c r="AQ215" s="205">
        <f t="shared" si="395"/>
        <v>339.69624435067101</v>
      </c>
      <c r="AR215" s="53">
        <f t="shared" si="363"/>
        <v>0</v>
      </c>
      <c r="AS215" s="54">
        <f t="shared" si="364"/>
        <v>0</v>
      </c>
      <c r="AT215" s="54">
        <f t="shared" si="365"/>
        <v>0</v>
      </c>
      <c r="AU215" s="54">
        <f t="shared" si="366"/>
        <v>0</v>
      </c>
      <c r="AV215" s="54">
        <f t="shared" si="367"/>
        <v>0</v>
      </c>
      <c r="AW215" s="54">
        <f t="shared" si="368"/>
        <v>0</v>
      </c>
      <c r="AX215" s="54">
        <f t="shared" si="369"/>
        <v>0</v>
      </c>
      <c r="AY215" s="54">
        <f t="shared" si="370"/>
        <v>0</v>
      </c>
      <c r="AZ215" s="54">
        <f t="shared" si="371"/>
        <v>0</v>
      </c>
      <c r="BA215" s="54">
        <f t="shared" si="372"/>
        <v>0</v>
      </c>
      <c r="BB215" s="54">
        <f t="shared" si="373"/>
        <v>0</v>
      </c>
      <c r="BC215" s="54">
        <f t="shared" si="374"/>
        <v>0</v>
      </c>
      <c r="BD215" s="54">
        <f t="shared" si="375"/>
        <v>0</v>
      </c>
      <c r="BE215" s="54">
        <f t="shared" si="376"/>
        <v>0</v>
      </c>
      <c r="BF215" s="54">
        <f t="shared" si="377"/>
        <v>0</v>
      </c>
      <c r="BG215" s="54">
        <f t="shared" si="378"/>
        <v>0</v>
      </c>
      <c r="BH215" s="54">
        <f t="shared" si="379"/>
        <v>0</v>
      </c>
      <c r="BI215" s="54">
        <f t="shared" si="380"/>
        <v>2.0544828858328583E-2</v>
      </c>
      <c r="BJ215" s="54">
        <f t="shared" si="381"/>
        <v>2.5436454776978243E-2</v>
      </c>
      <c r="BK215" s="54">
        <f t="shared" si="382"/>
        <v>2.5436454776978243E-2</v>
      </c>
      <c r="BL215" s="54">
        <f t="shared" si="383"/>
        <v>2.5436454776978243E-2</v>
      </c>
      <c r="BM215" s="54">
        <f t="shared" si="384"/>
        <v>2.5436454776978243E-2</v>
      </c>
      <c r="BN215" s="54">
        <f t="shared" si="385"/>
        <v>2.5436454776978243E-2</v>
      </c>
      <c r="BO215" s="54">
        <f t="shared" si="386"/>
        <v>2.5436454776978243E-2</v>
      </c>
      <c r="BP215" s="54">
        <f t="shared" si="387"/>
        <v>1.9974139167819455E-2</v>
      </c>
      <c r="BQ215" s="54">
        <f t="shared" si="388"/>
        <v>0</v>
      </c>
      <c r="BR215" s="54">
        <f t="shared" si="389"/>
        <v>0</v>
      </c>
      <c r="BS215" s="73">
        <f t="shared" si="411"/>
        <v>0.19313769668801753</v>
      </c>
      <c r="BV215" s="205"/>
    </row>
    <row r="216" spans="2:74" s="11" customFormat="1" ht="20.100000000000001" customHeight="1">
      <c r="B216" s="10">
        <f t="shared" si="393"/>
        <v>18</v>
      </c>
      <c r="C216" s="276" t="s">
        <v>44</v>
      </c>
      <c r="D216" s="147" t="s">
        <v>84</v>
      </c>
      <c r="E216" s="70">
        <v>1</v>
      </c>
      <c r="F216" s="203">
        <f t="shared" si="391"/>
        <v>2.5</v>
      </c>
      <c r="G216" s="203">
        <v>1.1000000000000001</v>
      </c>
      <c r="H216" s="74"/>
      <c r="I216" s="53">
        <f t="shared" ref="I216:AI216" si="415">+$E216*$F216*$G216*I21</f>
        <v>0</v>
      </c>
      <c r="J216" s="53">
        <f t="shared" si="415"/>
        <v>0</v>
      </c>
      <c r="K216" s="53">
        <f t="shared" si="415"/>
        <v>0</v>
      </c>
      <c r="L216" s="53">
        <f t="shared" si="415"/>
        <v>1485</v>
      </c>
      <c r="M216" s="53">
        <f t="shared" si="415"/>
        <v>1485</v>
      </c>
      <c r="N216" s="53">
        <f t="shared" si="415"/>
        <v>2574</v>
      </c>
      <c r="O216" s="53">
        <f t="shared" si="415"/>
        <v>2574</v>
      </c>
      <c r="P216" s="53">
        <f t="shared" si="415"/>
        <v>2574</v>
      </c>
      <c r="Q216" s="53">
        <f t="shared" si="415"/>
        <v>2574</v>
      </c>
      <c r="R216" s="53">
        <f t="shared" si="415"/>
        <v>2574</v>
      </c>
      <c r="S216" s="53">
        <f t="shared" si="415"/>
        <v>2574</v>
      </c>
      <c r="T216" s="53">
        <f t="shared" si="415"/>
        <v>2574</v>
      </c>
      <c r="U216" s="53">
        <f t="shared" si="415"/>
        <v>1485</v>
      </c>
      <c r="V216" s="53">
        <f t="shared" si="415"/>
        <v>1485</v>
      </c>
      <c r="W216" s="53">
        <f t="shared" si="415"/>
        <v>1485</v>
      </c>
      <c r="X216" s="53">
        <f t="shared" si="415"/>
        <v>1485</v>
      </c>
      <c r="Y216" s="53">
        <f t="shared" si="415"/>
        <v>1485</v>
      </c>
      <c r="Z216" s="53">
        <f t="shared" si="415"/>
        <v>929.5</v>
      </c>
      <c r="AA216" s="53">
        <f t="shared" si="415"/>
        <v>0</v>
      </c>
      <c r="AB216" s="53">
        <f t="shared" si="415"/>
        <v>0</v>
      </c>
      <c r="AC216" s="53">
        <f t="shared" si="415"/>
        <v>0</v>
      </c>
      <c r="AD216" s="53">
        <f t="shared" si="415"/>
        <v>0</v>
      </c>
      <c r="AE216" s="53">
        <f t="shared" si="415"/>
        <v>0</v>
      </c>
      <c r="AF216" s="53">
        <f t="shared" si="415"/>
        <v>0</v>
      </c>
      <c r="AG216" s="53">
        <f t="shared" si="415"/>
        <v>0</v>
      </c>
      <c r="AH216" s="53">
        <f t="shared" si="415"/>
        <v>0</v>
      </c>
      <c r="AI216" s="53">
        <f t="shared" si="415"/>
        <v>0</v>
      </c>
      <c r="AJ216" s="53">
        <f t="shared" si="410"/>
        <v>29342.5</v>
      </c>
      <c r="AK216" s="201"/>
      <c r="AL216" s="201"/>
      <c r="AM216" s="201"/>
      <c r="AN216" s="201"/>
      <c r="AO216" s="201"/>
      <c r="AQ216" s="205">
        <f t="shared" si="395"/>
        <v>339.69624435067101</v>
      </c>
      <c r="AR216" s="53">
        <f t="shared" si="363"/>
        <v>0</v>
      </c>
      <c r="AS216" s="54">
        <f t="shared" si="364"/>
        <v>0</v>
      </c>
      <c r="AT216" s="54">
        <f t="shared" si="365"/>
        <v>0</v>
      </c>
      <c r="AU216" s="54">
        <f t="shared" si="366"/>
        <v>5.0444892286074641E-2</v>
      </c>
      <c r="AV216" s="54">
        <f t="shared" si="367"/>
        <v>5.0444892286074641E-2</v>
      </c>
      <c r="AW216" s="54">
        <f t="shared" si="368"/>
        <v>8.7437813295862712E-2</v>
      </c>
      <c r="AX216" s="54">
        <f t="shared" si="369"/>
        <v>8.7437813295862712E-2</v>
      </c>
      <c r="AY216" s="54">
        <f t="shared" si="370"/>
        <v>8.7437813295862712E-2</v>
      </c>
      <c r="AZ216" s="54">
        <f t="shared" si="371"/>
        <v>8.7437813295862712E-2</v>
      </c>
      <c r="BA216" s="54">
        <f t="shared" si="372"/>
        <v>8.7437813295862712E-2</v>
      </c>
      <c r="BB216" s="54">
        <f t="shared" si="373"/>
        <v>8.7437813295862712E-2</v>
      </c>
      <c r="BC216" s="54">
        <f t="shared" si="374"/>
        <v>8.7437813295862712E-2</v>
      </c>
      <c r="BD216" s="54">
        <f t="shared" si="375"/>
        <v>5.0444892286074641E-2</v>
      </c>
      <c r="BE216" s="54">
        <f t="shared" si="376"/>
        <v>5.0444892286074641E-2</v>
      </c>
      <c r="BF216" s="54">
        <f t="shared" si="377"/>
        <v>5.0444892286074641E-2</v>
      </c>
      <c r="BG216" s="54">
        <f t="shared" si="378"/>
        <v>5.0444892286074641E-2</v>
      </c>
      <c r="BH216" s="54">
        <f t="shared" si="379"/>
        <v>5.0444892286074641E-2</v>
      </c>
      <c r="BI216" s="54">
        <f t="shared" si="380"/>
        <v>3.1574765912394873E-2</v>
      </c>
      <c r="BJ216" s="54">
        <f t="shared" si="381"/>
        <v>0</v>
      </c>
      <c r="BK216" s="54">
        <f t="shared" si="382"/>
        <v>0</v>
      </c>
      <c r="BL216" s="54">
        <f t="shared" si="383"/>
        <v>0</v>
      </c>
      <c r="BM216" s="54">
        <f t="shared" si="384"/>
        <v>0</v>
      </c>
      <c r="BN216" s="54">
        <f t="shared" si="385"/>
        <v>0</v>
      </c>
      <c r="BO216" s="54">
        <f t="shared" si="386"/>
        <v>0</v>
      </c>
      <c r="BP216" s="54">
        <f t="shared" si="387"/>
        <v>0</v>
      </c>
      <c r="BQ216" s="54">
        <f t="shared" si="388"/>
        <v>0</v>
      </c>
      <c r="BR216" s="54">
        <f t="shared" si="389"/>
        <v>0</v>
      </c>
      <c r="BS216" s="53">
        <f t="shared" si="411"/>
        <v>0.99675370498595628</v>
      </c>
      <c r="BV216" s="205"/>
    </row>
    <row r="217" spans="2:74" s="11" customFormat="1" ht="20.100000000000001" customHeight="1">
      <c r="B217" s="10">
        <f t="shared" si="393"/>
        <v>19</v>
      </c>
      <c r="C217" s="278"/>
      <c r="D217" s="70" t="s">
        <v>83</v>
      </c>
      <c r="E217" s="70">
        <v>1</v>
      </c>
      <c r="F217" s="203">
        <f t="shared" si="391"/>
        <v>2.5</v>
      </c>
      <c r="G217" s="203">
        <v>1.1000000000000001</v>
      </c>
      <c r="H217" s="74"/>
      <c r="I217" s="53">
        <f t="shared" ref="I217:AI217" si="416">+$E217*$F217*$G217*I22</f>
        <v>0</v>
      </c>
      <c r="J217" s="53">
        <f t="shared" si="416"/>
        <v>0</v>
      </c>
      <c r="K217" s="53">
        <f t="shared" si="416"/>
        <v>0</v>
      </c>
      <c r="L217" s="53">
        <f t="shared" si="416"/>
        <v>0</v>
      </c>
      <c r="M217" s="53">
        <f t="shared" si="416"/>
        <v>0</v>
      </c>
      <c r="N217" s="53">
        <f t="shared" si="416"/>
        <v>858</v>
      </c>
      <c r="O217" s="53">
        <f t="shared" si="416"/>
        <v>858</v>
      </c>
      <c r="P217" s="53">
        <f t="shared" si="416"/>
        <v>858</v>
      </c>
      <c r="Q217" s="53">
        <f t="shared" si="416"/>
        <v>858</v>
      </c>
      <c r="R217" s="53">
        <f t="shared" si="416"/>
        <v>858</v>
      </c>
      <c r="S217" s="53">
        <f t="shared" si="416"/>
        <v>858</v>
      </c>
      <c r="T217" s="53">
        <f t="shared" si="416"/>
        <v>858</v>
      </c>
      <c r="U217" s="53">
        <f t="shared" si="416"/>
        <v>0</v>
      </c>
      <c r="V217" s="53">
        <f t="shared" si="416"/>
        <v>0</v>
      </c>
      <c r="W217" s="53">
        <f t="shared" si="416"/>
        <v>0</v>
      </c>
      <c r="X217" s="53">
        <f t="shared" si="416"/>
        <v>0</v>
      </c>
      <c r="Y217" s="53">
        <f t="shared" si="416"/>
        <v>0</v>
      </c>
      <c r="Z217" s="53">
        <f t="shared" si="416"/>
        <v>858</v>
      </c>
      <c r="AA217" s="53">
        <f t="shared" si="416"/>
        <v>858</v>
      </c>
      <c r="AB217" s="53">
        <f t="shared" si="416"/>
        <v>858</v>
      </c>
      <c r="AC217" s="53">
        <f t="shared" si="416"/>
        <v>858</v>
      </c>
      <c r="AD217" s="53">
        <f t="shared" si="416"/>
        <v>858</v>
      </c>
      <c r="AE217" s="53">
        <f t="shared" si="416"/>
        <v>704</v>
      </c>
      <c r="AF217" s="53">
        <f t="shared" si="416"/>
        <v>0</v>
      </c>
      <c r="AG217" s="53">
        <f t="shared" si="416"/>
        <v>0</v>
      </c>
      <c r="AH217" s="53">
        <f t="shared" si="416"/>
        <v>0</v>
      </c>
      <c r="AI217" s="53">
        <f t="shared" si="416"/>
        <v>0</v>
      </c>
      <c r="AJ217" s="53">
        <f t="shared" ref="AJ217:AJ221" si="417">SUM(I217:AI217)</f>
        <v>11000</v>
      </c>
      <c r="AK217" s="201"/>
      <c r="AL217" s="201"/>
      <c r="AM217" s="201"/>
      <c r="AN217" s="201"/>
      <c r="AO217" s="201"/>
      <c r="AQ217" s="205">
        <f t="shared" si="395"/>
        <v>339.69624435067101</v>
      </c>
      <c r="AR217" s="53">
        <f t="shared" si="363"/>
        <v>0</v>
      </c>
      <c r="AS217" s="54">
        <f t="shared" si="364"/>
        <v>0</v>
      </c>
      <c r="AT217" s="54">
        <f t="shared" si="365"/>
        <v>0</v>
      </c>
      <c r="AU217" s="54">
        <f t="shared" si="366"/>
        <v>0</v>
      </c>
      <c r="AV217" s="54">
        <f t="shared" si="367"/>
        <v>0</v>
      </c>
      <c r="AW217" s="54">
        <f t="shared" si="368"/>
        <v>2.9145937765287573E-2</v>
      </c>
      <c r="AX217" s="54">
        <f t="shared" si="369"/>
        <v>2.9145937765287573E-2</v>
      </c>
      <c r="AY217" s="54">
        <f t="shared" si="370"/>
        <v>2.9145937765287573E-2</v>
      </c>
      <c r="AZ217" s="54">
        <f t="shared" si="371"/>
        <v>2.9145937765287573E-2</v>
      </c>
      <c r="BA217" s="54">
        <f t="shared" si="372"/>
        <v>2.9145937765287573E-2</v>
      </c>
      <c r="BB217" s="54">
        <f t="shared" si="373"/>
        <v>2.9145937765287573E-2</v>
      </c>
      <c r="BC217" s="54">
        <f t="shared" si="374"/>
        <v>2.9145937765287573E-2</v>
      </c>
      <c r="BD217" s="54">
        <f t="shared" si="375"/>
        <v>0</v>
      </c>
      <c r="BE217" s="54">
        <f t="shared" si="376"/>
        <v>0</v>
      </c>
      <c r="BF217" s="54">
        <f t="shared" si="377"/>
        <v>0</v>
      </c>
      <c r="BG217" s="54">
        <f t="shared" si="378"/>
        <v>0</v>
      </c>
      <c r="BH217" s="54">
        <f t="shared" si="379"/>
        <v>0</v>
      </c>
      <c r="BI217" s="54">
        <f t="shared" si="380"/>
        <v>2.9145937765287573E-2</v>
      </c>
      <c r="BJ217" s="54">
        <f t="shared" si="381"/>
        <v>2.9145937765287573E-2</v>
      </c>
      <c r="BK217" s="54">
        <f t="shared" si="382"/>
        <v>2.9145937765287573E-2</v>
      </c>
      <c r="BL217" s="54">
        <f t="shared" si="383"/>
        <v>2.9145937765287573E-2</v>
      </c>
      <c r="BM217" s="54">
        <f t="shared" si="384"/>
        <v>2.9145937765287573E-2</v>
      </c>
      <c r="BN217" s="54">
        <f t="shared" si="385"/>
        <v>2.3914615602287241E-2</v>
      </c>
      <c r="BO217" s="54">
        <f t="shared" si="386"/>
        <v>0</v>
      </c>
      <c r="BP217" s="54">
        <f t="shared" si="387"/>
        <v>0</v>
      </c>
      <c r="BQ217" s="54">
        <f t="shared" si="388"/>
        <v>0</v>
      </c>
      <c r="BR217" s="54">
        <f t="shared" si="389"/>
        <v>0</v>
      </c>
      <c r="BS217" s="53">
        <f t="shared" ref="BS217:BS221" si="418">SUM(AR217:BR217)</f>
        <v>0.3736658687857381</v>
      </c>
      <c r="BV217" s="205"/>
    </row>
    <row r="218" spans="2:74" s="11" customFormat="1" ht="20.100000000000001" customHeight="1">
      <c r="B218" s="10">
        <f t="shared" si="393"/>
        <v>20</v>
      </c>
      <c r="C218" s="278"/>
      <c r="D218" s="70" t="s">
        <v>84</v>
      </c>
      <c r="E218" s="70">
        <v>1</v>
      </c>
      <c r="F218" s="203">
        <f t="shared" si="391"/>
        <v>2.5</v>
      </c>
      <c r="G218" s="203">
        <v>1.1000000000000001</v>
      </c>
      <c r="H218" s="74"/>
      <c r="I218" s="53">
        <f t="shared" ref="I218:AI218" si="419">+$E218*$F218*$G218*I23</f>
        <v>0</v>
      </c>
      <c r="J218" s="53">
        <f t="shared" si="419"/>
        <v>0</v>
      </c>
      <c r="K218" s="53">
        <f t="shared" si="419"/>
        <v>0</v>
      </c>
      <c r="L218" s="53">
        <f t="shared" si="419"/>
        <v>0</v>
      </c>
      <c r="M218" s="53">
        <f t="shared" si="419"/>
        <v>0</v>
      </c>
      <c r="N218" s="53">
        <f t="shared" si="419"/>
        <v>0</v>
      </c>
      <c r="O218" s="53">
        <f t="shared" si="419"/>
        <v>0</v>
      </c>
      <c r="P218" s="53">
        <f t="shared" si="419"/>
        <v>0</v>
      </c>
      <c r="Q218" s="53">
        <f t="shared" si="419"/>
        <v>0</v>
      </c>
      <c r="R218" s="53">
        <f t="shared" si="419"/>
        <v>0</v>
      </c>
      <c r="S218" s="53">
        <f t="shared" si="419"/>
        <v>0</v>
      </c>
      <c r="T218" s="53">
        <f t="shared" si="419"/>
        <v>0</v>
      </c>
      <c r="U218" s="53">
        <f t="shared" si="419"/>
        <v>0</v>
      </c>
      <c r="V218" s="53">
        <f t="shared" si="419"/>
        <v>0</v>
      </c>
      <c r="W218" s="53">
        <f t="shared" si="419"/>
        <v>0</v>
      </c>
      <c r="X218" s="53">
        <f t="shared" si="419"/>
        <v>0</v>
      </c>
      <c r="Y218" s="53">
        <f t="shared" si="419"/>
        <v>0</v>
      </c>
      <c r="Z218" s="53">
        <f t="shared" si="419"/>
        <v>1584</v>
      </c>
      <c r="AA218" s="53">
        <f t="shared" si="419"/>
        <v>1584</v>
      </c>
      <c r="AB218" s="53">
        <f t="shared" si="419"/>
        <v>682</v>
      </c>
      <c r="AC218" s="53">
        <f t="shared" si="419"/>
        <v>0</v>
      </c>
      <c r="AD218" s="53">
        <f t="shared" si="419"/>
        <v>0</v>
      </c>
      <c r="AE218" s="53">
        <f t="shared" si="419"/>
        <v>0</v>
      </c>
      <c r="AF218" s="53">
        <f t="shared" si="419"/>
        <v>0</v>
      </c>
      <c r="AG218" s="53">
        <f t="shared" si="419"/>
        <v>0</v>
      </c>
      <c r="AH218" s="53">
        <f t="shared" si="419"/>
        <v>0</v>
      </c>
      <c r="AI218" s="53">
        <f t="shared" si="419"/>
        <v>0</v>
      </c>
      <c r="AJ218" s="53">
        <f t="shared" si="417"/>
        <v>3850</v>
      </c>
      <c r="AK218" s="201"/>
      <c r="AL218" s="201"/>
      <c r="AM218" s="201"/>
      <c r="AN218" s="201"/>
      <c r="AO218" s="201"/>
      <c r="AQ218" s="205">
        <f t="shared" si="395"/>
        <v>339.69624435067101</v>
      </c>
      <c r="AR218" s="53">
        <f t="shared" si="363"/>
        <v>0</v>
      </c>
      <c r="AS218" s="54">
        <f t="shared" si="364"/>
        <v>0</v>
      </c>
      <c r="AT218" s="54">
        <f t="shared" si="365"/>
        <v>0</v>
      </c>
      <c r="AU218" s="54">
        <f t="shared" si="366"/>
        <v>0</v>
      </c>
      <c r="AV218" s="54">
        <f t="shared" si="367"/>
        <v>0</v>
      </c>
      <c r="AW218" s="54">
        <f t="shared" si="368"/>
        <v>0</v>
      </c>
      <c r="AX218" s="54">
        <f t="shared" si="369"/>
        <v>0</v>
      </c>
      <c r="AY218" s="54">
        <f t="shared" si="370"/>
        <v>0</v>
      </c>
      <c r="AZ218" s="54">
        <f t="shared" si="371"/>
        <v>0</v>
      </c>
      <c r="BA218" s="54">
        <f t="shared" si="372"/>
        <v>0</v>
      </c>
      <c r="BB218" s="54">
        <f t="shared" si="373"/>
        <v>0</v>
      </c>
      <c r="BC218" s="54">
        <f t="shared" si="374"/>
        <v>0</v>
      </c>
      <c r="BD218" s="54">
        <f t="shared" si="375"/>
        <v>0</v>
      </c>
      <c r="BE218" s="54">
        <f t="shared" si="376"/>
        <v>0</v>
      </c>
      <c r="BF218" s="54">
        <f t="shared" si="377"/>
        <v>0</v>
      </c>
      <c r="BG218" s="54">
        <f t="shared" si="378"/>
        <v>0</v>
      </c>
      <c r="BH218" s="54">
        <f t="shared" si="379"/>
        <v>0</v>
      </c>
      <c r="BI218" s="54">
        <f t="shared" si="380"/>
        <v>5.3807885105146294E-2</v>
      </c>
      <c r="BJ218" s="54">
        <f t="shared" si="381"/>
        <v>5.3807885105146294E-2</v>
      </c>
      <c r="BK218" s="54">
        <f t="shared" si="382"/>
        <v>2.3167283864715761E-2</v>
      </c>
      <c r="BL218" s="54">
        <f t="shared" si="383"/>
        <v>0</v>
      </c>
      <c r="BM218" s="54">
        <f t="shared" si="384"/>
        <v>0</v>
      </c>
      <c r="BN218" s="54">
        <f t="shared" si="385"/>
        <v>0</v>
      </c>
      <c r="BO218" s="54">
        <f t="shared" si="386"/>
        <v>0</v>
      </c>
      <c r="BP218" s="54">
        <f t="shared" si="387"/>
        <v>0</v>
      </c>
      <c r="BQ218" s="54">
        <f t="shared" si="388"/>
        <v>0</v>
      </c>
      <c r="BR218" s="54">
        <f t="shared" si="389"/>
        <v>0</v>
      </c>
      <c r="BS218" s="53">
        <f t="shared" si="418"/>
        <v>0.13078305407500834</v>
      </c>
      <c r="BV218" s="205"/>
    </row>
    <row r="219" spans="2:74" s="11" customFormat="1" ht="20.100000000000001" customHeight="1">
      <c r="B219" s="10">
        <f t="shared" si="393"/>
        <v>21</v>
      </c>
      <c r="C219" s="277"/>
      <c r="D219" s="70" t="s">
        <v>83</v>
      </c>
      <c r="E219" s="70">
        <v>1</v>
      </c>
      <c r="F219" s="203">
        <f t="shared" si="391"/>
        <v>2.5</v>
      </c>
      <c r="G219" s="203">
        <v>1.1000000000000001</v>
      </c>
      <c r="H219" s="74"/>
      <c r="I219" s="53">
        <f t="shared" ref="I219:AI219" si="420">+$E219*$F219*$G219*I24</f>
        <v>0</v>
      </c>
      <c r="J219" s="53">
        <f t="shared" si="420"/>
        <v>0</v>
      </c>
      <c r="K219" s="53">
        <f t="shared" si="420"/>
        <v>0</v>
      </c>
      <c r="L219" s="53">
        <f t="shared" si="420"/>
        <v>0</v>
      </c>
      <c r="M219" s="53">
        <f t="shared" si="420"/>
        <v>0</v>
      </c>
      <c r="N219" s="53">
        <f t="shared" si="420"/>
        <v>0</v>
      </c>
      <c r="O219" s="53">
        <f t="shared" si="420"/>
        <v>0</v>
      </c>
      <c r="P219" s="53">
        <f t="shared" si="420"/>
        <v>0</v>
      </c>
      <c r="Q219" s="53">
        <f t="shared" si="420"/>
        <v>0</v>
      </c>
      <c r="R219" s="53">
        <f t="shared" si="420"/>
        <v>0</v>
      </c>
      <c r="S219" s="53">
        <f t="shared" si="420"/>
        <v>0</v>
      </c>
      <c r="T219" s="53">
        <f t="shared" si="420"/>
        <v>0</v>
      </c>
      <c r="U219" s="53">
        <f t="shared" si="420"/>
        <v>0</v>
      </c>
      <c r="V219" s="53">
        <f t="shared" si="420"/>
        <v>0</v>
      </c>
      <c r="W219" s="53">
        <f t="shared" si="420"/>
        <v>0</v>
      </c>
      <c r="X219" s="53">
        <f t="shared" si="420"/>
        <v>0</v>
      </c>
      <c r="Y219" s="53">
        <f t="shared" si="420"/>
        <v>0</v>
      </c>
      <c r="Z219" s="53">
        <f t="shared" si="420"/>
        <v>0</v>
      </c>
      <c r="AA219" s="53">
        <f t="shared" si="420"/>
        <v>0</v>
      </c>
      <c r="AB219" s="53">
        <f t="shared" si="420"/>
        <v>660</v>
      </c>
      <c r="AC219" s="53">
        <f t="shared" si="420"/>
        <v>660</v>
      </c>
      <c r="AD219" s="53">
        <f t="shared" si="420"/>
        <v>660</v>
      </c>
      <c r="AE219" s="53">
        <f t="shared" si="420"/>
        <v>110</v>
      </c>
      <c r="AF219" s="53">
        <f t="shared" si="420"/>
        <v>0</v>
      </c>
      <c r="AG219" s="53">
        <f t="shared" si="420"/>
        <v>0</v>
      </c>
      <c r="AH219" s="53">
        <f t="shared" si="420"/>
        <v>0</v>
      </c>
      <c r="AI219" s="53">
        <f t="shared" si="420"/>
        <v>0</v>
      </c>
      <c r="AJ219" s="53">
        <f t="shared" si="417"/>
        <v>2090</v>
      </c>
      <c r="AK219" s="201"/>
      <c r="AL219" s="201"/>
      <c r="AM219" s="201"/>
      <c r="AN219" s="201"/>
      <c r="AO219" s="201"/>
      <c r="AQ219" s="205">
        <f t="shared" si="395"/>
        <v>339.69624435067101</v>
      </c>
      <c r="AR219" s="53">
        <f t="shared" si="363"/>
        <v>0</v>
      </c>
      <c r="AS219" s="54">
        <f t="shared" si="364"/>
        <v>0</v>
      </c>
      <c r="AT219" s="54">
        <f t="shared" si="365"/>
        <v>0</v>
      </c>
      <c r="AU219" s="54">
        <f t="shared" si="366"/>
        <v>0</v>
      </c>
      <c r="AV219" s="54">
        <f t="shared" si="367"/>
        <v>0</v>
      </c>
      <c r="AW219" s="54">
        <f t="shared" si="368"/>
        <v>0</v>
      </c>
      <c r="AX219" s="54">
        <f t="shared" si="369"/>
        <v>0</v>
      </c>
      <c r="AY219" s="54">
        <f t="shared" si="370"/>
        <v>0</v>
      </c>
      <c r="AZ219" s="54">
        <f t="shared" si="371"/>
        <v>0</v>
      </c>
      <c r="BA219" s="54">
        <f t="shared" si="372"/>
        <v>0</v>
      </c>
      <c r="BB219" s="54">
        <f t="shared" si="373"/>
        <v>0</v>
      </c>
      <c r="BC219" s="54">
        <f t="shared" si="374"/>
        <v>0</v>
      </c>
      <c r="BD219" s="54">
        <f t="shared" si="375"/>
        <v>0</v>
      </c>
      <c r="BE219" s="54">
        <f t="shared" si="376"/>
        <v>0</v>
      </c>
      <c r="BF219" s="54">
        <f t="shared" si="377"/>
        <v>0</v>
      </c>
      <c r="BG219" s="54">
        <f t="shared" si="378"/>
        <v>0</v>
      </c>
      <c r="BH219" s="54">
        <f t="shared" si="379"/>
        <v>0</v>
      </c>
      <c r="BI219" s="54">
        <f t="shared" si="380"/>
        <v>0</v>
      </c>
      <c r="BJ219" s="54">
        <f t="shared" si="381"/>
        <v>0</v>
      </c>
      <c r="BK219" s="54">
        <f t="shared" si="382"/>
        <v>2.2419952127144288E-2</v>
      </c>
      <c r="BL219" s="54">
        <f t="shared" si="383"/>
        <v>2.2419952127144288E-2</v>
      </c>
      <c r="BM219" s="54">
        <f t="shared" si="384"/>
        <v>2.2419952127144288E-2</v>
      </c>
      <c r="BN219" s="54">
        <f t="shared" si="385"/>
        <v>3.7366586878573812E-3</v>
      </c>
      <c r="BO219" s="54">
        <f t="shared" si="386"/>
        <v>0</v>
      </c>
      <c r="BP219" s="54">
        <f t="shared" si="387"/>
        <v>0</v>
      </c>
      <c r="BQ219" s="54">
        <f t="shared" si="388"/>
        <v>0</v>
      </c>
      <c r="BR219" s="54">
        <f t="shared" si="389"/>
        <v>0</v>
      </c>
      <c r="BS219" s="53">
        <f t="shared" si="418"/>
        <v>7.099651506929025E-2</v>
      </c>
      <c r="BV219" s="205"/>
    </row>
    <row r="220" spans="2:74" s="11" customFormat="1" ht="20.100000000000001" customHeight="1">
      <c r="B220" s="10">
        <f t="shared" si="393"/>
        <v>22</v>
      </c>
      <c r="C220" s="276" t="s">
        <v>45</v>
      </c>
      <c r="D220" s="70" t="s">
        <v>84</v>
      </c>
      <c r="E220" s="70">
        <v>1</v>
      </c>
      <c r="F220" s="203">
        <f t="shared" si="391"/>
        <v>2.7</v>
      </c>
      <c r="G220" s="203">
        <v>1.3</v>
      </c>
      <c r="H220" s="74"/>
      <c r="I220" s="53">
        <f t="shared" ref="I220:AI220" si="421">+$E220*$F220*$G220*I25</f>
        <v>0</v>
      </c>
      <c r="J220" s="53">
        <f t="shared" si="421"/>
        <v>0</v>
      </c>
      <c r="K220" s="53">
        <f t="shared" si="421"/>
        <v>0</v>
      </c>
      <c r="L220" s="53">
        <f t="shared" si="421"/>
        <v>0</v>
      </c>
      <c r="M220" s="53">
        <f t="shared" si="421"/>
        <v>0</v>
      </c>
      <c r="N220" s="53">
        <f t="shared" si="421"/>
        <v>0</v>
      </c>
      <c r="O220" s="53">
        <f t="shared" si="421"/>
        <v>0</v>
      </c>
      <c r="P220" s="53">
        <f t="shared" si="421"/>
        <v>0</v>
      </c>
      <c r="Q220" s="53">
        <f t="shared" si="421"/>
        <v>0</v>
      </c>
      <c r="R220" s="53">
        <f t="shared" si="421"/>
        <v>0</v>
      </c>
      <c r="S220" s="53">
        <f t="shared" si="421"/>
        <v>1642.68</v>
      </c>
      <c r="T220" s="53">
        <f t="shared" si="421"/>
        <v>1642.68</v>
      </c>
      <c r="U220" s="53">
        <f t="shared" si="421"/>
        <v>245.70000000000002</v>
      </c>
      <c r="V220" s="53">
        <f t="shared" si="421"/>
        <v>0</v>
      </c>
      <c r="W220" s="53">
        <f t="shared" si="421"/>
        <v>0</v>
      </c>
      <c r="X220" s="53">
        <f t="shared" si="421"/>
        <v>0</v>
      </c>
      <c r="Y220" s="53">
        <f t="shared" si="421"/>
        <v>0</v>
      </c>
      <c r="Z220" s="53">
        <f t="shared" si="421"/>
        <v>0</v>
      </c>
      <c r="AA220" s="53">
        <f t="shared" si="421"/>
        <v>0</v>
      </c>
      <c r="AB220" s="53">
        <f t="shared" si="421"/>
        <v>0</v>
      </c>
      <c r="AC220" s="53">
        <f t="shared" si="421"/>
        <v>0</v>
      </c>
      <c r="AD220" s="53">
        <f t="shared" si="421"/>
        <v>0</v>
      </c>
      <c r="AE220" s="53">
        <f t="shared" si="421"/>
        <v>0</v>
      </c>
      <c r="AF220" s="53">
        <f t="shared" si="421"/>
        <v>0</v>
      </c>
      <c r="AG220" s="53">
        <f t="shared" si="421"/>
        <v>0</v>
      </c>
      <c r="AH220" s="53">
        <f t="shared" si="421"/>
        <v>0</v>
      </c>
      <c r="AI220" s="53">
        <f t="shared" si="421"/>
        <v>0</v>
      </c>
      <c r="AJ220" s="53">
        <f t="shared" si="417"/>
        <v>3531.06</v>
      </c>
      <c r="AK220" s="201"/>
      <c r="AL220" s="201"/>
      <c r="AM220" s="201"/>
      <c r="AN220" s="201"/>
      <c r="AO220" s="201"/>
      <c r="AQ220" s="205">
        <f t="shared" si="395"/>
        <v>339.69624435067101</v>
      </c>
      <c r="AR220" s="53">
        <f t="shared" si="363"/>
        <v>0</v>
      </c>
      <c r="AS220" s="54">
        <f t="shared" si="364"/>
        <v>0</v>
      </c>
      <c r="AT220" s="54">
        <f t="shared" si="365"/>
        <v>0</v>
      </c>
      <c r="AU220" s="54">
        <f t="shared" si="366"/>
        <v>0</v>
      </c>
      <c r="AV220" s="54">
        <f t="shared" si="367"/>
        <v>0</v>
      </c>
      <c r="AW220" s="54">
        <f t="shared" si="368"/>
        <v>0</v>
      </c>
      <c r="AX220" s="54">
        <f t="shared" si="369"/>
        <v>0</v>
      </c>
      <c r="AY220" s="54">
        <f t="shared" si="370"/>
        <v>0</v>
      </c>
      <c r="AZ220" s="54">
        <f t="shared" si="371"/>
        <v>0</v>
      </c>
      <c r="BA220" s="54">
        <f t="shared" si="372"/>
        <v>0</v>
      </c>
      <c r="BB220" s="54">
        <f t="shared" si="373"/>
        <v>5.5801222666996032E-2</v>
      </c>
      <c r="BC220" s="54">
        <f t="shared" si="374"/>
        <v>5.5801222666996032E-2</v>
      </c>
      <c r="BD220" s="54">
        <f t="shared" si="375"/>
        <v>8.3463367236959879E-3</v>
      </c>
      <c r="BE220" s="54">
        <f t="shared" si="376"/>
        <v>0</v>
      </c>
      <c r="BF220" s="54">
        <f t="shared" si="377"/>
        <v>0</v>
      </c>
      <c r="BG220" s="54">
        <f t="shared" si="378"/>
        <v>0</v>
      </c>
      <c r="BH220" s="54">
        <f t="shared" si="379"/>
        <v>0</v>
      </c>
      <c r="BI220" s="54">
        <f t="shared" si="380"/>
        <v>0</v>
      </c>
      <c r="BJ220" s="54">
        <f t="shared" si="381"/>
        <v>0</v>
      </c>
      <c r="BK220" s="54">
        <f t="shared" si="382"/>
        <v>0</v>
      </c>
      <c r="BL220" s="54">
        <f t="shared" si="383"/>
        <v>0</v>
      </c>
      <c r="BM220" s="54">
        <f t="shared" si="384"/>
        <v>0</v>
      </c>
      <c r="BN220" s="54">
        <f t="shared" si="385"/>
        <v>0</v>
      </c>
      <c r="BO220" s="54">
        <f t="shared" si="386"/>
        <v>0</v>
      </c>
      <c r="BP220" s="54">
        <f t="shared" si="387"/>
        <v>0</v>
      </c>
      <c r="BQ220" s="54">
        <f t="shared" si="388"/>
        <v>0</v>
      </c>
      <c r="BR220" s="54">
        <f t="shared" si="389"/>
        <v>0</v>
      </c>
      <c r="BS220" s="53">
        <f t="shared" si="418"/>
        <v>0.11994878205768805</v>
      </c>
      <c r="BV220" s="205"/>
    </row>
    <row r="221" spans="2:74" s="11" customFormat="1" ht="20.100000000000001" customHeight="1">
      <c r="B221" s="10">
        <f t="shared" si="393"/>
        <v>23</v>
      </c>
      <c r="C221" s="277"/>
      <c r="D221" s="70" t="s">
        <v>83</v>
      </c>
      <c r="E221" s="70">
        <v>1</v>
      </c>
      <c r="F221" s="203">
        <f t="shared" si="391"/>
        <v>2.7</v>
      </c>
      <c r="G221" s="203">
        <v>1.3</v>
      </c>
      <c r="H221" s="74"/>
      <c r="I221" s="53">
        <f t="shared" ref="I221:AI221" si="422">+$E221*$F221*$G221*I26</f>
        <v>0</v>
      </c>
      <c r="J221" s="53">
        <f t="shared" si="422"/>
        <v>0</v>
      </c>
      <c r="K221" s="53">
        <f t="shared" si="422"/>
        <v>0</v>
      </c>
      <c r="L221" s="53">
        <f t="shared" si="422"/>
        <v>0</v>
      </c>
      <c r="M221" s="53">
        <f t="shared" si="422"/>
        <v>315.90000000000003</v>
      </c>
      <c r="N221" s="53">
        <f t="shared" si="422"/>
        <v>821.34</v>
      </c>
      <c r="O221" s="53">
        <f t="shared" si="422"/>
        <v>821.34</v>
      </c>
      <c r="P221" s="53">
        <f t="shared" si="422"/>
        <v>821.34</v>
      </c>
      <c r="Q221" s="53">
        <f t="shared" si="422"/>
        <v>821.34</v>
      </c>
      <c r="R221" s="53">
        <f t="shared" si="422"/>
        <v>821.34</v>
      </c>
      <c r="S221" s="53">
        <f t="shared" si="422"/>
        <v>0</v>
      </c>
      <c r="T221" s="53">
        <f t="shared" si="422"/>
        <v>0</v>
      </c>
      <c r="U221" s="53">
        <f t="shared" si="422"/>
        <v>0</v>
      </c>
      <c r="V221" s="53">
        <f t="shared" si="422"/>
        <v>0</v>
      </c>
      <c r="W221" s="53">
        <f t="shared" si="422"/>
        <v>0</v>
      </c>
      <c r="X221" s="53">
        <f t="shared" si="422"/>
        <v>0</v>
      </c>
      <c r="Y221" s="53">
        <f t="shared" si="422"/>
        <v>0</v>
      </c>
      <c r="Z221" s="53">
        <f t="shared" si="422"/>
        <v>0</v>
      </c>
      <c r="AA221" s="53">
        <f t="shared" si="422"/>
        <v>0</v>
      </c>
      <c r="AB221" s="53">
        <f t="shared" si="422"/>
        <v>0</v>
      </c>
      <c r="AC221" s="53">
        <f t="shared" si="422"/>
        <v>0</v>
      </c>
      <c r="AD221" s="53">
        <f t="shared" si="422"/>
        <v>0</v>
      </c>
      <c r="AE221" s="53">
        <f t="shared" si="422"/>
        <v>0</v>
      </c>
      <c r="AF221" s="53">
        <f t="shared" si="422"/>
        <v>0</v>
      </c>
      <c r="AG221" s="53">
        <f t="shared" si="422"/>
        <v>0</v>
      </c>
      <c r="AH221" s="53">
        <f t="shared" si="422"/>
        <v>0</v>
      </c>
      <c r="AI221" s="53">
        <f t="shared" si="422"/>
        <v>0</v>
      </c>
      <c r="AJ221" s="53">
        <f t="shared" si="417"/>
        <v>4422.6000000000004</v>
      </c>
      <c r="AK221" s="201"/>
      <c r="AL221" s="201"/>
      <c r="AM221" s="201"/>
      <c r="AN221" s="201"/>
      <c r="AO221" s="201"/>
      <c r="AQ221" s="205">
        <f t="shared" si="395"/>
        <v>339.69624435067101</v>
      </c>
      <c r="AR221" s="53">
        <f t="shared" si="363"/>
        <v>0</v>
      </c>
      <c r="AS221" s="54">
        <f t="shared" si="364"/>
        <v>0</v>
      </c>
      <c r="AT221" s="54">
        <f t="shared" si="365"/>
        <v>0</v>
      </c>
      <c r="AU221" s="54">
        <f t="shared" si="366"/>
        <v>0</v>
      </c>
      <c r="AV221" s="54">
        <f t="shared" si="367"/>
        <v>1.0731004359037698E-2</v>
      </c>
      <c r="AW221" s="54">
        <f t="shared" si="368"/>
        <v>2.7900611333498016E-2</v>
      </c>
      <c r="AX221" s="54">
        <f t="shared" si="369"/>
        <v>2.7900611333498016E-2</v>
      </c>
      <c r="AY221" s="54">
        <f t="shared" si="370"/>
        <v>2.7900611333498016E-2</v>
      </c>
      <c r="AZ221" s="54">
        <f t="shared" si="371"/>
        <v>2.7900611333498016E-2</v>
      </c>
      <c r="BA221" s="54">
        <f t="shared" si="372"/>
        <v>2.7900611333498016E-2</v>
      </c>
      <c r="BB221" s="54">
        <f t="shared" si="373"/>
        <v>0</v>
      </c>
      <c r="BC221" s="54">
        <f t="shared" si="374"/>
        <v>0</v>
      </c>
      <c r="BD221" s="54">
        <f t="shared" si="375"/>
        <v>0</v>
      </c>
      <c r="BE221" s="54">
        <f t="shared" si="376"/>
        <v>0</v>
      </c>
      <c r="BF221" s="54">
        <f t="shared" si="377"/>
        <v>0</v>
      </c>
      <c r="BG221" s="54">
        <f t="shared" si="378"/>
        <v>0</v>
      </c>
      <c r="BH221" s="54">
        <f t="shared" si="379"/>
        <v>0</v>
      </c>
      <c r="BI221" s="54">
        <f t="shared" si="380"/>
        <v>0</v>
      </c>
      <c r="BJ221" s="54">
        <f t="shared" si="381"/>
        <v>0</v>
      </c>
      <c r="BK221" s="54">
        <f t="shared" si="382"/>
        <v>0</v>
      </c>
      <c r="BL221" s="54">
        <f t="shared" si="383"/>
        <v>0</v>
      </c>
      <c r="BM221" s="54">
        <f t="shared" si="384"/>
        <v>0</v>
      </c>
      <c r="BN221" s="54">
        <f t="shared" si="385"/>
        <v>0</v>
      </c>
      <c r="BO221" s="54">
        <f t="shared" si="386"/>
        <v>0</v>
      </c>
      <c r="BP221" s="54">
        <f t="shared" si="387"/>
        <v>0</v>
      </c>
      <c r="BQ221" s="54">
        <f t="shared" si="388"/>
        <v>0</v>
      </c>
      <c r="BR221" s="54">
        <f t="shared" si="389"/>
        <v>0</v>
      </c>
      <c r="BS221" s="53">
        <f t="shared" si="418"/>
        <v>0.15023406102652778</v>
      </c>
      <c r="BV221" s="205"/>
    </row>
    <row r="222" spans="2:74" s="11" customFormat="1" ht="20.100000000000001" customHeight="1">
      <c r="B222" s="55"/>
      <c r="C222" s="56" t="s">
        <v>14</v>
      </c>
      <c r="D222" s="56"/>
      <c r="E222" s="57"/>
      <c r="F222" s="57"/>
      <c r="G222" s="57"/>
      <c r="H222" s="57"/>
      <c r="I222" s="58">
        <f>SUM(I199:I220)</f>
        <v>0</v>
      </c>
      <c r="J222" s="58">
        <f>SUM(J199:J220)</f>
        <v>0</v>
      </c>
      <c r="K222" s="58">
        <f>SUM(K199:K220)</f>
        <v>0</v>
      </c>
      <c r="L222" s="58">
        <f>SUM(L199:L221)</f>
        <v>1485</v>
      </c>
      <c r="M222" s="58">
        <f t="shared" ref="M222:AI222" si="423">SUM(M199:M221)</f>
        <v>2372.1</v>
      </c>
      <c r="N222" s="58">
        <f t="shared" si="423"/>
        <v>6374.9400000000005</v>
      </c>
      <c r="O222" s="58">
        <f t="shared" si="423"/>
        <v>6374.9400000000005</v>
      </c>
      <c r="P222" s="58">
        <f t="shared" si="423"/>
        <v>6374.9400000000005</v>
      </c>
      <c r="Q222" s="58">
        <f t="shared" si="423"/>
        <v>6374.9400000000005</v>
      </c>
      <c r="R222" s="58">
        <f t="shared" si="423"/>
        <v>6374.9400000000005</v>
      </c>
      <c r="S222" s="58">
        <f t="shared" si="423"/>
        <v>7731.4800000000005</v>
      </c>
      <c r="T222" s="58">
        <f t="shared" si="423"/>
        <v>8132.2800000000007</v>
      </c>
      <c r="U222" s="58">
        <f t="shared" si="423"/>
        <v>4195.5</v>
      </c>
      <c r="V222" s="58">
        <f t="shared" si="423"/>
        <v>3949.8</v>
      </c>
      <c r="W222" s="58">
        <f t="shared" si="423"/>
        <v>3949.8</v>
      </c>
      <c r="X222" s="58">
        <f t="shared" si="423"/>
        <v>3829.8</v>
      </c>
      <c r="Y222" s="58">
        <f t="shared" si="423"/>
        <v>3733.8</v>
      </c>
      <c r="Z222" s="58">
        <f t="shared" si="423"/>
        <v>7177.9</v>
      </c>
      <c r="AA222" s="58">
        <f t="shared" si="423"/>
        <v>5989.2</v>
      </c>
      <c r="AB222" s="58">
        <f t="shared" si="423"/>
        <v>5464.84</v>
      </c>
      <c r="AC222" s="58">
        <f t="shared" si="423"/>
        <v>4442.22</v>
      </c>
      <c r="AD222" s="58">
        <f t="shared" si="423"/>
        <v>4471.0200000000004</v>
      </c>
      <c r="AE222" s="58">
        <f t="shared" si="423"/>
        <v>3738.2200000000003</v>
      </c>
      <c r="AF222" s="58">
        <f t="shared" si="423"/>
        <v>2924.2200000000003</v>
      </c>
      <c r="AG222" s="58">
        <f t="shared" si="423"/>
        <v>3168.2200000000003</v>
      </c>
      <c r="AH222" s="58">
        <f t="shared" si="423"/>
        <v>671.09</v>
      </c>
      <c r="AI222" s="58">
        <f t="shared" si="423"/>
        <v>0</v>
      </c>
      <c r="AJ222" s="58">
        <f>SUM(AJ199:AJ221)</f>
        <v>109301.19</v>
      </c>
      <c r="AK222" s="180"/>
      <c r="AL222" s="180"/>
      <c r="AM222" s="180"/>
      <c r="AN222" s="180"/>
      <c r="AO222" s="180"/>
      <c r="AQ222" s="205">
        <f t="shared" si="395"/>
        <v>339.69624435067101</v>
      </c>
      <c r="AR222" s="58">
        <f>SUM(AR199:AR220)</f>
        <v>0</v>
      </c>
      <c r="AS222" s="58">
        <f>SUM(AS199:AS220)</f>
        <v>0</v>
      </c>
      <c r="AT222" s="58">
        <f>SUM(AT199:AT220)</f>
        <v>0</v>
      </c>
      <c r="AU222" s="59">
        <f>SUM(AU199:AU221)</f>
        <v>5.0444892286074641E-2</v>
      </c>
      <c r="AV222" s="59">
        <f t="shared" ref="AV222:BR222" si="424">SUM(AV199:AV221)</f>
        <v>8.0579346122422679E-2</v>
      </c>
      <c r="AW222" s="59">
        <f t="shared" si="424"/>
        <v>0.21655431759608668</v>
      </c>
      <c r="AX222" s="59">
        <f t="shared" si="424"/>
        <v>0.21655431759608668</v>
      </c>
      <c r="AY222" s="59">
        <f t="shared" si="424"/>
        <v>0.21655431759608668</v>
      </c>
      <c r="AZ222" s="59">
        <f t="shared" si="424"/>
        <v>0.21655431759608668</v>
      </c>
      <c r="BA222" s="59">
        <f t="shared" si="424"/>
        <v>0.21655431759608668</v>
      </c>
      <c r="BB222" s="59">
        <f t="shared" si="424"/>
        <v>0.26263547192723258</v>
      </c>
      <c r="BC222" s="59">
        <f t="shared" si="424"/>
        <v>0.27625049740080748</v>
      </c>
      <c r="BD222" s="59">
        <f t="shared" si="424"/>
        <v>0.14251955931732402</v>
      </c>
      <c r="BE222" s="59">
        <f t="shared" si="424"/>
        <v>0.13417322259362802</v>
      </c>
      <c r="BF222" s="59">
        <f t="shared" si="424"/>
        <v>0.13417322259362802</v>
      </c>
      <c r="BG222" s="59">
        <f t="shared" si="424"/>
        <v>0.13009686766141998</v>
      </c>
      <c r="BH222" s="59">
        <f t="shared" si="424"/>
        <v>0.12683578371565354</v>
      </c>
      <c r="BI222" s="59">
        <f t="shared" si="424"/>
        <v>0.24383056723246815</v>
      </c>
      <c r="BJ222" s="59">
        <f t="shared" si="424"/>
        <v>0.20345087466650391</v>
      </c>
      <c r="BK222" s="59">
        <f t="shared" si="424"/>
        <v>0.1856385623977321</v>
      </c>
      <c r="BL222" s="59">
        <f t="shared" si="424"/>
        <v>0.15090054505794379</v>
      </c>
      <c r="BM222" s="59">
        <f t="shared" si="424"/>
        <v>0.15187887024167371</v>
      </c>
      <c r="BN222" s="59">
        <f t="shared" si="424"/>
        <v>0.12698592945565654</v>
      </c>
      <c r="BO222" s="59">
        <f t="shared" si="424"/>
        <v>9.9334655165511918E-2</v>
      </c>
      <c r="BP222" s="59">
        <f t="shared" si="424"/>
        <v>0.10762324352766829</v>
      </c>
      <c r="BQ222" s="59">
        <f t="shared" si="424"/>
        <v>2.2796675262129182E-2</v>
      </c>
      <c r="BR222" s="59">
        <f t="shared" si="424"/>
        <v>0</v>
      </c>
      <c r="BS222" s="59">
        <f>SUM(BS199:BS221)</f>
        <v>3.7129203746059107</v>
      </c>
      <c r="BU222" s="11">
        <v>2.5430961469903486</v>
      </c>
      <c r="BV222" s="205">
        <f>+BS222-BU222</f>
        <v>1.1698242276155622</v>
      </c>
    </row>
    <row r="224" spans="2:74">
      <c r="AR224" s="16">
        <f>+AR222+AR195</f>
        <v>0</v>
      </c>
      <c r="AS224" s="16">
        <f t="shared" ref="AS224:BR224" si="425">+AS222+AS195</f>
        <v>0</v>
      </c>
      <c r="AT224" s="16">
        <f t="shared" si="425"/>
        <v>0</v>
      </c>
      <c r="AU224" s="88">
        <f t="shared" si="425"/>
        <v>0.20030956854717019</v>
      </c>
      <c r="AV224" s="88">
        <f t="shared" si="425"/>
        <v>0.29103094158140508</v>
      </c>
      <c r="AW224" s="88">
        <f t="shared" si="425"/>
        <v>0.68149554349674402</v>
      </c>
      <c r="AX224" s="88">
        <f t="shared" si="425"/>
        <v>0.63129048606592741</v>
      </c>
      <c r="AY224" s="88">
        <f t="shared" si="425"/>
        <v>0.63129048606592741</v>
      </c>
      <c r="AZ224" s="88">
        <f t="shared" si="425"/>
        <v>0.63129048606592741</v>
      </c>
      <c r="BA224" s="88">
        <f t="shared" si="425"/>
        <v>0.63129048606592741</v>
      </c>
      <c r="BB224" s="88">
        <f t="shared" si="425"/>
        <v>0.76246136157102717</v>
      </c>
      <c r="BC224" s="88">
        <f t="shared" si="425"/>
        <v>0.81337782669823189</v>
      </c>
      <c r="BD224" s="88">
        <f t="shared" si="425"/>
        <v>0.43931226107396959</v>
      </c>
      <c r="BE224" s="88">
        <f t="shared" si="425"/>
        <v>0.40179206634572434</v>
      </c>
      <c r="BF224" s="88">
        <f t="shared" si="425"/>
        <v>0.40179206634572434</v>
      </c>
      <c r="BG224" s="88">
        <f t="shared" si="425"/>
        <v>0.39101485399070857</v>
      </c>
      <c r="BH224" s="88">
        <f t="shared" si="425"/>
        <v>0.3840481958901294</v>
      </c>
      <c r="BI224" s="88">
        <f t="shared" si="425"/>
        <v>0.74582976830039338</v>
      </c>
      <c r="BJ224" s="88">
        <f t="shared" si="425"/>
        <v>0.63414178466004989</v>
      </c>
      <c r="BK224" s="88">
        <f t="shared" si="425"/>
        <v>0.57284090771725571</v>
      </c>
      <c r="BL224" s="88">
        <f t="shared" si="425"/>
        <v>0.45334597845551305</v>
      </c>
      <c r="BM224" s="88">
        <f t="shared" si="425"/>
        <v>0.45250362483698758</v>
      </c>
      <c r="BN224" s="88">
        <f t="shared" si="425"/>
        <v>0.39111558090721832</v>
      </c>
      <c r="BO224" s="88">
        <f t="shared" si="425"/>
        <v>0.33559125255972699</v>
      </c>
      <c r="BP224" s="88">
        <f t="shared" si="425"/>
        <v>0.35384624952873944</v>
      </c>
      <c r="BQ224" s="88">
        <f t="shared" si="425"/>
        <v>7.3259715703723957E-2</v>
      </c>
      <c r="BR224" s="88">
        <f t="shared" si="425"/>
        <v>0</v>
      </c>
      <c r="BS224" s="207">
        <f t="shared" ref="BS224:BS231" si="426">SUM(AR224:BR224)</f>
        <v>11.304271492474152</v>
      </c>
    </row>
    <row r="225" spans="47:71"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>
        <v>1.34</v>
      </c>
      <c r="BP225" s="88">
        <v>1.5</v>
      </c>
      <c r="BQ225" s="88">
        <v>1.5</v>
      </c>
      <c r="BS225" s="207">
        <f t="shared" si="426"/>
        <v>4.34</v>
      </c>
    </row>
    <row r="226" spans="47:71">
      <c r="AW226" s="7">
        <v>0.8</v>
      </c>
      <c r="AX226" s="7">
        <v>0.8</v>
      </c>
      <c r="AY226" s="7">
        <v>0.8</v>
      </c>
      <c r="AZ226" s="7">
        <v>0.8</v>
      </c>
      <c r="BA226" s="7">
        <v>0.8</v>
      </c>
      <c r="BB226" s="7">
        <v>0.8</v>
      </c>
      <c r="BC226" s="7">
        <v>0.8</v>
      </c>
      <c r="BD226" s="7">
        <v>0.8</v>
      </c>
      <c r="BE226" s="7">
        <v>0.8</v>
      </c>
      <c r="BF226" s="7">
        <v>0.83</v>
      </c>
      <c r="BG226" s="7">
        <v>1</v>
      </c>
      <c r="BH226" s="7">
        <v>1</v>
      </c>
      <c r="BI226" s="7">
        <v>1</v>
      </c>
      <c r="BJ226" s="7">
        <v>1</v>
      </c>
      <c r="BK226" s="7">
        <v>1</v>
      </c>
      <c r="BL226" s="7">
        <v>1</v>
      </c>
      <c r="BM226" s="7">
        <v>1</v>
      </c>
      <c r="BN226" s="7">
        <v>1</v>
      </c>
      <c r="BO226" s="7">
        <v>1</v>
      </c>
      <c r="BP226" s="7">
        <v>1</v>
      </c>
      <c r="BQ226" s="7">
        <v>1</v>
      </c>
      <c r="BS226" s="207">
        <f t="shared" si="426"/>
        <v>19.03</v>
      </c>
    </row>
    <row r="227" spans="47:71">
      <c r="AU227" s="7">
        <v>0.04</v>
      </c>
      <c r="AV227" s="7">
        <v>0.04</v>
      </c>
      <c r="AW227" s="7">
        <v>0.04</v>
      </c>
      <c r="AX227" s="7">
        <v>0.04</v>
      </c>
      <c r="AY227" s="7">
        <v>0.04</v>
      </c>
      <c r="AZ227" s="7">
        <v>0.04</v>
      </c>
      <c r="BA227" s="7">
        <v>0.04</v>
      </c>
      <c r="BB227" s="7">
        <v>0.04</v>
      </c>
      <c r="BC227" s="7">
        <v>0.04</v>
      </c>
      <c r="BD227" s="7">
        <v>0.04</v>
      </c>
      <c r="BE227" s="7">
        <v>0.04</v>
      </c>
      <c r="BF227" s="7">
        <v>0.04</v>
      </c>
      <c r="BG227" s="7">
        <v>0.04</v>
      </c>
      <c r="BH227" s="7">
        <v>0.04</v>
      </c>
      <c r="BI227" s="7">
        <v>0.04</v>
      </c>
      <c r="BJ227" s="7">
        <v>0.04</v>
      </c>
      <c r="BK227" s="7">
        <v>0.05</v>
      </c>
      <c r="BL227" s="7">
        <v>0.05</v>
      </c>
      <c r="BM227" s="7">
        <v>0.05</v>
      </c>
      <c r="BN227" s="7">
        <v>0.05</v>
      </c>
      <c r="BO227" s="7">
        <v>0.05</v>
      </c>
      <c r="BP227" s="7">
        <v>0.05</v>
      </c>
      <c r="BQ227" s="7">
        <v>0.05</v>
      </c>
      <c r="BS227" s="207">
        <f t="shared" si="426"/>
        <v>0.99000000000000032</v>
      </c>
    </row>
    <row r="228" spans="47:71">
      <c r="AV228" s="7">
        <v>0.36</v>
      </c>
      <c r="AW228" s="7">
        <v>0.36</v>
      </c>
      <c r="AX228" s="7">
        <v>0.36</v>
      </c>
      <c r="AY228" s="7">
        <v>0.36</v>
      </c>
      <c r="AZ228" s="7">
        <v>0.36</v>
      </c>
      <c r="BA228" s="7">
        <v>0.36</v>
      </c>
      <c r="BB228" s="7">
        <v>0.36</v>
      </c>
      <c r="BC228" s="7">
        <v>0.36</v>
      </c>
      <c r="BD228" s="7">
        <v>0.36</v>
      </c>
      <c r="BE228" s="7">
        <v>0.36</v>
      </c>
      <c r="BF228" s="7">
        <v>0.36</v>
      </c>
      <c r="BG228" s="7">
        <v>0.36</v>
      </c>
      <c r="BH228" s="7">
        <v>0.36</v>
      </c>
      <c r="BI228" s="7">
        <v>0.36</v>
      </c>
      <c r="BJ228" s="7">
        <v>0.36</v>
      </c>
      <c r="BK228" s="7">
        <v>0.36</v>
      </c>
      <c r="BL228" s="7">
        <v>0.39</v>
      </c>
      <c r="BM228" s="7">
        <v>0.4</v>
      </c>
      <c r="BN228" s="7">
        <v>0.4</v>
      </c>
      <c r="BO228" s="7">
        <v>0.4</v>
      </c>
      <c r="BP228" s="7">
        <v>0.4</v>
      </c>
      <c r="BQ228" s="7">
        <v>0.36</v>
      </c>
      <c r="BS228" s="207">
        <f t="shared" si="426"/>
        <v>8.1100000000000012</v>
      </c>
    </row>
    <row r="229" spans="47:71">
      <c r="AW229" s="7">
        <v>0.4</v>
      </c>
      <c r="AX229" s="7">
        <v>0.4</v>
      </c>
      <c r="AY229" s="7">
        <v>0.4</v>
      </c>
      <c r="AZ229" s="7">
        <v>0.4</v>
      </c>
      <c r="BA229" s="7">
        <v>0.4</v>
      </c>
      <c r="BB229" s="7">
        <v>0.4</v>
      </c>
      <c r="BC229" s="7">
        <v>0.43</v>
      </c>
      <c r="BD229" s="7">
        <v>0.5</v>
      </c>
      <c r="BE229" s="7">
        <v>0.5</v>
      </c>
      <c r="BF229" s="7">
        <v>0.5</v>
      </c>
      <c r="BG229" s="7">
        <v>0.5</v>
      </c>
      <c r="BH229" s="7">
        <v>0.5</v>
      </c>
      <c r="BI229" s="7">
        <v>0.5</v>
      </c>
      <c r="BJ229" s="7">
        <v>0.5</v>
      </c>
      <c r="BK229" s="7">
        <v>0.5</v>
      </c>
      <c r="BL229" s="7">
        <v>0.5</v>
      </c>
      <c r="BM229" s="7">
        <v>0.5</v>
      </c>
      <c r="BN229" s="7">
        <v>0.5</v>
      </c>
      <c r="BO229" s="7">
        <v>0.5</v>
      </c>
      <c r="BP229" s="7">
        <v>5.5</v>
      </c>
      <c r="BQ229" s="7">
        <v>6</v>
      </c>
      <c r="BS229" s="207">
        <f t="shared" si="426"/>
        <v>20.329999999999998</v>
      </c>
    </row>
    <row r="230" spans="47:71">
      <c r="BB230" s="7">
        <v>0.36</v>
      </c>
      <c r="BC230" s="7">
        <v>0.09</v>
      </c>
      <c r="BD230" s="7">
        <v>0.28000000000000003</v>
      </c>
      <c r="BE230" s="7">
        <v>0.32</v>
      </c>
      <c r="BF230" s="7">
        <v>0.32</v>
      </c>
      <c r="BG230" s="7">
        <v>0.31</v>
      </c>
      <c r="BH230" s="7">
        <v>0.32</v>
      </c>
      <c r="BI230" s="7">
        <v>0.05</v>
      </c>
      <c r="BJ230" s="7">
        <v>0.17</v>
      </c>
      <c r="BK230" s="7">
        <v>0.17</v>
      </c>
      <c r="BL230" s="7">
        <v>0.21</v>
      </c>
      <c r="BM230" s="7">
        <v>0.2</v>
      </c>
      <c r="BN230" s="7">
        <v>0.28999999999999998</v>
      </c>
      <c r="BO230" s="7">
        <v>0.34</v>
      </c>
      <c r="BP230" s="7">
        <v>0.33</v>
      </c>
      <c r="BQ230" s="7">
        <v>1.43</v>
      </c>
      <c r="BS230" s="207">
        <f t="shared" si="426"/>
        <v>5.1899999999999995</v>
      </c>
    </row>
    <row r="231" spans="47:71">
      <c r="AU231" s="206">
        <f>SUM(AU224:AU230)</f>
        <v>0.2403095685471702</v>
      </c>
      <c r="AV231" s="206">
        <f t="shared" ref="AV231:BQ231" si="427">SUM(AV224:AV230)</f>
        <v>0.6910309415814051</v>
      </c>
      <c r="AW231" s="206">
        <f t="shared" si="427"/>
        <v>2.2814955434967441</v>
      </c>
      <c r="AX231" s="206">
        <f t="shared" si="427"/>
        <v>2.2312904860659275</v>
      </c>
      <c r="AY231" s="206">
        <f t="shared" si="427"/>
        <v>2.2312904860659275</v>
      </c>
      <c r="AZ231" s="206">
        <f t="shared" si="427"/>
        <v>2.2312904860659275</v>
      </c>
      <c r="BA231" s="206">
        <f t="shared" si="427"/>
        <v>2.2312904860659275</v>
      </c>
      <c r="BB231" s="206">
        <f t="shared" si="427"/>
        <v>2.7224613615710269</v>
      </c>
      <c r="BC231" s="206">
        <f t="shared" si="427"/>
        <v>2.5333778266982319</v>
      </c>
      <c r="BD231" s="206">
        <f t="shared" si="427"/>
        <v>2.4193122610739692</v>
      </c>
      <c r="BE231" s="206">
        <f t="shared" si="427"/>
        <v>2.4217920663457244</v>
      </c>
      <c r="BF231" s="206">
        <f t="shared" si="427"/>
        <v>2.4517920663457242</v>
      </c>
      <c r="BG231" s="206">
        <f t="shared" si="427"/>
        <v>2.6010148539907085</v>
      </c>
      <c r="BH231" s="206">
        <f t="shared" si="427"/>
        <v>2.6040481958901291</v>
      </c>
      <c r="BI231" s="206">
        <f t="shared" si="427"/>
        <v>2.6958297683003933</v>
      </c>
      <c r="BJ231" s="206">
        <f t="shared" si="427"/>
        <v>2.7041417846600497</v>
      </c>
      <c r="BK231" s="206">
        <f t="shared" si="427"/>
        <v>2.6528409077172559</v>
      </c>
      <c r="BL231" s="206">
        <f t="shared" si="427"/>
        <v>2.6033459784555131</v>
      </c>
      <c r="BM231" s="206">
        <f t="shared" si="427"/>
        <v>2.6025036248369879</v>
      </c>
      <c r="BN231" s="206">
        <f t="shared" si="427"/>
        <v>2.6311155809072186</v>
      </c>
      <c r="BO231" s="206">
        <f t="shared" si="427"/>
        <v>3.9655912525597268</v>
      </c>
      <c r="BP231" s="206">
        <f t="shared" si="427"/>
        <v>9.1338462495287391</v>
      </c>
      <c r="BQ231" s="206">
        <f t="shared" si="427"/>
        <v>10.413259715703724</v>
      </c>
      <c r="BS231" s="208">
        <f t="shared" si="426"/>
        <v>69.294271492474167</v>
      </c>
    </row>
  </sheetData>
  <mergeCells count="91">
    <mergeCell ref="C6:C9"/>
    <mergeCell ref="E6:E9"/>
    <mergeCell ref="E25:E26"/>
    <mergeCell ref="E21:E24"/>
    <mergeCell ref="C11:C13"/>
    <mergeCell ref="E11:E13"/>
    <mergeCell ref="E18:E20"/>
    <mergeCell ref="C21:C24"/>
    <mergeCell ref="C25:C26"/>
    <mergeCell ref="C18:C20"/>
    <mergeCell ref="C15:C17"/>
    <mergeCell ref="E15:E17"/>
    <mergeCell ref="C69:C71"/>
    <mergeCell ref="D70:D71"/>
    <mergeCell ref="F70:F71"/>
    <mergeCell ref="C72:C74"/>
    <mergeCell ref="F16:F17"/>
    <mergeCell ref="D16:D17"/>
    <mergeCell ref="C60:C63"/>
    <mergeCell ref="C65:C67"/>
    <mergeCell ref="C48:C51"/>
    <mergeCell ref="E48:E51"/>
    <mergeCell ref="C75:C78"/>
    <mergeCell ref="C79:C80"/>
    <mergeCell ref="C87:C90"/>
    <mergeCell ref="C92:C94"/>
    <mergeCell ref="C96:C98"/>
    <mergeCell ref="D124:D125"/>
    <mergeCell ref="F124:F125"/>
    <mergeCell ref="C106:C107"/>
    <mergeCell ref="D97:D98"/>
    <mergeCell ref="F97:F98"/>
    <mergeCell ref="C99:C101"/>
    <mergeCell ref="C102:C105"/>
    <mergeCell ref="C129:C132"/>
    <mergeCell ref="C133:C134"/>
    <mergeCell ref="C114:C117"/>
    <mergeCell ref="C119:C121"/>
    <mergeCell ref="C123:C125"/>
    <mergeCell ref="F156:F157"/>
    <mergeCell ref="C158:C160"/>
    <mergeCell ref="E158:E160"/>
    <mergeCell ref="C161:C164"/>
    <mergeCell ref="E161:E164"/>
    <mergeCell ref="C155:C157"/>
    <mergeCell ref="E155:E157"/>
    <mergeCell ref="D156:D157"/>
    <mergeCell ref="C165:C166"/>
    <mergeCell ref="E165:E166"/>
    <mergeCell ref="C33:C36"/>
    <mergeCell ref="E33:E36"/>
    <mergeCell ref="C38:C40"/>
    <mergeCell ref="E38:E40"/>
    <mergeCell ref="C42:C44"/>
    <mergeCell ref="E42:E44"/>
    <mergeCell ref="D43:D44"/>
    <mergeCell ref="C52:C53"/>
    <mergeCell ref="E52:E53"/>
    <mergeCell ref="C146:C149"/>
    <mergeCell ref="E146:E149"/>
    <mergeCell ref="C151:C153"/>
    <mergeCell ref="E151:E153"/>
    <mergeCell ref="C126:C128"/>
    <mergeCell ref="H33:H36"/>
    <mergeCell ref="C174:C177"/>
    <mergeCell ref="C179:C181"/>
    <mergeCell ref="H52:H53"/>
    <mergeCell ref="H48:H51"/>
    <mergeCell ref="H45:H47"/>
    <mergeCell ref="H42:H44"/>
    <mergeCell ref="H38:H40"/>
    <mergeCell ref="F52:F53"/>
    <mergeCell ref="F33:F36"/>
    <mergeCell ref="F38:F40"/>
    <mergeCell ref="F42:F44"/>
    <mergeCell ref="F45:F47"/>
    <mergeCell ref="F48:F51"/>
    <mergeCell ref="C45:C47"/>
    <mergeCell ref="E45:E47"/>
    <mergeCell ref="C189:C192"/>
    <mergeCell ref="C193:C194"/>
    <mergeCell ref="C201:C204"/>
    <mergeCell ref="C183:C185"/>
    <mergeCell ref="D184:D185"/>
    <mergeCell ref="C186:C188"/>
    <mergeCell ref="C220:C221"/>
    <mergeCell ref="C206:C208"/>
    <mergeCell ref="C210:C212"/>
    <mergeCell ref="D211:D212"/>
    <mergeCell ref="C213:C215"/>
    <mergeCell ref="C216:C219"/>
  </mergeCells>
  <printOptions horizontalCentered="1"/>
  <pageMargins left="0" right="0" top="0.5" bottom="0.25" header="0" footer="0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V66"/>
  <sheetViews>
    <sheetView showZeros="0" view="pageBreakPreview" zoomScale="85" zoomScaleNormal="85" zoomScaleSheetLayoutView="85" workbookViewId="0">
      <selection activeCell="M83" sqref="M83"/>
    </sheetView>
  </sheetViews>
  <sheetFormatPr defaultColWidth="9" defaultRowHeight="12.75"/>
  <cols>
    <col min="1" max="1" width="2.42578125" style="98" customWidth="1"/>
    <col min="2" max="2" width="5" style="98" customWidth="1"/>
    <col min="3" max="3" width="21.28515625" style="98" bestFit="1" customWidth="1"/>
    <col min="4" max="5" width="11.42578125" style="98" customWidth="1"/>
    <col min="6" max="6" width="12.140625" style="98" customWidth="1"/>
    <col min="7" max="8" width="11.42578125" style="98" customWidth="1"/>
    <col min="9" max="9" width="14.140625" style="98" customWidth="1"/>
    <col min="10" max="11" width="8.7109375" style="98" customWidth="1"/>
    <col min="12" max="12" width="9.28515625" style="98" customWidth="1"/>
    <col min="13" max="16" width="8.7109375" style="98" customWidth="1"/>
    <col min="17" max="17" width="8.7109375" style="110" customWidth="1"/>
    <col min="18" max="23" width="8.7109375" style="96" customWidth="1"/>
    <col min="24" max="24" width="9.28515625" style="96" customWidth="1"/>
    <col min="25" max="35" width="8.7109375" style="96" customWidth="1"/>
    <col min="36" max="36" width="9.28515625" style="96" customWidth="1"/>
    <col min="37" max="41" width="8.7109375" style="96" customWidth="1"/>
    <col min="42" max="42" width="8.140625" style="97" customWidth="1"/>
    <col min="43" max="43" width="9" style="98"/>
    <col min="44" max="44" width="8" style="98" customWidth="1"/>
    <col min="45" max="45" width="9" style="98"/>
    <col min="46" max="47" width="9.140625" style="98" bestFit="1" customWidth="1"/>
    <col min="48" max="48" width="10.140625" style="98" bestFit="1" customWidth="1"/>
    <col min="49" max="49" width="16.85546875" style="98" bestFit="1" customWidth="1"/>
    <col min="50" max="50" width="9.140625" style="98" bestFit="1" customWidth="1"/>
    <col min="51" max="58" width="9" style="98"/>
    <col min="59" max="60" width="13.140625" style="98" bestFit="1" customWidth="1"/>
    <col min="61" max="16384" width="9" style="98"/>
  </cols>
  <sheetData>
    <row r="1" spans="1:47" ht="24.95" customHeight="1">
      <c r="B1" s="326" t="s">
        <v>109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</row>
    <row r="2" spans="1:47" ht="24.95" customHeight="1">
      <c r="B2" s="326" t="s">
        <v>110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</row>
    <row r="3" spans="1:47" ht="5.0999999999999996" customHeight="1"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</row>
    <row r="4" spans="1:47" s="104" customFormat="1" ht="23.25" customHeight="1">
      <c r="A4" s="99"/>
      <c r="B4" s="323" t="s">
        <v>137</v>
      </c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23"/>
      <c r="AL4" s="323"/>
      <c r="AM4" s="323"/>
      <c r="AN4" s="323"/>
      <c r="AO4" s="102"/>
      <c r="AP4" s="103"/>
    </row>
    <row r="5" spans="1:47" s="104" customFormat="1" ht="20.100000000000001" customHeight="1" thickBot="1">
      <c r="A5" s="99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324" t="s">
        <v>142</v>
      </c>
      <c r="AM5" s="324"/>
      <c r="AN5" s="324"/>
      <c r="AO5" s="102"/>
      <c r="AP5" s="103"/>
    </row>
    <row r="6" spans="1:47" ht="33" customHeight="1">
      <c r="B6" s="331" t="s">
        <v>2</v>
      </c>
      <c r="C6" s="333" t="s">
        <v>3</v>
      </c>
      <c r="D6" s="333" t="s">
        <v>91</v>
      </c>
      <c r="E6" s="333" t="s">
        <v>92</v>
      </c>
      <c r="F6" s="333" t="s">
        <v>93</v>
      </c>
      <c r="G6" s="333" t="s">
        <v>94</v>
      </c>
      <c r="H6" s="321" t="s">
        <v>124</v>
      </c>
      <c r="I6" s="152"/>
      <c r="J6" s="121" t="s">
        <v>53</v>
      </c>
      <c r="K6" s="121" t="s">
        <v>111</v>
      </c>
      <c r="L6" s="121" t="s">
        <v>95</v>
      </c>
      <c r="M6" s="121" t="s">
        <v>112</v>
      </c>
      <c r="N6" s="121" t="s">
        <v>6</v>
      </c>
      <c r="O6" s="121" t="s">
        <v>7</v>
      </c>
      <c r="P6" s="121" t="s">
        <v>8</v>
      </c>
      <c r="Q6" s="121" t="s">
        <v>9</v>
      </c>
      <c r="R6" s="121" t="s">
        <v>49</v>
      </c>
      <c r="S6" s="121" t="s">
        <v>50</v>
      </c>
      <c r="T6" s="121" t="s">
        <v>54</v>
      </c>
      <c r="U6" s="121" t="s">
        <v>55</v>
      </c>
      <c r="V6" s="121" t="s">
        <v>56</v>
      </c>
      <c r="W6" s="121" t="s">
        <v>57</v>
      </c>
      <c r="X6" s="121" t="s">
        <v>58</v>
      </c>
      <c r="Y6" s="121" t="s">
        <v>87</v>
      </c>
      <c r="Z6" s="121" t="s">
        <v>60</v>
      </c>
      <c r="AA6" s="121" t="s">
        <v>61</v>
      </c>
      <c r="AB6" s="121" t="s">
        <v>62</v>
      </c>
      <c r="AC6" s="121" t="s">
        <v>63</v>
      </c>
      <c r="AD6" s="121" t="s">
        <v>64</v>
      </c>
      <c r="AE6" s="121" t="s">
        <v>65</v>
      </c>
      <c r="AF6" s="121" t="s">
        <v>66</v>
      </c>
      <c r="AG6" s="121" t="s">
        <v>67</v>
      </c>
      <c r="AH6" s="121" t="s">
        <v>68</v>
      </c>
      <c r="AI6" s="121" t="s">
        <v>69</v>
      </c>
      <c r="AJ6" s="121" t="s">
        <v>70</v>
      </c>
      <c r="AK6" s="121" t="s">
        <v>71</v>
      </c>
      <c r="AL6" s="121" t="s">
        <v>96</v>
      </c>
      <c r="AM6" s="121" t="s">
        <v>73</v>
      </c>
      <c r="AN6" s="122" t="s">
        <v>74</v>
      </c>
      <c r="AO6" s="98"/>
      <c r="AP6" s="98"/>
    </row>
    <row r="7" spans="1:47" s="106" customFormat="1" ht="20.100000000000001" customHeight="1">
      <c r="B7" s="332"/>
      <c r="C7" s="334"/>
      <c r="D7" s="334"/>
      <c r="E7" s="334"/>
      <c r="F7" s="334"/>
      <c r="G7" s="334"/>
      <c r="H7" s="322"/>
      <c r="I7" s="153"/>
      <c r="J7" s="123"/>
      <c r="K7" s="124">
        <v>1</v>
      </c>
      <c r="L7" s="124">
        <f>+K7+1</f>
        <v>2</v>
      </c>
      <c r="M7" s="124">
        <f>+L7+1</f>
        <v>3</v>
      </c>
      <c r="N7" s="124">
        <f>+M7+1</f>
        <v>4</v>
      </c>
      <c r="O7" s="124">
        <f t="shared" ref="O7:AN7" si="0">+N7+1</f>
        <v>5</v>
      </c>
      <c r="P7" s="124">
        <f t="shared" si="0"/>
        <v>6</v>
      </c>
      <c r="Q7" s="124">
        <f t="shared" si="0"/>
        <v>7</v>
      </c>
      <c r="R7" s="124">
        <f t="shared" si="0"/>
        <v>8</v>
      </c>
      <c r="S7" s="124">
        <f t="shared" si="0"/>
        <v>9</v>
      </c>
      <c r="T7" s="124">
        <f t="shared" si="0"/>
        <v>10</v>
      </c>
      <c r="U7" s="124">
        <f t="shared" si="0"/>
        <v>11</v>
      </c>
      <c r="V7" s="124">
        <f t="shared" si="0"/>
        <v>12</v>
      </c>
      <c r="W7" s="124">
        <f t="shared" si="0"/>
        <v>13</v>
      </c>
      <c r="X7" s="124">
        <f t="shared" si="0"/>
        <v>14</v>
      </c>
      <c r="Y7" s="124">
        <f t="shared" si="0"/>
        <v>15</v>
      </c>
      <c r="Z7" s="124">
        <f t="shared" si="0"/>
        <v>16</v>
      </c>
      <c r="AA7" s="124">
        <f t="shared" si="0"/>
        <v>17</v>
      </c>
      <c r="AB7" s="124">
        <f t="shared" si="0"/>
        <v>18</v>
      </c>
      <c r="AC7" s="124">
        <f t="shared" si="0"/>
        <v>19</v>
      </c>
      <c r="AD7" s="124">
        <f t="shared" si="0"/>
        <v>20</v>
      </c>
      <c r="AE7" s="124">
        <f t="shared" si="0"/>
        <v>21</v>
      </c>
      <c r="AF7" s="124">
        <f t="shared" si="0"/>
        <v>22</v>
      </c>
      <c r="AG7" s="124">
        <f t="shared" si="0"/>
        <v>23</v>
      </c>
      <c r="AH7" s="124">
        <f t="shared" si="0"/>
        <v>24</v>
      </c>
      <c r="AI7" s="124">
        <f t="shared" si="0"/>
        <v>25</v>
      </c>
      <c r="AJ7" s="124">
        <f t="shared" si="0"/>
        <v>26</v>
      </c>
      <c r="AK7" s="124">
        <f t="shared" si="0"/>
        <v>27</v>
      </c>
      <c r="AL7" s="124">
        <f t="shared" si="0"/>
        <v>28</v>
      </c>
      <c r="AM7" s="124">
        <f t="shared" si="0"/>
        <v>29</v>
      </c>
      <c r="AN7" s="125">
        <f t="shared" si="0"/>
        <v>30</v>
      </c>
      <c r="AP7" s="107"/>
      <c r="AQ7" s="107"/>
      <c r="AR7" s="107"/>
      <c r="AS7" s="107"/>
    </row>
    <row r="8" spans="1:47" s="106" customFormat="1" ht="20.100000000000001" customHeight="1">
      <c r="B8" s="113"/>
      <c r="C8" s="142" t="s">
        <v>100</v>
      </c>
      <c r="D8" s="108"/>
      <c r="E8" s="108"/>
      <c r="F8" s="108"/>
      <c r="G8" s="108"/>
      <c r="H8" s="108"/>
      <c r="I8" s="108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12"/>
      <c r="AP8" s="107"/>
      <c r="AQ8" s="107"/>
      <c r="AR8" s="107"/>
      <c r="AS8" s="107"/>
    </row>
    <row r="9" spans="1:47" s="106" customFormat="1" ht="5.0999999999999996" customHeight="1">
      <c r="B9" s="113"/>
      <c r="C9" s="108"/>
      <c r="D9" s="108"/>
      <c r="E9" s="108"/>
      <c r="F9" s="108"/>
      <c r="G9" s="108"/>
      <c r="H9" s="108"/>
      <c r="I9" s="108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12"/>
      <c r="AP9" s="107"/>
      <c r="AQ9" s="107"/>
      <c r="AR9" s="107"/>
      <c r="AS9" s="107"/>
    </row>
    <row r="10" spans="1:47" s="129" customFormat="1" ht="24.95" customHeight="1">
      <c r="B10" s="126">
        <v>1</v>
      </c>
      <c r="C10" s="309" t="s">
        <v>97</v>
      </c>
      <c r="D10" s="306">
        <f>+'to client - Supply'!D14</f>
        <v>65383</v>
      </c>
      <c r="E10" s="315">
        <v>44075</v>
      </c>
      <c r="F10" s="315">
        <v>44560</v>
      </c>
      <c r="G10" s="313">
        <f>+F10-E10</f>
        <v>485</v>
      </c>
      <c r="H10" s="313" t="s">
        <v>140</v>
      </c>
      <c r="I10" s="150" t="s">
        <v>101</v>
      </c>
      <c r="J10" s="127"/>
      <c r="K10" s="127"/>
      <c r="L10" s="127"/>
      <c r="M10" s="127"/>
      <c r="N10" s="127"/>
      <c r="O10" s="127"/>
      <c r="P10" s="127">
        <f>+'to client - Supply'!H14</f>
        <v>6972</v>
      </c>
      <c r="Q10" s="127">
        <f>+'to client - Supply'!J14</f>
        <v>3642</v>
      </c>
      <c r="R10" s="127">
        <f>+'to client - Supply'!L14</f>
        <v>3642</v>
      </c>
      <c r="S10" s="127">
        <f>+'to client - Supply'!N14</f>
        <v>3642</v>
      </c>
      <c r="T10" s="127">
        <f>+'to client - Supply'!P14</f>
        <v>5650</v>
      </c>
      <c r="U10" s="127">
        <f>+'to client - Supply'!R14</f>
        <v>5466</v>
      </c>
      <c r="V10" s="127">
        <f>+'to client - Supply'!T14</f>
        <v>4746</v>
      </c>
      <c r="W10" s="127">
        <f>+'to client - Supply'!V14</f>
        <v>4026</v>
      </c>
      <c r="X10" s="127">
        <f>+'to client - Supply'!X14</f>
        <v>3240</v>
      </c>
      <c r="Y10" s="127">
        <f>+'to client - Supply'!Z14</f>
        <v>3240</v>
      </c>
      <c r="Z10" s="127">
        <f>+'to client - Supply'!AB14</f>
        <v>3240</v>
      </c>
      <c r="AA10" s="127">
        <f>+'to client - Supply'!AD14</f>
        <v>3240</v>
      </c>
      <c r="AB10" s="127">
        <f>+'to client - Supply'!AF14</f>
        <v>3150</v>
      </c>
      <c r="AC10" s="127">
        <f>+'to client - Supply'!AH14</f>
        <v>3402</v>
      </c>
      <c r="AD10" s="127">
        <f>+'to client - Supply'!AJ14</f>
        <v>3660</v>
      </c>
      <c r="AE10" s="127">
        <f>+'to client - Supply'!AL14</f>
        <v>4425</v>
      </c>
      <c r="AF10" s="127"/>
      <c r="AG10" s="127"/>
      <c r="AH10" s="127"/>
      <c r="AI10" s="127"/>
      <c r="AJ10" s="127"/>
      <c r="AK10" s="127"/>
      <c r="AL10" s="127"/>
      <c r="AM10" s="127"/>
      <c r="AN10" s="128"/>
      <c r="AP10" s="130"/>
      <c r="AQ10" s="130"/>
      <c r="AR10" s="130"/>
      <c r="AS10" s="131"/>
      <c r="AT10" s="132"/>
      <c r="AU10" s="131"/>
    </row>
    <row r="11" spans="1:47" s="129" customFormat="1" ht="24.95" customHeight="1">
      <c r="B11" s="126">
        <f>+B10+1</f>
        <v>2</v>
      </c>
      <c r="C11" s="310"/>
      <c r="D11" s="307"/>
      <c r="E11" s="316"/>
      <c r="F11" s="316"/>
      <c r="G11" s="325"/>
      <c r="H11" s="314"/>
      <c r="I11" s="150" t="s">
        <v>102</v>
      </c>
      <c r="J11" s="127"/>
      <c r="K11" s="127">
        <f>+K10</f>
        <v>0</v>
      </c>
      <c r="L11" s="127">
        <f t="shared" ref="L11:AN11" si="1">+K11+L10</f>
        <v>0</v>
      </c>
      <c r="M11" s="127">
        <f t="shared" si="1"/>
        <v>0</v>
      </c>
      <c r="N11" s="127">
        <f t="shared" si="1"/>
        <v>0</v>
      </c>
      <c r="O11" s="127">
        <f t="shared" si="1"/>
        <v>0</v>
      </c>
      <c r="P11" s="127">
        <f t="shared" si="1"/>
        <v>6972</v>
      </c>
      <c r="Q11" s="127">
        <f t="shared" si="1"/>
        <v>10614</v>
      </c>
      <c r="R11" s="127">
        <f t="shared" si="1"/>
        <v>14256</v>
      </c>
      <c r="S11" s="127">
        <f t="shared" si="1"/>
        <v>17898</v>
      </c>
      <c r="T11" s="127">
        <f t="shared" si="1"/>
        <v>23548</v>
      </c>
      <c r="U11" s="127">
        <f t="shared" si="1"/>
        <v>29014</v>
      </c>
      <c r="V11" s="127">
        <f t="shared" si="1"/>
        <v>33760</v>
      </c>
      <c r="W11" s="127">
        <f t="shared" si="1"/>
        <v>37786</v>
      </c>
      <c r="X11" s="127">
        <f t="shared" si="1"/>
        <v>41026</v>
      </c>
      <c r="Y11" s="127">
        <f t="shared" si="1"/>
        <v>44266</v>
      </c>
      <c r="Z11" s="127">
        <f t="shared" si="1"/>
        <v>47506</v>
      </c>
      <c r="AA11" s="127">
        <f t="shared" si="1"/>
        <v>50746</v>
      </c>
      <c r="AB11" s="127">
        <f t="shared" si="1"/>
        <v>53896</v>
      </c>
      <c r="AC11" s="127">
        <f t="shared" si="1"/>
        <v>57298</v>
      </c>
      <c r="AD11" s="127">
        <f t="shared" si="1"/>
        <v>60958</v>
      </c>
      <c r="AE11" s="127">
        <f t="shared" si="1"/>
        <v>65383</v>
      </c>
      <c r="AF11" s="127">
        <f t="shared" si="1"/>
        <v>65383</v>
      </c>
      <c r="AG11" s="127">
        <f t="shared" si="1"/>
        <v>65383</v>
      </c>
      <c r="AH11" s="127">
        <f t="shared" si="1"/>
        <v>65383</v>
      </c>
      <c r="AI11" s="127">
        <f t="shared" si="1"/>
        <v>65383</v>
      </c>
      <c r="AJ11" s="127">
        <f t="shared" si="1"/>
        <v>65383</v>
      </c>
      <c r="AK11" s="127">
        <f t="shared" si="1"/>
        <v>65383</v>
      </c>
      <c r="AL11" s="127">
        <f t="shared" si="1"/>
        <v>65383</v>
      </c>
      <c r="AM11" s="127">
        <f t="shared" si="1"/>
        <v>65383</v>
      </c>
      <c r="AN11" s="128">
        <f t="shared" si="1"/>
        <v>65383</v>
      </c>
      <c r="AP11" s="130"/>
      <c r="AQ11" s="130"/>
      <c r="AR11" s="130"/>
      <c r="AS11" s="131"/>
      <c r="AT11" s="132"/>
      <c r="AU11" s="131"/>
    </row>
    <row r="12" spans="1:47" s="129" customFormat="1" ht="24.95" customHeight="1">
      <c r="B12" s="126">
        <f>+B11+1</f>
        <v>3</v>
      </c>
      <c r="C12" s="310"/>
      <c r="D12" s="307"/>
      <c r="E12" s="316"/>
      <c r="F12" s="316"/>
      <c r="G12" s="325"/>
      <c r="H12" s="311" t="s">
        <v>125</v>
      </c>
      <c r="I12" s="184" t="s">
        <v>101</v>
      </c>
      <c r="J12" s="185"/>
      <c r="K12" s="185"/>
      <c r="L12" s="185"/>
      <c r="M12" s="185"/>
      <c r="N12" s="185"/>
      <c r="O12" s="185"/>
      <c r="P12" s="186">
        <f>+'to client - Supply'!I14</f>
        <v>9.3511199999999999</v>
      </c>
      <c r="Q12" s="186">
        <f>+'to client - Supply'!K14</f>
        <v>10.155799199999999</v>
      </c>
      <c r="R12" s="186">
        <f>+'to client - Supply'!M14</f>
        <v>10.155799199999999</v>
      </c>
      <c r="S12" s="186">
        <f>+'to client - Supply'!O14</f>
        <v>10.155799199999999</v>
      </c>
      <c r="T12" s="186">
        <f>+'to client - Supply'!Q14</f>
        <v>9.8732400000000009</v>
      </c>
      <c r="U12" s="186">
        <f>+'to client - Supply'!S14</f>
        <v>9.8791992000000004</v>
      </c>
      <c r="V12" s="186">
        <f>+'to client - Supply'!U14</f>
        <v>9.5299992000000007</v>
      </c>
      <c r="W12" s="186">
        <f>+'to client - Supply'!W14</f>
        <v>9.1807991999999992</v>
      </c>
      <c r="X12" s="186">
        <f>+'to client - Supply'!Y14</f>
        <v>9.9478991999999984</v>
      </c>
      <c r="Y12" s="186">
        <f>+'to client - Supply'!AA14</f>
        <v>9.9478991999999984</v>
      </c>
      <c r="Z12" s="186">
        <f>+'to client - Supply'!AC14</f>
        <v>9.9478991999999984</v>
      </c>
      <c r="AA12" s="186">
        <f>+'to client - Supply'!AE14</f>
        <v>9.9478991999999984</v>
      </c>
      <c r="AB12" s="186">
        <f>+'to client - Supply'!AG14</f>
        <v>8.3120639999999995</v>
      </c>
      <c r="AC12" s="186">
        <f>+'to client - Supply'!AI14</f>
        <v>8.2038671999999995</v>
      </c>
      <c r="AD12" s="186">
        <f>+'to client - Supply'!AK14</f>
        <v>7.981776</v>
      </c>
      <c r="AE12" s="186">
        <f>+'to client - Supply'!AM14</f>
        <v>6.1513057500000006</v>
      </c>
      <c r="AF12" s="186"/>
      <c r="AG12" s="186"/>
      <c r="AH12" s="186"/>
      <c r="AI12" s="186"/>
      <c r="AJ12" s="186"/>
      <c r="AK12" s="186"/>
      <c r="AL12" s="186"/>
      <c r="AM12" s="186"/>
      <c r="AN12" s="209"/>
      <c r="AP12" s="130"/>
      <c r="AQ12" s="130"/>
      <c r="AR12" s="130"/>
      <c r="AS12" s="131"/>
      <c r="AT12" s="132"/>
      <c r="AU12" s="131"/>
    </row>
    <row r="13" spans="1:47" s="129" customFormat="1" ht="24.95" customHeight="1">
      <c r="B13" s="126">
        <f>+B12+1</f>
        <v>4</v>
      </c>
      <c r="C13" s="320"/>
      <c r="D13" s="308"/>
      <c r="E13" s="317"/>
      <c r="F13" s="317"/>
      <c r="G13" s="314"/>
      <c r="H13" s="312"/>
      <c r="I13" s="184" t="s">
        <v>102</v>
      </c>
      <c r="J13" s="185"/>
      <c r="K13" s="185"/>
      <c r="L13" s="185"/>
      <c r="M13" s="185"/>
      <c r="N13" s="185"/>
      <c r="O13" s="185"/>
      <c r="P13" s="186">
        <f t="shared" ref="P13:AN13" si="2">+O13+P12</f>
        <v>9.3511199999999999</v>
      </c>
      <c r="Q13" s="186">
        <f t="shared" si="2"/>
        <v>19.506919199999999</v>
      </c>
      <c r="R13" s="186">
        <f t="shared" si="2"/>
        <v>29.662718399999996</v>
      </c>
      <c r="S13" s="186">
        <f t="shared" si="2"/>
        <v>39.818517599999993</v>
      </c>
      <c r="T13" s="186">
        <f t="shared" si="2"/>
        <v>49.691757599999995</v>
      </c>
      <c r="U13" s="186">
        <f t="shared" si="2"/>
        <v>59.570956799999998</v>
      </c>
      <c r="V13" s="186">
        <f t="shared" si="2"/>
        <v>69.100955999999996</v>
      </c>
      <c r="W13" s="186">
        <f t="shared" si="2"/>
        <v>78.281755199999992</v>
      </c>
      <c r="X13" s="186">
        <f t="shared" si="2"/>
        <v>88.229654399999987</v>
      </c>
      <c r="Y13" s="186">
        <f t="shared" si="2"/>
        <v>98.177553599999982</v>
      </c>
      <c r="Z13" s="186">
        <f t="shared" si="2"/>
        <v>108.12545279999998</v>
      </c>
      <c r="AA13" s="186">
        <f t="shared" si="2"/>
        <v>118.07335199999997</v>
      </c>
      <c r="AB13" s="186">
        <f t="shared" si="2"/>
        <v>126.38541599999996</v>
      </c>
      <c r="AC13" s="186">
        <f t="shared" si="2"/>
        <v>134.58928319999995</v>
      </c>
      <c r="AD13" s="186">
        <f t="shared" si="2"/>
        <v>142.57105919999995</v>
      </c>
      <c r="AE13" s="186">
        <f t="shared" si="2"/>
        <v>148.72236494999996</v>
      </c>
      <c r="AF13" s="186">
        <f t="shared" si="2"/>
        <v>148.72236494999996</v>
      </c>
      <c r="AG13" s="186">
        <f t="shared" si="2"/>
        <v>148.72236494999996</v>
      </c>
      <c r="AH13" s="186">
        <f t="shared" si="2"/>
        <v>148.72236494999996</v>
      </c>
      <c r="AI13" s="186">
        <f t="shared" si="2"/>
        <v>148.72236494999996</v>
      </c>
      <c r="AJ13" s="186">
        <f t="shared" si="2"/>
        <v>148.72236494999996</v>
      </c>
      <c r="AK13" s="186">
        <f t="shared" si="2"/>
        <v>148.72236494999996</v>
      </c>
      <c r="AL13" s="186">
        <f t="shared" si="2"/>
        <v>148.72236494999996</v>
      </c>
      <c r="AM13" s="186">
        <f t="shared" si="2"/>
        <v>148.72236494999996</v>
      </c>
      <c r="AN13" s="209">
        <f t="shared" si="2"/>
        <v>148.72236494999996</v>
      </c>
      <c r="AP13" s="130"/>
      <c r="AQ13" s="130"/>
      <c r="AR13" s="130"/>
      <c r="AS13" s="131"/>
      <c r="AT13" s="132"/>
      <c r="AU13" s="131"/>
    </row>
    <row r="14" spans="1:47" ht="9.9499999999999993" customHeight="1">
      <c r="B14" s="114"/>
      <c r="C14" s="212"/>
      <c r="D14" s="94"/>
      <c r="E14" s="90"/>
      <c r="F14" s="90"/>
      <c r="G14" s="90"/>
      <c r="H14" s="90"/>
      <c r="I14" s="90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5"/>
      <c r="W14" s="95"/>
      <c r="X14" s="95"/>
      <c r="Y14" s="95"/>
      <c r="Z14" s="95"/>
      <c r="AA14" s="95"/>
      <c r="AB14" s="95"/>
      <c r="AC14" s="95"/>
      <c r="AD14" s="95"/>
      <c r="AE14" s="91"/>
      <c r="AF14" s="91"/>
      <c r="AG14" s="91"/>
      <c r="AH14" s="91"/>
      <c r="AI14" s="91"/>
      <c r="AJ14" s="91"/>
      <c r="AK14" s="91"/>
      <c r="AL14" s="91"/>
      <c r="AM14" s="91"/>
      <c r="AN14" s="115"/>
      <c r="AO14" s="98"/>
      <c r="AP14" s="109"/>
      <c r="AQ14" s="109"/>
      <c r="AR14" s="109"/>
      <c r="AS14" s="92"/>
      <c r="AT14" s="96"/>
      <c r="AU14" s="92"/>
    </row>
    <row r="15" spans="1:47" s="129" customFormat="1" ht="24.95" customHeight="1">
      <c r="B15" s="126">
        <f>+B13+1</f>
        <v>5</v>
      </c>
      <c r="C15" s="309" t="s">
        <v>98</v>
      </c>
      <c r="D15" s="306">
        <f>+D10</f>
        <v>65383</v>
      </c>
      <c r="E15" s="315">
        <v>44077</v>
      </c>
      <c r="F15" s="315">
        <v>44708</v>
      </c>
      <c r="G15" s="313">
        <f>+F15-E15</f>
        <v>631</v>
      </c>
      <c r="H15" s="313" t="s">
        <v>140</v>
      </c>
      <c r="I15" s="150" t="s">
        <v>101</v>
      </c>
      <c r="J15" s="127"/>
      <c r="K15" s="127"/>
      <c r="L15" s="127"/>
      <c r="M15" s="127"/>
      <c r="N15" s="127"/>
      <c r="O15" s="127"/>
      <c r="P15" s="127">
        <f>+'to client - laying'!K108</f>
        <v>972</v>
      </c>
      <c r="Q15" s="127">
        <f>+'to client - laying'!L108</f>
        <v>1972</v>
      </c>
      <c r="R15" s="127">
        <f>+'to client - laying'!M108</f>
        <v>2964</v>
      </c>
      <c r="S15" s="127">
        <f>+'to client - laying'!N108</f>
        <v>3636</v>
      </c>
      <c r="T15" s="127">
        <f>+'to client - laying'!O108</f>
        <v>3786</v>
      </c>
      <c r="U15" s="127">
        <f>+'to client - laying'!P108</f>
        <v>3786</v>
      </c>
      <c r="V15" s="127">
        <f>+'to client - laying'!Q108</f>
        <v>3786</v>
      </c>
      <c r="W15" s="127">
        <f>+'to client - laying'!R108</f>
        <v>3784.8</v>
      </c>
      <c r="X15" s="127">
        <f>+'to client - laying'!S108</f>
        <v>3796</v>
      </c>
      <c r="Y15" s="127">
        <f>+'to client - laying'!T108</f>
        <v>3826.7999999999997</v>
      </c>
      <c r="Z15" s="127">
        <f>+'to client - laying'!U108</f>
        <v>2584</v>
      </c>
      <c r="AA15" s="127">
        <f>+'to client - laying'!V108</f>
        <v>2288</v>
      </c>
      <c r="AB15" s="127">
        <f>+'to client - laying'!W108</f>
        <v>2088</v>
      </c>
      <c r="AC15" s="127">
        <f>+'to client - laying'!X108</f>
        <v>2086</v>
      </c>
      <c r="AD15" s="127">
        <f>+'to client - laying'!Y108</f>
        <v>2499.6</v>
      </c>
      <c r="AE15" s="127">
        <f>+'to client - laying'!Z108</f>
        <v>3255</v>
      </c>
      <c r="AF15" s="127">
        <f>+'to client - laying'!AA108</f>
        <v>3523.2</v>
      </c>
      <c r="AG15" s="127">
        <f>+'to client - laying'!AB108</f>
        <v>4375.2</v>
      </c>
      <c r="AH15" s="127">
        <f>+'to client - laying'!AC108</f>
        <v>3857</v>
      </c>
      <c r="AI15" s="127">
        <f>+'to client - laying'!AD108</f>
        <v>3445</v>
      </c>
      <c r="AJ15" s="127">
        <f>+'to client - laying'!AE108</f>
        <v>3072</v>
      </c>
      <c r="AK15" s="127">
        <f>+'to client - laying'!AF108</f>
        <v>0</v>
      </c>
      <c r="AL15" s="127">
        <f>+'to client - laying'!AG108</f>
        <v>0</v>
      </c>
      <c r="AM15" s="127"/>
      <c r="AN15" s="128"/>
      <c r="AP15" s="130"/>
      <c r="AQ15" s="130"/>
      <c r="AR15" s="130"/>
      <c r="AS15" s="131"/>
      <c r="AT15" s="132"/>
      <c r="AU15" s="131"/>
    </row>
    <row r="16" spans="1:47" s="129" customFormat="1" ht="24.95" customHeight="1">
      <c r="B16" s="126">
        <f>+B15+1</f>
        <v>6</v>
      </c>
      <c r="C16" s="310"/>
      <c r="D16" s="307"/>
      <c r="E16" s="316"/>
      <c r="F16" s="316"/>
      <c r="G16" s="325"/>
      <c r="H16" s="314"/>
      <c r="I16" s="150" t="s">
        <v>102</v>
      </c>
      <c r="J16" s="127"/>
      <c r="K16" s="127">
        <f>+K15</f>
        <v>0</v>
      </c>
      <c r="L16" s="127">
        <f>+K16+L15</f>
        <v>0</v>
      </c>
      <c r="M16" s="127">
        <f>+L16+M15</f>
        <v>0</v>
      </c>
      <c r="N16" s="127">
        <f t="shared" ref="N16" si="3">+M16+N15</f>
        <v>0</v>
      </c>
      <c r="O16" s="127">
        <f t="shared" ref="O16" si="4">+N16+O15</f>
        <v>0</v>
      </c>
      <c r="P16" s="127">
        <f t="shared" ref="P16" si="5">+O16+P15</f>
        <v>972</v>
      </c>
      <c r="Q16" s="127">
        <f t="shared" ref="Q16" si="6">+P16+Q15</f>
        <v>2944</v>
      </c>
      <c r="R16" s="127">
        <f t="shared" ref="R16" si="7">+Q16+R15</f>
        <v>5908</v>
      </c>
      <c r="S16" s="127">
        <f t="shared" ref="S16" si="8">+R16+S15</f>
        <v>9544</v>
      </c>
      <c r="T16" s="127">
        <f t="shared" ref="T16" si="9">+S16+T15</f>
        <v>13330</v>
      </c>
      <c r="U16" s="127">
        <f t="shared" ref="U16" si="10">+T16+U15</f>
        <v>17116</v>
      </c>
      <c r="V16" s="127">
        <f t="shared" ref="V16" si="11">+U16+V15</f>
        <v>20902</v>
      </c>
      <c r="W16" s="127">
        <f t="shared" ref="W16" si="12">+V16+W15</f>
        <v>24686.799999999999</v>
      </c>
      <c r="X16" s="127">
        <f t="shared" ref="X16" si="13">+W16+X15</f>
        <v>28482.799999999999</v>
      </c>
      <c r="Y16" s="127">
        <f t="shared" ref="Y16" si="14">+X16+Y15</f>
        <v>32309.599999999999</v>
      </c>
      <c r="Z16" s="127">
        <f t="shared" ref="Z16" si="15">+Y16+Z15</f>
        <v>34893.599999999999</v>
      </c>
      <c r="AA16" s="127">
        <f t="shared" ref="AA16" si="16">+Z16+AA15</f>
        <v>37181.599999999999</v>
      </c>
      <c r="AB16" s="127">
        <f t="shared" ref="AB16" si="17">+AA16+AB15</f>
        <v>39269.599999999999</v>
      </c>
      <c r="AC16" s="127">
        <f t="shared" ref="AC16" si="18">+AB16+AC15</f>
        <v>41355.599999999999</v>
      </c>
      <c r="AD16" s="127">
        <f t="shared" ref="AD16" si="19">+AC16+AD15</f>
        <v>43855.199999999997</v>
      </c>
      <c r="AE16" s="127">
        <f t="shared" ref="AE16" si="20">+AD16+AE15</f>
        <v>47110.2</v>
      </c>
      <c r="AF16" s="127">
        <f t="shared" ref="AF16" si="21">+AE16+AF15</f>
        <v>50633.399999999994</v>
      </c>
      <c r="AG16" s="127">
        <f t="shared" ref="AG16" si="22">+AF16+AG15</f>
        <v>55008.599999999991</v>
      </c>
      <c r="AH16" s="127">
        <f t="shared" ref="AH16" si="23">+AG16+AH15</f>
        <v>58865.599999999991</v>
      </c>
      <c r="AI16" s="127">
        <f t="shared" ref="AI16" si="24">+AH16+AI15</f>
        <v>62310.599999999991</v>
      </c>
      <c r="AJ16" s="127">
        <f t="shared" ref="AJ16" si="25">+AI16+AJ15</f>
        <v>65382.599999999991</v>
      </c>
      <c r="AK16" s="127">
        <f t="shared" ref="AK16" si="26">+AJ16+AK15</f>
        <v>65382.599999999991</v>
      </c>
      <c r="AL16" s="127">
        <f t="shared" ref="AL16" si="27">+AK16+AL15</f>
        <v>65382.599999999991</v>
      </c>
      <c r="AM16" s="127">
        <f t="shared" ref="AM16" si="28">+AL16+AM15</f>
        <v>65382.599999999991</v>
      </c>
      <c r="AN16" s="128">
        <f t="shared" ref="AN16" si="29">+AM16+AN15</f>
        <v>65382.599999999991</v>
      </c>
      <c r="AP16" s="130"/>
      <c r="AQ16" s="130"/>
      <c r="AR16" s="130"/>
      <c r="AS16" s="131"/>
      <c r="AT16" s="132"/>
      <c r="AU16" s="131"/>
    </row>
    <row r="17" spans="2:47" s="129" customFormat="1" ht="24.95" customHeight="1">
      <c r="B17" s="126">
        <f>+B16+1</f>
        <v>7</v>
      </c>
      <c r="C17" s="310"/>
      <c r="D17" s="307"/>
      <c r="E17" s="316"/>
      <c r="F17" s="316"/>
      <c r="G17" s="325"/>
      <c r="H17" s="311" t="s">
        <v>125</v>
      </c>
      <c r="I17" s="184" t="s">
        <v>101</v>
      </c>
      <c r="J17" s="185"/>
      <c r="K17" s="185"/>
      <c r="L17" s="185"/>
      <c r="M17" s="185"/>
      <c r="N17" s="185"/>
      <c r="O17" s="185"/>
      <c r="P17" s="186">
        <f>+'to client - laying'!K138</f>
        <v>0.36452401850880001</v>
      </c>
      <c r="Q17" s="186">
        <f>+'to client - laying'!L138</f>
        <v>0.79432930758240006</v>
      </c>
      <c r="R17" s="186">
        <f>+'to client - laying'!M138</f>
        <v>1.3735472668080002</v>
      </c>
      <c r="S17" s="186">
        <f>+'to client - laying'!N138</f>
        <v>1.8271428648648</v>
      </c>
      <c r="T17" s="186">
        <f>+'to client - laying'!O138</f>
        <v>1.9118734049568005</v>
      </c>
      <c r="U17" s="186">
        <f>+'to client - laying'!P138</f>
        <v>1.9118734049568005</v>
      </c>
      <c r="V17" s="186">
        <f>+'to client - laying'!Q138</f>
        <v>1.9118734049568005</v>
      </c>
      <c r="W17" s="186">
        <f>+'to client - laying'!R138</f>
        <v>1.9147983408316798</v>
      </c>
      <c r="X17" s="186">
        <f>+'to client - laying'!S138</f>
        <v>1.9106819737135998</v>
      </c>
      <c r="Y17" s="186">
        <f>+'to client - laying'!T138</f>
        <v>1.8897406538203199</v>
      </c>
      <c r="Z17" s="186">
        <f>+'to client - laying'!U138</f>
        <v>1.3794108809016001</v>
      </c>
      <c r="AA17" s="186">
        <f>+'to client - laying'!V138</f>
        <v>1.1547817821320003</v>
      </c>
      <c r="AB17" s="186">
        <f>+'to client - laying'!W138</f>
        <v>1.1550356515992002</v>
      </c>
      <c r="AC17" s="186">
        <f>+'to client - laying'!X138</f>
        <v>1.1538103996344002</v>
      </c>
      <c r="AD17" s="186">
        <f>+'to client - laying'!Y138</f>
        <v>1.3825491441888</v>
      </c>
      <c r="AE17" s="186">
        <f>+'to client - laying'!Z138</f>
        <v>1.8159255161640004</v>
      </c>
      <c r="AF17" s="186">
        <f>+'to client - laying'!AA138</f>
        <v>1.9476597526473605</v>
      </c>
      <c r="AG17" s="186">
        <f>+'to client - laying'!AB138</f>
        <v>1.9737436630985599</v>
      </c>
      <c r="AH17" s="186">
        <f>+'to client - laying'!AC138</f>
        <v>1.9112857164052002</v>
      </c>
      <c r="AI17" s="186">
        <f>+'to client - laying'!AD138</f>
        <v>1.9125427555672005</v>
      </c>
      <c r="AJ17" s="186">
        <f>+'to client - laying'!AE138</f>
        <v>1.6676622154084</v>
      </c>
      <c r="AK17" s="186">
        <f>33.505-33.26</f>
        <v>0.24500000000000455</v>
      </c>
      <c r="AL17" s="185"/>
      <c r="AM17" s="185"/>
      <c r="AN17" s="210"/>
      <c r="AP17" s="130"/>
      <c r="AQ17" s="130"/>
      <c r="AR17" s="130"/>
      <c r="AS17" s="131"/>
      <c r="AT17" s="132"/>
      <c r="AU17" s="131"/>
    </row>
    <row r="18" spans="2:47" s="129" customFormat="1" ht="24.95" customHeight="1">
      <c r="B18" s="126">
        <f>+B17+1</f>
        <v>8</v>
      </c>
      <c r="C18" s="320"/>
      <c r="D18" s="308"/>
      <c r="E18" s="317"/>
      <c r="F18" s="317"/>
      <c r="G18" s="314"/>
      <c r="H18" s="312"/>
      <c r="I18" s="184" t="s">
        <v>102</v>
      </c>
      <c r="J18" s="185"/>
      <c r="K18" s="185"/>
      <c r="L18" s="185"/>
      <c r="M18" s="185"/>
      <c r="N18" s="185"/>
      <c r="O18" s="185"/>
      <c r="P18" s="186">
        <f t="shared" ref="P18" si="30">+O18+P17</f>
        <v>0.36452401850880001</v>
      </c>
      <c r="Q18" s="186">
        <f t="shared" ref="Q18" si="31">+P18+Q17</f>
        <v>1.1588533260912</v>
      </c>
      <c r="R18" s="186">
        <f t="shared" ref="R18" si="32">+Q18+R17</f>
        <v>2.5324005928991999</v>
      </c>
      <c r="S18" s="186">
        <f t="shared" ref="S18" si="33">+R18+S17</f>
        <v>4.3595434577639995</v>
      </c>
      <c r="T18" s="186">
        <f t="shared" ref="T18" si="34">+S18+T17</f>
        <v>6.2714168627208</v>
      </c>
      <c r="U18" s="186">
        <f t="shared" ref="U18" si="35">+T18+U17</f>
        <v>8.1832902676776005</v>
      </c>
      <c r="V18" s="186">
        <f t="shared" ref="V18" si="36">+U18+V17</f>
        <v>10.095163672634401</v>
      </c>
      <c r="W18" s="186">
        <f t="shared" ref="W18" si="37">+V18+W17</f>
        <v>12.009962013466081</v>
      </c>
      <c r="X18" s="186">
        <f t="shared" ref="X18" si="38">+W18+X17</f>
        <v>13.92064398717968</v>
      </c>
      <c r="Y18" s="186">
        <f t="shared" ref="Y18" si="39">+X18+Y17</f>
        <v>15.810384641000001</v>
      </c>
      <c r="Z18" s="186">
        <f t="shared" ref="Z18" si="40">+Y18+Z17</f>
        <v>17.189795521901601</v>
      </c>
      <c r="AA18" s="186">
        <f t="shared" ref="AA18" si="41">+Z18+AA17</f>
        <v>18.344577304033603</v>
      </c>
      <c r="AB18" s="186">
        <f t="shared" ref="AB18" si="42">+AA18+AB17</f>
        <v>19.499612955632802</v>
      </c>
      <c r="AC18" s="186">
        <f t="shared" ref="AC18" si="43">+AB18+AC17</f>
        <v>20.653423355267201</v>
      </c>
      <c r="AD18" s="186">
        <f t="shared" ref="AD18" si="44">+AC18+AD17</f>
        <v>22.035972499456001</v>
      </c>
      <c r="AE18" s="186">
        <f t="shared" ref="AE18" si="45">+AD18+AE17</f>
        <v>23.851898015620002</v>
      </c>
      <c r="AF18" s="186">
        <f t="shared" ref="AF18" si="46">+AE18+AF17</f>
        <v>25.799557768267363</v>
      </c>
      <c r="AG18" s="186">
        <f t="shared" ref="AG18" si="47">+AF18+AG17</f>
        <v>27.773301431365923</v>
      </c>
      <c r="AH18" s="186">
        <f t="shared" ref="AH18" si="48">+AG18+AH17</f>
        <v>29.684587147771122</v>
      </c>
      <c r="AI18" s="186">
        <f t="shared" ref="AI18" si="49">+AH18+AI17</f>
        <v>31.597129903338324</v>
      </c>
      <c r="AJ18" s="186">
        <f t="shared" ref="AJ18" si="50">+AI18+AJ17</f>
        <v>33.264792118746726</v>
      </c>
      <c r="AK18" s="186">
        <f t="shared" ref="AK18" si="51">+AJ18+AK17</f>
        <v>33.509792118746731</v>
      </c>
      <c r="AL18" s="186">
        <f t="shared" ref="AL18" si="52">+AK18+AL17</f>
        <v>33.509792118746731</v>
      </c>
      <c r="AM18" s="186">
        <f t="shared" ref="AM18" si="53">+AL18+AM17</f>
        <v>33.509792118746731</v>
      </c>
      <c r="AN18" s="209">
        <f t="shared" ref="AN18" si="54">+AM18+AN17</f>
        <v>33.509792118746731</v>
      </c>
      <c r="AP18" s="130"/>
      <c r="AQ18" s="130"/>
      <c r="AR18" s="130"/>
      <c r="AS18" s="131"/>
      <c r="AT18" s="132"/>
      <c r="AU18" s="131"/>
    </row>
    <row r="19" spans="2:47" ht="9.9499999999999993" customHeight="1">
      <c r="B19" s="114"/>
      <c r="C19" s="212"/>
      <c r="D19" s="94"/>
      <c r="E19" s="90"/>
      <c r="F19" s="90"/>
      <c r="G19" s="90"/>
      <c r="H19" s="90"/>
      <c r="I19" s="90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5"/>
      <c r="X19" s="95"/>
      <c r="Y19" s="95"/>
      <c r="Z19" s="95"/>
      <c r="AA19" s="95"/>
      <c r="AB19" s="95"/>
      <c r="AC19" s="95"/>
      <c r="AD19" s="95"/>
      <c r="AE19" s="91"/>
      <c r="AF19" s="91"/>
      <c r="AG19" s="91"/>
      <c r="AH19" s="91"/>
      <c r="AI19" s="91"/>
      <c r="AJ19" s="91"/>
      <c r="AK19" s="91"/>
      <c r="AL19" s="91"/>
      <c r="AM19" s="91"/>
      <c r="AN19" s="115"/>
      <c r="AO19" s="98"/>
      <c r="AP19" s="109"/>
      <c r="AQ19" s="109"/>
      <c r="AR19" s="109"/>
      <c r="AS19" s="92"/>
      <c r="AT19" s="96"/>
      <c r="AU19" s="92"/>
    </row>
    <row r="20" spans="2:47" s="129" customFormat="1" ht="24.95" customHeight="1">
      <c r="B20" s="126">
        <f>+B18+1</f>
        <v>9</v>
      </c>
      <c r="C20" s="309" t="s">
        <v>99</v>
      </c>
      <c r="D20" s="306">
        <v>160</v>
      </c>
      <c r="E20" s="315">
        <v>43983</v>
      </c>
      <c r="F20" s="315">
        <v>44255</v>
      </c>
      <c r="G20" s="313">
        <f>+F20-E20</f>
        <v>272</v>
      </c>
      <c r="H20" s="313" t="s">
        <v>141</v>
      </c>
      <c r="I20" s="150" t="s">
        <v>101</v>
      </c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33"/>
      <c r="W20" s="133"/>
      <c r="X20" s="133"/>
      <c r="Y20" s="127">
        <v>19</v>
      </c>
      <c r="Z20" s="127">
        <v>19</v>
      </c>
      <c r="AA20" s="127">
        <v>19</v>
      </c>
      <c r="AB20" s="133">
        <v>0</v>
      </c>
      <c r="AC20" s="133">
        <v>0</v>
      </c>
      <c r="AD20" s="133">
        <v>0</v>
      </c>
      <c r="AE20" s="127">
        <v>50</v>
      </c>
      <c r="AF20" s="127">
        <v>47</v>
      </c>
      <c r="AG20" s="127">
        <v>6</v>
      </c>
      <c r="AH20" s="127"/>
      <c r="AI20" s="127"/>
      <c r="AJ20" s="127"/>
      <c r="AK20" s="127"/>
      <c r="AL20" s="127"/>
      <c r="AM20" s="127"/>
      <c r="AN20" s="128"/>
      <c r="AP20" s="130"/>
      <c r="AQ20" s="130"/>
      <c r="AR20" s="130"/>
      <c r="AS20" s="131"/>
      <c r="AT20" s="132"/>
      <c r="AU20" s="131"/>
    </row>
    <row r="21" spans="2:47" s="129" customFormat="1" ht="24.95" customHeight="1">
      <c r="B21" s="126">
        <f t="shared" ref="B21:B27" si="55">+B20+1</f>
        <v>10</v>
      </c>
      <c r="C21" s="310"/>
      <c r="D21" s="307"/>
      <c r="E21" s="316"/>
      <c r="F21" s="316"/>
      <c r="G21" s="325"/>
      <c r="H21" s="314"/>
      <c r="I21" s="150" t="s">
        <v>102</v>
      </c>
      <c r="J21" s="127"/>
      <c r="K21" s="127">
        <f>+K20</f>
        <v>0</v>
      </c>
      <c r="L21" s="127">
        <f>+K21+L20</f>
        <v>0</v>
      </c>
      <c r="M21" s="127">
        <f>+L21+M20</f>
        <v>0</v>
      </c>
      <c r="N21" s="127">
        <f t="shared" ref="N21" si="56">+M21+N20</f>
        <v>0</v>
      </c>
      <c r="O21" s="127">
        <f t="shared" ref="O21" si="57">+N21+O20</f>
        <v>0</v>
      </c>
      <c r="P21" s="127">
        <f t="shared" ref="P21" si="58">+O21+P20</f>
        <v>0</v>
      </c>
      <c r="Q21" s="127">
        <f t="shared" ref="Q21" si="59">+P21+Q20</f>
        <v>0</v>
      </c>
      <c r="R21" s="127">
        <f t="shared" ref="R21" si="60">+Q21+R20</f>
        <v>0</v>
      </c>
      <c r="S21" s="127">
        <f t="shared" ref="S21" si="61">+R21+S20</f>
        <v>0</v>
      </c>
      <c r="T21" s="127">
        <f t="shared" ref="T21" si="62">+S21+T20</f>
        <v>0</v>
      </c>
      <c r="U21" s="127">
        <f t="shared" ref="U21" si="63">+T21+U20</f>
        <v>0</v>
      </c>
      <c r="V21" s="127">
        <f t="shared" ref="V21" si="64">+U21+V20</f>
        <v>0</v>
      </c>
      <c r="W21" s="127">
        <f t="shared" ref="W21" si="65">+V21+W20</f>
        <v>0</v>
      </c>
      <c r="X21" s="127">
        <f t="shared" ref="X21" si="66">+W21+X20</f>
        <v>0</v>
      </c>
      <c r="Y21" s="127">
        <f t="shared" ref="Y21" si="67">+X21+Y20</f>
        <v>19</v>
      </c>
      <c r="Z21" s="127">
        <f t="shared" ref="Z21" si="68">+Y21+Z20</f>
        <v>38</v>
      </c>
      <c r="AA21" s="127">
        <f t="shared" ref="AA21" si="69">+Z21+AA20</f>
        <v>57</v>
      </c>
      <c r="AB21" s="127">
        <f t="shared" ref="AB21" si="70">+AA21+AB20</f>
        <v>57</v>
      </c>
      <c r="AC21" s="127">
        <f t="shared" ref="AC21" si="71">+AB21+AC20</f>
        <v>57</v>
      </c>
      <c r="AD21" s="127">
        <f t="shared" ref="AD21" si="72">+AC21+AD20</f>
        <v>57</v>
      </c>
      <c r="AE21" s="127">
        <f t="shared" ref="AE21" si="73">+AD21+AE20</f>
        <v>107</v>
      </c>
      <c r="AF21" s="127">
        <f t="shared" ref="AF21" si="74">+AE21+AF20</f>
        <v>154</v>
      </c>
      <c r="AG21" s="127">
        <f t="shared" ref="AG21" si="75">+AF21+AG20</f>
        <v>160</v>
      </c>
      <c r="AH21" s="127">
        <f t="shared" ref="AH21" si="76">+AG21+AH20</f>
        <v>160</v>
      </c>
      <c r="AI21" s="127">
        <f t="shared" ref="AI21" si="77">+AH21+AI20</f>
        <v>160</v>
      </c>
      <c r="AJ21" s="127">
        <f t="shared" ref="AJ21" si="78">+AI21+AJ20</f>
        <v>160</v>
      </c>
      <c r="AK21" s="127">
        <f t="shared" ref="AK21" si="79">+AJ21+AK20</f>
        <v>160</v>
      </c>
      <c r="AL21" s="127">
        <f t="shared" ref="AL21" si="80">+AK21+AL20</f>
        <v>160</v>
      </c>
      <c r="AM21" s="127">
        <f t="shared" ref="AM21" si="81">+AL21+AM20</f>
        <v>160</v>
      </c>
      <c r="AN21" s="128">
        <f t="shared" ref="AN21" si="82">+AM21+AN20</f>
        <v>160</v>
      </c>
      <c r="AP21" s="130"/>
      <c r="AQ21" s="130"/>
      <c r="AR21" s="130"/>
      <c r="AS21" s="131"/>
      <c r="AT21" s="132"/>
      <c r="AU21" s="131"/>
    </row>
    <row r="22" spans="2:47" s="129" customFormat="1" ht="24.95" customHeight="1">
      <c r="B22" s="126">
        <f t="shared" si="55"/>
        <v>11</v>
      </c>
      <c r="C22" s="310"/>
      <c r="D22" s="307"/>
      <c r="E22" s="316"/>
      <c r="F22" s="316"/>
      <c r="G22" s="325"/>
      <c r="H22" s="311" t="s">
        <v>125</v>
      </c>
      <c r="I22" s="184" t="s">
        <v>101</v>
      </c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6">
        <f>0.42/2*0.5</f>
        <v>0.105</v>
      </c>
      <c r="Z22" s="186">
        <f>0.42/2*0.5</f>
        <v>0.105</v>
      </c>
      <c r="AA22" s="186">
        <f>4.545/2</f>
        <v>2.2725</v>
      </c>
      <c r="AB22" s="185"/>
      <c r="AC22" s="185"/>
      <c r="AD22" s="185"/>
      <c r="AE22" s="186">
        <f>4711075*0.5/97*50/10000000</f>
        <v>0.12141945876288661</v>
      </c>
      <c r="AF22" s="186">
        <f>4711075*0.5/97*47/10000000</f>
        <v>0.11413429123711341</v>
      </c>
      <c r="AG22" s="186">
        <f>0.595*0.5</f>
        <v>0.29749999999999999</v>
      </c>
      <c r="AH22" s="185"/>
      <c r="AI22" s="185"/>
      <c r="AJ22" s="185"/>
      <c r="AK22" s="185"/>
      <c r="AL22" s="185"/>
      <c r="AM22" s="185"/>
      <c r="AN22" s="210"/>
      <c r="AP22" s="130"/>
      <c r="AQ22" s="130"/>
      <c r="AR22" s="130"/>
      <c r="AS22" s="131"/>
      <c r="AT22" s="132"/>
      <c r="AU22" s="131"/>
    </row>
    <row r="23" spans="2:47" s="129" customFormat="1" ht="24.95" customHeight="1">
      <c r="B23" s="126">
        <f t="shared" si="55"/>
        <v>12</v>
      </c>
      <c r="C23" s="320"/>
      <c r="D23" s="308"/>
      <c r="E23" s="317"/>
      <c r="F23" s="317"/>
      <c r="G23" s="314"/>
      <c r="H23" s="312"/>
      <c r="I23" s="184" t="s">
        <v>102</v>
      </c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6">
        <f t="shared" ref="T23" si="83">+S23+T22</f>
        <v>0</v>
      </c>
      <c r="U23" s="186">
        <f t="shared" ref="U23" si="84">+T23+U22</f>
        <v>0</v>
      </c>
      <c r="V23" s="186">
        <f t="shared" ref="V23" si="85">+U23+V22</f>
        <v>0</v>
      </c>
      <c r="W23" s="186">
        <f t="shared" ref="W23" si="86">+V23+W22</f>
        <v>0</v>
      </c>
      <c r="X23" s="186">
        <f t="shared" ref="X23" si="87">+W23+X22</f>
        <v>0</v>
      </c>
      <c r="Y23" s="186">
        <f t="shared" ref="Y23" si="88">+X23+Y22</f>
        <v>0.105</v>
      </c>
      <c r="Z23" s="186">
        <f t="shared" ref="Z23" si="89">+Y23+Z22</f>
        <v>0.21</v>
      </c>
      <c r="AA23" s="186">
        <f t="shared" ref="AA23" si="90">+Z23+AA22</f>
        <v>2.4824999999999999</v>
      </c>
      <c r="AB23" s="186">
        <f t="shared" ref="AB23" si="91">+AA23+AB22</f>
        <v>2.4824999999999999</v>
      </c>
      <c r="AC23" s="186">
        <f t="shared" ref="AC23" si="92">+AB23+AC22</f>
        <v>2.4824999999999999</v>
      </c>
      <c r="AD23" s="186">
        <f t="shared" ref="AD23" si="93">+AC23+AD22</f>
        <v>2.4824999999999999</v>
      </c>
      <c r="AE23" s="186">
        <f t="shared" ref="AE23" si="94">+AD23+AE22</f>
        <v>2.6039194587628867</v>
      </c>
      <c r="AF23" s="186">
        <f t="shared" ref="AF23" si="95">+AE23+AF22</f>
        <v>2.7180537500000002</v>
      </c>
      <c r="AG23" s="186">
        <f t="shared" ref="AG23" si="96">+AF23+AG22</f>
        <v>3.01555375</v>
      </c>
      <c r="AH23" s="186">
        <f t="shared" ref="AH23" si="97">+AG23+AH22</f>
        <v>3.01555375</v>
      </c>
      <c r="AI23" s="186">
        <f t="shared" ref="AI23" si="98">+AH23+AI22</f>
        <v>3.01555375</v>
      </c>
      <c r="AJ23" s="186">
        <f t="shared" ref="AJ23" si="99">+AI23+AJ22</f>
        <v>3.01555375</v>
      </c>
      <c r="AK23" s="186">
        <f t="shared" ref="AK23" si="100">+AJ23+AK22</f>
        <v>3.01555375</v>
      </c>
      <c r="AL23" s="186">
        <f t="shared" ref="AL23" si="101">+AK23+AL22</f>
        <v>3.01555375</v>
      </c>
      <c r="AM23" s="186">
        <f t="shared" ref="AM23" si="102">+AL23+AM22</f>
        <v>3.01555375</v>
      </c>
      <c r="AN23" s="209">
        <f t="shared" ref="AN23" si="103">+AM23+AN22</f>
        <v>3.01555375</v>
      </c>
      <c r="AP23" s="130"/>
      <c r="AQ23" s="130"/>
      <c r="AR23" s="130"/>
      <c r="AS23" s="131"/>
      <c r="AT23" s="132"/>
      <c r="AU23" s="131"/>
    </row>
    <row r="24" spans="2:47" ht="9.9499999999999993" customHeight="1">
      <c r="B24" s="114"/>
      <c r="C24" s="93"/>
      <c r="D24" s="94"/>
      <c r="E24" s="90"/>
      <c r="F24" s="90"/>
      <c r="G24" s="90"/>
      <c r="H24" s="90"/>
      <c r="I24" s="90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5"/>
      <c r="Z24" s="95"/>
      <c r="AA24" s="95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115"/>
      <c r="AO24" s="98"/>
      <c r="AP24" s="109"/>
      <c r="AQ24" s="109"/>
      <c r="AR24" s="109"/>
      <c r="AS24" s="92"/>
      <c r="AT24" s="96"/>
      <c r="AU24" s="92"/>
    </row>
    <row r="25" spans="2:47" s="106" customFormat="1" ht="20.100000000000001" customHeight="1">
      <c r="B25" s="113"/>
      <c r="C25" s="142" t="s">
        <v>103</v>
      </c>
      <c r="D25" s="108"/>
      <c r="E25" s="108"/>
      <c r="F25" s="108"/>
      <c r="G25" s="108"/>
      <c r="H25" s="108"/>
      <c r="I25" s="108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12"/>
      <c r="AP25" s="107"/>
      <c r="AQ25" s="107"/>
      <c r="AR25" s="107"/>
      <c r="AS25" s="107"/>
    </row>
    <row r="26" spans="2:47" s="129" customFormat="1" ht="25.5" customHeight="1">
      <c r="B26" s="126">
        <f>+B23+1</f>
        <v>13</v>
      </c>
      <c r="C26" s="309" t="s">
        <v>104</v>
      </c>
      <c r="D26" s="306">
        <f>+D15</f>
        <v>65383</v>
      </c>
      <c r="E26" s="315">
        <v>44077</v>
      </c>
      <c r="F26" s="315">
        <v>44788</v>
      </c>
      <c r="G26" s="313">
        <f>+F26-E26</f>
        <v>711</v>
      </c>
      <c r="H26" s="313" t="s">
        <v>140</v>
      </c>
      <c r="I26" s="150" t="s">
        <v>101</v>
      </c>
      <c r="J26" s="127"/>
      <c r="K26" s="127"/>
      <c r="L26" s="127"/>
      <c r="M26" s="127"/>
      <c r="N26" s="127"/>
      <c r="O26" s="127"/>
      <c r="P26" s="127"/>
      <c r="Q26" s="127">
        <f>+'to client - laying'!L27</f>
        <v>1620</v>
      </c>
      <c r="R26" s="127">
        <f>+'to client - laying'!M27</f>
        <v>2116</v>
      </c>
      <c r="S26" s="127">
        <f>+'to client - laying'!N27</f>
        <v>4190</v>
      </c>
      <c r="T26" s="127">
        <f>+'to client - laying'!O27</f>
        <v>3462</v>
      </c>
      <c r="U26" s="127">
        <f>+'to client - laying'!P27</f>
        <v>3462</v>
      </c>
      <c r="V26" s="127">
        <f>+'to client - laying'!Q27</f>
        <v>3462</v>
      </c>
      <c r="W26" s="127">
        <f>+'to client - laying'!R27</f>
        <v>3462</v>
      </c>
      <c r="X26" s="127">
        <f>+'to client - laying'!S27</f>
        <v>4142</v>
      </c>
      <c r="Y26" s="127">
        <f>+'to client - laying'!T27</f>
        <v>4476</v>
      </c>
      <c r="Z26" s="127">
        <f>+'to client - laying'!U27</f>
        <v>2536</v>
      </c>
      <c r="AA26" s="127">
        <f>+'to client - laying'!V27</f>
        <v>2196</v>
      </c>
      <c r="AB26" s="127">
        <f>+'to client - laying'!W27</f>
        <v>2196</v>
      </c>
      <c r="AC26" s="127">
        <f>+'to client - laying'!X27</f>
        <v>2146</v>
      </c>
      <c r="AD26" s="127">
        <f>+'to client - laying'!Y27</f>
        <v>2130</v>
      </c>
      <c r="AE26" s="127">
        <f>+'to client - laying'!Z27</f>
        <v>4250</v>
      </c>
      <c r="AF26" s="127">
        <f>+'to client - laying'!AA27</f>
        <v>3696</v>
      </c>
      <c r="AG26" s="127">
        <f>+'to client - laying'!AB27</f>
        <v>3316</v>
      </c>
      <c r="AH26" s="127">
        <f>+'to client - laying'!AC27</f>
        <v>2534</v>
      </c>
      <c r="AI26" s="127">
        <f>+'to client - laying'!AD27</f>
        <v>2481</v>
      </c>
      <c r="AJ26" s="127">
        <f>+'to client - laying'!AE27</f>
        <v>2339</v>
      </c>
      <c r="AK26" s="127">
        <f>+'to client - laying'!AF27</f>
        <v>2380</v>
      </c>
      <c r="AL26" s="127">
        <f>+'to client - laying'!AG27</f>
        <v>2367</v>
      </c>
      <c r="AM26" s="127">
        <f>+'to client - laying'!AH27+2</f>
        <v>424</v>
      </c>
      <c r="AN26" s="128"/>
      <c r="AP26" s="130"/>
      <c r="AQ26" s="130"/>
      <c r="AR26" s="130"/>
      <c r="AS26" s="131"/>
      <c r="AT26" s="132"/>
      <c r="AU26" s="131"/>
    </row>
    <row r="27" spans="2:47" s="129" customFormat="1" ht="25.5" customHeight="1">
      <c r="B27" s="126">
        <f t="shared" si="55"/>
        <v>14</v>
      </c>
      <c r="C27" s="310"/>
      <c r="D27" s="307"/>
      <c r="E27" s="316"/>
      <c r="F27" s="316"/>
      <c r="G27" s="325"/>
      <c r="H27" s="314"/>
      <c r="I27" s="150" t="s">
        <v>102</v>
      </c>
      <c r="J27" s="127"/>
      <c r="K27" s="127">
        <f>+K26</f>
        <v>0</v>
      </c>
      <c r="L27" s="127">
        <f>+K27+L26</f>
        <v>0</v>
      </c>
      <c r="M27" s="127">
        <f>+L27+M26</f>
        <v>0</v>
      </c>
      <c r="N27" s="127">
        <f t="shared" ref="N27" si="104">+M27+N26</f>
        <v>0</v>
      </c>
      <c r="O27" s="127">
        <f t="shared" ref="O27" si="105">+N27+O26</f>
        <v>0</v>
      </c>
      <c r="P27" s="127">
        <f t="shared" ref="P27" si="106">+O27+P26</f>
        <v>0</v>
      </c>
      <c r="Q27" s="127">
        <f t="shared" ref="Q27" si="107">+P27+Q26</f>
        <v>1620</v>
      </c>
      <c r="R27" s="127">
        <f t="shared" ref="R27" si="108">+Q27+R26</f>
        <v>3736</v>
      </c>
      <c r="S27" s="127">
        <f t="shared" ref="S27" si="109">+R27+S26</f>
        <v>7926</v>
      </c>
      <c r="T27" s="127">
        <f t="shared" ref="T27" si="110">+S27+T26</f>
        <v>11388</v>
      </c>
      <c r="U27" s="127">
        <f t="shared" ref="U27" si="111">+T27+U26</f>
        <v>14850</v>
      </c>
      <c r="V27" s="127">
        <f t="shared" ref="V27" si="112">+U27+V26</f>
        <v>18312</v>
      </c>
      <c r="W27" s="127">
        <f t="shared" ref="W27" si="113">+V27+W26</f>
        <v>21774</v>
      </c>
      <c r="X27" s="127">
        <f t="shared" ref="X27" si="114">+W27+X26</f>
        <v>25916</v>
      </c>
      <c r="Y27" s="127">
        <f t="shared" ref="Y27" si="115">+X27+Y26</f>
        <v>30392</v>
      </c>
      <c r="Z27" s="127">
        <f t="shared" ref="Z27" si="116">+Y27+Z26</f>
        <v>32928</v>
      </c>
      <c r="AA27" s="127">
        <f t="shared" ref="AA27" si="117">+Z27+AA26</f>
        <v>35124</v>
      </c>
      <c r="AB27" s="127">
        <f t="shared" ref="AB27" si="118">+AA27+AB26</f>
        <v>37320</v>
      </c>
      <c r="AC27" s="127">
        <f t="shared" ref="AC27" si="119">+AB27+AC26</f>
        <v>39466</v>
      </c>
      <c r="AD27" s="127">
        <f t="shared" ref="AD27" si="120">+AC27+AD26</f>
        <v>41596</v>
      </c>
      <c r="AE27" s="127">
        <f t="shared" ref="AE27" si="121">+AD27+AE26</f>
        <v>45846</v>
      </c>
      <c r="AF27" s="127">
        <f t="shared" ref="AF27" si="122">+AE27+AF26</f>
        <v>49542</v>
      </c>
      <c r="AG27" s="127">
        <f t="shared" ref="AG27" si="123">+AF27+AG26</f>
        <v>52858</v>
      </c>
      <c r="AH27" s="127">
        <f t="shared" ref="AH27" si="124">+AG27+AH26</f>
        <v>55392</v>
      </c>
      <c r="AI27" s="127">
        <f t="shared" ref="AI27" si="125">+AH27+AI26</f>
        <v>57873</v>
      </c>
      <c r="AJ27" s="127">
        <f t="shared" ref="AJ27" si="126">+AI27+AJ26</f>
        <v>60212</v>
      </c>
      <c r="AK27" s="127">
        <f t="shared" ref="AK27" si="127">+AJ27+AK26</f>
        <v>62592</v>
      </c>
      <c r="AL27" s="127">
        <f t="shared" ref="AL27" si="128">+AK27+AL26</f>
        <v>64959</v>
      </c>
      <c r="AM27" s="127">
        <f t="shared" ref="AM27" si="129">+AL27+AM26</f>
        <v>65383</v>
      </c>
      <c r="AN27" s="128">
        <f t="shared" ref="AN27" si="130">+AM27+AN26</f>
        <v>65383</v>
      </c>
      <c r="AP27" s="130"/>
      <c r="AQ27" s="130"/>
      <c r="AR27" s="130"/>
      <c r="AS27" s="131"/>
      <c r="AT27" s="132"/>
      <c r="AU27" s="131"/>
    </row>
    <row r="28" spans="2:47" s="129" customFormat="1" ht="25.5" hidden="1" customHeight="1">
      <c r="B28" s="126"/>
      <c r="C28" s="310"/>
      <c r="D28" s="307"/>
      <c r="E28" s="316"/>
      <c r="F28" s="316"/>
      <c r="G28" s="325"/>
      <c r="H28" s="154" t="s">
        <v>116</v>
      </c>
      <c r="I28" s="150"/>
      <c r="J28" s="127"/>
      <c r="K28" s="127"/>
      <c r="L28" s="127"/>
      <c r="M28" s="127"/>
      <c r="N28" s="127"/>
      <c r="O28" s="127"/>
      <c r="P28" s="127"/>
      <c r="Q28" s="133">
        <f>+'to client - laying'!AP27</f>
        <v>1.9310400000000001</v>
      </c>
      <c r="R28" s="133">
        <f>+'to client - laying'!AQ27</f>
        <v>2.8546719999999999</v>
      </c>
      <c r="S28" s="133">
        <f>+'to client - laying'!AR27</f>
        <v>7.0807903999999997</v>
      </c>
      <c r="T28" s="133">
        <f>+'to client - laying'!AS27</f>
        <v>6.7983263999999997</v>
      </c>
      <c r="U28" s="133">
        <f>+'to client - laying'!AT27</f>
        <v>6.7983263999999997</v>
      </c>
      <c r="V28" s="133">
        <f>+'to client - laying'!AU27</f>
        <v>6.7983263999999997</v>
      </c>
      <c r="W28" s="133">
        <f>+'to client - laying'!AV27</f>
        <v>6.7983263999999997</v>
      </c>
      <c r="X28" s="133">
        <f>+'to client - laying'!AW27</f>
        <v>8.1812144</v>
      </c>
      <c r="Y28" s="133">
        <f>+'to client - laying'!AX27</f>
        <v>8.6154143999999988</v>
      </c>
      <c r="Z28" s="133">
        <f>+'to client - laying'!AY27</f>
        <v>4.5406943999999996</v>
      </c>
      <c r="AA28" s="133">
        <f>+'to client - laying'!AZ27</f>
        <v>4.1956944000000007</v>
      </c>
      <c r="AB28" s="133">
        <f>+'to client - laying'!BA27</f>
        <v>4.1956944000000007</v>
      </c>
      <c r="AC28" s="133">
        <f>+'to client - laying'!BB27</f>
        <v>4.0676944000000006</v>
      </c>
      <c r="AD28" s="133">
        <f>+'to client - laying'!BC27</f>
        <v>3.9746063999999999</v>
      </c>
      <c r="AE28" s="133">
        <f>+'to client - laying'!BD27</f>
        <v>7.7277343999999992</v>
      </c>
      <c r="AF28" s="133">
        <f>+'to client - laying'!BE27</f>
        <v>6.5005344000000003</v>
      </c>
      <c r="AG28" s="133">
        <f>+'to client - laying'!BF27</f>
        <v>6.0004436800000001</v>
      </c>
      <c r="AH28" s="133">
        <f>+'to client - laying'!BG27</f>
        <v>4.9265458399999993</v>
      </c>
      <c r="AI28" s="133">
        <f>+'to client - laying'!BH27</f>
        <v>4.9428458399999995</v>
      </c>
      <c r="AJ28" s="133">
        <f>+'to client - laying'!BI27</f>
        <v>4.2010138399999999</v>
      </c>
      <c r="AK28" s="133">
        <f>+'to client - laying'!BJ27</f>
        <v>3.4342098399999998</v>
      </c>
      <c r="AL28" s="133">
        <f>+'to client - laying'!BK27</f>
        <v>3.6395922399999998</v>
      </c>
      <c r="AM28" s="133">
        <f>+'to client - laying'!BL27</f>
        <v>0.77345508000000007</v>
      </c>
      <c r="AN28" s="134">
        <f>+'to client - laying'!BM27</f>
        <v>0</v>
      </c>
      <c r="AP28" s="130"/>
      <c r="AQ28" s="130"/>
      <c r="AR28" s="130"/>
      <c r="AS28" s="131"/>
      <c r="AT28" s="132"/>
      <c r="AU28" s="131"/>
    </row>
    <row r="29" spans="2:47" s="129" customFormat="1" ht="25.5" hidden="1" customHeight="1">
      <c r="B29" s="126"/>
      <c r="C29" s="310"/>
      <c r="D29" s="307"/>
      <c r="E29" s="316"/>
      <c r="F29" s="316"/>
      <c r="G29" s="325"/>
      <c r="H29" s="154" t="s">
        <v>117</v>
      </c>
      <c r="I29" s="150"/>
      <c r="J29" s="127"/>
      <c r="K29" s="127"/>
      <c r="L29" s="127"/>
      <c r="M29" s="127"/>
      <c r="N29" s="127"/>
      <c r="O29" s="127"/>
      <c r="P29" s="127"/>
      <c r="Q29" s="133">
        <f>+'to client - laying'!AP54</f>
        <v>0.2995505448737249</v>
      </c>
      <c r="R29" s="133">
        <f>+'to client - laying'!AQ54</f>
        <v>0.39126478577333446</v>
      </c>
      <c r="S29" s="133">
        <f>+'to client - laying'!AR54</f>
        <v>0.77476344630920213</v>
      </c>
      <c r="T29" s="133">
        <f>+'to client - laying'!AS54</f>
        <v>0.64015060885977515</v>
      </c>
      <c r="U29" s="133">
        <f>+'to client - laying'!AT54</f>
        <v>0.64015060885977515</v>
      </c>
      <c r="V29" s="133">
        <f>+'to client - laying'!AU54</f>
        <v>0.64015060885977515</v>
      </c>
      <c r="W29" s="133">
        <f>+'to client - laying'!AV54</f>
        <v>0.64015060885977515</v>
      </c>
      <c r="X29" s="133">
        <f>+'to client - laying'!AW54</f>
        <v>0.7658878746092399</v>
      </c>
      <c r="Y29" s="133">
        <f>+'to client - laying'!AX54</f>
        <v>0.82764706102147689</v>
      </c>
      <c r="Z29" s="133">
        <f>+'to client - laying'!AY54</f>
        <v>0.46892603814800388</v>
      </c>
      <c r="AA29" s="133">
        <f>+'to client - laying'!AZ54</f>
        <v>0.4060574052732715</v>
      </c>
      <c r="AB29" s="133">
        <f>+'to client - laying'!BA54</f>
        <v>0.4060574052732715</v>
      </c>
      <c r="AC29" s="133">
        <f>+'to client - laying'!BB54</f>
        <v>0.3968120180858109</v>
      </c>
      <c r="AD29" s="133">
        <f>+'to client - laying'!BC54</f>
        <v>0.39385349418582349</v>
      </c>
      <c r="AE29" s="133">
        <f>+'to client - laying'!BD54</f>
        <v>0.7858579109341548</v>
      </c>
      <c r="AF29" s="133">
        <f>+'to client - laying'!BE54</f>
        <v>0.68341902089709095</v>
      </c>
      <c r="AG29" s="133">
        <f>+'to client - laying'!BF54</f>
        <v>0.6131540782723901</v>
      </c>
      <c r="AH29" s="133">
        <f>+'to client - laying'!BG54</f>
        <v>0.46855622266050545</v>
      </c>
      <c r="AI29" s="133">
        <f>+'to client - laying'!BH54</f>
        <v>0.45875611224179719</v>
      </c>
      <c r="AJ29" s="133">
        <f>+'to client - laying'!BI54</f>
        <v>0.43249921262940894</v>
      </c>
      <c r="AK29" s="133">
        <f>+'to client - laying'!BJ54</f>
        <v>0.4400804301231267</v>
      </c>
      <c r="AL29" s="133">
        <f>+'to client - laying'!BK54</f>
        <v>0.43767662945438696</v>
      </c>
      <c r="AM29" s="133">
        <f>+'to client - laying'!BL54</f>
        <v>7.8031067862167861E-2</v>
      </c>
      <c r="AN29" s="134"/>
      <c r="AP29" s="130"/>
      <c r="AQ29" s="130"/>
      <c r="AR29" s="130"/>
      <c r="AS29" s="131"/>
      <c r="AT29" s="132"/>
      <c r="AU29" s="131"/>
    </row>
    <row r="30" spans="2:47" s="129" customFormat="1" ht="25.5" hidden="1" customHeight="1">
      <c r="B30" s="126"/>
      <c r="C30" s="310"/>
      <c r="D30" s="307"/>
      <c r="E30" s="316"/>
      <c r="F30" s="316"/>
      <c r="G30" s="325"/>
      <c r="H30" s="154" t="s">
        <v>119</v>
      </c>
      <c r="I30" s="150"/>
      <c r="J30" s="127"/>
      <c r="K30" s="127"/>
      <c r="L30" s="127"/>
      <c r="M30" s="127"/>
      <c r="N30" s="127"/>
      <c r="O30" s="127"/>
      <c r="P30" s="127"/>
      <c r="Q30" s="133">
        <f>+'to client - laying'!AU231</f>
        <v>0.2403095685471702</v>
      </c>
      <c r="R30" s="133">
        <f>+'to client - laying'!AV231</f>
        <v>0.6910309415814051</v>
      </c>
      <c r="S30" s="133">
        <f>+'to client - laying'!AW231</f>
        <v>2.2814955434967441</v>
      </c>
      <c r="T30" s="133">
        <f>+'to client - laying'!AX231</f>
        <v>2.2312904860659275</v>
      </c>
      <c r="U30" s="133">
        <f>+'to client - laying'!AY231</f>
        <v>2.2312904860659275</v>
      </c>
      <c r="V30" s="133">
        <f>+'to client - laying'!AZ231</f>
        <v>2.2312904860659275</v>
      </c>
      <c r="W30" s="133">
        <f>+'to client - laying'!BA231</f>
        <v>2.2312904860659275</v>
      </c>
      <c r="X30" s="133">
        <f>+'to client - laying'!BB231</f>
        <v>2.7224613615710269</v>
      </c>
      <c r="Y30" s="133">
        <f>+'to client - laying'!BC231</f>
        <v>2.5333778266982319</v>
      </c>
      <c r="Z30" s="133">
        <f>+'to client - laying'!BD231</f>
        <v>2.4193122610739692</v>
      </c>
      <c r="AA30" s="133">
        <f>+'to client - laying'!BE231</f>
        <v>2.4217920663457244</v>
      </c>
      <c r="AB30" s="133">
        <f>+'to client - laying'!BF231</f>
        <v>2.4517920663457242</v>
      </c>
      <c r="AC30" s="133">
        <f>+'to client - laying'!BG231</f>
        <v>2.6010148539907085</v>
      </c>
      <c r="AD30" s="133">
        <f>+'to client - laying'!BH231</f>
        <v>2.6040481958901291</v>
      </c>
      <c r="AE30" s="133">
        <f>+'to client - laying'!BI231</f>
        <v>2.6958297683003933</v>
      </c>
      <c r="AF30" s="133">
        <f>+'to client - laying'!BJ231</f>
        <v>2.7041417846600497</v>
      </c>
      <c r="AG30" s="133">
        <f>+'to client - laying'!BK231</f>
        <v>2.6528409077172559</v>
      </c>
      <c r="AH30" s="133">
        <f>+'to client - laying'!BL231</f>
        <v>2.6033459784555131</v>
      </c>
      <c r="AI30" s="133">
        <f>+'to client - laying'!BM231</f>
        <v>2.6025036248369879</v>
      </c>
      <c r="AJ30" s="133">
        <f>+'to client - laying'!BN231</f>
        <v>2.6311155809072186</v>
      </c>
      <c r="AK30" s="133">
        <f>+'to client - laying'!BO231</f>
        <v>3.9655912525597268</v>
      </c>
      <c r="AL30" s="133">
        <f>+'to client - laying'!BP231-4</f>
        <v>5.1338462495287391</v>
      </c>
      <c r="AM30" s="133">
        <f>+'to client - laying'!BQ231-4</f>
        <v>6.4132597157037239</v>
      </c>
      <c r="AN30" s="134">
        <v>8</v>
      </c>
      <c r="AP30" s="130"/>
      <c r="AQ30" s="130"/>
      <c r="AR30" s="130"/>
      <c r="AS30" s="131"/>
      <c r="AT30" s="132"/>
      <c r="AU30" s="131"/>
    </row>
    <row r="31" spans="2:47" s="129" customFormat="1" ht="25.5" customHeight="1">
      <c r="B31" s="126">
        <f>+B27+1</f>
        <v>15</v>
      </c>
      <c r="C31" s="310"/>
      <c r="D31" s="307"/>
      <c r="E31" s="316"/>
      <c r="F31" s="316"/>
      <c r="G31" s="325"/>
      <c r="H31" s="311" t="s">
        <v>125</v>
      </c>
      <c r="I31" s="184" t="s">
        <v>101</v>
      </c>
      <c r="J31" s="185"/>
      <c r="K31" s="185"/>
      <c r="L31" s="185"/>
      <c r="M31" s="185"/>
      <c r="N31" s="185"/>
      <c r="O31" s="185"/>
      <c r="P31" s="185"/>
      <c r="Q31" s="186">
        <f t="shared" ref="Q31:AN31" si="131">SUM(Q28:Q30)</f>
        <v>2.4709001134208952</v>
      </c>
      <c r="R31" s="186">
        <f t="shared" si="131"/>
        <v>3.9369677273547392</v>
      </c>
      <c r="S31" s="186">
        <f t="shared" si="131"/>
        <v>10.137049389805945</v>
      </c>
      <c r="T31" s="186">
        <f t="shared" si="131"/>
        <v>9.6697674949257024</v>
      </c>
      <c r="U31" s="186">
        <f t="shared" si="131"/>
        <v>9.6697674949257024</v>
      </c>
      <c r="V31" s="186">
        <f t="shared" si="131"/>
        <v>9.6697674949257024</v>
      </c>
      <c r="W31" s="186">
        <f t="shared" si="131"/>
        <v>9.6697674949257024</v>
      </c>
      <c r="X31" s="186">
        <f t="shared" si="131"/>
        <v>11.669563636180266</v>
      </c>
      <c r="Y31" s="186">
        <f t="shared" si="131"/>
        <v>11.976439287719707</v>
      </c>
      <c r="Z31" s="186">
        <f t="shared" si="131"/>
        <v>7.4289326992219724</v>
      </c>
      <c r="AA31" s="186">
        <f t="shared" si="131"/>
        <v>7.0235438716189966</v>
      </c>
      <c r="AB31" s="186">
        <f t="shared" si="131"/>
        <v>7.0535438716189969</v>
      </c>
      <c r="AC31" s="186">
        <f t="shared" si="131"/>
        <v>7.0655212720765199</v>
      </c>
      <c r="AD31" s="186">
        <f t="shared" si="131"/>
        <v>6.9725080900759533</v>
      </c>
      <c r="AE31" s="186">
        <f t="shared" si="131"/>
        <v>11.209422079234548</v>
      </c>
      <c r="AF31" s="186">
        <f t="shared" si="131"/>
        <v>9.8880952055571409</v>
      </c>
      <c r="AG31" s="186">
        <f t="shared" si="131"/>
        <v>9.2664386659896465</v>
      </c>
      <c r="AH31" s="186">
        <f t="shared" si="131"/>
        <v>7.9984480411160179</v>
      </c>
      <c r="AI31" s="186">
        <f t="shared" si="131"/>
        <v>8.0041055770787857</v>
      </c>
      <c r="AJ31" s="186">
        <f t="shared" si="131"/>
        <v>7.2646286335366277</v>
      </c>
      <c r="AK31" s="186">
        <f t="shared" si="131"/>
        <v>7.8398815226828535</v>
      </c>
      <c r="AL31" s="186">
        <f t="shared" si="131"/>
        <v>9.2111151189831268</v>
      </c>
      <c r="AM31" s="186">
        <f t="shared" si="131"/>
        <v>7.2647458635658921</v>
      </c>
      <c r="AN31" s="209">
        <f t="shared" si="131"/>
        <v>8</v>
      </c>
      <c r="AP31" s="130"/>
      <c r="AQ31" s="130"/>
      <c r="AR31" s="130"/>
      <c r="AS31" s="131"/>
      <c r="AT31" s="132"/>
      <c r="AU31" s="131"/>
    </row>
    <row r="32" spans="2:47" s="129" customFormat="1" ht="25.5" customHeight="1">
      <c r="B32" s="126">
        <f>+B31+1</f>
        <v>16</v>
      </c>
      <c r="C32" s="310"/>
      <c r="D32" s="308"/>
      <c r="E32" s="317"/>
      <c r="F32" s="317"/>
      <c r="G32" s="314"/>
      <c r="H32" s="312"/>
      <c r="I32" s="184" t="s">
        <v>102</v>
      </c>
      <c r="J32" s="185"/>
      <c r="K32" s="211">
        <f t="shared" ref="K32:AN32" si="132">+J32+K31</f>
        <v>0</v>
      </c>
      <c r="L32" s="211">
        <f t="shared" si="132"/>
        <v>0</v>
      </c>
      <c r="M32" s="211">
        <f t="shared" si="132"/>
        <v>0</v>
      </c>
      <c r="N32" s="211">
        <f t="shared" si="132"/>
        <v>0</v>
      </c>
      <c r="O32" s="211">
        <f t="shared" si="132"/>
        <v>0</v>
      </c>
      <c r="P32" s="211">
        <f t="shared" si="132"/>
        <v>0</v>
      </c>
      <c r="Q32" s="186">
        <f t="shared" si="132"/>
        <v>2.4709001134208952</v>
      </c>
      <c r="R32" s="186">
        <f t="shared" si="132"/>
        <v>6.4078678407756344</v>
      </c>
      <c r="S32" s="186">
        <f t="shared" si="132"/>
        <v>16.544917230581579</v>
      </c>
      <c r="T32" s="186">
        <f t="shared" si="132"/>
        <v>26.214684725507283</v>
      </c>
      <c r="U32" s="186">
        <f t="shared" si="132"/>
        <v>35.884452220432983</v>
      </c>
      <c r="V32" s="186">
        <f t="shared" si="132"/>
        <v>45.554219715358684</v>
      </c>
      <c r="W32" s="186">
        <f t="shared" si="132"/>
        <v>55.223987210284385</v>
      </c>
      <c r="X32" s="186">
        <f t="shared" si="132"/>
        <v>66.893550846464649</v>
      </c>
      <c r="Y32" s="186">
        <f t="shared" si="132"/>
        <v>78.869990134184349</v>
      </c>
      <c r="Z32" s="186">
        <f t="shared" si="132"/>
        <v>86.298922833406323</v>
      </c>
      <c r="AA32" s="186">
        <f t="shared" si="132"/>
        <v>93.32246670502532</v>
      </c>
      <c r="AB32" s="186">
        <f t="shared" si="132"/>
        <v>100.37601057664432</v>
      </c>
      <c r="AC32" s="186">
        <f t="shared" si="132"/>
        <v>107.44153184872084</v>
      </c>
      <c r="AD32" s="186">
        <f t="shared" si="132"/>
        <v>114.41403993879679</v>
      </c>
      <c r="AE32" s="186">
        <f t="shared" si="132"/>
        <v>125.62346201803133</v>
      </c>
      <c r="AF32" s="186">
        <f t="shared" si="132"/>
        <v>135.51155722358848</v>
      </c>
      <c r="AG32" s="186">
        <f t="shared" si="132"/>
        <v>144.77799588957814</v>
      </c>
      <c r="AH32" s="186">
        <f t="shared" si="132"/>
        <v>152.77644393069414</v>
      </c>
      <c r="AI32" s="186">
        <f t="shared" si="132"/>
        <v>160.78054950777292</v>
      </c>
      <c r="AJ32" s="186">
        <f t="shared" si="132"/>
        <v>168.04517814130955</v>
      </c>
      <c r="AK32" s="186">
        <f t="shared" si="132"/>
        <v>175.88505966399239</v>
      </c>
      <c r="AL32" s="186">
        <f t="shared" si="132"/>
        <v>185.09617478297551</v>
      </c>
      <c r="AM32" s="186">
        <f t="shared" si="132"/>
        <v>192.36092064654139</v>
      </c>
      <c r="AN32" s="209">
        <f t="shared" si="132"/>
        <v>200.36092064654139</v>
      </c>
      <c r="AP32" s="130"/>
      <c r="AQ32" s="130"/>
      <c r="AR32" s="130"/>
      <c r="AS32" s="131"/>
      <c r="AT32" s="132"/>
      <c r="AU32" s="131"/>
    </row>
    <row r="33" spans="2:47" ht="9.9499999999999993" customHeight="1">
      <c r="B33" s="114"/>
      <c r="C33" s="213"/>
      <c r="D33" s="94"/>
      <c r="E33" s="90"/>
      <c r="F33" s="90"/>
      <c r="G33" s="90"/>
      <c r="H33" s="90"/>
      <c r="I33" s="90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115"/>
      <c r="AO33" s="98"/>
      <c r="AP33" s="109"/>
      <c r="AQ33" s="109"/>
      <c r="AR33" s="109"/>
      <c r="AS33" s="92"/>
      <c r="AT33" s="96"/>
      <c r="AU33" s="92"/>
    </row>
    <row r="34" spans="2:47" s="129" customFormat="1" ht="25.5" customHeight="1">
      <c r="B34" s="126">
        <f>+B32+1</f>
        <v>17</v>
      </c>
      <c r="C34" s="309" t="s">
        <v>113</v>
      </c>
      <c r="D34" s="306">
        <v>65383</v>
      </c>
      <c r="E34" s="315">
        <v>44166</v>
      </c>
      <c r="F34" s="315">
        <v>44803</v>
      </c>
      <c r="G34" s="313">
        <f>+F34-E34</f>
        <v>637</v>
      </c>
      <c r="H34" s="313" t="s">
        <v>140</v>
      </c>
      <c r="I34" s="150" t="s">
        <v>101</v>
      </c>
      <c r="J34" s="127"/>
      <c r="K34" s="127"/>
      <c r="L34" s="127"/>
      <c r="M34" s="127"/>
      <c r="N34" s="127"/>
      <c r="O34" s="127"/>
      <c r="P34" s="127"/>
      <c r="Q34" s="127"/>
      <c r="R34" s="127"/>
      <c r="S34" s="127">
        <v>3700</v>
      </c>
      <c r="T34" s="127">
        <v>3700</v>
      </c>
      <c r="U34" s="127">
        <v>3700</v>
      </c>
      <c r="V34" s="127">
        <v>3700</v>
      </c>
      <c r="W34" s="127">
        <v>3700</v>
      </c>
      <c r="X34" s="127">
        <v>3700</v>
      </c>
      <c r="Y34" s="127">
        <v>3700</v>
      </c>
      <c r="Z34" s="127">
        <v>1700</v>
      </c>
      <c r="AA34" s="127">
        <v>1700</v>
      </c>
      <c r="AB34" s="127">
        <v>1700</v>
      </c>
      <c r="AC34" s="127">
        <v>1700</v>
      </c>
      <c r="AD34" s="127">
        <v>1700</v>
      </c>
      <c r="AE34" s="127">
        <v>3700</v>
      </c>
      <c r="AF34" s="127">
        <v>3700</v>
      </c>
      <c r="AG34" s="127">
        <v>3700</v>
      </c>
      <c r="AH34" s="127">
        <v>3700</v>
      </c>
      <c r="AI34" s="127">
        <v>3700</v>
      </c>
      <c r="AJ34" s="127">
        <v>3700</v>
      </c>
      <c r="AK34" s="127">
        <v>3700</v>
      </c>
      <c r="AL34" s="127">
        <v>2700</v>
      </c>
      <c r="AM34" s="127">
        <v>2383</v>
      </c>
      <c r="AN34" s="128"/>
      <c r="AP34" s="130"/>
      <c r="AQ34" s="130"/>
      <c r="AR34" s="130"/>
      <c r="AS34" s="131"/>
      <c r="AT34" s="132"/>
      <c r="AU34" s="131"/>
    </row>
    <row r="35" spans="2:47" s="129" customFormat="1" ht="25.5" customHeight="1">
      <c r="B35" s="126">
        <f>+B34+1</f>
        <v>18</v>
      </c>
      <c r="C35" s="310"/>
      <c r="D35" s="307"/>
      <c r="E35" s="316"/>
      <c r="F35" s="316"/>
      <c r="G35" s="325"/>
      <c r="H35" s="314"/>
      <c r="I35" s="150" t="s">
        <v>102</v>
      </c>
      <c r="J35" s="127"/>
      <c r="K35" s="127">
        <f>+K34</f>
        <v>0</v>
      </c>
      <c r="L35" s="127">
        <f>+K35+L34</f>
        <v>0</v>
      </c>
      <c r="M35" s="127">
        <f>+L35+M34</f>
        <v>0</v>
      </c>
      <c r="N35" s="127">
        <f t="shared" ref="N35" si="133">+M35+N34</f>
        <v>0</v>
      </c>
      <c r="O35" s="127">
        <f t="shared" ref="O35" si="134">+N35+O34</f>
        <v>0</v>
      </c>
      <c r="P35" s="127">
        <f t="shared" ref="P35" si="135">+O35+P34</f>
        <v>0</v>
      </c>
      <c r="Q35" s="127">
        <f t="shared" ref="Q35" si="136">+P35+Q34</f>
        <v>0</v>
      </c>
      <c r="R35" s="127">
        <f t="shared" ref="R35" si="137">+Q35+R34</f>
        <v>0</v>
      </c>
      <c r="S35" s="127">
        <f t="shared" ref="S35" si="138">+R35+S34</f>
        <v>3700</v>
      </c>
      <c r="T35" s="127">
        <f t="shared" ref="T35" si="139">+S35+T34</f>
        <v>7400</v>
      </c>
      <c r="U35" s="127">
        <f t="shared" ref="U35" si="140">+T35+U34</f>
        <v>11100</v>
      </c>
      <c r="V35" s="127">
        <f t="shared" ref="V35" si="141">+U35+V34</f>
        <v>14800</v>
      </c>
      <c r="W35" s="127">
        <f t="shared" ref="W35" si="142">+V35+W34</f>
        <v>18500</v>
      </c>
      <c r="X35" s="127">
        <f t="shared" ref="X35" si="143">+W35+X34</f>
        <v>22200</v>
      </c>
      <c r="Y35" s="127">
        <f t="shared" ref="Y35" si="144">+X35+Y34</f>
        <v>25900</v>
      </c>
      <c r="Z35" s="127">
        <f t="shared" ref="Z35" si="145">+Y35+Z34</f>
        <v>27600</v>
      </c>
      <c r="AA35" s="127">
        <f t="shared" ref="AA35" si="146">+Z35+AA34</f>
        <v>29300</v>
      </c>
      <c r="AB35" s="127">
        <f t="shared" ref="AB35" si="147">+AA35+AB34</f>
        <v>31000</v>
      </c>
      <c r="AC35" s="127">
        <f t="shared" ref="AC35" si="148">+AB35+AC34</f>
        <v>32700</v>
      </c>
      <c r="AD35" s="127">
        <f t="shared" ref="AD35" si="149">+AC35+AD34</f>
        <v>34400</v>
      </c>
      <c r="AE35" s="127">
        <f t="shared" ref="AE35" si="150">+AD35+AE34</f>
        <v>38100</v>
      </c>
      <c r="AF35" s="127">
        <f t="shared" ref="AF35" si="151">+AE35+AF34</f>
        <v>41800</v>
      </c>
      <c r="AG35" s="127">
        <f t="shared" ref="AG35" si="152">+AF35+AG34</f>
        <v>45500</v>
      </c>
      <c r="AH35" s="127">
        <f t="shared" ref="AH35" si="153">+AG35+AH34</f>
        <v>49200</v>
      </c>
      <c r="AI35" s="127">
        <f t="shared" ref="AI35" si="154">+AH35+AI34</f>
        <v>52900</v>
      </c>
      <c r="AJ35" s="127">
        <f t="shared" ref="AJ35" si="155">+AI35+AJ34</f>
        <v>56600</v>
      </c>
      <c r="AK35" s="127">
        <f t="shared" ref="AK35" si="156">+AJ35+AK34</f>
        <v>60300</v>
      </c>
      <c r="AL35" s="127">
        <f t="shared" ref="AL35" si="157">+AK35+AL34</f>
        <v>63000</v>
      </c>
      <c r="AM35" s="127">
        <f t="shared" ref="AM35" si="158">+AL35+AM34</f>
        <v>65383</v>
      </c>
      <c r="AN35" s="128">
        <f t="shared" ref="AN35" si="159">+AM35+AN34</f>
        <v>65383</v>
      </c>
      <c r="AP35" s="130"/>
      <c r="AQ35" s="130"/>
      <c r="AR35" s="130"/>
      <c r="AS35" s="131"/>
      <c r="AT35" s="132"/>
      <c r="AU35" s="131"/>
    </row>
    <row r="36" spans="2:47" s="129" customFormat="1" ht="25.5" customHeight="1">
      <c r="B36" s="126">
        <f>+B35+1</f>
        <v>19</v>
      </c>
      <c r="C36" s="310"/>
      <c r="D36" s="307"/>
      <c r="E36" s="316"/>
      <c r="F36" s="316"/>
      <c r="G36" s="325"/>
      <c r="H36" s="311" t="s">
        <v>125</v>
      </c>
      <c r="I36" s="184" t="s">
        <v>101</v>
      </c>
      <c r="J36" s="185"/>
      <c r="K36" s="185"/>
      <c r="L36" s="185"/>
      <c r="M36" s="185"/>
      <c r="N36" s="185"/>
      <c r="O36" s="185"/>
      <c r="P36" s="185"/>
      <c r="Q36" s="185"/>
      <c r="R36" s="185"/>
      <c r="S36" s="186">
        <f>+'to client - laying'!AR167</f>
        <v>1.3056099999999999</v>
      </c>
      <c r="T36" s="186">
        <f>+'to client - laying'!AS167</f>
        <v>1.9017568</v>
      </c>
      <c r="U36" s="186">
        <f>+'to client - laying'!AT167</f>
        <v>1.5065321600000001</v>
      </c>
      <c r="V36" s="186">
        <f>+'to client - laying'!AU167</f>
        <v>1.80334208</v>
      </c>
      <c r="W36" s="186">
        <f>+'to client - laying'!AV167</f>
        <v>1.4038816000000001</v>
      </c>
      <c r="X36" s="186">
        <f>+'to client - laying'!AW167</f>
        <v>1.5011884000000002</v>
      </c>
      <c r="Y36" s="186">
        <f>+'to client - laying'!AX167</f>
        <v>1.1954069600000001</v>
      </c>
      <c r="Z36" s="186">
        <f>+'to client - laying'!AY167</f>
        <v>0.39290000000000003</v>
      </c>
      <c r="AA36" s="186">
        <f>+'to client - laying'!AZ167</f>
        <v>1.1689896</v>
      </c>
      <c r="AB36" s="186">
        <f>+'to client - laying'!BA167</f>
        <v>1.4586000000000001</v>
      </c>
      <c r="AC36" s="186">
        <f>+'to client - laying'!BB167</f>
        <v>1.19</v>
      </c>
      <c r="AD36" s="186">
        <f>+'to client - laying'!BC167</f>
        <v>0.55249999999999999</v>
      </c>
      <c r="AE36" s="186">
        <f>+'to client - laying'!BD167</f>
        <v>1.8598923999999999</v>
      </c>
      <c r="AF36" s="186">
        <f>+'to client - laying'!BE167</f>
        <v>1.4359443999999999</v>
      </c>
      <c r="AG36" s="186">
        <f>+'to client - laying'!BF167</f>
        <v>1.4889243999999999</v>
      </c>
      <c r="AH36" s="186">
        <f>+'to client - laying'!BG167</f>
        <v>1.58740736</v>
      </c>
      <c r="AI36" s="186">
        <f>+'to client - laying'!BH167</f>
        <v>2.3593630000000001</v>
      </c>
      <c r="AJ36" s="186">
        <f>+'to client - laying'!BI167</f>
        <v>2.1160352000000002</v>
      </c>
      <c r="AK36" s="186">
        <f>+'to client - laying'!BJ167</f>
        <v>1.47409575</v>
      </c>
      <c r="AL36" s="186">
        <f>+'to client - laying'!BK167</f>
        <v>0.95688079999999998</v>
      </c>
      <c r="AM36" s="186">
        <f>+'to client - laying'!BL167</f>
        <v>1.08524208</v>
      </c>
      <c r="AN36" s="210"/>
      <c r="AP36" s="130"/>
      <c r="AQ36" s="130"/>
      <c r="AR36" s="130"/>
      <c r="AS36" s="131"/>
      <c r="AT36" s="132"/>
      <c r="AU36" s="131"/>
    </row>
    <row r="37" spans="2:47" s="129" customFormat="1" ht="25.5" customHeight="1">
      <c r="B37" s="126">
        <f>+B36+1</f>
        <v>20</v>
      </c>
      <c r="C37" s="310"/>
      <c r="D37" s="308"/>
      <c r="E37" s="317"/>
      <c r="F37" s="317"/>
      <c r="G37" s="314"/>
      <c r="H37" s="312"/>
      <c r="I37" s="184" t="s">
        <v>102</v>
      </c>
      <c r="J37" s="185"/>
      <c r="K37" s="185"/>
      <c r="L37" s="185"/>
      <c r="M37" s="185"/>
      <c r="N37" s="185"/>
      <c r="O37" s="185"/>
      <c r="P37" s="185"/>
      <c r="Q37" s="186">
        <f t="shared" ref="Q37" si="160">+P37+Q36</f>
        <v>0</v>
      </c>
      <c r="R37" s="186">
        <f t="shared" ref="R37" si="161">+Q37+R36</f>
        <v>0</v>
      </c>
      <c r="S37" s="186">
        <f t="shared" ref="S37" si="162">+R37+S36</f>
        <v>1.3056099999999999</v>
      </c>
      <c r="T37" s="186">
        <f t="shared" ref="T37" si="163">+S37+T36</f>
        <v>3.2073668</v>
      </c>
      <c r="U37" s="186">
        <f t="shared" ref="U37" si="164">+T37+U36</f>
        <v>4.7138989599999999</v>
      </c>
      <c r="V37" s="186">
        <f t="shared" ref="V37" si="165">+U37+V36</f>
        <v>6.51724104</v>
      </c>
      <c r="W37" s="186">
        <f t="shared" ref="W37" si="166">+V37+W36</f>
        <v>7.9211226400000001</v>
      </c>
      <c r="X37" s="186">
        <f t="shared" ref="X37" si="167">+W37+X36</f>
        <v>9.4223110400000003</v>
      </c>
      <c r="Y37" s="186">
        <f t="shared" ref="Y37" si="168">+X37+Y36</f>
        <v>10.617718</v>
      </c>
      <c r="Z37" s="186">
        <f t="shared" ref="Z37" si="169">+Y37+Z36</f>
        <v>11.010618000000001</v>
      </c>
      <c r="AA37" s="186">
        <f t="shared" ref="AA37" si="170">+Z37+AA36</f>
        <v>12.179607600000001</v>
      </c>
      <c r="AB37" s="186">
        <f t="shared" ref="AB37" si="171">+AA37+AB36</f>
        <v>13.638207600000001</v>
      </c>
      <c r="AC37" s="186">
        <f t="shared" ref="AC37" si="172">+AB37+AC36</f>
        <v>14.828207600000001</v>
      </c>
      <c r="AD37" s="186">
        <f t="shared" ref="AD37" si="173">+AC37+AD36</f>
        <v>15.380707600000001</v>
      </c>
      <c r="AE37" s="186">
        <f t="shared" ref="AE37" si="174">+AD37+AE36</f>
        <v>17.240600000000001</v>
      </c>
      <c r="AF37" s="186">
        <f t="shared" ref="AF37" si="175">+AE37+AF36</f>
        <v>18.676544400000001</v>
      </c>
      <c r="AG37" s="186">
        <f t="shared" ref="AG37" si="176">+AF37+AG36</f>
        <v>20.165468799999999</v>
      </c>
      <c r="AH37" s="186">
        <f t="shared" ref="AH37" si="177">+AG37+AH36</f>
        <v>21.75287616</v>
      </c>
      <c r="AI37" s="186">
        <f t="shared" ref="AI37" si="178">+AH37+AI36</f>
        <v>24.112239160000001</v>
      </c>
      <c r="AJ37" s="186">
        <f t="shared" ref="AJ37" si="179">+AI37+AJ36</f>
        <v>26.22827436</v>
      </c>
      <c r="AK37" s="186">
        <f t="shared" ref="AK37" si="180">+AJ37+AK36</f>
        <v>27.70237011</v>
      </c>
      <c r="AL37" s="186">
        <f t="shared" ref="AL37" si="181">+AK37+AL36</f>
        <v>28.659250910000001</v>
      </c>
      <c r="AM37" s="186">
        <f t="shared" ref="AM37" si="182">+AL37+AM36</f>
        <v>29.744492990000001</v>
      </c>
      <c r="AN37" s="209">
        <f t="shared" ref="AN37" si="183">+AM37+AN36</f>
        <v>29.744492990000001</v>
      </c>
      <c r="AP37" s="130"/>
      <c r="AQ37" s="130"/>
      <c r="AR37" s="130"/>
      <c r="AS37" s="131"/>
      <c r="AT37" s="132"/>
      <c r="AU37" s="131"/>
    </row>
    <row r="38" spans="2:47" ht="9.9499999999999993" customHeight="1">
      <c r="B38" s="114"/>
      <c r="C38" s="213"/>
      <c r="D38" s="94"/>
      <c r="E38" s="90"/>
      <c r="F38" s="90"/>
      <c r="G38" s="90"/>
      <c r="H38" s="90"/>
      <c r="I38" s="90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115"/>
      <c r="AO38" s="98"/>
      <c r="AP38" s="109"/>
      <c r="AQ38" s="109"/>
      <c r="AR38" s="109"/>
      <c r="AS38" s="92"/>
      <c r="AT38" s="96"/>
      <c r="AU38" s="92"/>
    </row>
    <row r="39" spans="2:47" s="129" customFormat="1" ht="25.5" customHeight="1">
      <c r="B39" s="126">
        <f>+B37+1</f>
        <v>21</v>
      </c>
      <c r="C39" s="309" t="s">
        <v>105</v>
      </c>
      <c r="D39" s="306">
        <f>+D20</f>
        <v>160</v>
      </c>
      <c r="E39" s="315">
        <v>44440</v>
      </c>
      <c r="F39" s="315">
        <v>44740</v>
      </c>
      <c r="G39" s="313">
        <f>+F39-E39</f>
        <v>300</v>
      </c>
      <c r="H39" s="313" t="s">
        <v>141</v>
      </c>
      <c r="I39" s="150" t="s">
        <v>101</v>
      </c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>
        <v>8</v>
      </c>
      <c r="AC39" s="127">
        <v>8</v>
      </c>
      <c r="AD39" s="127">
        <v>5</v>
      </c>
      <c r="AE39" s="127">
        <v>7</v>
      </c>
      <c r="AF39" s="127">
        <v>7</v>
      </c>
      <c r="AG39" s="127">
        <v>7</v>
      </c>
      <c r="AH39" s="127">
        <f>7+25</f>
        <v>32</v>
      </c>
      <c r="AI39" s="127">
        <f>7+25</f>
        <v>32</v>
      </c>
      <c r="AJ39" s="127">
        <f>1+26</f>
        <v>27</v>
      </c>
      <c r="AK39" s="127">
        <v>27</v>
      </c>
      <c r="AL39" s="127"/>
      <c r="AM39" s="127"/>
      <c r="AN39" s="128"/>
      <c r="AP39" s="130"/>
      <c r="AQ39" s="130"/>
      <c r="AR39" s="130"/>
      <c r="AS39" s="131"/>
      <c r="AT39" s="132"/>
      <c r="AU39" s="131"/>
    </row>
    <row r="40" spans="2:47" s="129" customFormat="1" ht="25.5" customHeight="1">
      <c r="B40" s="126">
        <f>+B39+1</f>
        <v>22</v>
      </c>
      <c r="C40" s="310"/>
      <c r="D40" s="307"/>
      <c r="E40" s="316"/>
      <c r="F40" s="316"/>
      <c r="G40" s="325"/>
      <c r="H40" s="314"/>
      <c r="I40" s="150" t="s">
        <v>102</v>
      </c>
      <c r="J40" s="127"/>
      <c r="K40" s="127">
        <f>+K39</f>
        <v>0</v>
      </c>
      <c r="L40" s="127">
        <f>+K40+L39</f>
        <v>0</v>
      </c>
      <c r="M40" s="127">
        <f>+L40+M39</f>
        <v>0</v>
      </c>
      <c r="N40" s="127">
        <f t="shared" ref="N40" si="184">+M40+N39</f>
        <v>0</v>
      </c>
      <c r="O40" s="127">
        <f t="shared" ref="O40" si="185">+N40+O39</f>
        <v>0</v>
      </c>
      <c r="P40" s="127">
        <f t="shared" ref="P40" si="186">+O40+P39</f>
        <v>0</v>
      </c>
      <c r="Q40" s="127">
        <f t="shared" ref="Q40" si="187">+P40+Q39</f>
        <v>0</v>
      </c>
      <c r="R40" s="127">
        <f t="shared" ref="R40" si="188">+Q40+R39</f>
        <v>0</v>
      </c>
      <c r="S40" s="127">
        <f t="shared" ref="S40" si="189">+R40+S39</f>
        <v>0</v>
      </c>
      <c r="T40" s="127">
        <f t="shared" ref="T40" si="190">+S40+T39</f>
        <v>0</v>
      </c>
      <c r="U40" s="127">
        <f t="shared" ref="U40" si="191">+T40+U39</f>
        <v>0</v>
      </c>
      <c r="V40" s="127">
        <f t="shared" ref="V40" si="192">+U40+V39</f>
        <v>0</v>
      </c>
      <c r="W40" s="127">
        <f t="shared" ref="W40" si="193">+V40+W39</f>
        <v>0</v>
      </c>
      <c r="X40" s="127">
        <f t="shared" ref="X40" si="194">+W40+X39</f>
        <v>0</v>
      </c>
      <c r="Y40" s="127">
        <f t="shared" ref="Y40" si="195">+X40+Y39</f>
        <v>0</v>
      </c>
      <c r="Z40" s="127">
        <f t="shared" ref="Z40" si="196">+Y40+Z39</f>
        <v>0</v>
      </c>
      <c r="AA40" s="127">
        <f t="shared" ref="AA40" si="197">+Z40+AA39</f>
        <v>0</v>
      </c>
      <c r="AB40" s="127">
        <f t="shared" ref="AB40" si="198">+AA40+AB39</f>
        <v>8</v>
      </c>
      <c r="AC40" s="127">
        <f t="shared" ref="AC40" si="199">+AB40+AC39</f>
        <v>16</v>
      </c>
      <c r="AD40" s="127">
        <f t="shared" ref="AD40" si="200">+AC40+AD39</f>
        <v>21</v>
      </c>
      <c r="AE40" s="127">
        <f t="shared" ref="AE40" si="201">+AD40+AE39</f>
        <v>28</v>
      </c>
      <c r="AF40" s="127">
        <f t="shared" ref="AF40" si="202">+AE40+AF39</f>
        <v>35</v>
      </c>
      <c r="AG40" s="127">
        <f t="shared" ref="AG40" si="203">+AF40+AG39</f>
        <v>42</v>
      </c>
      <c r="AH40" s="127">
        <f t="shared" ref="AH40" si="204">+AG40+AH39</f>
        <v>74</v>
      </c>
      <c r="AI40" s="127">
        <f t="shared" ref="AI40" si="205">+AH40+AI39</f>
        <v>106</v>
      </c>
      <c r="AJ40" s="127">
        <f t="shared" ref="AJ40" si="206">+AI40+AJ39</f>
        <v>133</v>
      </c>
      <c r="AK40" s="127">
        <f t="shared" ref="AK40" si="207">+AJ40+AK39</f>
        <v>160</v>
      </c>
      <c r="AL40" s="127">
        <f t="shared" ref="AL40" si="208">+AK40+AL39</f>
        <v>160</v>
      </c>
      <c r="AM40" s="127">
        <f t="shared" ref="AM40" si="209">+AL40+AM39</f>
        <v>160</v>
      </c>
      <c r="AN40" s="128">
        <f t="shared" ref="AN40" si="210">+AM40+AN39</f>
        <v>160</v>
      </c>
      <c r="AP40" s="130"/>
      <c r="AQ40" s="130"/>
      <c r="AR40" s="130"/>
      <c r="AS40" s="131"/>
      <c r="AT40" s="132"/>
      <c r="AU40" s="131"/>
    </row>
    <row r="41" spans="2:47" s="129" customFormat="1" ht="25.5" customHeight="1">
      <c r="B41" s="126">
        <f>+B40+1</f>
        <v>23</v>
      </c>
      <c r="C41" s="310"/>
      <c r="D41" s="307"/>
      <c r="E41" s="316"/>
      <c r="F41" s="316"/>
      <c r="G41" s="325"/>
      <c r="H41" s="311" t="s">
        <v>125</v>
      </c>
      <c r="I41" s="184" t="s">
        <v>101</v>
      </c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6">
        <f>49654749/10000000*0.5/57*8+8308710/10000000/160*8</f>
        <v>0.3899979289473684</v>
      </c>
      <c r="AC41" s="186">
        <f>49654749/10000000*0.5/57*8+8308710/10000000/160*8</f>
        <v>0.3899979289473684</v>
      </c>
      <c r="AD41" s="186">
        <f>49654749/10000000*0.5/57*5+8308710/10000000/160*5</f>
        <v>0.24374870559210526</v>
      </c>
      <c r="AE41" s="186">
        <f>49654749/10000000*0.5/57*7+8308710/10000000/160*7</f>
        <v>0.34124818782894739</v>
      </c>
      <c r="AF41" s="186">
        <f>49654749/10000000*0.5/57*7+8308710/10000000/160*7</f>
        <v>0.34124818782894739</v>
      </c>
      <c r="AG41" s="186">
        <f>49654749/10000000*0.5/57*7+8308710/10000000/160*7</f>
        <v>0.34124818782894739</v>
      </c>
      <c r="AH41" s="186">
        <f>49654749/10000000*0.5/57*7+4711075*0.5/10000000/97*25+8308710/10000000/160*32-0.1</f>
        <v>0.43178151096039075</v>
      </c>
      <c r="AI41" s="186">
        <f>49654749/10000000*0.5/57*7+4711075*0.5/10000000/97*25+8308710/10000000/160*32-0.1</f>
        <v>0.43178151096039075</v>
      </c>
      <c r="AJ41" s="186">
        <f>0.467/2+8308710/10000000/160*27+0.1</f>
        <v>0.47370948125000001</v>
      </c>
      <c r="AK41" s="186">
        <f>0.467/2-0.01+8308710/10000000/160*27+0.1</f>
        <v>0.46370948125</v>
      </c>
      <c r="AL41" s="185"/>
      <c r="AM41" s="185"/>
      <c r="AN41" s="210"/>
      <c r="AP41" s="130"/>
      <c r="AQ41" s="130"/>
      <c r="AR41" s="130"/>
      <c r="AS41" s="131"/>
      <c r="AT41" s="132"/>
      <c r="AU41" s="131"/>
    </row>
    <row r="42" spans="2:47" s="129" customFormat="1" ht="25.5" customHeight="1">
      <c r="B42" s="126">
        <f>+B41+1</f>
        <v>24</v>
      </c>
      <c r="C42" s="320"/>
      <c r="D42" s="308"/>
      <c r="E42" s="317"/>
      <c r="F42" s="317"/>
      <c r="G42" s="314"/>
      <c r="H42" s="312"/>
      <c r="I42" s="184" t="s">
        <v>102</v>
      </c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6">
        <f t="shared" ref="Y42" si="211">+X42+Y41</f>
        <v>0</v>
      </c>
      <c r="Z42" s="186">
        <f t="shared" ref="Z42" si="212">+Y42+Z41</f>
        <v>0</v>
      </c>
      <c r="AA42" s="186">
        <f t="shared" ref="AA42" si="213">+Z42+AA41</f>
        <v>0</v>
      </c>
      <c r="AB42" s="186">
        <f t="shared" ref="AB42" si="214">+AA42+AB41</f>
        <v>0.3899979289473684</v>
      </c>
      <c r="AC42" s="186">
        <f t="shared" ref="AC42" si="215">+AB42+AC41</f>
        <v>0.7799958578947368</v>
      </c>
      <c r="AD42" s="186">
        <f t="shared" ref="AD42" si="216">+AC42+AD41</f>
        <v>1.0237445634868421</v>
      </c>
      <c r="AE42" s="186">
        <f t="shared" ref="AE42" si="217">+AD42+AE41</f>
        <v>1.3649927513157896</v>
      </c>
      <c r="AF42" s="186">
        <f t="shared" ref="AF42" si="218">+AE42+AF41</f>
        <v>1.7062409391447368</v>
      </c>
      <c r="AG42" s="186">
        <f t="shared" ref="AG42" si="219">+AF42+AG41</f>
        <v>2.0474891269736841</v>
      </c>
      <c r="AH42" s="186">
        <f t="shared" ref="AH42" si="220">+AG42+AH41</f>
        <v>2.479270637934075</v>
      </c>
      <c r="AI42" s="186">
        <f t="shared" ref="AI42" si="221">+AH42+AI41</f>
        <v>2.9110521488944658</v>
      </c>
      <c r="AJ42" s="186">
        <f t="shared" ref="AJ42" si="222">+AI42+AJ41</f>
        <v>3.3847616301444656</v>
      </c>
      <c r="AK42" s="186">
        <f t="shared" ref="AK42" si="223">+AJ42+AK41</f>
        <v>3.8484711113944656</v>
      </c>
      <c r="AL42" s="186">
        <f t="shared" ref="AL42" si="224">+AK42+AL41</f>
        <v>3.8484711113944656</v>
      </c>
      <c r="AM42" s="186">
        <f t="shared" ref="AM42" si="225">+AL42+AM41</f>
        <v>3.8484711113944656</v>
      </c>
      <c r="AN42" s="209">
        <f t="shared" ref="AN42" si="226">+AM42+AN41</f>
        <v>3.8484711113944656</v>
      </c>
      <c r="AP42" s="130"/>
      <c r="AQ42" s="130"/>
      <c r="AR42" s="130"/>
      <c r="AS42" s="131"/>
      <c r="AT42" s="132"/>
      <c r="AU42" s="131"/>
    </row>
    <row r="43" spans="2:47" ht="9.9499999999999993" customHeight="1">
      <c r="B43" s="114"/>
      <c r="C43" s="212"/>
      <c r="D43" s="94"/>
      <c r="E43" s="90"/>
      <c r="F43" s="90"/>
      <c r="G43" s="90"/>
      <c r="H43" s="90"/>
      <c r="I43" s="90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115"/>
      <c r="AO43" s="98"/>
      <c r="AP43" s="109"/>
      <c r="AQ43" s="109"/>
      <c r="AR43" s="109"/>
      <c r="AS43" s="92"/>
      <c r="AT43" s="96"/>
      <c r="AU43" s="92"/>
    </row>
    <row r="44" spans="2:47" s="129" customFormat="1" ht="25.5" customHeight="1">
      <c r="B44" s="126">
        <f>+B42+1</f>
        <v>25</v>
      </c>
      <c r="C44" s="309" t="s">
        <v>108</v>
      </c>
      <c r="D44" s="306">
        <v>160</v>
      </c>
      <c r="E44" s="315">
        <v>44287</v>
      </c>
      <c r="F44" s="315">
        <v>44742</v>
      </c>
      <c r="G44" s="313">
        <f>+F44-E44</f>
        <v>455</v>
      </c>
      <c r="H44" s="313" t="s">
        <v>141</v>
      </c>
      <c r="I44" s="150" t="s">
        <v>101</v>
      </c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>
        <v>16</v>
      </c>
      <c r="X44" s="127">
        <v>16</v>
      </c>
      <c r="Y44" s="127">
        <v>16</v>
      </c>
      <c r="Z44" s="127">
        <v>6</v>
      </c>
      <c r="AA44" s="127">
        <v>6</v>
      </c>
      <c r="AB44" s="127">
        <v>6</v>
      </c>
      <c r="AC44" s="127">
        <v>6</v>
      </c>
      <c r="AD44" s="127">
        <v>8</v>
      </c>
      <c r="AE44" s="127">
        <v>12</v>
      </c>
      <c r="AF44" s="127">
        <v>12</v>
      </c>
      <c r="AG44" s="127">
        <v>12</v>
      </c>
      <c r="AH44" s="127">
        <v>12</v>
      </c>
      <c r="AI44" s="127">
        <v>12</v>
      </c>
      <c r="AJ44" s="127">
        <v>12</v>
      </c>
      <c r="AK44" s="127">
        <v>8</v>
      </c>
      <c r="AL44" s="127"/>
      <c r="AM44" s="127"/>
      <c r="AN44" s="128"/>
      <c r="AP44" s="130"/>
      <c r="AQ44" s="130"/>
      <c r="AR44" s="130"/>
      <c r="AS44" s="131"/>
      <c r="AT44" s="132"/>
      <c r="AU44" s="131"/>
    </row>
    <row r="45" spans="2:47" s="129" customFormat="1" ht="25.5" customHeight="1">
      <c r="B45" s="126">
        <f>+B44+1</f>
        <v>26</v>
      </c>
      <c r="C45" s="310"/>
      <c r="D45" s="307"/>
      <c r="E45" s="316"/>
      <c r="F45" s="316"/>
      <c r="G45" s="325"/>
      <c r="H45" s="314"/>
      <c r="I45" s="150" t="s">
        <v>102</v>
      </c>
      <c r="J45" s="127"/>
      <c r="K45" s="127">
        <f>+K44</f>
        <v>0</v>
      </c>
      <c r="L45" s="127">
        <f>+K45+L44</f>
        <v>0</v>
      </c>
      <c r="M45" s="127">
        <f>+L45+M44</f>
        <v>0</v>
      </c>
      <c r="N45" s="127">
        <f t="shared" ref="N45" si="227">+M45+N44</f>
        <v>0</v>
      </c>
      <c r="O45" s="127">
        <f t="shared" ref="O45" si="228">+N45+O44</f>
        <v>0</v>
      </c>
      <c r="P45" s="127">
        <f t="shared" ref="P45" si="229">+O45+P44</f>
        <v>0</v>
      </c>
      <c r="Q45" s="127">
        <f t="shared" ref="Q45" si="230">+P45+Q44</f>
        <v>0</v>
      </c>
      <c r="R45" s="127">
        <f t="shared" ref="R45" si="231">+Q45+R44</f>
        <v>0</v>
      </c>
      <c r="S45" s="127">
        <f t="shared" ref="S45" si="232">+R45+S44</f>
        <v>0</v>
      </c>
      <c r="T45" s="127">
        <f t="shared" ref="T45" si="233">+S45+T44</f>
        <v>0</v>
      </c>
      <c r="U45" s="127">
        <f t="shared" ref="U45" si="234">+T45+U44</f>
        <v>0</v>
      </c>
      <c r="V45" s="127">
        <f t="shared" ref="V45" si="235">+U45+V44</f>
        <v>0</v>
      </c>
      <c r="W45" s="127">
        <f t="shared" ref="W45" si="236">+V45+W44</f>
        <v>16</v>
      </c>
      <c r="X45" s="127">
        <f t="shared" ref="X45" si="237">+W45+X44</f>
        <v>32</v>
      </c>
      <c r="Y45" s="127">
        <f t="shared" ref="Y45" si="238">+X45+Y44</f>
        <v>48</v>
      </c>
      <c r="Z45" s="127">
        <f t="shared" ref="Z45" si="239">+Y45+Z44</f>
        <v>54</v>
      </c>
      <c r="AA45" s="127">
        <f t="shared" ref="AA45" si="240">+Z45+AA44</f>
        <v>60</v>
      </c>
      <c r="AB45" s="127">
        <f t="shared" ref="AB45" si="241">+AA45+AB44</f>
        <v>66</v>
      </c>
      <c r="AC45" s="127">
        <f t="shared" ref="AC45" si="242">+AB45+AC44</f>
        <v>72</v>
      </c>
      <c r="AD45" s="127">
        <f t="shared" ref="AD45" si="243">+AC45+AD44</f>
        <v>80</v>
      </c>
      <c r="AE45" s="127">
        <f t="shared" ref="AE45" si="244">+AD45+AE44</f>
        <v>92</v>
      </c>
      <c r="AF45" s="127">
        <f t="shared" ref="AF45" si="245">+AE45+AF44</f>
        <v>104</v>
      </c>
      <c r="AG45" s="127">
        <f t="shared" ref="AG45" si="246">+AF45+AG44</f>
        <v>116</v>
      </c>
      <c r="AH45" s="127">
        <f t="shared" ref="AH45" si="247">+AG45+AH44</f>
        <v>128</v>
      </c>
      <c r="AI45" s="127">
        <f t="shared" ref="AI45" si="248">+AH45+AI44</f>
        <v>140</v>
      </c>
      <c r="AJ45" s="127">
        <f t="shared" ref="AJ45" si="249">+AI45+AJ44</f>
        <v>152</v>
      </c>
      <c r="AK45" s="127">
        <f t="shared" ref="AK45" si="250">+AJ45+AK44</f>
        <v>160</v>
      </c>
      <c r="AL45" s="127">
        <f t="shared" ref="AL45" si="251">+AK45+AL44</f>
        <v>160</v>
      </c>
      <c r="AM45" s="127">
        <f t="shared" ref="AM45" si="252">+AL45+AM44</f>
        <v>160</v>
      </c>
      <c r="AN45" s="128">
        <f t="shared" ref="AN45" si="253">+AM45+AN44</f>
        <v>160</v>
      </c>
      <c r="AP45" s="130"/>
      <c r="AQ45" s="130"/>
      <c r="AR45" s="130"/>
      <c r="AS45" s="131"/>
      <c r="AT45" s="132"/>
      <c r="AU45" s="131"/>
    </row>
    <row r="46" spans="2:47" s="129" customFormat="1" ht="25.5" customHeight="1">
      <c r="B46" s="126">
        <f>+B45+1</f>
        <v>27</v>
      </c>
      <c r="C46" s="310"/>
      <c r="D46" s="307"/>
      <c r="E46" s="316"/>
      <c r="F46" s="316"/>
      <c r="G46" s="325"/>
      <c r="H46" s="311" t="s">
        <v>125</v>
      </c>
      <c r="I46" s="184" t="s">
        <v>101</v>
      </c>
      <c r="J46" s="185"/>
      <c r="K46" s="185"/>
      <c r="L46" s="185"/>
      <c r="M46" s="185"/>
      <c r="N46" s="185"/>
      <c r="O46" s="185"/>
      <c r="P46" s="185"/>
      <c r="Q46" s="185"/>
      <c r="R46" s="185"/>
      <c r="S46" s="186"/>
      <c r="T46" s="186"/>
      <c r="U46" s="186"/>
      <c r="V46" s="186"/>
      <c r="W46" s="186">
        <f>88.18/160*16</f>
        <v>8.8180000000000014</v>
      </c>
      <c r="X46" s="186">
        <f>88.18/160*16</f>
        <v>8.8180000000000014</v>
      </c>
      <c r="Y46" s="186">
        <f>88.18/160*16</f>
        <v>8.8180000000000014</v>
      </c>
      <c r="Z46" s="186">
        <f>88.18/160*6</f>
        <v>3.3067500000000005</v>
      </c>
      <c r="AA46" s="186">
        <f>88.18/160*6</f>
        <v>3.3067500000000005</v>
      </c>
      <c r="AB46" s="186">
        <f>88.18/160*6</f>
        <v>3.3067500000000005</v>
      </c>
      <c r="AC46" s="186">
        <f>88.18/160*6</f>
        <v>3.3067500000000005</v>
      </c>
      <c r="AD46" s="186">
        <f>88.18/160*8</f>
        <v>4.4090000000000007</v>
      </c>
      <c r="AE46" s="186">
        <f t="shared" ref="AE46:AJ46" si="254">88.18/160*12</f>
        <v>6.613500000000001</v>
      </c>
      <c r="AF46" s="186">
        <f t="shared" si="254"/>
        <v>6.613500000000001</v>
      </c>
      <c r="AG46" s="186">
        <f t="shared" si="254"/>
        <v>6.613500000000001</v>
      </c>
      <c r="AH46" s="186">
        <f t="shared" si="254"/>
        <v>6.613500000000001</v>
      </c>
      <c r="AI46" s="186">
        <f t="shared" si="254"/>
        <v>6.613500000000001</v>
      </c>
      <c r="AJ46" s="186">
        <f t="shared" si="254"/>
        <v>6.613500000000001</v>
      </c>
      <c r="AK46" s="186">
        <f>88.18/160*8</f>
        <v>4.4090000000000007</v>
      </c>
      <c r="AL46" s="186"/>
      <c r="AM46" s="186"/>
      <c r="AN46" s="210"/>
      <c r="AP46" s="130"/>
      <c r="AQ46" s="130"/>
      <c r="AR46" s="130"/>
      <c r="AS46" s="131"/>
      <c r="AT46" s="132"/>
      <c r="AU46" s="131"/>
    </row>
    <row r="47" spans="2:47" s="129" customFormat="1" ht="25.5" customHeight="1">
      <c r="B47" s="126">
        <f>+B46+1</f>
        <v>28</v>
      </c>
      <c r="C47" s="320"/>
      <c r="D47" s="308"/>
      <c r="E47" s="317"/>
      <c r="F47" s="317"/>
      <c r="G47" s="314"/>
      <c r="H47" s="312"/>
      <c r="I47" s="184" t="s">
        <v>102</v>
      </c>
      <c r="J47" s="185"/>
      <c r="K47" s="185"/>
      <c r="L47" s="185"/>
      <c r="M47" s="185"/>
      <c r="N47" s="185"/>
      <c r="O47" s="185"/>
      <c r="P47" s="185"/>
      <c r="Q47" s="186">
        <f t="shared" ref="Q47" si="255">+P47+Q46</f>
        <v>0</v>
      </c>
      <c r="R47" s="186">
        <f t="shared" ref="R47" si="256">+Q47+R46</f>
        <v>0</v>
      </c>
      <c r="S47" s="186">
        <f t="shared" ref="S47" si="257">+R47+S46</f>
        <v>0</v>
      </c>
      <c r="T47" s="186">
        <f t="shared" ref="T47" si="258">+S47+T46</f>
        <v>0</v>
      </c>
      <c r="U47" s="186">
        <f t="shared" ref="U47" si="259">+T47+U46</f>
        <v>0</v>
      </c>
      <c r="V47" s="186">
        <f t="shared" ref="V47" si="260">+U47+V46</f>
        <v>0</v>
      </c>
      <c r="W47" s="186">
        <f t="shared" ref="W47" si="261">+V47+W46</f>
        <v>8.8180000000000014</v>
      </c>
      <c r="X47" s="186">
        <f t="shared" ref="X47" si="262">+W47+X46</f>
        <v>17.636000000000003</v>
      </c>
      <c r="Y47" s="186">
        <f t="shared" ref="Y47" si="263">+X47+Y46</f>
        <v>26.454000000000004</v>
      </c>
      <c r="Z47" s="186">
        <f t="shared" ref="Z47" si="264">+Y47+Z46</f>
        <v>29.760750000000005</v>
      </c>
      <c r="AA47" s="186">
        <f t="shared" ref="AA47" si="265">+Z47+AA46</f>
        <v>33.067500000000003</v>
      </c>
      <c r="AB47" s="186">
        <f t="shared" ref="AB47" si="266">+AA47+AB46</f>
        <v>36.374250000000004</v>
      </c>
      <c r="AC47" s="186">
        <f t="shared" ref="AC47" si="267">+AB47+AC46</f>
        <v>39.681000000000004</v>
      </c>
      <c r="AD47" s="186">
        <f t="shared" ref="AD47" si="268">+AC47+AD46</f>
        <v>44.09</v>
      </c>
      <c r="AE47" s="186">
        <f t="shared" ref="AE47" si="269">+AD47+AE46</f>
        <v>50.703500000000005</v>
      </c>
      <c r="AF47" s="186">
        <f t="shared" ref="AF47" si="270">+AE47+AF46</f>
        <v>57.317000000000007</v>
      </c>
      <c r="AG47" s="186">
        <f t="shared" ref="AG47" si="271">+AF47+AG46</f>
        <v>63.930500000000009</v>
      </c>
      <c r="AH47" s="186">
        <f t="shared" ref="AH47" si="272">+AG47+AH46</f>
        <v>70.544000000000011</v>
      </c>
      <c r="AI47" s="186">
        <f t="shared" ref="AI47" si="273">+AH47+AI46</f>
        <v>77.157500000000013</v>
      </c>
      <c r="AJ47" s="186">
        <f t="shared" ref="AJ47" si="274">+AI47+AJ46</f>
        <v>83.771000000000015</v>
      </c>
      <c r="AK47" s="186">
        <f t="shared" ref="AK47" si="275">+AJ47+AK46</f>
        <v>88.180000000000021</v>
      </c>
      <c r="AL47" s="186">
        <f t="shared" ref="AL47" si="276">+AK47+AL46</f>
        <v>88.180000000000021</v>
      </c>
      <c r="AM47" s="186">
        <f t="shared" ref="AM47" si="277">+AL47+AM46</f>
        <v>88.180000000000021</v>
      </c>
      <c r="AN47" s="209">
        <f t="shared" ref="AN47" si="278">+AM47+AN46</f>
        <v>88.180000000000021</v>
      </c>
      <c r="AP47" s="130"/>
      <c r="AQ47" s="130"/>
      <c r="AR47" s="130"/>
      <c r="AS47" s="131"/>
      <c r="AT47" s="132"/>
      <c r="AU47" s="131"/>
    </row>
    <row r="48" spans="2:47" ht="9.9499999999999993" customHeight="1">
      <c r="B48" s="114"/>
      <c r="C48" s="212"/>
      <c r="D48" s="94"/>
      <c r="E48" s="90"/>
      <c r="F48" s="90"/>
      <c r="G48" s="90"/>
      <c r="H48" s="90"/>
      <c r="I48" s="90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5"/>
      <c r="W48" s="95"/>
      <c r="X48" s="91"/>
      <c r="Y48" s="91"/>
      <c r="Z48" s="91"/>
      <c r="AA48" s="91"/>
      <c r="AB48" s="91"/>
      <c r="AC48" s="91"/>
      <c r="AD48" s="95"/>
      <c r="AE48" s="91"/>
      <c r="AF48" s="91"/>
      <c r="AG48" s="91"/>
      <c r="AH48" s="91"/>
      <c r="AI48" s="91"/>
      <c r="AJ48" s="91"/>
      <c r="AK48" s="91"/>
      <c r="AL48" s="91"/>
      <c r="AM48" s="91"/>
      <c r="AN48" s="115"/>
      <c r="AO48" s="98"/>
      <c r="AP48" s="109"/>
      <c r="AQ48" s="109"/>
      <c r="AR48" s="109"/>
      <c r="AS48" s="92"/>
      <c r="AT48" s="96"/>
      <c r="AU48" s="92"/>
    </row>
    <row r="49" spans="2:47" s="129" customFormat="1" ht="25.5" customHeight="1">
      <c r="B49" s="126">
        <f>+B47+1</f>
        <v>29</v>
      </c>
      <c r="C49" s="309" t="s">
        <v>106</v>
      </c>
      <c r="D49" s="306">
        <v>1</v>
      </c>
      <c r="E49" s="315">
        <v>44179</v>
      </c>
      <c r="F49" s="315">
        <v>44668</v>
      </c>
      <c r="G49" s="313">
        <f>+F49-E49</f>
        <v>489</v>
      </c>
      <c r="H49" s="313" t="s">
        <v>141</v>
      </c>
      <c r="I49" s="150" t="s">
        <v>101</v>
      </c>
      <c r="J49" s="127"/>
      <c r="K49" s="127"/>
      <c r="L49" s="127"/>
      <c r="M49" s="127"/>
      <c r="N49" s="127"/>
      <c r="O49" s="127"/>
      <c r="P49" s="127"/>
      <c r="Q49" s="127"/>
      <c r="R49" s="127"/>
      <c r="S49" s="133">
        <v>0.05</v>
      </c>
      <c r="T49" s="133">
        <v>0.1</v>
      </c>
      <c r="U49" s="133">
        <v>0.1</v>
      </c>
      <c r="V49" s="133">
        <v>0.1</v>
      </c>
      <c r="W49" s="133">
        <v>0.1</v>
      </c>
      <c r="X49" s="133">
        <v>0.1</v>
      </c>
      <c r="Y49" s="133">
        <v>0.1</v>
      </c>
      <c r="Z49" s="133">
        <v>0.1</v>
      </c>
      <c r="AA49" s="133">
        <v>0.1</v>
      </c>
      <c r="AB49" s="133">
        <v>0.1</v>
      </c>
      <c r="AC49" s="133"/>
      <c r="AD49" s="133"/>
      <c r="AE49" s="133"/>
      <c r="AF49" s="133"/>
      <c r="AG49" s="133"/>
      <c r="AH49" s="133"/>
      <c r="AI49" s="133">
        <v>0.05</v>
      </c>
      <c r="AJ49" s="127"/>
      <c r="AK49" s="127"/>
      <c r="AL49" s="127"/>
      <c r="AM49" s="127"/>
      <c r="AN49" s="128"/>
      <c r="AP49" s="130"/>
      <c r="AQ49" s="130"/>
      <c r="AR49" s="130"/>
      <c r="AS49" s="131"/>
      <c r="AT49" s="132"/>
      <c r="AU49" s="131"/>
    </row>
    <row r="50" spans="2:47" s="129" customFormat="1" ht="25.5" customHeight="1">
      <c r="B50" s="126">
        <f>+B49+1</f>
        <v>30</v>
      </c>
      <c r="C50" s="310"/>
      <c r="D50" s="307"/>
      <c r="E50" s="316"/>
      <c r="F50" s="316"/>
      <c r="G50" s="325"/>
      <c r="H50" s="314"/>
      <c r="I50" s="150" t="s">
        <v>102</v>
      </c>
      <c r="J50" s="127"/>
      <c r="K50" s="127">
        <f>+K49</f>
        <v>0</v>
      </c>
      <c r="L50" s="127">
        <f>+K50+L49</f>
        <v>0</v>
      </c>
      <c r="M50" s="127">
        <f>+L50+M49</f>
        <v>0</v>
      </c>
      <c r="N50" s="127">
        <f t="shared" ref="N50" si="279">+M50+N49</f>
        <v>0</v>
      </c>
      <c r="O50" s="127">
        <f t="shared" ref="O50" si="280">+N50+O49</f>
        <v>0</v>
      </c>
      <c r="P50" s="127">
        <f t="shared" ref="P50" si="281">+O50+P49</f>
        <v>0</v>
      </c>
      <c r="Q50" s="127">
        <f t="shared" ref="Q50" si="282">+P50+Q49</f>
        <v>0</v>
      </c>
      <c r="R50" s="127">
        <f t="shared" ref="R50" si="283">+Q50+R49</f>
        <v>0</v>
      </c>
      <c r="S50" s="133">
        <f t="shared" ref="S50" si="284">+R50+S49</f>
        <v>0.05</v>
      </c>
      <c r="T50" s="133">
        <f t="shared" ref="T50" si="285">+S50+T49</f>
        <v>0.15000000000000002</v>
      </c>
      <c r="U50" s="133">
        <f t="shared" ref="U50" si="286">+T50+U49</f>
        <v>0.25</v>
      </c>
      <c r="V50" s="133">
        <f t="shared" ref="V50" si="287">+U50+V49</f>
        <v>0.35</v>
      </c>
      <c r="W50" s="133">
        <f t="shared" ref="W50" si="288">+V50+W49</f>
        <v>0.44999999999999996</v>
      </c>
      <c r="X50" s="133">
        <f t="shared" ref="X50" si="289">+W50+X49</f>
        <v>0.54999999999999993</v>
      </c>
      <c r="Y50" s="133">
        <f t="shared" ref="Y50" si="290">+X50+Y49</f>
        <v>0.64999999999999991</v>
      </c>
      <c r="Z50" s="133">
        <f t="shared" ref="Z50" si="291">+Y50+Z49</f>
        <v>0.74999999999999989</v>
      </c>
      <c r="AA50" s="133">
        <f t="shared" ref="AA50" si="292">+Z50+AA49</f>
        <v>0.84999999999999987</v>
      </c>
      <c r="AB50" s="133">
        <f t="shared" ref="AB50" si="293">+AA50+AB49</f>
        <v>0.94999999999999984</v>
      </c>
      <c r="AC50" s="133">
        <f t="shared" ref="AC50" si="294">+AB50+AC49</f>
        <v>0.94999999999999984</v>
      </c>
      <c r="AD50" s="133">
        <f t="shared" ref="AD50" si="295">+AC50+AD49</f>
        <v>0.94999999999999984</v>
      </c>
      <c r="AE50" s="133">
        <f t="shared" ref="AE50" si="296">+AD50+AE49</f>
        <v>0.94999999999999984</v>
      </c>
      <c r="AF50" s="133">
        <f t="shared" ref="AF50" si="297">+AE50+AF49</f>
        <v>0.94999999999999984</v>
      </c>
      <c r="AG50" s="133">
        <f t="shared" ref="AG50" si="298">+AF50+AG49</f>
        <v>0.94999999999999984</v>
      </c>
      <c r="AH50" s="133">
        <f t="shared" ref="AH50" si="299">+AG50+AH49</f>
        <v>0.94999999999999984</v>
      </c>
      <c r="AI50" s="133">
        <f t="shared" ref="AI50" si="300">+AH50+AI49</f>
        <v>0.99999999999999989</v>
      </c>
      <c r="AJ50" s="133">
        <f t="shared" ref="AJ50" si="301">+AI50+AJ49</f>
        <v>0.99999999999999989</v>
      </c>
      <c r="AK50" s="133">
        <f t="shared" ref="AK50" si="302">+AJ50+AK49</f>
        <v>0.99999999999999989</v>
      </c>
      <c r="AL50" s="133">
        <f t="shared" ref="AL50" si="303">+AK50+AL49</f>
        <v>0.99999999999999989</v>
      </c>
      <c r="AM50" s="133">
        <f t="shared" ref="AM50" si="304">+AL50+AM49</f>
        <v>0.99999999999999989</v>
      </c>
      <c r="AN50" s="134">
        <f t="shared" ref="AN50" si="305">+AM50+AN49</f>
        <v>0.99999999999999989</v>
      </c>
      <c r="AP50" s="130"/>
      <c r="AQ50" s="130"/>
      <c r="AR50" s="130"/>
      <c r="AS50" s="131"/>
      <c r="AT50" s="132"/>
      <c r="AU50" s="131"/>
    </row>
    <row r="51" spans="2:47" s="129" customFormat="1" ht="25.5" customHeight="1">
      <c r="B51" s="126">
        <f>+B50+1</f>
        <v>31</v>
      </c>
      <c r="C51" s="310"/>
      <c r="D51" s="307"/>
      <c r="E51" s="316"/>
      <c r="F51" s="316"/>
      <c r="G51" s="325"/>
      <c r="H51" s="311" t="s">
        <v>125</v>
      </c>
      <c r="I51" s="184" t="s">
        <v>101</v>
      </c>
      <c r="J51" s="185"/>
      <c r="K51" s="185"/>
      <c r="L51" s="185"/>
      <c r="M51" s="185"/>
      <c r="N51" s="185"/>
      <c r="O51" s="185"/>
      <c r="P51" s="185"/>
      <c r="Q51" s="185"/>
      <c r="R51" s="185"/>
      <c r="S51" s="186">
        <f t="shared" ref="S51:Z51" si="306">1.505*S49</f>
        <v>7.5249999999999997E-2</v>
      </c>
      <c r="T51" s="186">
        <f t="shared" si="306"/>
        <v>0.15049999999999999</v>
      </c>
      <c r="U51" s="186">
        <f t="shared" si="306"/>
        <v>0.15049999999999999</v>
      </c>
      <c r="V51" s="186">
        <f t="shared" si="306"/>
        <v>0.15049999999999999</v>
      </c>
      <c r="W51" s="186">
        <f t="shared" si="306"/>
        <v>0.15049999999999999</v>
      </c>
      <c r="X51" s="186">
        <f t="shared" si="306"/>
        <v>0.15049999999999999</v>
      </c>
      <c r="Y51" s="186">
        <f t="shared" si="306"/>
        <v>0.15049999999999999</v>
      </c>
      <c r="Z51" s="186">
        <f t="shared" si="306"/>
        <v>0.15049999999999999</v>
      </c>
      <c r="AA51" s="186">
        <f>1.505*AA49</f>
        <v>0.15049999999999999</v>
      </c>
      <c r="AB51" s="186">
        <f>1.505*AB49</f>
        <v>0.15049999999999999</v>
      </c>
      <c r="AC51" s="186"/>
      <c r="AD51" s="186"/>
      <c r="AE51" s="186"/>
      <c r="AF51" s="186"/>
      <c r="AG51" s="186"/>
      <c r="AH51" s="186"/>
      <c r="AI51" s="186">
        <f>1.505*AI49</f>
        <v>7.5249999999999997E-2</v>
      </c>
      <c r="AJ51" s="186"/>
      <c r="AK51" s="186"/>
      <c r="AL51" s="186"/>
      <c r="AM51" s="186"/>
      <c r="AN51" s="210"/>
      <c r="AP51" s="130"/>
      <c r="AQ51" s="130"/>
      <c r="AR51" s="130"/>
      <c r="AS51" s="131"/>
      <c r="AT51" s="132"/>
      <c r="AU51" s="131"/>
    </row>
    <row r="52" spans="2:47" s="129" customFormat="1" ht="25.5" customHeight="1">
      <c r="B52" s="126">
        <f>+B51+1</f>
        <v>32</v>
      </c>
      <c r="C52" s="320"/>
      <c r="D52" s="308"/>
      <c r="E52" s="317"/>
      <c r="F52" s="317"/>
      <c r="G52" s="314"/>
      <c r="H52" s="312"/>
      <c r="I52" s="184" t="s">
        <v>102</v>
      </c>
      <c r="J52" s="185"/>
      <c r="K52" s="185"/>
      <c r="L52" s="185"/>
      <c r="M52" s="185"/>
      <c r="N52" s="185"/>
      <c r="O52" s="185"/>
      <c r="P52" s="185"/>
      <c r="Q52" s="186">
        <f t="shared" ref="Q52" si="307">+P52+Q51</f>
        <v>0</v>
      </c>
      <c r="R52" s="186">
        <f t="shared" ref="R52" si="308">+Q52+R51</f>
        <v>0</v>
      </c>
      <c r="S52" s="186">
        <f t="shared" ref="S52" si="309">+R52+S51</f>
        <v>7.5249999999999997E-2</v>
      </c>
      <c r="T52" s="186">
        <f t="shared" ref="T52" si="310">+S52+T51</f>
        <v>0.22575000000000001</v>
      </c>
      <c r="U52" s="186">
        <f t="shared" ref="U52" si="311">+T52+U51</f>
        <v>0.37624999999999997</v>
      </c>
      <c r="V52" s="186">
        <f t="shared" ref="V52" si="312">+U52+V51</f>
        <v>0.52674999999999994</v>
      </c>
      <c r="W52" s="186">
        <f t="shared" ref="W52" si="313">+V52+W51</f>
        <v>0.67724999999999991</v>
      </c>
      <c r="X52" s="186">
        <f t="shared" ref="X52" si="314">+W52+X51</f>
        <v>0.82774999999999987</v>
      </c>
      <c r="Y52" s="186">
        <f t="shared" ref="Y52" si="315">+X52+Y51</f>
        <v>0.97824999999999984</v>
      </c>
      <c r="Z52" s="186">
        <f t="shared" ref="Z52" si="316">+Y52+Z51</f>
        <v>1.1287499999999999</v>
      </c>
      <c r="AA52" s="186">
        <f t="shared" ref="AA52" si="317">+Z52+AA51</f>
        <v>1.27925</v>
      </c>
      <c r="AB52" s="186">
        <f t="shared" ref="AB52" si="318">+AA52+AB51</f>
        <v>1.4297500000000001</v>
      </c>
      <c r="AC52" s="186">
        <f t="shared" ref="AC52" si="319">+AB52+AC51</f>
        <v>1.4297500000000001</v>
      </c>
      <c r="AD52" s="186">
        <f t="shared" ref="AD52" si="320">+AC52+AD51</f>
        <v>1.4297500000000001</v>
      </c>
      <c r="AE52" s="186">
        <f t="shared" ref="AE52" si="321">+AD52+AE51</f>
        <v>1.4297500000000001</v>
      </c>
      <c r="AF52" s="186">
        <f t="shared" ref="AF52" si="322">+AE52+AF51</f>
        <v>1.4297500000000001</v>
      </c>
      <c r="AG52" s="186">
        <f t="shared" ref="AG52" si="323">+AF52+AG51</f>
        <v>1.4297500000000001</v>
      </c>
      <c r="AH52" s="186">
        <f t="shared" ref="AH52" si="324">+AG52+AH51</f>
        <v>1.4297500000000001</v>
      </c>
      <c r="AI52" s="186">
        <f t="shared" ref="AI52" si="325">+AH52+AI51</f>
        <v>1.5050000000000001</v>
      </c>
      <c r="AJ52" s="186">
        <f t="shared" ref="AJ52" si="326">+AI52+AJ51</f>
        <v>1.5050000000000001</v>
      </c>
      <c r="AK52" s="186">
        <f t="shared" ref="AK52" si="327">+AJ52+AK51</f>
        <v>1.5050000000000001</v>
      </c>
      <c r="AL52" s="186">
        <f t="shared" ref="AL52" si="328">+AK52+AL51</f>
        <v>1.5050000000000001</v>
      </c>
      <c r="AM52" s="186">
        <f t="shared" ref="AM52" si="329">+AL52+AM51</f>
        <v>1.5050000000000001</v>
      </c>
      <c r="AN52" s="209">
        <f t="shared" ref="AN52" si="330">+AM52+AN51</f>
        <v>1.5050000000000001</v>
      </c>
      <c r="AP52" s="130"/>
      <c r="AQ52" s="130"/>
      <c r="AR52" s="130"/>
      <c r="AS52" s="131"/>
      <c r="AT52" s="132"/>
      <c r="AU52" s="131"/>
    </row>
    <row r="53" spans="2:47" ht="9.9499999999999993" customHeight="1">
      <c r="B53" s="114"/>
      <c r="C53" s="212"/>
      <c r="D53" s="94"/>
      <c r="E53" s="90"/>
      <c r="F53" s="90"/>
      <c r="G53" s="90"/>
      <c r="H53" s="90"/>
      <c r="I53" s="90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5"/>
      <c r="AE53" s="91"/>
      <c r="AF53" s="91"/>
      <c r="AG53" s="91"/>
      <c r="AH53" s="91"/>
      <c r="AI53" s="91"/>
      <c r="AJ53" s="91"/>
      <c r="AK53" s="91"/>
      <c r="AL53" s="91"/>
      <c r="AM53" s="91"/>
      <c r="AN53" s="115"/>
      <c r="AO53" s="98"/>
      <c r="AP53" s="109"/>
      <c r="AQ53" s="109"/>
      <c r="AR53" s="109"/>
      <c r="AS53" s="92"/>
      <c r="AT53" s="96"/>
      <c r="AU53" s="92"/>
    </row>
    <row r="54" spans="2:47" s="129" customFormat="1" ht="25.5" customHeight="1">
      <c r="B54" s="126">
        <f>+B52+1</f>
        <v>33</v>
      </c>
      <c r="C54" s="309" t="s">
        <v>107</v>
      </c>
      <c r="D54" s="306">
        <v>720</v>
      </c>
      <c r="E54" s="315">
        <v>44279</v>
      </c>
      <c r="F54" s="315">
        <v>44773</v>
      </c>
      <c r="G54" s="313">
        <f>+F54-E54</f>
        <v>494</v>
      </c>
      <c r="H54" s="313" t="s">
        <v>141</v>
      </c>
      <c r="I54" s="150" t="s">
        <v>101</v>
      </c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35"/>
      <c r="W54" s="135">
        <v>37.5</v>
      </c>
      <c r="X54" s="135">
        <f>37.5+40</f>
        <v>77.5</v>
      </c>
      <c r="Y54" s="135">
        <f>37.5+40</f>
        <v>77.5</v>
      </c>
      <c r="Z54" s="135">
        <f>37.5+40</f>
        <v>77.5</v>
      </c>
      <c r="AA54" s="135"/>
      <c r="AB54" s="135"/>
      <c r="AC54" s="135"/>
      <c r="AD54" s="135"/>
      <c r="AE54" s="135">
        <v>30</v>
      </c>
      <c r="AF54" s="135">
        <f>28+32+5</f>
        <v>65</v>
      </c>
      <c r="AG54" s="135">
        <f>29+31+5</f>
        <v>65</v>
      </c>
      <c r="AH54" s="135">
        <f>29+31+5</f>
        <v>65</v>
      </c>
      <c r="AI54" s="135">
        <f>29+31+5</f>
        <v>65</v>
      </c>
      <c r="AJ54" s="135">
        <f>29+31+5</f>
        <v>65</v>
      </c>
      <c r="AK54" s="135">
        <f>29+31+5</f>
        <v>65</v>
      </c>
      <c r="AL54" s="135">
        <f>30</f>
        <v>30</v>
      </c>
      <c r="AM54" s="135"/>
      <c r="AN54" s="136"/>
      <c r="AP54" s="130"/>
      <c r="AQ54" s="130"/>
      <c r="AR54" s="130"/>
      <c r="AS54" s="131"/>
      <c r="AT54" s="132"/>
      <c r="AU54" s="131"/>
    </row>
    <row r="55" spans="2:47" s="129" customFormat="1" ht="25.5" customHeight="1">
      <c r="B55" s="126">
        <f>+B54+1</f>
        <v>34</v>
      </c>
      <c r="C55" s="310"/>
      <c r="D55" s="307"/>
      <c r="E55" s="316"/>
      <c r="F55" s="316"/>
      <c r="G55" s="325"/>
      <c r="H55" s="314"/>
      <c r="I55" s="150" t="s">
        <v>102</v>
      </c>
      <c r="J55" s="127"/>
      <c r="K55" s="127">
        <f>+K54</f>
        <v>0</v>
      </c>
      <c r="L55" s="127">
        <f>+K55+L54</f>
        <v>0</v>
      </c>
      <c r="M55" s="127">
        <f>+L55+M54</f>
        <v>0</v>
      </c>
      <c r="N55" s="127">
        <f t="shared" ref="N55" si="331">+M55+N54</f>
        <v>0</v>
      </c>
      <c r="O55" s="127">
        <f t="shared" ref="O55" si="332">+N55+O54</f>
        <v>0</v>
      </c>
      <c r="P55" s="127">
        <f t="shared" ref="P55" si="333">+O55+P54</f>
        <v>0</v>
      </c>
      <c r="Q55" s="127">
        <f t="shared" ref="Q55" si="334">+P55+Q54</f>
        <v>0</v>
      </c>
      <c r="R55" s="127">
        <f t="shared" ref="R55" si="335">+Q55+R54</f>
        <v>0</v>
      </c>
      <c r="S55" s="127">
        <f t="shared" ref="S55" si="336">+R55+S54</f>
        <v>0</v>
      </c>
      <c r="T55" s="127">
        <f t="shared" ref="T55" si="337">+S55+T54</f>
        <v>0</v>
      </c>
      <c r="U55" s="127">
        <f t="shared" ref="U55" si="338">+T55+U54</f>
        <v>0</v>
      </c>
      <c r="V55" s="135">
        <f t="shared" ref="V55" si="339">+U55+V54</f>
        <v>0</v>
      </c>
      <c r="W55" s="135">
        <f t="shared" ref="W55" si="340">+V55+W54</f>
        <v>37.5</v>
      </c>
      <c r="X55" s="135">
        <f t="shared" ref="X55" si="341">+W55+X54</f>
        <v>115</v>
      </c>
      <c r="Y55" s="135">
        <f t="shared" ref="Y55" si="342">+X55+Y54</f>
        <v>192.5</v>
      </c>
      <c r="Z55" s="135">
        <f t="shared" ref="Z55" si="343">+Y55+Z54</f>
        <v>270</v>
      </c>
      <c r="AA55" s="135">
        <f t="shared" ref="AA55" si="344">+Z55+AA54</f>
        <v>270</v>
      </c>
      <c r="AB55" s="135">
        <f t="shared" ref="AB55" si="345">+AA55+AB54</f>
        <v>270</v>
      </c>
      <c r="AC55" s="135">
        <f t="shared" ref="AC55" si="346">+AB55+AC54</f>
        <v>270</v>
      </c>
      <c r="AD55" s="135">
        <f t="shared" ref="AD55" si="347">+AC55+AD54</f>
        <v>270</v>
      </c>
      <c r="AE55" s="135">
        <f t="shared" ref="AE55" si="348">+AD55+AE54</f>
        <v>300</v>
      </c>
      <c r="AF55" s="135">
        <f t="shared" ref="AF55" si="349">+AE55+AF54</f>
        <v>365</v>
      </c>
      <c r="AG55" s="135">
        <f t="shared" ref="AG55" si="350">+AF55+AG54</f>
        <v>430</v>
      </c>
      <c r="AH55" s="135">
        <f t="shared" ref="AH55" si="351">+AG55+AH54</f>
        <v>495</v>
      </c>
      <c r="AI55" s="135">
        <f t="shared" ref="AI55" si="352">+AH55+AI54</f>
        <v>560</v>
      </c>
      <c r="AJ55" s="135">
        <f t="shared" ref="AJ55" si="353">+AI55+AJ54</f>
        <v>625</v>
      </c>
      <c r="AK55" s="135">
        <f t="shared" ref="AK55" si="354">+AJ55+AK54</f>
        <v>690</v>
      </c>
      <c r="AL55" s="135">
        <f t="shared" ref="AL55" si="355">+AK55+AL54</f>
        <v>720</v>
      </c>
      <c r="AM55" s="135">
        <f t="shared" ref="AM55" si="356">+AL55+AM54</f>
        <v>720</v>
      </c>
      <c r="AN55" s="136">
        <f t="shared" ref="AN55" si="357">+AM55+AN54</f>
        <v>720</v>
      </c>
      <c r="AP55" s="130"/>
      <c r="AQ55" s="130"/>
      <c r="AR55" s="130"/>
      <c r="AS55" s="131"/>
      <c r="AT55" s="132"/>
      <c r="AU55" s="131"/>
    </row>
    <row r="56" spans="2:47" s="129" customFormat="1" ht="25.5" customHeight="1">
      <c r="B56" s="126">
        <f>+B55+1</f>
        <v>35</v>
      </c>
      <c r="C56" s="310"/>
      <c r="D56" s="307"/>
      <c r="E56" s="316"/>
      <c r="F56" s="316"/>
      <c r="G56" s="325"/>
      <c r="H56" s="311" t="s">
        <v>125</v>
      </c>
      <c r="I56" s="184" t="s">
        <v>101</v>
      </c>
      <c r="J56" s="185"/>
      <c r="K56" s="185"/>
      <c r="L56" s="185"/>
      <c r="M56" s="185"/>
      <c r="N56" s="185"/>
      <c r="O56" s="185"/>
      <c r="P56" s="185"/>
      <c r="Q56" s="185"/>
      <c r="R56" s="185"/>
      <c r="S56" s="186"/>
      <c r="T56" s="186"/>
      <c r="U56" s="186"/>
      <c r="V56" s="186"/>
      <c r="W56" s="186">
        <f>11.896/720*W54</f>
        <v>0.61958333333333337</v>
      </c>
      <c r="X56" s="186">
        <f>11.896/720*X54</f>
        <v>1.2804722222222222</v>
      </c>
      <c r="Y56" s="186">
        <f>11.896/720*Y54</f>
        <v>1.2804722222222222</v>
      </c>
      <c r="Z56" s="186">
        <f>11.896/720*Z54</f>
        <v>1.2804722222222222</v>
      </c>
      <c r="AA56" s="186"/>
      <c r="AB56" s="186"/>
      <c r="AC56" s="186"/>
      <c r="AD56" s="186"/>
      <c r="AE56" s="186">
        <f t="shared" ref="AE56:AL56" si="358">11.896/720*AE54</f>
        <v>0.4956666666666667</v>
      </c>
      <c r="AF56" s="186">
        <f t="shared" si="358"/>
        <v>1.0739444444444446</v>
      </c>
      <c r="AG56" s="186">
        <f t="shared" si="358"/>
        <v>1.0739444444444446</v>
      </c>
      <c r="AH56" s="186">
        <f t="shared" si="358"/>
        <v>1.0739444444444446</v>
      </c>
      <c r="AI56" s="186">
        <f t="shared" si="358"/>
        <v>1.0739444444444446</v>
      </c>
      <c r="AJ56" s="186">
        <f t="shared" si="358"/>
        <v>1.0739444444444446</v>
      </c>
      <c r="AK56" s="186">
        <f t="shared" si="358"/>
        <v>1.0739444444444446</v>
      </c>
      <c r="AL56" s="186">
        <f t="shared" si="358"/>
        <v>0.4956666666666667</v>
      </c>
      <c r="AM56" s="186"/>
      <c r="AN56" s="210"/>
      <c r="AP56" s="130"/>
      <c r="AQ56" s="130"/>
      <c r="AR56" s="130"/>
      <c r="AS56" s="131"/>
      <c r="AT56" s="132"/>
      <c r="AU56" s="131"/>
    </row>
    <row r="57" spans="2:47" s="129" customFormat="1" ht="25.5" customHeight="1">
      <c r="B57" s="126">
        <f>+B56+1</f>
        <v>36</v>
      </c>
      <c r="C57" s="320"/>
      <c r="D57" s="308"/>
      <c r="E57" s="317"/>
      <c r="F57" s="317"/>
      <c r="G57" s="314"/>
      <c r="H57" s="312"/>
      <c r="I57" s="184" t="s">
        <v>102</v>
      </c>
      <c r="J57" s="185"/>
      <c r="K57" s="185"/>
      <c r="L57" s="185"/>
      <c r="M57" s="185"/>
      <c r="N57" s="185"/>
      <c r="O57" s="185"/>
      <c r="P57" s="185"/>
      <c r="Q57" s="186">
        <f t="shared" ref="Q57" si="359">+P57+Q56</f>
        <v>0</v>
      </c>
      <c r="R57" s="186">
        <f t="shared" ref="R57" si="360">+Q57+R56</f>
        <v>0</v>
      </c>
      <c r="S57" s="186">
        <f t="shared" ref="S57" si="361">+R57+S56</f>
        <v>0</v>
      </c>
      <c r="T57" s="186">
        <f t="shared" ref="T57" si="362">+S57+T56</f>
        <v>0</v>
      </c>
      <c r="U57" s="186">
        <f t="shared" ref="U57" si="363">+T57+U56</f>
        <v>0</v>
      </c>
      <c r="V57" s="186">
        <f t="shared" ref="V57" si="364">+U57+V56</f>
        <v>0</v>
      </c>
      <c r="W57" s="186">
        <f t="shared" ref="W57" si="365">+V57+W56</f>
        <v>0.61958333333333337</v>
      </c>
      <c r="X57" s="186">
        <f t="shared" ref="X57" si="366">+W57+X56</f>
        <v>1.9000555555555556</v>
      </c>
      <c r="Y57" s="186">
        <f t="shared" ref="Y57" si="367">+X57+Y56</f>
        <v>3.1805277777777778</v>
      </c>
      <c r="Z57" s="186">
        <f t="shared" ref="Z57" si="368">+Y57+Z56</f>
        <v>4.4610000000000003</v>
      </c>
      <c r="AA57" s="186">
        <f t="shared" ref="AA57" si="369">+Z57+AA56</f>
        <v>4.4610000000000003</v>
      </c>
      <c r="AB57" s="186">
        <f t="shared" ref="AB57" si="370">+AA57+AB56</f>
        <v>4.4610000000000003</v>
      </c>
      <c r="AC57" s="186">
        <f t="shared" ref="AC57" si="371">+AB57+AC56</f>
        <v>4.4610000000000003</v>
      </c>
      <c r="AD57" s="186">
        <f t="shared" ref="AD57" si="372">+AC57+AD56</f>
        <v>4.4610000000000003</v>
      </c>
      <c r="AE57" s="186">
        <f t="shared" ref="AE57" si="373">+AD57+AE56</f>
        <v>4.956666666666667</v>
      </c>
      <c r="AF57" s="186">
        <f t="shared" ref="AF57" si="374">+AE57+AF56</f>
        <v>6.0306111111111118</v>
      </c>
      <c r="AG57" s="186">
        <f t="shared" ref="AG57" si="375">+AF57+AG56</f>
        <v>7.1045555555555566</v>
      </c>
      <c r="AH57" s="186">
        <f t="shared" ref="AH57" si="376">+AG57+AH56</f>
        <v>8.1785000000000014</v>
      </c>
      <c r="AI57" s="186">
        <f t="shared" ref="AI57" si="377">+AH57+AI56</f>
        <v>9.2524444444444462</v>
      </c>
      <c r="AJ57" s="186">
        <f t="shared" ref="AJ57" si="378">+AI57+AJ56</f>
        <v>10.326388888888891</v>
      </c>
      <c r="AK57" s="186">
        <f t="shared" ref="AK57" si="379">+AJ57+AK56</f>
        <v>11.400333333333336</v>
      </c>
      <c r="AL57" s="186">
        <f t="shared" ref="AL57" si="380">+AK57+AL56</f>
        <v>11.896000000000003</v>
      </c>
      <c r="AM57" s="186">
        <f t="shared" ref="AM57" si="381">+AL57+AM56</f>
        <v>11.896000000000003</v>
      </c>
      <c r="AN57" s="209">
        <f t="shared" ref="AN57" si="382">+AM57+AN56</f>
        <v>11.896000000000003</v>
      </c>
      <c r="AP57" s="130"/>
      <c r="AQ57" s="130"/>
      <c r="AR57" s="130"/>
      <c r="AS57" s="131"/>
      <c r="AT57" s="132"/>
      <c r="AU57" s="131"/>
    </row>
    <row r="58" spans="2:47" ht="9.9499999999999993" customHeight="1">
      <c r="B58" s="114"/>
      <c r="C58" s="212"/>
      <c r="D58" s="94"/>
      <c r="E58" s="90"/>
      <c r="F58" s="90"/>
      <c r="G58" s="90"/>
      <c r="H58" s="90"/>
      <c r="I58" s="90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5"/>
      <c r="AE58" s="91"/>
      <c r="AF58" s="91"/>
      <c r="AG58" s="91"/>
      <c r="AH58" s="91"/>
      <c r="AI58" s="91"/>
      <c r="AJ58" s="91"/>
      <c r="AK58" s="91"/>
      <c r="AL58" s="91"/>
      <c r="AM58" s="91"/>
      <c r="AN58" s="115"/>
      <c r="AO58" s="98"/>
      <c r="AP58" s="109"/>
      <c r="AQ58" s="109"/>
      <c r="AR58" s="109"/>
      <c r="AS58" s="92"/>
      <c r="AT58" s="96"/>
      <c r="AU58" s="92"/>
    </row>
    <row r="59" spans="2:47" s="129" customFormat="1" ht="25.5" customHeight="1">
      <c r="B59" s="126">
        <f>+B57+1</f>
        <v>37</v>
      </c>
      <c r="C59" s="329" t="s">
        <v>126</v>
      </c>
      <c r="D59" s="330">
        <v>65383</v>
      </c>
      <c r="E59" s="327">
        <v>44804</v>
      </c>
      <c r="F59" s="327">
        <v>44834</v>
      </c>
      <c r="G59" s="328">
        <f>+F59-E59</f>
        <v>30</v>
      </c>
      <c r="H59" s="151"/>
      <c r="I59" s="150" t="s">
        <v>101</v>
      </c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33"/>
      <c r="AE59" s="127"/>
      <c r="AF59" s="127"/>
      <c r="AG59" s="127"/>
      <c r="AH59" s="127"/>
      <c r="AI59" s="127"/>
      <c r="AJ59" s="127"/>
      <c r="AK59" s="127"/>
      <c r="AL59" s="127"/>
      <c r="AM59" s="127"/>
      <c r="AN59" s="128">
        <v>65383</v>
      </c>
      <c r="AP59" s="130"/>
      <c r="AQ59" s="130"/>
      <c r="AR59" s="130"/>
      <c r="AS59" s="131"/>
      <c r="AT59" s="132"/>
      <c r="AU59" s="131"/>
    </row>
    <row r="60" spans="2:47" s="129" customFormat="1" ht="25.5" customHeight="1">
      <c r="B60" s="126">
        <f>+B59+1</f>
        <v>38</v>
      </c>
      <c r="C60" s="329"/>
      <c r="D60" s="330"/>
      <c r="E60" s="327"/>
      <c r="F60" s="327"/>
      <c r="G60" s="328"/>
      <c r="H60" s="151"/>
      <c r="I60" s="150" t="s">
        <v>102</v>
      </c>
      <c r="J60" s="127"/>
      <c r="K60" s="127">
        <f>+K59</f>
        <v>0</v>
      </c>
      <c r="L60" s="127">
        <f>+K60+L59</f>
        <v>0</v>
      </c>
      <c r="M60" s="127">
        <f>+L60+M59</f>
        <v>0</v>
      </c>
      <c r="N60" s="127">
        <f t="shared" ref="N60" si="383">+M60+N59</f>
        <v>0</v>
      </c>
      <c r="O60" s="127">
        <f t="shared" ref="O60" si="384">+N60+O59</f>
        <v>0</v>
      </c>
      <c r="P60" s="127">
        <f t="shared" ref="P60" si="385">+O60+P59</f>
        <v>0</v>
      </c>
      <c r="Q60" s="127">
        <f t="shared" ref="Q60" si="386">+P60+Q59</f>
        <v>0</v>
      </c>
      <c r="R60" s="127">
        <f t="shared" ref="R60" si="387">+Q60+R59</f>
        <v>0</v>
      </c>
      <c r="S60" s="127">
        <f t="shared" ref="S60" si="388">+R60+S59</f>
        <v>0</v>
      </c>
      <c r="T60" s="127">
        <f t="shared" ref="T60" si="389">+S60+T59</f>
        <v>0</v>
      </c>
      <c r="U60" s="127">
        <f t="shared" ref="U60" si="390">+T60+U59</f>
        <v>0</v>
      </c>
      <c r="V60" s="127">
        <f t="shared" ref="V60" si="391">+U60+V59</f>
        <v>0</v>
      </c>
      <c r="W60" s="127">
        <f t="shared" ref="W60" si="392">+V60+W59</f>
        <v>0</v>
      </c>
      <c r="X60" s="127">
        <f t="shared" ref="X60" si="393">+W60+X59</f>
        <v>0</v>
      </c>
      <c r="Y60" s="127">
        <f t="shared" ref="Y60" si="394">+X60+Y59</f>
        <v>0</v>
      </c>
      <c r="Z60" s="127">
        <f t="shared" ref="Z60" si="395">+Y60+Z59</f>
        <v>0</v>
      </c>
      <c r="AA60" s="127">
        <f t="shared" ref="AA60" si="396">+Z60+AA59</f>
        <v>0</v>
      </c>
      <c r="AB60" s="127">
        <f t="shared" ref="AB60" si="397">+AA60+AB59</f>
        <v>0</v>
      </c>
      <c r="AC60" s="127">
        <f t="shared" ref="AC60" si="398">+AB60+AC59</f>
        <v>0</v>
      </c>
      <c r="AD60" s="127">
        <f t="shared" ref="AD60" si="399">+AC60+AD59</f>
        <v>0</v>
      </c>
      <c r="AE60" s="127">
        <f t="shared" ref="AE60" si="400">+AD60+AE59</f>
        <v>0</v>
      </c>
      <c r="AF60" s="127">
        <f t="shared" ref="AF60" si="401">+AE60+AF59</f>
        <v>0</v>
      </c>
      <c r="AG60" s="127">
        <f t="shared" ref="AG60" si="402">+AF60+AG59</f>
        <v>0</v>
      </c>
      <c r="AH60" s="127">
        <f t="shared" ref="AH60" si="403">+AG60+AH59</f>
        <v>0</v>
      </c>
      <c r="AI60" s="127">
        <f t="shared" ref="AI60" si="404">+AH60+AI59</f>
        <v>0</v>
      </c>
      <c r="AJ60" s="127">
        <f t="shared" ref="AJ60" si="405">+AI60+AJ59</f>
        <v>0</v>
      </c>
      <c r="AK60" s="127">
        <f t="shared" ref="AK60" si="406">+AJ60+AK59</f>
        <v>0</v>
      </c>
      <c r="AL60" s="127">
        <f t="shared" ref="AL60" si="407">+AK60+AL59</f>
        <v>0</v>
      </c>
      <c r="AM60" s="127">
        <f t="shared" ref="AM60" si="408">+AL60+AM59</f>
        <v>0</v>
      </c>
      <c r="AN60" s="128">
        <f t="shared" ref="AN60" si="409">+AM60+AN59</f>
        <v>65383</v>
      </c>
      <c r="AP60" s="130"/>
      <c r="AQ60" s="130"/>
      <c r="AR60" s="130"/>
      <c r="AS60" s="131"/>
      <c r="AT60" s="132"/>
      <c r="AU60" s="131"/>
    </row>
    <row r="61" spans="2:47" ht="9.9499999999999993" customHeight="1">
      <c r="B61" s="114"/>
      <c r="C61" s="90"/>
      <c r="D61" s="94"/>
      <c r="E61" s="90"/>
      <c r="F61" s="90"/>
      <c r="G61" s="90"/>
      <c r="H61" s="90"/>
      <c r="I61" s="90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5"/>
      <c r="AE61" s="91"/>
      <c r="AF61" s="91"/>
      <c r="AG61" s="91"/>
      <c r="AH61" s="91"/>
      <c r="AI61" s="91"/>
      <c r="AJ61" s="91"/>
      <c r="AK61" s="91"/>
      <c r="AL61" s="91"/>
      <c r="AM61" s="91"/>
      <c r="AN61" s="115"/>
      <c r="AO61" s="98"/>
      <c r="AP61" s="109"/>
      <c r="AQ61" s="109"/>
      <c r="AR61" s="109"/>
      <c r="AS61" s="92"/>
      <c r="AT61" s="96"/>
      <c r="AU61" s="92"/>
    </row>
    <row r="62" spans="2:47" s="195" customFormat="1" ht="25.5" customHeight="1">
      <c r="B62" s="189"/>
      <c r="C62" s="318" t="s">
        <v>118</v>
      </c>
      <c r="D62" s="190"/>
      <c r="E62" s="191"/>
      <c r="F62" s="191"/>
      <c r="G62" s="192"/>
      <c r="H62" s="192"/>
      <c r="I62" s="187" t="s">
        <v>101</v>
      </c>
      <c r="J62" s="193"/>
      <c r="K62" s="193">
        <f t="shared" ref="K62:AN62" si="410">+K56+K51+K46+K41+K36+K31+K22+K17+K12</f>
        <v>0</v>
      </c>
      <c r="L62" s="193">
        <f t="shared" si="410"/>
        <v>0</v>
      </c>
      <c r="M62" s="193">
        <f t="shared" si="410"/>
        <v>0</v>
      </c>
      <c r="N62" s="193">
        <f t="shared" si="410"/>
        <v>0</v>
      </c>
      <c r="O62" s="193">
        <f t="shared" si="410"/>
        <v>0</v>
      </c>
      <c r="P62" s="194">
        <f t="shared" si="410"/>
        <v>9.7156440185087991</v>
      </c>
      <c r="Q62" s="194">
        <f t="shared" si="410"/>
        <v>13.421028621003295</v>
      </c>
      <c r="R62" s="194">
        <f t="shared" si="410"/>
        <v>15.466314194162738</v>
      </c>
      <c r="S62" s="194">
        <f t="shared" si="410"/>
        <v>23.500851454670745</v>
      </c>
      <c r="T62" s="194">
        <f t="shared" si="410"/>
        <v>23.507137699882506</v>
      </c>
      <c r="U62" s="194">
        <f t="shared" si="410"/>
        <v>23.117872259882503</v>
      </c>
      <c r="V62" s="194">
        <f t="shared" si="410"/>
        <v>23.065482179882501</v>
      </c>
      <c r="W62" s="194">
        <f t="shared" si="410"/>
        <v>31.757329969090716</v>
      </c>
      <c r="X62" s="194">
        <f t="shared" si="410"/>
        <v>35.278305432116085</v>
      </c>
      <c r="Y62" s="194">
        <f t="shared" si="410"/>
        <v>35.363458323762245</v>
      </c>
      <c r="Z62" s="194">
        <f t="shared" si="410"/>
        <v>23.991865002345797</v>
      </c>
      <c r="AA62" s="194">
        <f t="shared" si="410"/>
        <v>25.024964453750997</v>
      </c>
      <c r="AB62" s="194">
        <f t="shared" si="410"/>
        <v>21.826491452165566</v>
      </c>
      <c r="AC62" s="194">
        <f t="shared" si="410"/>
        <v>21.309946800658288</v>
      </c>
      <c r="AD62" s="194">
        <f t="shared" si="410"/>
        <v>21.54208193985686</v>
      </c>
      <c r="AE62" s="194">
        <f t="shared" si="410"/>
        <v>28.608380058657048</v>
      </c>
      <c r="AF62" s="194">
        <f t="shared" si="410"/>
        <v>21.414526281715013</v>
      </c>
      <c r="AG62" s="194">
        <f t="shared" si="410"/>
        <v>21.055299361361598</v>
      </c>
      <c r="AH62" s="194">
        <f t="shared" si="410"/>
        <v>19.616367072926053</v>
      </c>
      <c r="AI62" s="194">
        <f t="shared" si="410"/>
        <v>20.470487288050826</v>
      </c>
      <c r="AJ62" s="194">
        <f t="shared" si="410"/>
        <v>19.209479974639471</v>
      </c>
      <c r="AK62" s="194">
        <f t="shared" si="410"/>
        <v>15.505631198377303</v>
      </c>
      <c r="AL62" s="194">
        <f t="shared" si="410"/>
        <v>10.663662585649794</v>
      </c>
      <c r="AM62" s="194">
        <f t="shared" si="410"/>
        <v>8.3499879435658926</v>
      </c>
      <c r="AN62" s="199">
        <f t="shared" si="410"/>
        <v>8</v>
      </c>
      <c r="AP62" s="196"/>
      <c r="AQ62" s="196"/>
      <c r="AR62" s="196"/>
      <c r="AS62" s="197"/>
      <c r="AT62" s="198"/>
      <c r="AU62" s="197"/>
    </row>
    <row r="63" spans="2:47" s="195" customFormat="1" ht="25.5" customHeight="1">
      <c r="B63" s="189"/>
      <c r="C63" s="319"/>
      <c r="D63" s="190"/>
      <c r="E63" s="191"/>
      <c r="F63" s="191"/>
      <c r="G63" s="192"/>
      <c r="H63" s="192"/>
      <c r="I63" s="187" t="s">
        <v>102</v>
      </c>
      <c r="J63" s="193"/>
      <c r="K63" s="193">
        <f t="shared" ref="K63:AN63" si="411">+K57+K52+K47+K42+K37+K32+K23+K18+K13</f>
        <v>0</v>
      </c>
      <c r="L63" s="193">
        <f t="shared" si="411"/>
        <v>0</v>
      </c>
      <c r="M63" s="193">
        <f t="shared" si="411"/>
        <v>0</v>
      </c>
      <c r="N63" s="193">
        <f t="shared" si="411"/>
        <v>0</v>
      </c>
      <c r="O63" s="193">
        <f t="shared" si="411"/>
        <v>0</v>
      </c>
      <c r="P63" s="194">
        <f t="shared" si="411"/>
        <v>9.7156440185087991</v>
      </c>
      <c r="Q63" s="194">
        <f t="shared" si="411"/>
        <v>23.136672639512092</v>
      </c>
      <c r="R63" s="194">
        <f t="shared" si="411"/>
        <v>38.602986833674834</v>
      </c>
      <c r="S63" s="194">
        <f t="shared" si="411"/>
        <v>62.103838288345571</v>
      </c>
      <c r="T63" s="194">
        <f t="shared" si="411"/>
        <v>85.610975988228077</v>
      </c>
      <c r="U63" s="194">
        <f t="shared" si="411"/>
        <v>108.72884824811058</v>
      </c>
      <c r="V63" s="194">
        <f t="shared" si="411"/>
        <v>131.79433042799309</v>
      </c>
      <c r="W63" s="194">
        <f t="shared" si="411"/>
        <v>163.55166039708379</v>
      </c>
      <c r="X63" s="194">
        <f t="shared" si="411"/>
        <v>198.82996582919986</v>
      </c>
      <c r="Y63" s="194">
        <f t="shared" si="411"/>
        <v>234.19342415296211</v>
      </c>
      <c r="Z63" s="194">
        <f t="shared" si="411"/>
        <v>258.18528915530794</v>
      </c>
      <c r="AA63" s="194">
        <f t="shared" si="411"/>
        <v>283.2102536090589</v>
      </c>
      <c r="AB63" s="194">
        <f t="shared" si="411"/>
        <v>305.03674506122445</v>
      </c>
      <c r="AC63" s="194">
        <f t="shared" si="411"/>
        <v>326.34669186188273</v>
      </c>
      <c r="AD63" s="194">
        <f t="shared" si="411"/>
        <v>347.8887738017396</v>
      </c>
      <c r="AE63" s="194">
        <f t="shared" si="411"/>
        <v>376.49715386039662</v>
      </c>
      <c r="AF63" s="194">
        <f t="shared" si="411"/>
        <v>397.91168014211166</v>
      </c>
      <c r="AG63" s="194">
        <f t="shared" si="411"/>
        <v>418.96697950347323</v>
      </c>
      <c r="AH63" s="194">
        <f t="shared" si="411"/>
        <v>438.58334657639932</v>
      </c>
      <c r="AI63" s="194">
        <f t="shared" si="411"/>
        <v>459.0538338644501</v>
      </c>
      <c r="AJ63" s="194">
        <f t="shared" si="411"/>
        <v>478.26331383908962</v>
      </c>
      <c r="AK63" s="194">
        <f t="shared" si="411"/>
        <v>493.76894503746689</v>
      </c>
      <c r="AL63" s="194">
        <f t="shared" si="411"/>
        <v>504.43260762311661</v>
      </c>
      <c r="AM63" s="194">
        <f t="shared" si="411"/>
        <v>512.78259556668252</v>
      </c>
      <c r="AN63" s="199">
        <f t="shared" si="411"/>
        <v>520.78259556668252</v>
      </c>
      <c r="AP63" s="196"/>
      <c r="AQ63" s="196"/>
      <c r="AR63" s="196"/>
      <c r="AS63" s="197"/>
      <c r="AT63" s="198"/>
      <c r="AU63" s="197"/>
    </row>
    <row r="64" spans="2:47" ht="20.100000000000001" customHeight="1" thickBot="1">
      <c r="B64" s="116"/>
      <c r="C64" s="117"/>
      <c r="D64" s="118"/>
      <c r="E64" s="117"/>
      <c r="F64" s="117"/>
      <c r="G64" s="117"/>
      <c r="H64" s="117"/>
      <c r="I64" s="117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20"/>
      <c r="AO64" s="98"/>
      <c r="AP64" s="109"/>
      <c r="AQ64" s="109"/>
      <c r="AR64" s="109"/>
      <c r="AS64" s="109"/>
    </row>
    <row r="65" spans="18:48">
      <c r="R65" s="111"/>
      <c r="AS65" s="109"/>
      <c r="AT65" s="109"/>
      <c r="AU65" s="109"/>
      <c r="AV65" s="109"/>
    </row>
    <row r="66" spans="18:48">
      <c r="AS66" s="109"/>
      <c r="AT66" s="109"/>
      <c r="AU66" s="109"/>
      <c r="AV66" s="109"/>
    </row>
  </sheetData>
  <mergeCells count="80">
    <mergeCell ref="G20:G23"/>
    <mergeCell ref="D20:D23"/>
    <mergeCell ref="C20:C23"/>
    <mergeCell ref="B6:B7"/>
    <mergeCell ref="C6:C7"/>
    <mergeCell ref="E6:E7"/>
    <mergeCell ref="F6:F7"/>
    <mergeCell ref="G6:G7"/>
    <mergeCell ref="D6:D7"/>
    <mergeCell ref="C59:C60"/>
    <mergeCell ref="D59:D60"/>
    <mergeCell ref="D39:D42"/>
    <mergeCell ref="C39:C42"/>
    <mergeCell ref="C44:C47"/>
    <mergeCell ref="D44:D47"/>
    <mergeCell ref="D49:D52"/>
    <mergeCell ref="C49:C52"/>
    <mergeCell ref="C54:C57"/>
    <mergeCell ref="G26:G32"/>
    <mergeCell ref="G34:G37"/>
    <mergeCell ref="G39:G42"/>
    <mergeCell ref="F39:F42"/>
    <mergeCell ref="E39:E42"/>
    <mergeCell ref="F44:F47"/>
    <mergeCell ref="G44:G47"/>
    <mergeCell ref="G49:G52"/>
    <mergeCell ref="F49:F52"/>
    <mergeCell ref="E49:E52"/>
    <mergeCell ref="E59:E60"/>
    <mergeCell ref="F59:F60"/>
    <mergeCell ref="G59:G60"/>
    <mergeCell ref="E54:E57"/>
    <mergeCell ref="F54:F57"/>
    <mergeCell ref="G54:G57"/>
    <mergeCell ref="B4:AN4"/>
    <mergeCell ref="AL5:AN5"/>
    <mergeCell ref="G10:G13"/>
    <mergeCell ref="G15:G18"/>
    <mergeCell ref="B1:AN1"/>
    <mergeCell ref="B2:AN2"/>
    <mergeCell ref="H17:H18"/>
    <mergeCell ref="H20:H21"/>
    <mergeCell ref="H22:H23"/>
    <mergeCell ref="H26:H27"/>
    <mergeCell ref="H6:H7"/>
    <mergeCell ref="H10:H11"/>
    <mergeCell ref="H12:H13"/>
    <mergeCell ref="H15:H16"/>
    <mergeCell ref="C62:C63"/>
    <mergeCell ref="C10:C13"/>
    <mergeCell ref="D10:D13"/>
    <mergeCell ref="E10:E13"/>
    <mergeCell ref="F10:F13"/>
    <mergeCell ref="F15:F18"/>
    <mergeCell ref="E15:E18"/>
    <mergeCell ref="D15:D18"/>
    <mergeCell ref="C15:C18"/>
    <mergeCell ref="F26:F32"/>
    <mergeCell ref="E26:E32"/>
    <mergeCell ref="E34:E37"/>
    <mergeCell ref="F34:F37"/>
    <mergeCell ref="E20:E23"/>
    <mergeCell ref="F20:F23"/>
    <mergeCell ref="D54:D57"/>
    <mergeCell ref="D26:D32"/>
    <mergeCell ref="C26:C32"/>
    <mergeCell ref="C34:C37"/>
    <mergeCell ref="D34:D37"/>
    <mergeCell ref="H56:H57"/>
    <mergeCell ref="H44:H45"/>
    <mergeCell ref="H46:H47"/>
    <mergeCell ref="H49:H50"/>
    <mergeCell ref="H51:H52"/>
    <mergeCell ref="H54:H55"/>
    <mergeCell ref="H31:H32"/>
    <mergeCell ref="H34:H35"/>
    <mergeCell ref="H36:H37"/>
    <mergeCell ref="H39:H40"/>
    <mergeCell ref="H41:H42"/>
    <mergeCell ref="E44:E47"/>
  </mergeCells>
  <printOptions horizontalCentered="1"/>
  <pageMargins left="0.5" right="0.5" top="1" bottom="0.5" header="0" footer="0"/>
  <pageSetup paperSize="8" scale="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Q31"/>
  <sheetViews>
    <sheetView tabSelected="1" topLeftCell="T1" zoomScale="85" zoomScaleNormal="85" zoomScaleSheetLayoutView="85" workbookViewId="0">
      <selection activeCell="AN14" sqref="AN14"/>
    </sheetView>
  </sheetViews>
  <sheetFormatPr defaultRowHeight="12.75"/>
  <cols>
    <col min="1" max="1" width="9.140625" style="139"/>
    <col min="2" max="2" width="5.85546875" style="139" bestFit="1" customWidth="1"/>
    <col min="3" max="3" width="35.7109375" style="139" bestFit="1" customWidth="1"/>
    <col min="4" max="4" width="1.7109375" style="139" customWidth="1"/>
    <col min="5" max="16384" width="9.140625" style="139"/>
  </cols>
  <sheetData>
    <row r="1" spans="1:43" s="98" customFormat="1" ht="20.100000000000001" customHeight="1">
      <c r="B1" s="326" t="s">
        <v>109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228"/>
      <c r="AL1" s="228"/>
      <c r="AM1" s="228"/>
      <c r="AN1" s="228"/>
      <c r="AO1" s="228"/>
      <c r="AP1" s="96"/>
      <c r="AQ1" s="97"/>
    </row>
    <row r="2" spans="1:43" s="98" customFormat="1" ht="20.100000000000001" customHeight="1">
      <c r="B2" s="339" t="s">
        <v>110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228"/>
      <c r="AL2" s="228"/>
      <c r="AM2" s="228"/>
      <c r="AN2" s="228"/>
      <c r="AO2" s="228"/>
      <c r="AP2" s="96"/>
      <c r="AQ2" s="97"/>
    </row>
    <row r="3" spans="1:43" s="104" customFormat="1" ht="20.100000000000001" customHeight="1" thickBot="1">
      <c r="A3" s="99"/>
      <c r="B3" s="338" t="s">
        <v>127</v>
      </c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8"/>
      <c r="AK3" s="227"/>
      <c r="AL3" s="227"/>
      <c r="AM3" s="227"/>
      <c r="AN3" s="227"/>
      <c r="AO3" s="227"/>
      <c r="AP3" s="102"/>
      <c r="AQ3" s="103"/>
    </row>
    <row r="4" spans="1:43" ht="20.100000000000001" customHeight="1">
      <c r="B4" s="261" t="s">
        <v>134</v>
      </c>
      <c r="C4" s="260" t="s">
        <v>135</v>
      </c>
      <c r="D4" s="335"/>
      <c r="E4" s="217" t="s">
        <v>111</v>
      </c>
      <c r="F4" s="217" t="s">
        <v>95</v>
      </c>
      <c r="G4" s="217" t="s">
        <v>112</v>
      </c>
      <c r="H4" s="217" t="s">
        <v>6</v>
      </c>
      <c r="I4" s="217" t="s">
        <v>7</v>
      </c>
      <c r="J4" s="217" t="s">
        <v>8</v>
      </c>
      <c r="K4" s="217" t="s">
        <v>9</v>
      </c>
      <c r="L4" s="217" t="s">
        <v>49</v>
      </c>
      <c r="M4" s="217" t="s">
        <v>50</v>
      </c>
      <c r="N4" s="217" t="s">
        <v>54</v>
      </c>
      <c r="O4" s="217" t="s">
        <v>55</v>
      </c>
      <c r="P4" s="217" t="s">
        <v>56</v>
      </c>
      <c r="Q4" s="217" t="s">
        <v>57</v>
      </c>
      <c r="R4" s="217" t="s">
        <v>58</v>
      </c>
      <c r="S4" s="217" t="s">
        <v>87</v>
      </c>
      <c r="T4" s="217" t="s">
        <v>60</v>
      </c>
      <c r="U4" s="217" t="s">
        <v>61</v>
      </c>
      <c r="V4" s="217" t="s">
        <v>62</v>
      </c>
      <c r="W4" s="217" t="s">
        <v>63</v>
      </c>
      <c r="X4" s="217" t="s">
        <v>64</v>
      </c>
      <c r="Y4" s="217" t="s">
        <v>65</v>
      </c>
      <c r="Z4" s="217" t="s">
        <v>66</v>
      </c>
      <c r="AA4" s="217" t="s">
        <v>67</v>
      </c>
      <c r="AB4" s="217" t="s">
        <v>68</v>
      </c>
      <c r="AC4" s="217" t="s">
        <v>69</v>
      </c>
      <c r="AD4" s="217" t="s">
        <v>70</v>
      </c>
      <c r="AE4" s="217" t="s">
        <v>71</v>
      </c>
      <c r="AF4" s="217" t="s">
        <v>96</v>
      </c>
      <c r="AG4" s="217" t="s">
        <v>73</v>
      </c>
      <c r="AH4" s="217" t="s">
        <v>74</v>
      </c>
      <c r="AI4" s="217" t="s">
        <v>128</v>
      </c>
      <c r="AJ4" s="218" t="s">
        <v>130</v>
      </c>
    </row>
    <row r="5" spans="1:43" s="240" customFormat="1" ht="30" customHeight="1">
      <c r="B5" s="241">
        <v>1</v>
      </c>
      <c r="C5" s="242" t="s">
        <v>129</v>
      </c>
      <c r="D5" s="336"/>
      <c r="E5" s="243">
        <f>+'to client - Supply TO MAIL'!K62</f>
        <v>0</v>
      </c>
      <c r="F5" s="243">
        <f>+'to client - Supply TO MAIL'!L62</f>
        <v>0</v>
      </c>
      <c r="G5" s="243">
        <f>+'to client - Supply TO MAIL'!M62</f>
        <v>0</v>
      </c>
      <c r="H5" s="243">
        <f>+'to client - Supply TO MAIL'!N62</f>
        <v>0</v>
      </c>
      <c r="I5" s="243">
        <f>+'to client - Supply TO MAIL'!O62</f>
        <v>0</v>
      </c>
      <c r="J5" s="243">
        <f>+'to client - Supply TO MAIL'!P62</f>
        <v>9.7156440185087991</v>
      </c>
      <c r="K5" s="243">
        <f>+'to client - Supply TO MAIL'!Q62</f>
        <v>13.421028621003295</v>
      </c>
      <c r="L5" s="243">
        <f>+'to client - Supply TO MAIL'!R62</f>
        <v>15.466314194162738</v>
      </c>
      <c r="M5" s="243">
        <f>+'to client - Supply TO MAIL'!S62</f>
        <v>23.500851454670745</v>
      </c>
      <c r="N5" s="243">
        <f>+'to client - Supply TO MAIL'!T62</f>
        <v>23.507137699882506</v>
      </c>
      <c r="O5" s="243">
        <f>+'to client - Supply TO MAIL'!U62</f>
        <v>23.117872259882503</v>
      </c>
      <c r="P5" s="243">
        <f>+'to client - Supply TO MAIL'!V62</f>
        <v>23.065482179882501</v>
      </c>
      <c r="Q5" s="243">
        <f>+'to client - Supply TO MAIL'!W62</f>
        <v>31.757329969090716</v>
      </c>
      <c r="R5" s="243">
        <f>+'to client - Supply TO MAIL'!X62</f>
        <v>35.278305432116085</v>
      </c>
      <c r="S5" s="243">
        <f>+'to client - Supply TO MAIL'!Y62</f>
        <v>35.363458323762245</v>
      </c>
      <c r="T5" s="243">
        <f>+'to client - Supply TO MAIL'!Z62</f>
        <v>23.991865002345797</v>
      </c>
      <c r="U5" s="243">
        <f>+'to client - Supply TO MAIL'!AA62</f>
        <v>25.024964453750997</v>
      </c>
      <c r="V5" s="243">
        <f>+'to client - Supply TO MAIL'!AB62</f>
        <v>21.826491452165566</v>
      </c>
      <c r="W5" s="243">
        <f>+'to client - Supply TO MAIL'!AC62</f>
        <v>21.309946800658288</v>
      </c>
      <c r="X5" s="243">
        <f>+'to client - Supply TO MAIL'!AD62</f>
        <v>21.54208193985686</v>
      </c>
      <c r="Y5" s="243">
        <f>+'to client - Supply TO MAIL'!AE62</f>
        <v>28.608380058657048</v>
      </c>
      <c r="Z5" s="243">
        <f>+'to client - Supply TO MAIL'!AF62</f>
        <v>21.414526281715013</v>
      </c>
      <c r="AA5" s="243">
        <f>+'to client - Supply TO MAIL'!AG62</f>
        <v>21.055299361361598</v>
      </c>
      <c r="AB5" s="243">
        <f>+'to client - Supply TO MAIL'!AH62</f>
        <v>19.616367072926053</v>
      </c>
      <c r="AC5" s="243">
        <f>+'to client - Supply TO MAIL'!AI62</f>
        <v>20.470487288050826</v>
      </c>
      <c r="AD5" s="243">
        <f>+'to client - Supply TO MAIL'!AJ62</f>
        <v>19.209479974639471</v>
      </c>
      <c r="AE5" s="243">
        <f>+'to client - Supply TO MAIL'!AK62</f>
        <v>15.505631198377303</v>
      </c>
      <c r="AF5" s="243">
        <f>+'to client - Supply TO MAIL'!AL62</f>
        <v>10.663662585649794</v>
      </c>
      <c r="AG5" s="243">
        <f>+'to client - Supply TO MAIL'!AM62</f>
        <v>8.3499879435658926</v>
      </c>
      <c r="AH5" s="243">
        <f>+'to client - Supply TO MAIL'!AN62</f>
        <v>8</v>
      </c>
      <c r="AI5" s="243">
        <f>+'to client - Supply TO MAIL'!AO62</f>
        <v>0</v>
      </c>
      <c r="AJ5" s="244"/>
    </row>
    <row r="6" spans="1:43" s="245" customFormat="1" ht="30" customHeight="1">
      <c r="B6" s="246">
        <f>+B5+1</f>
        <v>2</v>
      </c>
      <c r="C6" s="247" t="s">
        <v>136</v>
      </c>
      <c r="D6" s="336"/>
      <c r="E6" s="248">
        <v>0</v>
      </c>
      <c r="F6" s="248">
        <f>+E5</f>
        <v>0</v>
      </c>
      <c r="G6" s="248">
        <f t="shared" ref="G6:AG6" si="0">+F5</f>
        <v>0</v>
      </c>
      <c r="H6" s="248">
        <f t="shared" si="0"/>
        <v>0</v>
      </c>
      <c r="I6" s="248">
        <f t="shared" si="0"/>
        <v>0</v>
      </c>
      <c r="J6" s="248">
        <f t="shared" si="0"/>
        <v>0</v>
      </c>
      <c r="K6" s="248">
        <v>0</v>
      </c>
      <c r="L6" s="248">
        <f>+K5+J5</f>
        <v>23.136672639512092</v>
      </c>
      <c r="M6" s="248">
        <f t="shared" si="0"/>
        <v>15.466314194162738</v>
      </c>
      <c r="N6" s="248">
        <f t="shared" si="0"/>
        <v>23.500851454670745</v>
      </c>
      <c r="O6" s="248">
        <f t="shared" si="0"/>
        <v>23.507137699882506</v>
      </c>
      <c r="P6" s="248">
        <f t="shared" si="0"/>
        <v>23.117872259882503</v>
      </c>
      <c r="Q6" s="248">
        <f t="shared" si="0"/>
        <v>23.065482179882501</v>
      </c>
      <c r="R6" s="248">
        <f t="shared" si="0"/>
        <v>31.757329969090716</v>
      </c>
      <c r="S6" s="248">
        <f t="shared" si="0"/>
        <v>35.278305432116085</v>
      </c>
      <c r="T6" s="248">
        <f t="shared" si="0"/>
        <v>35.363458323762245</v>
      </c>
      <c r="U6" s="248">
        <f t="shared" si="0"/>
        <v>23.991865002345797</v>
      </c>
      <c r="V6" s="248">
        <f t="shared" si="0"/>
        <v>25.024964453750997</v>
      </c>
      <c r="W6" s="248">
        <f t="shared" si="0"/>
        <v>21.826491452165566</v>
      </c>
      <c r="X6" s="248">
        <f t="shared" si="0"/>
        <v>21.309946800658288</v>
      </c>
      <c r="Y6" s="248">
        <f t="shared" si="0"/>
        <v>21.54208193985686</v>
      </c>
      <c r="Z6" s="248">
        <f t="shared" si="0"/>
        <v>28.608380058657048</v>
      </c>
      <c r="AA6" s="248">
        <f t="shared" si="0"/>
        <v>21.414526281715013</v>
      </c>
      <c r="AB6" s="248">
        <f t="shared" si="0"/>
        <v>21.055299361361598</v>
      </c>
      <c r="AC6" s="248">
        <f t="shared" si="0"/>
        <v>19.616367072926053</v>
      </c>
      <c r="AD6" s="248">
        <f t="shared" si="0"/>
        <v>20.470487288050826</v>
      </c>
      <c r="AE6" s="248">
        <f t="shared" si="0"/>
        <v>19.209479974639471</v>
      </c>
      <c r="AF6" s="248">
        <f t="shared" si="0"/>
        <v>15.505631198377303</v>
      </c>
      <c r="AG6" s="248">
        <f t="shared" si="0"/>
        <v>10.663662585649794</v>
      </c>
      <c r="AH6" s="248">
        <v>0</v>
      </c>
      <c r="AI6" s="248">
        <f>+AH5+AG5</f>
        <v>16.349987943565893</v>
      </c>
      <c r="AJ6" s="249">
        <v>26.04</v>
      </c>
    </row>
    <row r="7" spans="1:43" s="245" customFormat="1" ht="30" customHeight="1">
      <c r="B7" s="246">
        <f>+B6+1</f>
        <v>3</v>
      </c>
      <c r="C7" s="247" t="s">
        <v>131</v>
      </c>
      <c r="D7" s="336"/>
      <c r="E7" s="248"/>
      <c r="F7" s="248"/>
      <c r="G7" s="248">
        <f>5219311027*0.05/10000000</f>
        <v>26.096555135000003</v>
      </c>
      <c r="H7" s="248"/>
      <c r="I7" s="248">
        <f>5219311027*0.05/10000000</f>
        <v>26.096555135000003</v>
      </c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50"/>
      <c r="AJ7" s="249"/>
    </row>
    <row r="8" spans="1:43" ht="9.9499999999999993" customHeight="1">
      <c r="B8" s="226"/>
      <c r="C8" s="223"/>
      <c r="D8" s="336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19"/>
      <c r="AJ8" s="221"/>
    </row>
    <row r="9" spans="1:43" s="245" customFormat="1" ht="30" customHeight="1">
      <c r="B9" s="246">
        <f>+B7+1</f>
        <v>4</v>
      </c>
      <c r="C9" s="251"/>
      <c r="D9" s="336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50"/>
      <c r="AJ9" s="249"/>
    </row>
    <row r="10" spans="1:43" s="245" customFormat="1" ht="30" customHeight="1">
      <c r="B10" s="252"/>
      <c r="C10" s="253" t="s">
        <v>143</v>
      </c>
      <c r="D10" s="336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>
        <f>ROUND(($G$7+$I$7)*8.33%,2)</f>
        <v>4.3499999999999996</v>
      </c>
      <c r="S10" s="248">
        <f t="shared" ref="S10:AC10" si="1">ROUND(($G$7+$I$7)*8.33%,2)</f>
        <v>4.3499999999999996</v>
      </c>
      <c r="T10" s="248">
        <f t="shared" si="1"/>
        <v>4.3499999999999996</v>
      </c>
      <c r="U10" s="248">
        <f t="shared" si="1"/>
        <v>4.3499999999999996</v>
      </c>
      <c r="V10" s="248">
        <f t="shared" si="1"/>
        <v>4.3499999999999996</v>
      </c>
      <c r="W10" s="248">
        <f t="shared" si="1"/>
        <v>4.3499999999999996</v>
      </c>
      <c r="X10" s="248">
        <f t="shared" si="1"/>
        <v>4.3499999999999996</v>
      </c>
      <c r="Y10" s="248">
        <f t="shared" si="1"/>
        <v>4.3499999999999996</v>
      </c>
      <c r="Z10" s="248">
        <f t="shared" si="1"/>
        <v>4.3499999999999996</v>
      </c>
      <c r="AA10" s="248">
        <f t="shared" si="1"/>
        <v>4.3499999999999996</v>
      </c>
      <c r="AB10" s="248">
        <f t="shared" si="1"/>
        <v>4.3499999999999996</v>
      </c>
      <c r="AC10" s="248">
        <f t="shared" si="1"/>
        <v>4.3499999999999996</v>
      </c>
      <c r="AD10" s="248"/>
      <c r="AE10" s="248"/>
      <c r="AF10" s="248"/>
      <c r="AG10" s="248"/>
      <c r="AH10" s="248"/>
      <c r="AI10" s="250"/>
      <c r="AJ10" s="249"/>
    </row>
    <row r="11" spans="1:43" ht="9.9499999999999993" customHeight="1">
      <c r="B11" s="222"/>
      <c r="C11" s="224"/>
      <c r="D11" s="336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19"/>
      <c r="AJ11" s="221"/>
    </row>
    <row r="12" spans="1:43" s="240" customFormat="1" ht="30" customHeight="1">
      <c r="B12" s="241">
        <f>+B9+1</f>
        <v>5</v>
      </c>
      <c r="C12" s="254" t="s">
        <v>132</v>
      </c>
      <c r="D12" s="336"/>
      <c r="E12" s="243">
        <f t="shared" ref="E12:AI12" si="2">+E6+E7-E10</f>
        <v>0</v>
      </c>
      <c r="F12" s="243">
        <f t="shared" si="2"/>
        <v>0</v>
      </c>
      <c r="G12" s="243">
        <f t="shared" si="2"/>
        <v>26.096555135000003</v>
      </c>
      <c r="H12" s="243">
        <f t="shared" si="2"/>
        <v>0</v>
      </c>
      <c r="I12" s="243">
        <f t="shared" si="2"/>
        <v>26.096555135000003</v>
      </c>
      <c r="J12" s="243">
        <f t="shared" si="2"/>
        <v>0</v>
      </c>
      <c r="K12" s="243">
        <f t="shared" si="2"/>
        <v>0</v>
      </c>
      <c r="L12" s="243">
        <f t="shared" si="2"/>
        <v>23.136672639512092</v>
      </c>
      <c r="M12" s="243">
        <f t="shared" si="2"/>
        <v>15.466314194162738</v>
      </c>
      <c r="N12" s="243">
        <f t="shared" si="2"/>
        <v>23.500851454670745</v>
      </c>
      <c r="O12" s="243">
        <f t="shared" si="2"/>
        <v>23.507137699882506</v>
      </c>
      <c r="P12" s="243">
        <f t="shared" si="2"/>
        <v>23.117872259882503</v>
      </c>
      <c r="Q12" s="243">
        <f t="shared" si="2"/>
        <v>23.065482179882501</v>
      </c>
      <c r="R12" s="243">
        <f t="shared" si="2"/>
        <v>27.407329969090718</v>
      </c>
      <c r="S12" s="243">
        <f t="shared" si="2"/>
        <v>30.928305432116083</v>
      </c>
      <c r="T12" s="243">
        <f t="shared" si="2"/>
        <v>31.013458323762244</v>
      </c>
      <c r="U12" s="243">
        <f t="shared" si="2"/>
        <v>19.641865002345796</v>
      </c>
      <c r="V12" s="243">
        <f t="shared" si="2"/>
        <v>20.674964453750995</v>
      </c>
      <c r="W12" s="243">
        <f t="shared" si="2"/>
        <v>17.476491452165568</v>
      </c>
      <c r="X12" s="243">
        <f t="shared" si="2"/>
        <v>16.959946800658287</v>
      </c>
      <c r="Y12" s="243">
        <f t="shared" si="2"/>
        <v>17.192081939856863</v>
      </c>
      <c r="Z12" s="243">
        <f t="shared" si="2"/>
        <v>24.258380058657046</v>
      </c>
      <c r="AA12" s="243">
        <f t="shared" si="2"/>
        <v>17.064526281715011</v>
      </c>
      <c r="AB12" s="243">
        <f t="shared" si="2"/>
        <v>16.705299361361597</v>
      </c>
      <c r="AC12" s="243">
        <f t="shared" si="2"/>
        <v>15.266367072926053</v>
      </c>
      <c r="AD12" s="243">
        <f t="shared" si="2"/>
        <v>20.470487288050826</v>
      </c>
      <c r="AE12" s="243">
        <f t="shared" si="2"/>
        <v>19.209479974639471</v>
      </c>
      <c r="AF12" s="243">
        <f t="shared" si="2"/>
        <v>15.505631198377303</v>
      </c>
      <c r="AG12" s="243">
        <f t="shared" si="2"/>
        <v>10.663662585649794</v>
      </c>
      <c r="AH12" s="243">
        <f t="shared" si="2"/>
        <v>0</v>
      </c>
      <c r="AI12" s="243">
        <f t="shared" si="2"/>
        <v>16.349987943565893</v>
      </c>
      <c r="AJ12" s="244">
        <v>26.04</v>
      </c>
    </row>
    <row r="13" spans="1:43" ht="9.9499999999999993" customHeight="1">
      <c r="B13" s="226"/>
      <c r="C13" s="224"/>
      <c r="D13" s="336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1"/>
    </row>
    <row r="14" spans="1:43" s="245" customFormat="1" ht="30" customHeight="1">
      <c r="B14" s="246">
        <f>+B12+1</f>
        <v>6</v>
      </c>
      <c r="C14" s="251"/>
      <c r="D14" s="336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9"/>
    </row>
    <row r="15" spans="1:43" s="245" customFormat="1" ht="30" customHeight="1">
      <c r="B15" s="252"/>
      <c r="C15" s="253" t="s">
        <v>144</v>
      </c>
      <c r="D15" s="336"/>
      <c r="E15" s="248">
        <f>+E12*2%</f>
        <v>0</v>
      </c>
      <c r="F15" s="248">
        <f t="shared" ref="F15:H15" si="3">+F12*2%</f>
        <v>0</v>
      </c>
      <c r="G15" s="248">
        <f t="shared" si="3"/>
        <v>0.52193110270000009</v>
      </c>
      <c r="H15" s="248">
        <f t="shared" si="3"/>
        <v>0</v>
      </c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9"/>
    </row>
    <row r="16" spans="1:43" s="245" customFormat="1" ht="30" customHeight="1">
      <c r="B16" s="252"/>
      <c r="C16" s="253" t="s">
        <v>145</v>
      </c>
      <c r="D16" s="336"/>
      <c r="E16" s="248"/>
      <c r="F16" s="248"/>
      <c r="G16" s="248"/>
      <c r="H16" s="248"/>
      <c r="I16" s="248">
        <f>+I12*1.5%</f>
        <v>0.39144832702500004</v>
      </c>
      <c r="J16" s="248">
        <f t="shared" ref="J16:AI16" si="4">+J12*1.5%</f>
        <v>0</v>
      </c>
      <c r="K16" s="248">
        <f t="shared" si="4"/>
        <v>0</v>
      </c>
      <c r="L16" s="248">
        <f t="shared" si="4"/>
        <v>0.34705008959268135</v>
      </c>
      <c r="M16" s="248">
        <f t="shared" si="4"/>
        <v>0.23199471291244106</v>
      </c>
      <c r="N16" s="248">
        <f t="shared" si="4"/>
        <v>0.35251277182006113</v>
      </c>
      <c r="O16" s="248">
        <f t="shared" si="4"/>
        <v>0.35260706549823756</v>
      </c>
      <c r="P16" s="248">
        <f t="shared" si="4"/>
        <v>0.34676808389823754</v>
      </c>
      <c r="Q16" s="248">
        <f t="shared" si="4"/>
        <v>0.34598223269823752</v>
      </c>
      <c r="R16" s="248">
        <f t="shared" si="4"/>
        <v>0.41110994953636076</v>
      </c>
      <c r="S16" s="248">
        <f t="shared" si="4"/>
        <v>0.46392458148174121</v>
      </c>
      <c r="T16" s="248">
        <f t="shared" si="4"/>
        <v>0.46520187485643366</v>
      </c>
      <c r="U16" s="248">
        <f t="shared" si="4"/>
        <v>0.29462797503518695</v>
      </c>
      <c r="V16" s="248">
        <f t="shared" si="4"/>
        <v>0.31012446680626493</v>
      </c>
      <c r="W16" s="248">
        <f t="shared" si="4"/>
        <v>0.26214737178248354</v>
      </c>
      <c r="X16" s="248">
        <f t="shared" si="4"/>
        <v>0.25439920200987431</v>
      </c>
      <c r="Y16" s="248">
        <f t="shared" si="4"/>
        <v>0.25788122909785294</v>
      </c>
      <c r="Z16" s="248">
        <f t="shared" si="4"/>
        <v>0.36387570087985566</v>
      </c>
      <c r="AA16" s="248">
        <f t="shared" si="4"/>
        <v>0.25596789422572513</v>
      </c>
      <c r="AB16" s="248">
        <f t="shared" si="4"/>
        <v>0.25057949042042393</v>
      </c>
      <c r="AC16" s="248">
        <f t="shared" si="4"/>
        <v>0.2289955060938908</v>
      </c>
      <c r="AD16" s="248">
        <f t="shared" si="4"/>
        <v>0.30705730932076236</v>
      </c>
      <c r="AE16" s="248">
        <f t="shared" si="4"/>
        <v>0.28814219961959203</v>
      </c>
      <c r="AF16" s="248">
        <f t="shared" si="4"/>
        <v>0.23258446797565954</v>
      </c>
      <c r="AG16" s="248">
        <f t="shared" si="4"/>
        <v>0.1599549387847469</v>
      </c>
      <c r="AH16" s="248">
        <f t="shared" si="4"/>
        <v>0</v>
      </c>
      <c r="AI16" s="248">
        <f t="shared" si="4"/>
        <v>0.24524981915348837</v>
      </c>
      <c r="AJ16" s="249"/>
    </row>
    <row r="17" spans="2:36" s="245" customFormat="1" ht="30" customHeight="1">
      <c r="B17" s="252"/>
      <c r="C17" s="259" t="s">
        <v>146</v>
      </c>
      <c r="D17" s="336"/>
      <c r="E17" s="248">
        <f>+E12*1%</f>
        <v>0</v>
      </c>
      <c r="F17" s="248">
        <f t="shared" ref="F17:AI17" si="5">+F12*1%</f>
        <v>0</v>
      </c>
      <c r="G17" s="248">
        <f t="shared" si="5"/>
        <v>0.26096555135000005</v>
      </c>
      <c r="H17" s="248">
        <f t="shared" si="5"/>
        <v>0</v>
      </c>
      <c r="I17" s="248">
        <f t="shared" si="5"/>
        <v>0.26096555135000005</v>
      </c>
      <c r="J17" s="248">
        <f t="shared" si="5"/>
        <v>0</v>
      </c>
      <c r="K17" s="248">
        <f t="shared" si="5"/>
        <v>0</v>
      </c>
      <c r="L17" s="248">
        <f t="shared" si="5"/>
        <v>0.23136672639512093</v>
      </c>
      <c r="M17" s="248">
        <f t="shared" si="5"/>
        <v>0.15466314194162739</v>
      </c>
      <c r="N17" s="248">
        <f t="shared" si="5"/>
        <v>0.23500851454670746</v>
      </c>
      <c r="O17" s="248">
        <f t="shared" si="5"/>
        <v>0.23507137699882508</v>
      </c>
      <c r="P17" s="248">
        <f t="shared" si="5"/>
        <v>0.23117872259882505</v>
      </c>
      <c r="Q17" s="248">
        <f t="shared" si="5"/>
        <v>0.23065482179882502</v>
      </c>
      <c r="R17" s="248">
        <f t="shared" si="5"/>
        <v>0.27407329969090716</v>
      </c>
      <c r="S17" s="248">
        <f t="shared" si="5"/>
        <v>0.30928305432116082</v>
      </c>
      <c r="T17" s="248">
        <f t="shared" si="5"/>
        <v>0.31013458323762244</v>
      </c>
      <c r="U17" s="248">
        <f t="shared" si="5"/>
        <v>0.19641865002345796</v>
      </c>
      <c r="V17" s="248">
        <f t="shared" si="5"/>
        <v>0.20674964453750996</v>
      </c>
      <c r="W17" s="248">
        <f t="shared" si="5"/>
        <v>0.17476491452165568</v>
      </c>
      <c r="X17" s="248">
        <f t="shared" si="5"/>
        <v>0.16959946800658288</v>
      </c>
      <c r="Y17" s="248">
        <f t="shared" si="5"/>
        <v>0.17192081939856863</v>
      </c>
      <c r="Z17" s="248">
        <f t="shared" si="5"/>
        <v>0.24258380058657047</v>
      </c>
      <c r="AA17" s="248">
        <f t="shared" si="5"/>
        <v>0.17064526281715012</v>
      </c>
      <c r="AB17" s="248">
        <f t="shared" si="5"/>
        <v>0.16705299361361597</v>
      </c>
      <c r="AC17" s="248">
        <f t="shared" si="5"/>
        <v>0.15266367072926054</v>
      </c>
      <c r="AD17" s="248">
        <f t="shared" si="5"/>
        <v>0.20470487288050826</v>
      </c>
      <c r="AE17" s="248">
        <f t="shared" si="5"/>
        <v>0.19209479974639471</v>
      </c>
      <c r="AF17" s="248">
        <f t="shared" si="5"/>
        <v>0.15505631198377304</v>
      </c>
      <c r="AG17" s="248">
        <f t="shared" si="5"/>
        <v>0.10663662585649794</v>
      </c>
      <c r="AH17" s="248">
        <f t="shared" si="5"/>
        <v>0</v>
      </c>
      <c r="AI17" s="248">
        <f t="shared" si="5"/>
        <v>0.16349987943565894</v>
      </c>
      <c r="AJ17" s="249"/>
    </row>
    <row r="18" spans="2:36" s="245" customFormat="1" ht="30" customHeight="1">
      <c r="B18" s="252"/>
      <c r="C18" s="253" t="s">
        <v>147</v>
      </c>
      <c r="D18" s="336"/>
      <c r="E18" s="248">
        <f>+E12*1%</f>
        <v>0</v>
      </c>
      <c r="F18" s="248">
        <f t="shared" ref="F18:AI18" si="6">+F12*1%</f>
        <v>0</v>
      </c>
      <c r="G18" s="248">
        <f t="shared" si="6"/>
        <v>0.26096555135000005</v>
      </c>
      <c r="H18" s="248">
        <f t="shared" si="6"/>
        <v>0</v>
      </c>
      <c r="I18" s="248">
        <f t="shared" si="6"/>
        <v>0.26096555135000005</v>
      </c>
      <c r="J18" s="248">
        <f t="shared" si="6"/>
        <v>0</v>
      </c>
      <c r="K18" s="248">
        <f t="shared" si="6"/>
        <v>0</v>
      </c>
      <c r="L18" s="248">
        <f t="shared" si="6"/>
        <v>0.23136672639512093</v>
      </c>
      <c r="M18" s="248">
        <f t="shared" si="6"/>
        <v>0.15466314194162739</v>
      </c>
      <c r="N18" s="248">
        <f t="shared" si="6"/>
        <v>0.23500851454670746</v>
      </c>
      <c r="O18" s="248">
        <f t="shared" si="6"/>
        <v>0.23507137699882508</v>
      </c>
      <c r="P18" s="248">
        <f t="shared" si="6"/>
        <v>0.23117872259882505</v>
      </c>
      <c r="Q18" s="248">
        <f t="shared" si="6"/>
        <v>0.23065482179882502</v>
      </c>
      <c r="R18" s="248">
        <f t="shared" si="6"/>
        <v>0.27407329969090716</v>
      </c>
      <c r="S18" s="248">
        <f t="shared" si="6"/>
        <v>0.30928305432116082</v>
      </c>
      <c r="T18" s="248">
        <f t="shared" si="6"/>
        <v>0.31013458323762244</v>
      </c>
      <c r="U18" s="248">
        <f t="shared" si="6"/>
        <v>0.19641865002345796</v>
      </c>
      <c r="V18" s="248">
        <f t="shared" si="6"/>
        <v>0.20674964453750996</v>
      </c>
      <c r="W18" s="248">
        <f t="shared" si="6"/>
        <v>0.17476491452165568</v>
      </c>
      <c r="X18" s="248">
        <f t="shared" si="6"/>
        <v>0.16959946800658288</v>
      </c>
      <c r="Y18" s="248">
        <f t="shared" si="6"/>
        <v>0.17192081939856863</v>
      </c>
      <c r="Z18" s="248">
        <f t="shared" si="6"/>
        <v>0.24258380058657047</v>
      </c>
      <c r="AA18" s="248">
        <f t="shared" si="6"/>
        <v>0.17064526281715012</v>
      </c>
      <c r="AB18" s="248">
        <f t="shared" si="6"/>
        <v>0.16705299361361597</v>
      </c>
      <c r="AC18" s="248">
        <f t="shared" si="6"/>
        <v>0.15266367072926054</v>
      </c>
      <c r="AD18" s="248">
        <f t="shared" si="6"/>
        <v>0.20470487288050826</v>
      </c>
      <c r="AE18" s="248">
        <f t="shared" si="6"/>
        <v>0.19209479974639471</v>
      </c>
      <c r="AF18" s="248">
        <f t="shared" si="6"/>
        <v>0.15505631198377304</v>
      </c>
      <c r="AG18" s="248">
        <f t="shared" si="6"/>
        <v>0.10663662585649794</v>
      </c>
      <c r="AH18" s="248">
        <f t="shared" si="6"/>
        <v>0</v>
      </c>
      <c r="AI18" s="248">
        <f t="shared" si="6"/>
        <v>0.16349987943565894</v>
      </c>
      <c r="AJ18" s="249"/>
    </row>
    <row r="19" spans="2:36" s="245" customFormat="1" ht="30" customHeight="1">
      <c r="B19" s="252"/>
      <c r="C19" s="253" t="s">
        <v>148</v>
      </c>
      <c r="D19" s="336"/>
      <c r="E19" s="248">
        <f t="shared" ref="E19:Q19" si="7">+E6*5%</f>
        <v>0</v>
      </c>
      <c r="F19" s="248">
        <f t="shared" si="7"/>
        <v>0</v>
      </c>
      <c r="G19" s="248">
        <f t="shared" si="7"/>
        <v>0</v>
      </c>
      <c r="H19" s="248">
        <f t="shared" si="7"/>
        <v>0</v>
      </c>
      <c r="I19" s="248">
        <f t="shared" si="7"/>
        <v>0</v>
      </c>
      <c r="J19" s="248">
        <f t="shared" si="7"/>
        <v>0</v>
      </c>
      <c r="K19" s="248">
        <f t="shared" si="7"/>
        <v>0</v>
      </c>
      <c r="L19" s="248">
        <f t="shared" si="7"/>
        <v>1.1568336319756047</v>
      </c>
      <c r="M19" s="248">
        <f t="shared" si="7"/>
        <v>0.7733157097081369</v>
      </c>
      <c r="N19" s="248">
        <f t="shared" si="7"/>
        <v>1.1750425727335372</v>
      </c>
      <c r="O19" s="248">
        <f t="shared" si="7"/>
        <v>1.1753568849941254</v>
      </c>
      <c r="P19" s="248">
        <f t="shared" si="7"/>
        <v>1.1558936129941253</v>
      </c>
      <c r="Q19" s="248">
        <f t="shared" si="7"/>
        <v>1.1532741089941252</v>
      </c>
      <c r="R19" s="248">
        <f>+R6*5%</f>
        <v>1.5878664984545359</v>
      </c>
      <c r="S19" s="248">
        <f t="shared" ref="S19:AI19" si="8">+S6*5%</f>
        <v>1.7639152716058044</v>
      </c>
      <c r="T19" s="248">
        <f t="shared" si="8"/>
        <v>1.7681729161881123</v>
      </c>
      <c r="U19" s="248">
        <f t="shared" si="8"/>
        <v>1.1995932501172899</v>
      </c>
      <c r="V19" s="248">
        <f t="shared" si="8"/>
        <v>1.2512482226875499</v>
      </c>
      <c r="W19" s="248">
        <f t="shared" si="8"/>
        <v>1.0913245726082783</v>
      </c>
      <c r="X19" s="248">
        <f t="shared" si="8"/>
        <v>1.0654973400329144</v>
      </c>
      <c r="Y19" s="248">
        <f t="shared" si="8"/>
        <v>1.0771040969928432</v>
      </c>
      <c r="Z19" s="248">
        <f t="shared" si="8"/>
        <v>1.4304190029328525</v>
      </c>
      <c r="AA19" s="248">
        <f t="shared" si="8"/>
        <v>1.0707263140857506</v>
      </c>
      <c r="AB19" s="248">
        <f t="shared" si="8"/>
        <v>1.05276496806808</v>
      </c>
      <c r="AC19" s="248">
        <f t="shared" si="8"/>
        <v>0.98081835364630265</v>
      </c>
      <c r="AD19" s="248">
        <f t="shared" si="8"/>
        <v>1.0235243644025414</v>
      </c>
      <c r="AE19" s="248">
        <f t="shared" si="8"/>
        <v>0.96047399873197359</v>
      </c>
      <c r="AF19" s="248">
        <f t="shared" si="8"/>
        <v>0.77528155991886516</v>
      </c>
      <c r="AG19" s="248">
        <f t="shared" si="8"/>
        <v>0.53318312928248968</v>
      </c>
      <c r="AH19" s="248">
        <f t="shared" si="8"/>
        <v>0</v>
      </c>
      <c r="AI19" s="248">
        <f t="shared" si="8"/>
        <v>0.81749939717829467</v>
      </c>
      <c r="AJ19" s="249"/>
    </row>
    <row r="20" spans="2:36" ht="9.9499999999999993" customHeight="1">
      <c r="B20" s="236"/>
      <c r="C20" s="237"/>
      <c r="D20" s="336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9"/>
    </row>
    <row r="21" spans="2:36" s="240" customFormat="1" ht="30" customHeight="1" thickBot="1">
      <c r="B21" s="255">
        <f>+B14+1</f>
        <v>7</v>
      </c>
      <c r="C21" s="256"/>
      <c r="D21" s="337"/>
      <c r="E21" s="257">
        <f t="shared" ref="E21:H21" si="9">+E12-E15-E17-E18-E19</f>
        <v>0</v>
      </c>
      <c r="F21" s="257">
        <f t="shared" si="9"/>
        <v>0</v>
      </c>
      <c r="G21" s="257">
        <f t="shared" si="9"/>
        <v>25.052692929599999</v>
      </c>
      <c r="H21" s="257">
        <f t="shared" si="9"/>
        <v>0</v>
      </c>
      <c r="I21" s="257">
        <f>+I12-I16-I17-I18-I19</f>
        <v>25.183175705275001</v>
      </c>
      <c r="J21" s="257">
        <f t="shared" ref="J21:AI21" si="10">+J12-J16-J17-J18-J19</f>
        <v>0</v>
      </c>
      <c r="K21" s="257">
        <f t="shared" si="10"/>
        <v>0</v>
      </c>
      <c r="L21" s="257">
        <f t="shared" si="10"/>
        <v>21.170055465153567</v>
      </c>
      <c r="M21" s="257">
        <f t="shared" si="10"/>
        <v>14.151677487658905</v>
      </c>
      <c r="N21" s="257">
        <f t="shared" si="10"/>
        <v>21.503279081023734</v>
      </c>
      <c r="O21" s="257">
        <f t="shared" si="10"/>
        <v>21.509030995392493</v>
      </c>
      <c r="P21" s="257">
        <f t="shared" si="10"/>
        <v>21.152853117792496</v>
      </c>
      <c r="Q21" s="257">
        <f t="shared" si="10"/>
        <v>21.104916194592487</v>
      </c>
      <c r="R21" s="257">
        <f t="shared" si="10"/>
        <v>24.860206921718007</v>
      </c>
      <c r="S21" s="257">
        <f t="shared" si="10"/>
        <v>28.081899470386219</v>
      </c>
      <c r="T21" s="257">
        <f t="shared" si="10"/>
        <v>28.15981436624245</v>
      </c>
      <c r="U21" s="257">
        <f t="shared" si="10"/>
        <v>17.754806477146406</v>
      </c>
      <c r="V21" s="257">
        <f t="shared" si="10"/>
        <v>18.70009247518216</v>
      </c>
      <c r="W21" s="257">
        <f t="shared" si="10"/>
        <v>15.773489678731494</v>
      </c>
      <c r="X21" s="257">
        <f t="shared" si="10"/>
        <v>15.300851322602329</v>
      </c>
      <c r="Y21" s="257">
        <f t="shared" si="10"/>
        <v>15.513254974969028</v>
      </c>
      <c r="Z21" s="257">
        <f t="shared" si="10"/>
        <v>21.978917753671201</v>
      </c>
      <c r="AA21" s="257">
        <f t="shared" si="10"/>
        <v>15.396541547769235</v>
      </c>
      <c r="AB21" s="257">
        <f t="shared" si="10"/>
        <v>15.067848915645859</v>
      </c>
      <c r="AC21" s="257">
        <f t="shared" si="10"/>
        <v>13.751225871727337</v>
      </c>
      <c r="AD21" s="257">
        <f t="shared" si="10"/>
        <v>18.730495868566507</v>
      </c>
      <c r="AE21" s="257">
        <f t="shared" si="10"/>
        <v>17.576674176795112</v>
      </c>
      <c r="AF21" s="257">
        <f t="shared" si="10"/>
        <v>14.187652546515235</v>
      </c>
      <c r="AG21" s="257">
        <f t="shared" si="10"/>
        <v>9.7572512658695629</v>
      </c>
      <c r="AH21" s="257">
        <f t="shared" si="10"/>
        <v>0</v>
      </c>
      <c r="AI21" s="257">
        <f t="shared" si="10"/>
        <v>14.960238968362791</v>
      </c>
      <c r="AJ21" s="258">
        <f>+SUM(E19:AI19)</f>
        <v>26.039129778334136</v>
      </c>
    </row>
    <row r="22" spans="2:36"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</row>
    <row r="24" spans="2:36"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>
        <f>+R12-R19</f>
        <v>25.819463470636183</v>
      </c>
      <c r="S24" s="188">
        <f>+R24*0.02</f>
        <v>0.51638926941272367</v>
      </c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</row>
    <row r="25" spans="2:36"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</row>
    <row r="30" spans="2:36">
      <c r="T30" s="139">
        <v>520.78</v>
      </c>
    </row>
    <row r="31" spans="2:36">
      <c r="T31" s="139">
        <f>+T30*0.05</f>
        <v>26.039000000000001</v>
      </c>
    </row>
  </sheetData>
  <mergeCells count="4">
    <mergeCell ref="B1:AJ1"/>
    <mergeCell ref="D4:D21"/>
    <mergeCell ref="B3:AJ3"/>
    <mergeCell ref="B2:AJ2"/>
  </mergeCells>
  <printOptions horizontalCentered="1"/>
  <pageMargins left="0.45" right="0.45" top="0.75" bottom="0.75" header="0.3" footer="0.3"/>
  <pageSetup paperSize="8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C1:AQ44"/>
  <sheetViews>
    <sheetView view="pageBreakPreview" topLeftCell="F13" zoomScale="85" zoomScaleSheetLayoutView="85" workbookViewId="0">
      <selection activeCell="H35" sqref="H35"/>
    </sheetView>
  </sheetViews>
  <sheetFormatPr defaultRowHeight="12.75"/>
  <cols>
    <col min="1" max="3" width="9.140625" style="139"/>
    <col min="4" max="4" width="9.5703125" style="139" bestFit="1" customWidth="1"/>
    <col min="5" max="5" width="14.5703125" style="139" customWidth="1"/>
    <col min="6" max="6" width="15.42578125" style="139" customWidth="1"/>
    <col min="7" max="7" width="16" style="139" customWidth="1"/>
    <col min="8" max="8" width="15" style="139" customWidth="1"/>
    <col min="9" max="9" width="16.85546875" style="139" customWidth="1"/>
    <col min="10" max="10" width="16.5703125" style="139" customWidth="1"/>
    <col min="11" max="11" width="9.28515625" style="139" customWidth="1"/>
    <col min="12" max="13" width="9.140625" style="139"/>
    <col min="14" max="14" width="9.28515625" style="139" customWidth="1"/>
    <col min="15" max="18" width="9.7109375" style="139" customWidth="1"/>
    <col min="19" max="26" width="9.28515625" style="139" customWidth="1"/>
    <col min="27" max="16384" width="9.140625" style="139"/>
  </cols>
  <sheetData>
    <row r="1" spans="3:43" ht="13.5" thickBot="1"/>
    <row r="2" spans="3:43" ht="20.100000000000001" customHeight="1">
      <c r="L2" s="121" t="s">
        <v>111</v>
      </c>
      <c r="M2" s="121" t="s">
        <v>95</v>
      </c>
      <c r="N2" s="121" t="s">
        <v>112</v>
      </c>
      <c r="O2" s="121" t="s">
        <v>6</v>
      </c>
      <c r="P2" s="121" t="s">
        <v>7</v>
      </c>
      <c r="Q2" s="121" t="s">
        <v>8</v>
      </c>
      <c r="R2" s="121" t="s">
        <v>9</v>
      </c>
      <c r="S2" s="121" t="s">
        <v>49</v>
      </c>
      <c r="T2" s="121" t="s">
        <v>50</v>
      </c>
      <c r="U2" s="121" t="s">
        <v>54</v>
      </c>
      <c r="V2" s="121" t="s">
        <v>55</v>
      </c>
      <c r="W2" s="121" t="s">
        <v>56</v>
      </c>
      <c r="X2" s="121" t="s">
        <v>57</v>
      </c>
      <c r="Y2" s="121" t="s">
        <v>58</v>
      </c>
      <c r="Z2" s="121" t="s">
        <v>87</v>
      </c>
      <c r="AA2" s="121" t="s">
        <v>60</v>
      </c>
      <c r="AB2" s="121" t="s">
        <v>61</v>
      </c>
      <c r="AC2" s="121" t="s">
        <v>62</v>
      </c>
      <c r="AD2" s="121" t="s">
        <v>63</v>
      </c>
      <c r="AE2" s="121" t="s">
        <v>64</v>
      </c>
      <c r="AF2" s="121" t="s">
        <v>65</v>
      </c>
      <c r="AG2" s="121" t="s">
        <v>66</v>
      </c>
      <c r="AH2" s="121" t="s">
        <v>67</v>
      </c>
      <c r="AI2" s="121" t="s">
        <v>68</v>
      </c>
      <c r="AJ2" s="121" t="s">
        <v>69</v>
      </c>
      <c r="AK2" s="121" t="s">
        <v>70</v>
      </c>
      <c r="AL2" s="121" t="s">
        <v>71</v>
      </c>
      <c r="AM2" s="121" t="s">
        <v>96</v>
      </c>
      <c r="AN2" s="121" t="s">
        <v>73</v>
      </c>
      <c r="AO2" s="122" t="s">
        <v>74</v>
      </c>
      <c r="AP2" s="122" t="s">
        <v>128</v>
      </c>
      <c r="AQ2" s="122" t="s">
        <v>130</v>
      </c>
    </row>
    <row r="3" spans="3:43" ht="20.100000000000001" customHeight="1">
      <c r="C3" s="229" t="s">
        <v>129</v>
      </c>
      <c r="D3" s="138"/>
      <c r="E3" s="138"/>
      <c r="F3" s="138"/>
      <c r="G3" s="138"/>
      <c r="L3" s="188">
        <f>+'Statement - 2'!E5</f>
        <v>0</v>
      </c>
      <c r="M3" s="188">
        <f>+'Statement - 2'!F5</f>
        <v>0</v>
      </c>
      <c r="N3" s="188">
        <f>+'Statement - 2'!G5</f>
        <v>0</v>
      </c>
      <c r="O3" s="188">
        <f>+'Statement - 2'!H5</f>
        <v>0</v>
      </c>
      <c r="P3" s="188">
        <f>+'Statement - 2'!I5</f>
        <v>0</v>
      </c>
      <c r="Q3" s="188">
        <f>+'Statement - 2'!J5</f>
        <v>9.7156440185087991</v>
      </c>
      <c r="R3" s="188">
        <f>+'Statement - 2'!K5</f>
        <v>13.421028621003295</v>
      </c>
      <c r="S3" s="188">
        <f>+'Statement - 2'!L5</f>
        <v>15.466314194162738</v>
      </c>
      <c r="T3" s="188">
        <f>+'Statement - 2'!M5</f>
        <v>23.500851454670745</v>
      </c>
      <c r="U3" s="188">
        <f>+'Statement - 2'!N5</f>
        <v>23.507137699882506</v>
      </c>
      <c r="V3" s="188">
        <f>+'Statement - 2'!O5</f>
        <v>23.117872259882503</v>
      </c>
      <c r="W3" s="188">
        <f>+'Statement - 2'!P5</f>
        <v>23.065482179882501</v>
      </c>
      <c r="X3" s="188">
        <f>+'Statement - 2'!Q5</f>
        <v>31.757329969090716</v>
      </c>
      <c r="Y3" s="188">
        <f>+'Statement - 2'!R5</f>
        <v>35.278305432116085</v>
      </c>
      <c r="Z3" s="188">
        <f>+'Statement - 2'!S5</f>
        <v>35.363458323762245</v>
      </c>
      <c r="AA3" s="188">
        <f>+'Statement - 2'!T5</f>
        <v>23.991865002345797</v>
      </c>
      <c r="AB3" s="188">
        <f>+'Statement - 2'!U5</f>
        <v>25.024964453750997</v>
      </c>
      <c r="AC3" s="188">
        <f>+'Statement - 2'!V5</f>
        <v>21.826491452165566</v>
      </c>
      <c r="AD3" s="188">
        <f>+'Statement - 2'!W5</f>
        <v>21.309946800658288</v>
      </c>
      <c r="AE3" s="188">
        <f>+'Statement - 2'!X5</f>
        <v>21.54208193985686</v>
      </c>
      <c r="AF3" s="188">
        <f>+'Statement - 2'!Y5</f>
        <v>28.608380058657048</v>
      </c>
      <c r="AG3" s="188">
        <f>+'Statement - 2'!Z5</f>
        <v>21.414526281715013</v>
      </c>
      <c r="AH3" s="188">
        <f>+'Statement - 2'!AA5</f>
        <v>21.055299361361598</v>
      </c>
      <c r="AI3" s="188">
        <f>+'Statement - 2'!AB5</f>
        <v>19.616367072926053</v>
      </c>
      <c r="AJ3" s="188">
        <f>+'Statement - 2'!AC5</f>
        <v>20.470487288050826</v>
      </c>
      <c r="AK3" s="188">
        <f>+'Statement - 2'!AD5</f>
        <v>19.209479974639471</v>
      </c>
      <c r="AL3" s="188">
        <f>+'Statement - 2'!AE5</f>
        <v>15.505631198377303</v>
      </c>
      <c r="AM3" s="188">
        <f>+'Statement - 2'!AF5</f>
        <v>10.663662585649794</v>
      </c>
      <c r="AN3" s="188">
        <f>+'Statement - 2'!AG5</f>
        <v>8.3499879435658926</v>
      </c>
      <c r="AO3" s="188">
        <f>+'Statement - 2'!AH5</f>
        <v>8</v>
      </c>
      <c r="AP3" s="188">
        <f>+'Statement - 2'!AI5</f>
        <v>0</v>
      </c>
      <c r="AQ3" s="188">
        <f>+'Statement - 2'!AJ5</f>
        <v>0</v>
      </c>
    </row>
    <row r="4" spans="3:43" ht="20.100000000000001" customHeight="1">
      <c r="C4" s="229" t="s">
        <v>132</v>
      </c>
      <c r="D4" s="138"/>
      <c r="E4" s="138"/>
      <c r="F4" s="138"/>
      <c r="G4" s="138"/>
      <c r="L4" s="188">
        <f>+'Statement - 2'!E12</f>
        <v>0</v>
      </c>
      <c r="M4" s="188">
        <f>+'Statement - 2'!F12</f>
        <v>0</v>
      </c>
      <c r="N4" s="188">
        <f>+'Statement - 2'!G12</f>
        <v>26.096555135000003</v>
      </c>
      <c r="O4" s="188">
        <f>+'Statement - 2'!H12</f>
        <v>0</v>
      </c>
      <c r="P4" s="188">
        <f>+'Statement - 2'!I12</f>
        <v>26.096555135000003</v>
      </c>
      <c r="Q4" s="188">
        <f>+'Statement - 2'!J12</f>
        <v>0</v>
      </c>
      <c r="R4" s="188">
        <f>+'Statement - 2'!K12</f>
        <v>0</v>
      </c>
      <c r="S4" s="188">
        <f>+'Statement - 2'!L12</f>
        <v>23.136672639512092</v>
      </c>
      <c r="T4" s="188">
        <f>+'Statement - 2'!M12</f>
        <v>15.466314194162738</v>
      </c>
      <c r="U4" s="188">
        <f>+'Statement - 2'!N12</f>
        <v>23.500851454670745</v>
      </c>
      <c r="V4" s="188">
        <f>+'Statement - 2'!O12</f>
        <v>23.507137699882506</v>
      </c>
      <c r="W4" s="188">
        <f>+'Statement - 2'!P12</f>
        <v>23.117872259882503</v>
      </c>
      <c r="X4" s="188">
        <f>+'Statement - 2'!Q12</f>
        <v>23.065482179882501</v>
      </c>
      <c r="Y4" s="188">
        <f>+'Statement - 2'!R12</f>
        <v>27.407329969090718</v>
      </c>
      <c r="Z4" s="188">
        <f>+'Statement - 2'!S12</f>
        <v>30.928305432116083</v>
      </c>
      <c r="AA4" s="188">
        <f>+'Statement - 2'!T12</f>
        <v>31.013458323762244</v>
      </c>
      <c r="AB4" s="188">
        <f>+'Statement - 2'!U12</f>
        <v>19.641865002345796</v>
      </c>
      <c r="AC4" s="188">
        <f>+'Statement - 2'!V12</f>
        <v>20.674964453750995</v>
      </c>
      <c r="AD4" s="188">
        <f>+'Statement - 2'!W12</f>
        <v>17.476491452165568</v>
      </c>
      <c r="AE4" s="188">
        <f>+'Statement - 2'!X12</f>
        <v>16.959946800658287</v>
      </c>
      <c r="AF4" s="188">
        <f>+'Statement - 2'!Y12</f>
        <v>17.192081939856863</v>
      </c>
      <c r="AG4" s="188">
        <f>+'Statement - 2'!Z12</f>
        <v>24.258380058657046</v>
      </c>
      <c r="AH4" s="188">
        <f>+'Statement - 2'!AA12</f>
        <v>17.064526281715011</v>
      </c>
      <c r="AI4" s="188">
        <f>+'Statement - 2'!AB12</f>
        <v>16.705299361361597</v>
      </c>
      <c r="AJ4" s="188">
        <f>+'Statement - 2'!AC12</f>
        <v>15.266367072926053</v>
      </c>
      <c r="AK4" s="188">
        <f>+'Statement - 2'!AD12</f>
        <v>20.470487288050826</v>
      </c>
      <c r="AL4" s="188">
        <f>+'Statement - 2'!AE12</f>
        <v>19.209479974639471</v>
      </c>
      <c r="AM4" s="188">
        <f>+'Statement - 2'!AF12</f>
        <v>15.505631198377303</v>
      </c>
      <c r="AN4" s="188">
        <f>+'Statement - 2'!AG12</f>
        <v>10.663662585649794</v>
      </c>
      <c r="AO4" s="188">
        <f>+'Statement - 2'!AH12</f>
        <v>0</v>
      </c>
      <c r="AP4" s="188">
        <f>+'Statement - 2'!AI12</f>
        <v>16.349987943565893</v>
      </c>
      <c r="AQ4" s="188">
        <f>+'Statement - 2'!AJ12</f>
        <v>26.04</v>
      </c>
    </row>
    <row r="5" spans="3:43" ht="20.100000000000001" customHeight="1" thickBot="1">
      <c r="C5" s="225" t="s">
        <v>133</v>
      </c>
      <c r="D5" s="138"/>
      <c r="E5" s="138"/>
      <c r="F5" s="138"/>
      <c r="G5" s="138"/>
      <c r="L5" s="188">
        <f>+'Statement - 2'!E21</f>
        <v>0</v>
      </c>
      <c r="M5" s="188">
        <f>+'Statement - 2'!F21</f>
        <v>0</v>
      </c>
      <c r="N5" s="188">
        <f>+'Statement - 2'!G21</f>
        <v>25.052692929599999</v>
      </c>
      <c r="O5" s="188">
        <f>+'Statement - 2'!H21</f>
        <v>0</v>
      </c>
      <c r="P5" s="188">
        <f>+'Statement - 2'!I21</f>
        <v>25.183175705275001</v>
      </c>
      <c r="Q5" s="188">
        <f>+'Statement - 2'!J21</f>
        <v>0</v>
      </c>
      <c r="R5" s="188">
        <f>+'Statement - 2'!K21</f>
        <v>0</v>
      </c>
      <c r="S5" s="188">
        <f>+'Statement - 2'!L21</f>
        <v>21.170055465153567</v>
      </c>
      <c r="T5" s="188">
        <f>+'Statement - 2'!M21</f>
        <v>14.151677487658905</v>
      </c>
      <c r="U5" s="188">
        <f>+'Statement - 2'!N21</f>
        <v>21.503279081023734</v>
      </c>
      <c r="V5" s="188">
        <f>+'Statement - 2'!O21</f>
        <v>21.509030995392493</v>
      </c>
      <c r="W5" s="188">
        <f>+'Statement - 2'!P21</f>
        <v>21.152853117792496</v>
      </c>
      <c r="X5" s="188">
        <f>+'Statement - 2'!Q21</f>
        <v>21.104916194592487</v>
      </c>
      <c r="Y5" s="188">
        <f>+'Statement - 2'!R21</f>
        <v>24.860206921718007</v>
      </c>
      <c r="Z5" s="188">
        <f>+'Statement - 2'!S21</f>
        <v>28.081899470386219</v>
      </c>
      <c r="AA5" s="188">
        <f>+'Statement - 2'!T21</f>
        <v>28.15981436624245</v>
      </c>
      <c r="AB5" s="188">
        <f>+'Statement - 2'!U21</f>
        <v>17.754806477146406</v>
      </c>
      <c r="AC5" s="188">
        <f>+'Statement - 2'!V21</f>
        <v>18.70009247518216</v>
      </c>
      <c r="AD5" s="188">
        <f>+'Statement - 2'!W21</f>
        <v>15.773489678731494</v>
      </c>
      <c r="AE5" s="188">
        <f>+'Statement - 2'!X21</f>
        <v>15.300851322602329</v>
      </c>
      <c r="AF5" s="188">
        <f>+'Statement - 2'!Y21</f>
        <v>15.513254974969028</v>
      </c>
      <c r="AG5" s="188">
        <f>+'Statement - 2'!Z21</f>
        <v>21.978917753671201</v>
      </c>
      <c r="AH5" s="188">
        <f>+'Statement - 2'!AA21</f>
        <v>15.396541547769235</v>
      </c>
      <c r="AI5" s="188">
        <f>+'Statement - 2'!AB21</f>
        <v>15.067848915645859</v>
      </c>
      <c r="AJ5" s="188">
        <f>+'Statement - 2'!AC21</f>
        <v>13.751225871727337</v>
      </c>
      <c r="AK5" s="188">
        <f>+'Statement - 2'!AD21</f>
        <v>18.730495868566507</v>
      </c>
      <c r="AL5" s="188">
        <f>+'Statement - 2'!AE21</f>
        <v>17.576674176795112</v>
      </c>
      <c r="AM5" s="188">
        <f>+'Statement - 2'!AF21</f>
        <v>14.187652546515235</v>
      </c>
      <c r="AN5" s="188">
        <f>+'Statement - 2'!AG21</f>
        <v>9.7572512658695629</v>
      </c>
      <c r="AO5" s="188">
        <f>+'Statement - 2'!AH21</f>
        <v>0</v>
      </c>
      <c r="AP5" s="188">
        <f>+'Statement - 2'!AI21</f>
        <v>14.960238968362791</v>
      </c>
      <c r="AQ5" s="188">
        <f>+'Statement - 2'!AJ21</f>
        <v>26.039129778334136</v>
      </c>
    </row>
    <row r="6" spans="3:43" ht="20.100000000000001" customHeight="1">
      <c r="C6" s="138"/>
      <c r="D6" s="138"/>
      <c r="E6" s="138"/>
      <c r="F6" s="138"/>
      <c r="G6" s="13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</row>
    <row r="7" spans="3:43" ht="20.100000000000001" customHeight="1">
      <c r="C7" s="138"/>
      <c r="D7" s="138"/>
      <c r="E7" s="138"/>
      <c r="F7" s="138"/>
      <c r="G7" s="138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</row>
    <row r="8" spans="3:43">
      <c r="D8" s="138"/>
      <c r="E8" s="138"/>
      <c r="F8" s="138"/>
      <c r="G8" s="13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</row>
    <row r="9" spans="3:43" ht="39.75" customHeight="1" thickBot="1">
      <c r="D9" s="138"/>
      <c r="E9" s="232" t="s">
        <v>137</v>
      </c>
      <c r="F9" s="232" t="s">
        <v>138</v>
      </c>
      <c r="G9" s="232" t="s">
        <v>139</v>
      </c>
      <c r="H9" s="232" t="s">
        <v>129</v>
      </c>
      <c r="I9" s="232" t="s">
        <v>132</v>
      </c>
      <c r="J9" s="233" t="s">
        <v>133</v>
      </c>
      <c r="K9" s="230"/>
      <c r="L9" s="225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</row>
    <row r="10" spans="3:43" ht="20.100000000000001" customHeight="1">
      <c r="D10" s="140">
        <v>43922</v>
      </c>
      <c r="E10" s="234">
        <f>+H10</f>
        <v>0</v>
      </c>
      <c r="F10" s="188">
        <f>+I10</f>
        <v>0</v>
      </c>
      <c r="G10" s="188">
        <f>+J10</f>
        <v>0</v>
      </c>
      <c r="H10" s="137">
        <f>+L3</f>
        <v>0</v>
      </c>
      <c r="I10" s="235">
        <f>+L4</f>
        <v>0</v>
      </c>
      <c r="J10" s="137">
        <f>+L5</f>
        <v>0</v>
      </c>
      <c r="K10" s="137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</row>
    <row r="11" spans="3:43" ht="38.25" customHeight="1">
      <c r="D11" s="140">
        <f>+D10+30</f>
        <v>43952</v>
      </c>
      <c r="E11" s="234">
        <f t="shared" ref="E11:G17" si="0">+E10+H11</f>
        <v>0</v>
      </c>
      <c r="F11" s="188">
        <f t="shared" si="0"/>
        <v>0</v>
      </c>
      <c r="G11" s="188">
        <f t="shared" si="0"/>
        <v>0</v>
      </c>
      <c r="H11" s="214">
        <f>+M3</f>
        <v>0</v>
      </c>
      <c r="I11" s="214">
        <f>+M4</f>
        <v>0</v>
      </c>
      <c r="J11" s="214">
        <f>+M5</f>
        <v>0</v>
      </c>
      <c r="K11" s="214"/>
      <c r="N11" s="340" t="s">
        <v>114</v>
      </c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143"/>
    </row>
    <row r="12" spans="3:43" ht="20.100000000000001" customHeight="1">
      <c r="D12" s="140">
        <f>+D11+31</f>
        <v>43983</v>
      </c>
      <c r="E12" s="234">
        <f t="shared" si="0"/>
        <v>0</v>
      </c>
      <c r="F12" s="188">
        <f t="shared" si="0"/>
        <v>26.096555135000003</v>
      </c>
      <c r="G12" s="188">
        <f t="shared" si="0"/>
        <v>25.052692929599999</v>
      </c>
      <c r="H12" s="214">
        <f>+N3</f>
        <v>0</v>
      </c>
      <c r="I12" s="214">
        <f>+N4</f>
        <v>26.096555135000003</v>
      </c>
      <c r="J12" s="214">
        <f>+N5</f>
        <v>25.052692929599999</v>
      </c>
      <c r="K12" s="214"/>
    </row>
    <row r="13" spans="3:43" ht="20.100000000000001" customHeight="1">
      <c r="D13" s="140">
        <f>+D12+30</f>
        <v>44013</v>
      </c>
      <c r="E13" s="234">
        <f t="shared" si="0"/>
        <v>0</v>
      </c>
      <c r="F13" s="188">
        <f t="shared" si="0"/>
        <v>26.096555135000003</v>
      </c>
      <c r="G13" s="188">
        <f t="shared" si="0"/>
        <v>25.052692929599999</v>
      </c>
      <c r="H13" s="214">
        <f>+O3</f>
        <v>0</v>
      </c>
      <c r="I13" s="214">
        <f>+O4</f>
        <v>0</v>
      </c>
      <c r="J13" s="214">
        <f>+O5</f>
        <v>0</v>
      </c>
      <c r="K13" s="214"/>
    </row>
    <row r="14" spans="3:43" ht="20.100000000000001" customHeight="1">
      <c r="D14" s="140">
        <f>+D13+31</f>
        <v>44044</v>
      </c>
      <c r="E14" s="234">
        <f t="shared" si="0"/>
        <v>0</v>
      </c>
      <c r="F14" s="188">
        <f t="shared" si="0"/>
        <v>52.193110270000005</v>
      </c>
      <c r="G14" s="188">
        <f t="shared" si="0"/>
        <v>50.235868634875004</v>
      </c>
      <c r="H14" s="214">
        <f>+P3</f>
        <v>0</v>
      </c>
      <c r="I14" s="214">
        <f>+P4</f>
        <v>26.096555135000003</v>
      </c>
      <c r="J14" s="214">
        <f>+P5</f>
        <v>25.183175705275001</v>
      </c>
      <c r="K14" s="214"/>
    </row>
    <row r="15" spans="3:43" ht="20.100000000000001" customHeight="1">
      <c r="D15" s="140">
        <f>+D14+31</f>
        <v>44075</v>
      </c>
      <c r="E15" s="188">
        <f t="shared" si="0"/>
        <v>9.7156440185087991</v>
      </c>
      <c r="F15" s="188">
        <f t="shared" si="0"/>
        <v>52.193110270000005</v>
      </c>
      <c r="G15" s="188">
        <f t="shared" si="0"/>
        <v>50.235868634875004</v>
      </c>
      <c r="H15" s="214">
        <f>+Q3</f>
        <v>9.7156440185087991</v>
      </c>
      <c r="I15" s="214">
        <f>+Q4</f>
        <v>0</v>
      </c>
      <c r="J15" s="214">
        <f>+Q5</f>
        <v>0</v>
      </c>
      <c r="K15" s="214"/>
    </row>
    <row r="16" spans="3:43" ht="20.100000000000001" customHeight="1">
      <c r="D16" s="140">
        <f>+D15+30</f>
        <v>44105</v>
      </c>
      <c r="E16" s="188">
        <f t="shared" si="0"/>
        <v>23.136672639512092</v>
      </c>
      <c r="F16" s="188">
        <f t="shared" si="0"/>
        <v>52.193110270000005</v>
      </c>
      <c r="G16" s="188">
        <f t="shared" si="0"/>
        <v>50.235868634875004</v>
      </c>
      <c r="H16" s="214">
        <f>+R3</f>
        <v>13.421028621003295</v>
      </c>
      <c r="I16" s="214">
        <f>+R4</f>
        <v>0</v>
      </c>
      <c r="J16" s="214">
        <f>+R5</f>
        <v>0</v>
      </c>
      <c r="K16" s="214"/>
    </row>
    <row r="17" spans="4:11" ht="20.100000000000001" customHeight="1">
      <c r="D17" s="140">
        <f>+D16+31</f>
        <v>44136</v>
      </c>
      <c r="E17" s="188">
        <f t="shared" si="0"/>
        <v>38.602986833674834</v>
      </c>
      <c r="F17" s="188">
        <f t="shared" si="0"/>
        <v>75.32978290951209</v>
      </c>
      <c r="G17" s="188">
        <f t="shared" si="0"/>
        <v>71.405924100028571</v>
      </c>
      <c r="H17" s="214">
        <f>+S3</f>
        <v>15.466314194162738</v>
      </c>
      <c r="I17" s="214">
        <f>+S4</f>
        <v>23.136672639512092</v>
      </c>
      <c r="J17" s="214">
        <f>+S5</f>
        <v>21.170055465153567</v>
      </c>
      <c r="K17" s="214"/>
    </row>
    <row r="18" spans="4:11" ht="20.100000000000001" customHeight="1">
      <c r="D18" s="140">
        <f>+D17+30</f>
        <v>44166</v>
      </c>
      <c r="E18" s="188">
        <f t="shared" ref="E18:G41" si="1">+E17+H18</f>
        <v>62.103838288345578</v>
      </c>
      <c r="F18" s="188">
        <f t="shared" si="1"/>
        <v>90.796097103674825</v>
      </c>
      <c r="G18" s="188">
        <f t="shared" si="1"/>
        <v>85.557601587687472</v>
      </c>
      <c r="H18" s="214">
        <f>+T3</f>
        <v>23.500851454670745</v>
      </c>
      <c r="I18" s="214">
        <f>+T4</f>
        <v>15.466314194162738</v>
      </c>
      <c r="J18" s="214">
        <f>+T5</f>
        <v>14.151677487658905</v>
      </c>
      <c r="K18" s="214"/>
    </row>
    <row r="19" spans="4:11" ht="20.100000000000001" customHeight="1">
      <c r="D19" s="140">
        <f>+D18+31</f>
        <v>44197</v>
      </c>
      <c r="E19" s="188">
        <f t="shared" si="1"/>
        <v>85.610975988228091</v>
      </c>
      <c r="F19" s="188">
        <f t="shared" si="1"/>
        <v>114.29694855834558</v>
      </c>
      <c r="G19" s="188">
        <f t="shared" si="1"/>
        <v>107.06088066871121</v>
      </c>
      <c r="H19" s="214">
        <f>+U3</f>
        <v>23.507137699882506</v>
      </c>
      <c r="I19" s="214">
        <f>+U4</f>
        <v>23.500851454670745</v>
      </c>
      <c r="J19" s="214">
        <f>+U5</f>
        <v>21.503279081023734</v>
      </c>
      <c r="K19" s="214"/>
    </row>
    <row r="20" spans="4:11" ht="20.100000000000001" customHeight="1">
      <c r="D20" s="140">
        <f>+D19+31</f>
        <v>44228</v>
      </c>
      <c r="E20" s="188">
        <f t="shared" si="1"/>
        <v>108.72884824811059</v>
      </c>
      <c r="F20" s="188">
        <f t="shared" si="1"/>
        <v>137.8040862582281</v>
      </c>
      <c r="G20" s="188">
        <f t="shared" si="1"/>
        <v>128.5699116641037</v>
      </c>
      <c r="H20" s="214">
        <f>+V3</f>
        <v>23.117872259882503</v>
      </c>
      <c r="I20" s="214">
        <f>+V4</f>
        <v>23.507137699882506</v>
      </c>
      <c r="J20" s="214">
        <f>+V5</f>
        <v>21.509030995392493</v>
      </c>
      <c r="K20" s="214"/>
    </row>
    <row r="21" spans="4:11" ht="20.100000000000001" customHeight="1">
      <c r="D21" s="140">
        <f>+D20+28</f>
        <v>44256</v>
      </c>
      <c r="E21" s="188">
        <f t="shared" si="1"/>
        <v>131.79433042799309</v>
      </c>
      <c r="F21" s="188">
        <f t="shared" si="1"/>
        <v>160.92195851811061</v>
      </c>
      <c r="G21" s="188">
        <f t="shared" si="1"/>
        <v>149.72276478189619</v>
      </c>
      <c r="H21" s="214">
        <f>+W3</f>
        <v>23.065482179882501</v>
      </c>
      <c r="I21" s="214">
        <f>+W4</f>
        <v>23.117872259882503</v>
      </c>
      <c r="J21" s="214">
        <f>+W5</f>
        <v>21.152853117792496</v>
      </c>
      <c r="K21" s="214"/>
    </row>
    <row r="22" spans="4:11" ht="20.100000000000001" customHeight="1">
      <c r="D22" s="140">
        <f>+D21+31</f>
        <v>44287</v>
      </c>
      <c r="E22" s="188">
        <f t="shared" si="1"/>
        <v>163.55166039708379</v>
      </c>
      <c r="F22" s="188">
        <f t="shared" si="1"/>
        <v>183.98744069799312</v>
      </c>
      <c r="G22" s="188">
        <f t="shared" si="1"/>
        <v>170.82768097648867</v>
      </c>
      <c r="H22" s="214">
        <f>+X3</f>
        <v>31.757329969090716</v>
      </c>
      <c r="I22" s="214">
        <f>+X4</f>
        <v>23.065482179882501</v>
      </c>
      <c r="J22" s="214">
        <f>+X5</f>
        <v>21.104916194592487</v>
      </c>
      <c r="K22" s="214"/>
    </row>
    <row r="23" spans="4:11" ht="20.100000000000001" customHeight="1">
      <c r="D23" s="140">
        <f>+D22+30</f>
        <v>44317</v>
      </c>
      <c r="E23" s="188">
        <f t="shared" si="1"/>
        <v>198.82996582919986</v>
      </c>
      <c r="F23" s="188">
        <f t="shared" si="1"/>
        <v>211.39477066708383</v>
      </c>
      <c r="G23" s="188">
        <f t="shared" si="1"/>
        <v>195.68788789820667</v>
      </c>
      <c r="H23" s="214">
        <f>+Y3</f>
        <v>35.278305432116085</v>
      </c>
      <c r="I23" s="214">
        <f>+Y4</f>
        <v>27.407329969090718</v>
      </c>
      <c r="J23" s="214">
        <f>+Y5</f>
        <v>24.860206921718007</v>
      </c>
      <c r="K23" s="214"/>
    </row>
    <row r="24" spans="4:11" ht="20.100000000000001" customHeight="1">
      <c r="D24" s="140">
        <f>+D23+31</f>
        <v>44348</v>
      </c>
      <c r="E24" s="188">
        <f t="shared" si="1"/>
        <v>234.19342415296211</v>
      </c>
      <c r="F24" s="188">
        <f t="shared" si="1"/>
        <v>242.32307609919991</v>
      </c>
      <c r="G24" s="188">
        <f t="shared" si="1"/>
        <v>223.76978736859289</v>
      </c>
      <c r="H24" s="214">
        <f>+Z3</f>
        <v>35.363458323762245</v>
      </c>
      <c r="I24" s="214">
        <f>+Z4</f>
        <v>30.928305432116083</v>
      </c>
      <c r="J24" s="214">
        <f>+Z5</f>
        <v>28.081899470386219</v>
      </c>
      <c r="K24" s="214"/>
    </row>
    <row r="25" spans="4:11" ht="20.100000000000001" customHeight="1">
      <c r="D25" s="140">
        <f>+D24+30</f>
        <v>44378</v>
      </c>
      <c r="E25" s="188">
        <f t="shared" si="1"/>
        <v>258.18528915530788</v>
      </c>
      <c r="F25" s="188">
        <f t="shared" si="1"/>
        <v>273.33653442296213</v>
      </c>
      <c r="G25" s="188">
        <f t="shared" si="1"/>
        <v>251.92960173483533</v>
      </c>
      <c r="H25" s="214">
        <f>+AA3</f>
        <v>23.991865002345797</v>
      </c>
      <c r="I25" s="214">
        <f>+AA4</f>
        <v>31.013458323762244</v>
      </c>
      <c r="J25" s="214">
        <f>+AA5</f>
        <v>28.15981436624245</v>
      </c>
      <c r="K25" s="214"/>
    </row>
    <row r="26" spans="4:11" ht="20.100000000000001" customHeight="1">
      <c r="D26" s="140">
        <f>+D25+31</f>
        <v>44409</v>
      </c>
      <c r="E26" s="188">
        <f t="shared" si="1"/>
        <v>283.2102536090589</v>
      </c>
      <c r="F26" s="188">
        <f t="shared" si="1"/>
        <v>292.97839942530794</v>
      </c>
      <c r="G26" s="188">
        <f t="shared" si="1"/>
        <v>269.68440821198175</v>
      </c>
      <c r="H26" s="214">
        <f>+AB3</f>
        <v>25.024964453750997</v>
      </c>
      <c r="I26" s="214">
        <f>+AB4</f>
        <v>19.641865002345796</v>
      </c>
      <c r="J26" s="214">
        <f>+AB5</f>
        <v>17.754806477146406</v>
      </c>
      <c r="K26" s="214"/>
    </row>
    <row r="27" spans="4:11" ht="20.100000000000001" customHeight="1">
      <c r="D27" s="140">
        <f>+D26+31</f>
        <v>44440</v>
      </c>
      <c r="E27" s="188">
        <f t="shared" si="1"/>
        <v>305.03674506122445</v>
      </c>
      <c r="F27" s="188">
        <f t="shared" si="1"/>
        <v>313.65336387905893</v>
      </c>
      <c r="G27" s="188">
        <f t="shared" si="1"/>
        <v>288.38450068716389</v>
      </c>
      <c r="H27" s="214">
        <f>+AC3</f>
        <v>21.826491452165566</v>
      </c>
      <c r="I27" s="214">
        <f>+AC4</f>
        <v>20.674964453750995</v>
      </c>
      <c r="J27" s="214">
        <f>+AC5</f>
        <v>18.70009247518216</v>
      </c>
      <c r="K27" s="214"/>
    </row>
    <row r="28" spans="4:11" ht="20.100000000000001" customHeight="1">
      <c r="D28" s="140">
        <f>+D27+30</f>
        <v>44470</v>
      </c>
      <c r="E28" s="188">
        <f t="shared" si="1"/>
        <v>326.34669186188273</v>
      </c>
      <c r="F28" s="188">
        <f t="shared" si="1"/>
        <v>331.12985533122452</v>
      </c>
      <c r="G28" s="188">
        <f t="shared" si="1"/>
        <v>304.15799036589539</v>
      </c>
      <c r="H28" s="214">
        <f>+AD3</f>
        <v>21.309946800658288</v>
      </c>
      <c r="I28" s="214">
        <f>+AD4</f>
        <v>17.476491452165568</v>
      </c>
      <c r="J28" s="214">
        <f>++AD5</f>
        <v>15.773489678731494</v>
      </c>
      <c r="K28" s="214"/>
    </row>
    <row r="29" spans="4:11" ht="20.100000000000001" customHeight="1">
      <c r="D29" s="140">
        <f>+D28+31</f>
        <v>44501</v>
      </c>
      <c r="E29" s="188">
        <f t="shared" si="1"/>
        <v>347.8887738017396</v>
      </c>
      <c r="F29" s="188">
        <f t="shared" si="1"/>
        <v>348.08980213188283</v>
      </c>
      <c r="G29" s="188">
        <f t="shared" si="1"/>
        <v>319.45884168849773</v>
      </c>
      <c r="H29" s="214">
        <f>+AE3</f>
        <v>21.54208193985686</v>
      </c>
      <c r="I29" s="214">
        <f>+AE4</f>
        <v>16.959946800658287</v>
      </c>
      <c r="J29" s="214">
        <f>+AE5</f>
        <v>15.300851322602329</v>
      </c>
      <c r="K29" s="214"/>
    </row>
    <row r="30" spans="4:11" ht="20.100000000000001" customHeight="1">
      <c r="D30" s="140">
        <f>+D29+30</f>
        <v>44531</v>
      </c>
      <c r="E30" s="188">
        <f t="shared" si="1"/>
        <v>376.49715386039668</v>
      </c>
      <c r="F30" s="188">
        <f t="shared" si="1"/>
        <v>365.28188407173968</v>
      </c>
      <c r="G30" s="188">
        <f t="shared" si="1"/>
        <v>334.97209666346674</v>
      </c>
      <c r="H30" s="214">
        <f>+AF3</f>
        <v>28.608380058657048</v>
      </c>
      <c r="I30" s="214">
        <f>+AF4</f>
        <v>17.192081939856863</v>
      </c>
      <c r="J30" s="214">
        <f>+AF5</f>
        <v>15.513254974969028</v>
      </c>
      <c r="K30" s="214"/>
    </row>
    <row r="31" spans="4:11" ht="20.100000000000001" customHeight="1">
      <c r="D31" s="140">
        <f>+D30+31</f>
        <v>44562</v>
      </c>
      <c r="E31" s="188">
        <f t="shared" si="1"/>
        <v>397.91168014211166</v>
      </c>
      <c r="F31" s="188">
        <f t="shared" si="1"/>
        <v>389.54026413039674</v>
      </c>
      <c r="G31" s="188">
        <f t="shared" si="1"/>
        <v>356.95101441713797</v>
      </c>
      <c r="H31" s="214">
        <f>+AG3</f>
        <v>21.414526281715013</v>
      </c>
      <c r="I31" s="214">
        <f>+AG4</f>
        <v>24.258380058657046</v>
      </c>
      <c r="J31" s="214">
        <f>+AG5</f>
        <v>21.978917753671201</v>
      </c>
      <c r="K31" s="214"/>
    </row>
    <row r="32" spans="4:11" ht="20.100000000000001" customHeight="1">
      <c r="D32" s="140">
        <f>+D31+31</f>
        <v>44593</v>
      </c>
      <c r="E32" s="188">
        <f t="shared" si="1"/>
        <v>418.96697950347328</v>
      </c>
      <c r="F32" s="188">
        <f t="shared" si="1"/>
        <v>406.60479041211175</v>
      </c>
      <c r="G32" s="188">
        <f t="shared" si="1"/>
        <v>372.3475559649072</v>
      </c>
      <c r="H32" s="214">
        <f>+AH3</f>
        <v>21.055299361361598</v>
      </c>
      <c r="I32" s="214">
        <f>+AH4</f>
        <v>17.064526281715011</v>
      </c>
      <c r="J32" s="214">
        <f>+AH5</f>
        <v>15.396541547769235</v>
      </c>
      <c r="K32" s="214"/>
    </row>
    <row r="33" spans="4:11" ht="20.100000000000001" customHeight="1">
      <c r="D33" s="140">
        <f>+D32+29</f>
        <v>44622</v>
      </c>
      <c r="E33" s="188">
        <f t="shared" si="1"/>
        <v>438.58334657639932</v>
      </c>
      <c r="F33" s="188">
        <f t="shared" si="1"/>
        <v>423.31008977347335</v>
      </c>
      <c r="G33" s="188">
        <f t="shared" si="1"/>
        <v>387.41540488055307</v>
      </c>
      <c r="H33" s="214">
        <f>+AI3</f>
        <v>19.616367072926053</v>
      </c>
      <c r="I33" s="214">
        <f>+AI4</f>
        <v>16.705299361361597</v>
      </c>
      <c r="J33" s="214">
        <f>+AI5</f>
        <v>15.067848915645859</v>
      </c>
      <c r="K33" s="214"/>
    </row>
    <row r="34" spans="4:11" ht="20.100000000000001" customHeight="1">
      <c r="D34" s="140">
        <f>+D33+30</f>
        <v>44652</v>
      </c>
      <c r="E34" s="188">
        <f t="shared" si="1"/>
        <v>459.05383386445016</v>
      </c>
      <c r="F34" s="188">
        <f t="shared" si="1"/>
        <v>438.57645684639942</v>
      </c>
      <c r="G34" s="188">
        <f t="shared" si="1"/>
        <v>401.16663075228041</v>
      </c>
      <c r="H34" s="214">
        <f>+AJ3</f>
        <v>20.470487288050826</v>
      </c>
      <c r="I34" s="214">
        <f>+AJ4</f>
        <v>15.266367072926053</v>
      </c>
      <c r="J34" s="214">
        <f>+AJ5</f>
        <v>13.751225871727337</v>
      </c>
      <c r="K34" s="214"/>
    </row>
    <row r="35" spans="4:11" ht="20.100000000000001" customHeight="1">
      <c r="D35" s="140">
        <f>+D34+31</f>
        <v>44683</v>
      </c>
      <c r="E35" s="188">
        <f t="shared" si="1"/>
        <v>478.26331383908962</v>
      </c>
      <c r="F35" s="188">
        <f t="shared" si="1"/>
        <v>459.04694413445026</v>
      </c>
      <c r="G35" s="188">
        <f t="shared" si="1"/>
        <v>419.8971266208469</v>
      </c>
      <c r="H35" s="214">
        <f>+AK3</f>
        <v>19.209479974639471</v>
      </c>
      <c r="I35" s="214">
        <f>+AK4</f>
        <v>20.470487288050826</v>
      </c>
      <c r="J35" s="214">
        <f>+AK5</f>
        <v>18.730495868566507</v>
      </c>
      <c r="K35" s="214"/>
    </row>
    <row r="36" spans="4:11" ht="20.100000000000001" customHeight="1">
      <c r="D36" s="140">
        <f>+D35+30</f>
        <v>44713</v>
      </c>
      <c r="E36" s="188">
        <f t="shared" si="1"/>
        <v>493.76894503746695</v>
      </c>
      <c r="F36" s="188">
        <f t="shared" si="1"/>
        <v>478.25642410908972</v>
      </c>
      <c r="G36" s="188">
        <f t="shared" si="1"/>
        <v>437.47380079764201</v>
      </c>
      <c r="H36" s="214">
        <f>+AL3</f>
        <v>15.505631198377303</v>
      </c>
      <c r="I36" s="214">
        <f>+AL4</f>
        <v>19.209479974639471</v>
      </c>
      <c r="J36" s="214">
        <f>+AL5</f>
        <v>17.576674176795112</v>
      </c>
      <c r="K36" s="214"/>
    </row>
    <row r="37" spans="4:11" ht="20.100000000000001" customHeight="1">
      <c r="D37" s="140">
        <f>+D36+31</f>
        <v>44744</v>
      </c>
      <c r="E37" s="188">
        <f t="shared" si="1"/>
        <v>504.43260762311672</v>
      </c>
      <c r="F37" s="188">
        <f t="shared" si="1"/>
        <v>493.76205530746705</v>
      </c>
      <c r="G37" s="188">
        <f t="shared" si="1"/>
        <v>451.66145334415722</v>
      </c>
      <c r="H37" s="214">
        <f>+AM3</f>
        <v>10.663662585649794</v>
      </c>
      <c r="I37" s="214">
        <f>+AM4</f>
        <v>15.505631198377303</v>
      </c>
      <c r="J37" s="214">
        <f>+AM5</f>
        <v>14.187652546515235</v>
      </c>
      <c r="K37" s="214"/>
    </row>
    <row r="38" spans="4:11" ht="20.100000000000001" customHeight="1">
      <c r="D38" s="140">
        <f>+D37+31</f>
        <v>44775</v>
      </c>
      <c r="E38" s="188">
        <f t="shared" si="1"/>
        <v>512.78259556668263</v>
      </c>
      <c r="F38" s="188">
        <f t="shared" si="1"/>
        <v>504.42571789311683</v>
      </c>
      <c r="G38" s="188">
        <f t="shared" si="1"/>
        <v>461.41870461002679</v>
      </c>
      <c r="H38" s="214">
        <f>+AN3</f>
        <v>8.3499879435658926</v>
      </c>
      <c r="I38" s="214">
        <f>+AN4</f>
        <v>10.663662585649794</v>
      </c>
      <c r="J38" s="214">
        <f>+AN5</f>
        <v>9.7572512658695629</v>
      </c>
      <c r="K38" s="214"/>
    </row>
    <row r="39" spans="4:11" ht="20.100000000000001" customHeight="1">
      <c r="D39" s="140">
        <f>+D38+30</f>
        <v>44805</v>
      </c>
      <c r="E39" s="188">
        <f t="shared" si="1"/>
        <v>520.78259556668263</v>
      </c>
      <c r="F39" s="188">
        <f t="shared" si="1"/>
        <v>504.42571789311683</v>
      </c>
      <c r="G39" s="188">
        <f t="shared" si="1"/>
        <v>461.41870461002679</v>
      </c>
      <c r="H39" s="214">
        <f>+AO3</f>
        <v>8</v>
      </c>
      <c r="I39" s="214">
        <f>+AO4</f>
        <v>0</v>
      </c>
      <c r="J39" s="214">
        <f>+AO5</f>
        <v>0</v>
      </c>
      <c r="K39" s="214"/>
    </row>
    <row r="40" spans="4:11" ht="20.100000000000001" customHeight="1">
      <c r="D40" s="140">
        <f>+D39+30</f>
        <v>44835</v>
      </c>
      <c r="E40" s="188">
        <f t="shared" si="1"/>
        <v>520.78259556668263</v>
      </c>
      <c r="F40" s="188">
        <f t="shared" si="1"/>
        <v>520.77570583668273</v>
      </c>
      <c r="G40" s="188">
        <f t="shared" si="1"/>
        <v>476.37894357838957</v>
      </c>
      <c r="H40" s="214">
        <f>+AP3</f>
        <v>0</v>
      </c>
      <c r="I40" s="214">
        <f>+AP4</f>
        <v>16.349987943565893</v>
      </c>
      <c r="J40" s="214">
        <f>+AP5</f>
        <v>14.960238968362791</v>
      </c>
    </row>
    <row r="41" spans="4:11" ht="20.100000000000001" customHeight="1">
      <c r="D41" s="140">
        <f>+D40+31</f>
        <v>44866</v>
      </c>
      <c r="E41" s="188">
        <f t="shared" si="1"/>
        <v>520.78259556668263</v>
      </c>
      <c r="F41" s="188">
        <f t="shared" si="1"/>
        <v>546.8157058366827</v>
      </c>
      <c r="G41" s="188">
        <f t="shared" si="1"/>
        <v>502.41807335672371</v>
      </c>
      <c r="H41" s="214">
        <f>+AQ3</f>
        <v>0</v>
      </c>
      <c r="I41" s="214">
        <f>+AQ4</f>
        <v>26.04</v>
      </c>
      <c r="J41" s="214">
        <f>+AQ5</f>
        <v>26.039129778334136</v>
      </c>
    </row>
    <row r="42" spans="4:11">
      <c r="D42" s="140"/>
      <c r="E42" s="140"/>
      <c r="F42" s="140"/>
      <c r="G42" s="140"/>
      <c r="I42" s="214"/>
    </row>
    <row r="43" spans="4:11">
      <c r="D43" s="140"/>
      <c r="E43" s="140"/>
      <c r="F43" s="140"/>
      <c r="G43" s="140"/>
      <c r="I43" s="231"/>
    </row>
    <row r="44" spans="4:11">
      <c r="D44" s="140"/>
      <c r="E44" s="140"/>
      <c r="F44" s="140"/>
      <c r="G44" s="140"/>
    </row>
  </sheetData>
  <mergeCells count="1">
    <mergeCell ref="N11:Z11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C1:AL44"/>
  <sheetViews>
    <sheetView view="pageBreakPreview" zoomScale="85" zoomScaleSheetLayoutView="85" workbookViewId="0">
      <selection activeCell="AN5" sqref="AN5"/>
    </sheetView>
  </sheetViews>
  <sheetFormatPr defaultRowHeight="12.75"/>
  <cols>
    <col min="1" max="3" width="9.140625" style="139"/>
    <col min="4" max="4" width="9.5703125" style="139" bestFit="1" customWidth="1"/>
    <col min="5" max="5" width="13.7109375" style="139" customWidth="1"/>
    <col min="6" max="6" width="9.28515625" style="139" customWidth="1"/>
    <col min="7" max="16384" width="9.140625" style="139"/>
  </cols>
  <sheetData>
    <row r="1" spans="3:38" ht="13.5" thickBot="1"/>
    <row r="2" spans="3:38" ht="20.100000000000001" customHeight="1">
      <c r="G2" s="121" t="s">
        <v>111</v>
      </c>
      <c r="H2" s="121" t="s">
        <v>95</v>
      </c>
      <c r="I2" s="121" t="s">
        <v>112</v>
      </c>
      <c r="J2" s="121" t="s">
        <v>6</v>
      </c>
      <c r="K2" s="121" t="s">
        <v>7</v>
      </c>
      <c r="L2" s="121" t="s">
        <v>8</v>
      </c>
      <c r="M2" s="121" t="s">
        <v>9</v>
      </c>
      <c r="N2" s="121" t="s">
        <v>49</v>
      </c>
      <c r="O2" s="121" t="s">
        <v>50</v>
      </c>
      <c r="P2" s="121" t="s">
        <v>54</v>
      </c>
      <c r="Q2" s="121" t="s">
        <v>55</v>
      </c>
      <c r="R2" s="121" t="s">
        <v>56</v>
      </c>
      <c r="S2" s="121" t="s">
        <v>57</v>
      </c>
      <c r="T2" s="121" t="s">
        <v>58</v>
      </c>
      <c r="U2" s="121" t="s">
        <v>87</v>
      </c>
      <c r="V2" s="121" t="s">
        <v>60</v>
      </c>
      <c r="W2" s="121" t="s">
        <v>61</v>
      </c>
      <c r="X2" s="121" t="s">
        <v>62</v>
      </c>
      <c r="Y2" s="121" t="s">
        <v>63</v>
      </c>
      <c r="Z2" s="121" t="s">
        <v>64</v>
      </c>
      <c r="AA2" s="121" t="s">
        <v>65</v>
      </c>
      <c r="AB2" s="121" t="s">
        <v>66</v>
      </c>
      <c r="AC2" s="121" t="s">
        <v>67</v>
      </c>
      <c r="AD2" s="121" t="s">
        <v>68</v>
      </c>
      <c r="AE2" s="121" t="s">
        <v>69</v>
      </c>
      <c r="AF2" s="121" t="s">
        <v>70</v>
      </c>
      <c r="AG2" s="121" t="s">
        <v>71</v>
      </c>
      <c r="AH2" s="121" t="s">
        <v>96</v>
      </c>
      <c r="AI2" s="121" t="s">
        <v>73</v>
      </c>
      <c r="AJ2" s="122" t="s">
        <v>74</v>
      </c>
      <c r="AK2" s="122" t="s">
        <v>128</v>
      </c>
      <c r="AL2" s="122" t="s">
        <v>130</v>
      </c>
    </row>
    <row r="3" spans="3:38" ht="20.100000000000001" customHeight="1">
      <c r="C3" s="229" t="s">
        <v>129</v>
      </c>
      <c r="D3" s="138"/>
      <c r="E3" s="138"/>
      <c r="G3" s="188">
        <f>+'Statement - 2'!E5</f>
        <v>0</v>
      </c>
      <c r="H3" s="188">
        <f>+'Statement - 2'!F5</f>
        <v>0</v>
      </c>
      <c r="I3" s="188">
        <f>+'Statement - 2'!G5</f>
        <v>0</v>
      </c>
      <c r="J3" s="188">
        <f>+'Statement - 2'!H5</f>
        <v>0</v>
      </c>
      <c r="K3" s="188">
        <f>+'Statement - 2'!I5</f>
        <v>0</v>
      </c>
      <c r="L3" s="188">
        <f>+'Statement - 2'!J5</f>
        <v>9.7156440185087991</v>
      </c>
      <c r="M3" s="188">
        <f>+'Statement - 2'!K5</f>
        <v>13.421028621003295</v>
      </c>
      <c r="N3" s="188">
        <f>+'Statement - 2'!L5</f>
        <v>15.466314194162738</v>
      </c>
      <c r="O3" s="188">
        <f>+'Statement - 2'!M5</f>
        <v>23.500851454670745</v>
      </c>
      <c r="P3" s="188">
        <f>+'Statement - 2'!N5</f>
        <v>23.507137699882506</v>
      </c>
      <c r="Q3" s="188">
        <f>+'Statement - 2'!O5</f>
        <v>23.117872259882503</v>
      </c>
      <c r="R3" s="188">
        <f>+'Statement - 2'!P5</f>
        <v>23.065482179882501</v>
      </c>
      <c r="S3" s="188">
        <f>+'Statement - 2'!Q5</f>
        <v>31.757329969090716</v>
      </c>
      <c r="T3" s="188">
        <f>+'Statement - 2'!R5</f>
        <v>35.278305432116085</v>
      </c>
      <c r="U3" s="188">
        <f>+'Statement - 2'!S5</f>
        <v>35.363458323762245</v>
      </c>
      <c r="V3" s="188">
        <f>+'Statement - 2'!T5</f>
        <v>23.991865002345797</v>
      </c>
      <c r="W3" s="188">
        <f>+'Statement - 2'!U5</f>
        <v>25.024964453750997</v>
      </c>
      <c r="X3" s="188">
        <f>+'Statement - 2'!V5</f>
        <v>21.826491452165566</v>
      </c>
      <c r="Y3" s="188">
        <f>+'Statement - 2'!W5</f>
        <v>21.309946800658288</v>
      </c>
      <c r="Z3" s="188">
        <f>+'Statement - 2'!X5</f>
        <v>21.54208193985686</v>
      </c>
      <c r="AA3" s="188">
        <f>+'Statement - 2'!Y5</f>
        <v>28.608380058657048</v>
      </c>
      <c r="AB3" s="188">
        <f>+'Statement - 2'!Z5</f>
        <v>21.414526281715013</v>
      </c>
      <c r="AC3" s="188">
        <f>+'Statement - 2'!AA5</f>
        <v>21.055299361361598</v>
      </c>
      <c r="AD3" s="188">
        <f>+'Statement - 2'!AB5</f>
        <v>19.616367072926053</v>
      </c>
      <c r="AE3" s="188">
        <f>+'Statement - 2'!AC5</f>
        <v>20.470487288050826</v>
      </c>
      <c r="AF3" s="188">
        <f>+'Statement - 2'!AD5</f>
        <v>19.209479974639471</v>
      </c>
      <c r="AG3" s="188">
        <f>+'Statement - 2'!AE5</f>
        <v>15.505631198377303</v>
      </c>
      <c r="AH3" s="188">
        <f>+'Statement - 2'!AF5</f>
        <v>10.663662585649794</v>
      </c>
      <c r="AI3" s="188">
        <f>+'Statement - 2'!AG5</f>
        <v>8.3499879435658926</v>
      </c>
      <c r="AJ3" s="188">
        <f>+'Statement - 2'!AH5</f>
        <v>8</v>
      </c>
      <c r="AK3" s="188">
        <f>+'Statement - 2'!AI5</f>
        <v>0</v>
      </c>
      <c r="AL3" s="188">
        <f>+'Statement - 2'!AJ5</f>
        <v>0</v>
      </c>
    </row>
    <row r="4" spans="3:38" ht="20.100000000000001" customHeight="1">
      <c r="C4" s="229" t="s">
        <v>132</v>
      </c>
      <c r="D4" s="138"/>
      <c r="E4" s="138"/>
      <c r="G4" s="188">
        <f>+'Statement - 2'!E12</f>
        <v>0</v>
      </c>
      <c r="H4" s="188">
        <f>+'Statement - 2'!F12</f>
        <v>0</v>
      </c>
      <c r="I4" s="188">
        <f>+'Statement - 2'!G12</f>
        <v>26.096555135000003</v>
      </c>
      <c r="J4" s="188">
        <f>+'Statement - 2'!H12</f>
        <v>0</v>
      </c>
      <c r="K4" s="188">
        <f>+'Statement - 2'!I12</f>
        <v>26.096555135000003</v>
      </c>
      <c r="L4" s="188">
        <f>+'Statement - 2'!J12</f>
        <v>0</v>
      </c>
      <c r="M4" s="188">
        <f>+'Statement - 2'!K12</f>
        <v>0</v>
      </c>
      <c r="N4" s="188">
        <f>+'Statement - 2'!L12</f>
        <v>23.136672639512092</v>
      </c>
      <c r="O4" s="188">
        <f>+'Statement - 2'!M12</f>
        <v>15.466314194162738</v>
      </c>
      <c r="P4" s="188">
        <f>+'Statement - 2'!N12</f>
        <v>23.500851454670745</v>
      </c>
      <c r="Q4" s="188">
        <f>+'Statement - 2'!O12</f>
        <v>23.507137699882506</v>
      </c>
      <c r="R4" s="188">
        <f>+'Statement - 2'!P12</f>
        <v>23.117872259882503</v>
      </c>
      <c r="S4" s="188">
        <f>+'Statement - 2'!Q12</f>
        <v>23.065482179882501</v>
      </c>
      <c r="T4" s="188">
        <f>+'Statement - 2'!R12</f>
        <v>27.407329969090718</v>
      </c>
      <c r="U4" s="188">
        <f>+'Statement - 2'!S12</f>
        <v>30.928305432116083</v>
      </c>
      <c r="V4" s="188">
        <f>+'Statement - 2'!T12</f>
        <v>31.013458323762244</v>
      </c>
      <c r="W4" s="188">
        <f>+'Statement - 2'!U12</f>
        <v>19.641865002345796</v>
      </c>
      <c r="X4" s="188">
        <f>+'Statement - 2'!V12</f>
        <v>20.674964453750995</v>
      </c>
      <c r="Y4" s="188">
        <f>+'Statement - 2'!W12</f>
        <v>17.476491452165568</v>
      </c>
      <c r="Z4" s="188">
        <f>+'Statement - 2'!X12</f>
        <v>16.959946800658287</v>
      </c>
      <c r="AA4" s="188">
        <f>+'Statement - 2'!Y12</f>
        <v>17.192081939856863</v>
      </c>
      <c r="AB4" s="188">
        <f>+'Statement - 2'!Z12</f>
        <v>24.258380058657046</v>
      </c>
      <c r="AC4" s="188">
        <f>+'Statement - 2'!AA12</f>
        <v>17.064526281715011</v>
      </c>
      <c r="AD4" s="188">
        <f>+'Statement - 2'!AB12</f>
        <v>16.705299361361597</v>
      </c>
      <c r="AE4" s="188">
        <f>+'Statement - 2'!AC12</f>
        <v>15.266367072926053</v>
      </c>
      <c r="AF4" s="188">
        <f>+'Statement - 2'!AD12</f>
        <v>20.470487288050826</v>
      </c>
      <c r="AG4" s="188">
        <f>+'Statement - 2'!AE12</f>
        <v>19.209479974639471</v>
      </c>
      <c r="AH4" s="188">
        <f>+'Statement - 2'!AF12</f>
        <v>15.505631198377303</v>
      </c>
      <c r="AI4" s="188">
        <f>+'Statement - 2'!AG12</f>
        <v>10.663662585649794</v>
      </c>
      <c r="AJ4" s="188">
        <f>+'Statement - 2'!AH12</f>
        <v>0</v>
      </c>
      <c r="AK4" s="188">
        <f>+'Statement - 2'!AI12</f>
        <v>16.349987943565893</v>
      </c>
      <c r="AL4" s="188">
        <f>+'Statement - 2'!AJ12</f>
        <v>26.04</v>
      </c>
    </row>
    <row r="5" spans="3:38" ht="20.100000000000001" customHeight="1" thickBot="1">
      <c r="C5" s="225" t="s">
        <v>133</v>
      </c>
      <c r="D5" s="138"/>
      <c r="E5" s="138"/>
      <c r="G5" s="188">
        <f>+'Statement - 2'!E21</f>
        <v>0</v>
      </c>
      <c r="H5" s="188">
        <f>+'Statement - 2'!F21</f>
        <v>0</v>
      </c>
      <c r="I5" s="188">
        <f>+'Statement - 2'!G21</f>
        <v>25.052692929599999</v>
      </c>
      <c r="J5" s="188">
        <f>+'Statement - 2'!H21</f>
        <v>0</v>
      </c>
      <c r="K5" s="188">
        <f>+'Statement - 2'!I21</f>
        <v>25.183175705275001</v>
      </c>
      <c r="L5" s="188">
        <f>+'Statement - 2'!J21</f>
        <v>0</v>
      </c>
      <c r="M5" s="188">
        <f>+'Statement - 2'!K21</f>
        <v>0</v>
      </c>
      <c r="N5" s="188">
        <f>+'Statement - 2'!L21</f>
        <v>21.170055465153567</v>
      </c>
      <c r="O5" s="188">
        <f>+'Statement - 2'!M21</f>
        <v>14.151677487658905</v>
      </c>
      <c r="P5" s="188">
        <f>+'Statement - 2'!N21</f>
        <v>21.503279081023734</v>
      </c>
      <c r="Q5" s="188">
        <f>+'Statement - 2'!O21</f>
        <v>21.509030995392493</v>
      </c>
      <c r="R5" s="188">
        <f>+'Statement - 2'!P21</f>
        <v>21.152853117792496</v>
      </c>
      <c r="S5" s="188">
        <f>+'Statement - 2'!Q21</f>
        <v>21.104916194592487</v>
      </c>
      <c r="T5" s="188">
        <f>+'Statement - 2'!R21</f>
        <v>24.860206921718007</v>
      </c>
      <c r="U5" s="188">
        <f>+'Statement - 2'!S21</f>
        <v>28.081899470386219</v>
      </c>
      <c r="V5" s="188">
        <f>+'Statement - 2'!T21</f>
        <v>28.15981436624245</v>
      </c>
      <c r="W5" s="188">
        <f>+'Statement - 2'!U21</f>
        <v>17.754806477146406</v>
      </c>
      <c r="X5" s="188">
        <f>+'Statement - 2'!V21</f>
        <v>18.70009247518216</v>
      </c>
      <c r="Y5" s="188">
        <f>+'Statement - 2'!W21</f>
        <v>15.773489678731494</v>
      </c>
      <c r="Z5" s="188">
        <f>+'Statement - 2'!X21</f>
        <v>15.300851322602329</v>
      </c>
      <c r="AA5" s="188">
        <f>+'Statement - 2'!Y21</f>
        <v>15.513254974969028</v>
      </c>
      <c r="AB5" s="188">
        <f>+'Statement - 2'!Z21</f>
        <v>21.978917753671201</v>
      </c>
      <c r="AC5" s="188">
        <f>+'Statement - 2'!AA21</f>
        <v>15.396541547769235</v>
      </c>
      <c r="AD5" s="188">
        <f>+'Statement - 2'!AB21</f>
        <v>15.067848915645859</v>
      </c>
      <c r="AE5" s="188">
        <f>+'Statement - 2'!AC21</f>
        <v>13.751225871727337</v>
      </c>
      <c r="AF5" s="188">
        <f>+'Statement - 2'!AD21</f>
        <v>18.730495868566507</v>
      </c>
      <c r="AG5" s="188">
        <f>+'Statement - 2'!AE21</f>
        <v>17.576674176795112</v>
      </c>
      <c r="AH5" s="188">
        <f>+'Statement - 2'!AF21</f>
        <v>14.187652546515235</v>
      </c>
      <c r="AI5" s="188">
        <f>+'Statement - 2'!AG21</f>
        <v>9.7572512658695629</v>
      </c>
      <c r="AJ5" s="188">
        <f>+'Statement - 2'!AH21</f>
        <v>0</v>
      </c>
      <c r="AK5" s="188">
        <f>+'Statement - 2'!AI21</f>
        <v>14.960238968362791</v>
      </c>
      <c r="AL5" s="188">
        <f>+'Statement - 2'!AJ21</f>
        <v>26.039129778334136</v>
      </c>
    </row>
    <row r="6" spans="3:38" ht="20.100000000000001" customHeight="1">
      <c r="C6" s="138"/>
      <c r="D6" s="138"/>
      <c r="E6" s="13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</row>
    <row r="7" spans="3:38" ht="20.100000000000001" customHeight="1">
      <c r="C7" s="138"/>
      <c r="D7" s="138"/>
      <c r="E7" s="138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</row>
    <row r="8" spans="3:38">
      <c r="D8" s="138"/>
      <c r="E8" s="13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</row>
    <row r="9" spans="3:38" ht="39.75" customHeight="1" thickBot="1">
      <c r="D9" s="138"/>
      <c r="E9" s="232" t="s">
        <v>137</v>
      </c>
      <c r="F9" s="230"/>
      <c r="G9" s="225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</row>
    <row r="10" spans="3:38" ht="20.100000000000001" customHeight="1">
      <c r="D10" s="140">
        <v>43922</v>
      </c>
      <c r="E10" s="188">
        <f>+'S-Curve All '!E10</f>
        <v>0</v>
      </c>
      <c r="F10" s="137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</row>
    <row r="11" spans="3:38" ht="38.25" customHeight="1">
      <c r="D11" s="140">
        <f>+D10+30</f>
        <v>43952</v>
      </c>
      <c r="E11" s="188">
        <f>+'S-Curve All '!E11</f>
        <v>0</v>
      </c>
      <c r="F11" s="214"/>
      <c r="I11" s="340" t="s">
        <v>114</v>
      </c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143"/>
    </row>
    <row r="12" spans="3:38" ht="20.100000000000001" customHeight="1">
      <c r="D12" s="140">
        <f>+D11+31</f>
        <v>43983</v>
      </c>
      <c r="E12" s="188">
        <f>+'S-Curve All '!E12</f>
        <v>0</v>
      </c>
      <c r="F12" s="214"/>
    </row>
    <row r="13" spans="3:38" ht="20.100000000000001" customHeight="1">
      <c r="D13" s="140">
        <f>+D12+30</f>
        <v>44013</v>
      </c>
      <c r="E13" s="188">
        <f>+'S-Curve All '!E13</f>
        <v>0</v>
      </c>
      <c r="F13" s="214"/>
    </row>
    <row r="14" spans="3:38" ht="20.100000000000001" customHeight="1">
      <c r="D14" s="140">
        <f>+D13+31</f>
        <v>44044</v>
      </c>
      <c r="E14" s="188">
        <f>+'S-Curve All '!E14</f>
        <v>0</v>
      </c>
      <c r="F14" s="214"/>
    </row>
    <row r="15" spans="3:38" ht="20.100000000000001" customHeight="1">
      <c r="D15" s="140">
        <f>+D14+31</f>
        <v>44075</v>
      </c>
      <c r="E15" s="188">
        <f>+'S-Curve All '!E15</f>
        <v>9.7156440185087991</v>
      </c>
      <c r="F15" s="214"/>
    </row>
    <row r="16" spans="3:38" ht="20.100000000000001" customHeight="1">
      <c r="D16" s="140">
        <f>+D15+30</f>
        <v>44105</v>
      </c>
      <c r="E16" s="188">
        <f>+'S-Curve All '!E16</f>
        <v>23.136672639512092</v>
      </c>
      <c r="F16" s="214"/>
    </row>
    <row r="17" spans="4:6" ht="20.100000000000001" customHeight="1">
      <c r="D17" s="140">
        <f>+D16+31</f>
        <v>44136</v>
      </c>
      <c r="E17" s="188">
        <f>+'S-Curve All '!E17</f>
        <v>38.602986833674834</v>
      </c>
      <c r="F17" s="214"/>
    </row>
    <row r="18" spans="4:6" ht="20.100000000000001" customHeight="1">
      <c r="D18" s="140">
        <f>+D17+30</f>
        <v>44166</v>
      </c>
      <c r="E18" s="188">
        <f>+'S-Curve All '!E18</f>
        <v>62.103838288345578</v>
      </c>
      <c r="F18" s="214"/>
    </row>
    <row r="19" spans="4:6" ht="20.100000000000001" customHeight="1">
      <c r="D19" s="140">
        <f>+D18+31</f>
        <v>44197</v>
      </c>
      <c r="E19" s="188">
        <f>+'S-Curve All '!E19</f>
        <v>85.610975988228091</v>
      </c>
      <c r="F19" s="214"/>
    </row>
    <row r="20" spans="4:6" ht="20.100000000000001" customHeight="1">
      <c r="D20" s="140">
        <f>+D19+31</f>
        <v>44228</v>
      </c>
      <c r="E20" s="188">
        <f>+'S-Curve All '!E20</f>
        <v>108.72884824811059</v>
      </c>
      <c r="F20" s="214"/>
    </row>
    <row r="21" spans="4:6" ht="20.100000000000001" customHeight="1">
      <c r="D21" s="140">
        <f>+D20+28</f>
        <v>44256</v>
      </c>
      <c r="E21" s="188">
        <f>+'S-Curve All '!E21</f>
        <v>131.79433042799309</v>
      </c>
      <c r="F21" s="214"/>
    </row>
    <row r="22" spans="4:6" ht="20.100000000000001" customHeight="1">
      <c r="D22" s="140">
        <f>+D21+31</f>
        <v>44287</v>
      </c>
      <c r="E22" s="188">
        <f>+'S-Curve All '!E22</f>
        <v>163.55166039708379</v>
      </c>
      <c r="F22" s="214"/>
    </row>
    <row r="23" spans="4:6" ht="20.100000000000001" customHeight="1">
      <c r="D23" s="140">
        <f>+D22+30</f>
        <v>44317</v>
      </c>
      <c r="E23" s="188">
        <f>+'S-Curve All '!E23</f>
        <v>198.82996582919986</v>
      </c>
      <c r="F23" s="214"/>
    </row>
    <row r="24" spans="4:6" ht="20.100000000000001" customHeight="1">
      <c r="D24" s="140">
        <f>+D23+31</f>
        <v>44348</v>
      </c>
      <c r="E24" s="188">
        <f>+'S-Curve All '!E24</f>
        <v>234.19342415296211</v>
      </c>
      <c r="F24" s="214"/>
    </row>
    <row r="25" spans="4:6" ht="20.100000000000001" customHeight="1">
      <c r="D25" s="140">
        <f>+D24+30</f>
        <v>44378</v>
      </c>
      <c r="E25" s="188">
        <f>+'S-Curve All '!E25</f>
        <v>258.18528915530788</v>
      </c>
      <c r="F25" s="214"/>
    </row>
    <row r="26" spans="4:6" ht="20.100000000000001" customHeight="1">
      <c r="D26" s="140">
        <f>+D25+31</f>
        <v>44409</v>
      </c>
      <c r="E26" s="188">
        <f>+'S-Curve All '!E26</f>
        <v>283.2102536090589</v>
      </c>
      <c r="F26" s="214"/>
    </row>
    <row r="27" spans="4:6" ht="20.100000000000001" customHeight="1">
      <c r="D27" s="140">
        <f>+D26+31</f>
        <v>44440</v>
      </c>
      <c r="E27" s="188">
        <f>+'S-Curve All '!E27</f>
        <v>305.03674506122445</v>
      </c>
      <c r="F27" s="214"/>
    </row>
    <row r="28" spans="4:6" ht="20.100000000000001" customHeight="1">
      <c r="D28" s="140">
        <f>+D27+30</f>
        <v>44470</v>
      </c>
      <c r="E28" s="188">
        <f>+'S-Curve All '!E28</f>
        <v>326.34669186188273</v>
      </c>
      <c r="F28" s="214"/>
    </row>
    <row r="29" spans="4:6" ht="20.100000000000001" customHeight="1">
      <c r="D29" s="140">
        <f>+D28+31</f>
        <v>44501</v>
      </c>
      <c r="E29" s="188">
        <f>+'S-Curve All '!E29</f>
        <v>347.8887738017396</v>
      </c>
      <c r="F29" s="214"/>
    </row>
    <row r="30" spans="4:6" ht="20.100000000000001" customHeight="1">
      <c r="D30" s="140">
        <f>+D29+30</f>
        <v>44531</v>
      </c>
      <c r="E30" s="188">
        <f>+'S-Curve All '!E30</f>
        <v>376.49715386039668</v>
      </c>
      <c r="F30" s="214"/>
    </row>
    <row r="31" spans="4:6" ht="20.100000000000001" customHeight="1">
      <c r="D31" s="140">
        <f>+D30+31</f>
        <v>44562</v>
      </c>
      <c r="E31" s="188">
        <f>+'S-Curve All '!E31</f>
        <v>397.91168014211166</v>
      </c>
      <c r="F31" s="214"/>
    </row>
    <row r="32" spans="4:6" ht="20.100000000000001" customHeight="1">
      <c r="D32" s="140">
        <f>+D31+31</f>
        <v>44593</v>
      </c>
      <c r="E32" s="188">
        <f>+'S-Curve All '!E32</f>
        <v>418.96697950347328</v>
      </c>
      <c r="F32" s="214"/>
    </row>
    <row r="33" spans="4:6" ht="20.100000000000001" customHeight="1">
      <c r="D33" s="140">
        <f>+D32+29</f>
        <v>44622</v>
      </c>
      <c r="E33" s="188">
        <f>+'S-Curve All '!E33</f>
        <v>438.58334657639932</v>
      </c>
      <c r="F33" s="214"/>
    </row>
    <row r="34" spans="4:6" ht="20.100000000000001" customHeight="1">
      <c r="D34" s="140">
        <f>+D33+30</f>
        <v>44652</v>
      </c>
      <c r="E34" s="188">
        <f>+'S-Curve All '!E34</f>
        <v>459.05383386445016</v>
      </c>
      <c r="F34" s="214"/>
    </row>
    <row r="35" spans="4:6" ht="20.100000000000001" customHeight="1">
      <c r="D35" s="140">
        <f>+D34+31</f>
        <v>44683</v>
      </c>
      <c r="E35" s="188">
        <f>+'S-Curve All '!E35</f>
        <v>478.26331383908962</v>
      </c>
      <c r="F35" s="214"/>
    </row>
    <row r="36" spans="4:6" ht="20.100000000000001" customHeight="1">
      <c r="D36" s="140">
        <f>+D35+30</f>
        <v>44713</v>
      </c>
      <c r="E36" s="188">
        <f>+'S-Curve All '!E36</f>
        <v>493.76894503746695</v>
      </c>
      <c r="F36" s="214"/>
    </row>
    <row r="37" spans="4:6" ht="20.100000000000001" customHeight="1">
      <c r="D37" s="140">
        <f>+D36+31</f>
        <v>44744</v>
      </c>
      <c r="E37" s="188">
        <f>+'S-Curve All '!E37</f>
        <v>504.43260762311672</v>
      </c>
      <c r="F37" s="214"/>
    </row>
    <row r="38" spans="4:6" ht="20.100000000000001" customHeight="1">
      <c r="D38" s="140">
        <f>+D37+31</f>
        <v>44775</v>
      </c>
      <c r="E38" s="188">
        <f>+'S-Curve All '!E38</f>
        <v>512.78259556668263</v>
      </c>
      <c r="F38" s="214"/>
    </row>
    <row r="39" spans="4:6" ht="20.100000000000001" customHeight="1">
      <c r="D39" s="140">
        <f>+D38+30</f>
        <v>44805</v>
      </c>
      <c r="E39" s="188">
        <f>+'S-Curve All '!E39</f>
        <v>520.78259556668263</v>
      </c>
      <c r="F39" s="214"/>
    </row>
    <row r="40" spans="4:6" ht="20.100000000000001" customHeight="1">
      <c r="D40" s="140">
        <f>+D39+30</f>
        <v>44835</v>
      </c>
      <c r="E40" s="188">
        <f>+'S-Curve All '!E40</f>
        <v>520.78259556668263</v>
      </c>
    </row>
    <row r="41" spans="4:6" ht="20.100000000000001" customHeight="1">
      <c r="D41" s="140">
        <f>+D40+31</f>
        <v>44866</v>
      </c>
      <c r="E41" s="188">
        <f>+'S-Curve All '!E41</f>
        <v>520.78259556668263</v>
      </c>
    </row>
    <row r="42" spans="4:6">
      <c r="D42" s="140"/>
      <c r="E42" s="140"/>
    </row>
    <row r="43" spans="4:6">
      <c r="D43" s="140"/>
      <c r="E43" s="140"/>
    </row>
    <row r="44" spans="4:6">
      <c r="D44" s="140"/>
      <c r="E44" s="140"/>
    </row>
  </sheetData>
  <mergeCells count="1">
    <mergeCell ref="I11:U11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7:V39"/>
  <sheetViews>
    <sheetView view="pageBreakPreview" zoomScale="85" zoomScaleSheetLayoutView="85" workbookViewId="0">
      <selection activeCell="X22" sqref="X22"/>
    </sheetView>
  </sheetViews>
  <sheetFormatPr defaultRowHeight="15"/>
  <sheetData>
    <row r="7" spans="4:22" ht="51">
      <c r="D7" s="138"/>
      <c r="E7" s="232" t="s">
        <v>138</v>
      </c>
    </row>
    <row r="8" spans="4:22">
      <c r="D8" s="140">
        <v>43922</v>
      </c>
      <c r="E8" s="188">
        <f>+'S-Curve All '!F10</f>
        <v>0</v>
      </c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4:22">
      <c r="D9" s="140">
        <f>+D8+30</f>
        <v>43952</v>
      </c>
      <c r="E9" s="188">
        <f>+'S-Curve All '!F11</f>
        <v>0</v>
      </c>
      <c r="J9" s="340" t="s">
        <v>114</v>
      </c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</row>
    <row r="10" spans="4:22">
      <c r="D10" s="140">
        <f>+D9+31</f>
        <v>43983</v>
      </c>
      <c r="E10" s="188">
        <f>+'S-Curve All '!F12</f>
        <v>26.096555135000003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4:22">
      <c r="D11" s="140">
        <f>+D10+30</f>
        <v>44013</v>
      </c>
      <c r="E11" s="188">
        <f>+'S-Curve All '!F13</f>
        <v>26.096555135000003</v>
      </c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4:22">
      <c r="D12" s="140">
        <f>+D11+31</f>
        <v>44044</v>
      </c>
      <c r="E12" s="188">
        <f>+'S-Curve All '!F14</f>
        <v>52.193110270000005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</row>
    <row r="13" spans="4:22">
      <c r="D13" s="140">
        <f>+D12+31</f>
        <v>44075</v>
      </c>
      <c r="E13" s="188">
        <f>+'S-Curve All '!F15</f>
        <v>52.193110270000005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</row>
    <row r="14" spans="4:22">
      <c r="D14" s="140">
        <f>+D13+30</f>
        <v>44105</v>
      </c>
      <c r="E14" s="188">
        <f>+'S-Curve All '!F16</f>
        <v>52.193110270000005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4:22">
      <c r="D15" s="140">
        <f>+D14+31</f>
        <v>44136</v>
      </c>
      <c r="E15" s="188">
        <f>+'S-Curve All '!F17</f>
        <v>75.32978290951209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</row>
    <row r="16" spans="4:22">
      <c r="D16" s="140">
        <f>+D15+30</f>
        <v>44166</v>
      </c>
      <c r="E16" s="188">
        <f>+'S-Curve All '!F18</f>
        <v>90.796097103674825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4:22">
      <c r="D17" s="140">
        <f>+D16+31</f>
        <v>44197</v>
      </c>
      <c r="E17" s="188">
        <f>+'S-Curve All '!F19</f>
        <v>114.29694855834558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</row>
    <row r="18" spans="4:22">
      <c r="D18" s="140">
        <f>+D17+31</f>
        <v>44228</v>
      </c>
      <c r="E18" s="188">
        <f>+'S-Curve All '!F20</f>
        <v>137.8040862582281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</row>
    <row r="19" spans="4:22">
      <c r="D19" s="140">
        <f>+D18+28</f>
        <v>44256</v>
      </c>
      <c r="E19" s="188">
        <f>+'S-Curve All '!F21</f>
        <v>160.92195851811061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4:22">
      <c r="D20" s="140">
        <f>+D19+31</f>
        <v>44287</v>
      </c>
      <c r="E20" s="188">
        <f>+'S-Curve All '!F22</f>
        <v>183.98744069799312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</row>
    <row r="21" spans="4:22">
      <c r="D21" s="140">
        <f>+D20+30</f>
        <v>44317</v>
      </c>
      <c r="E21" s="188">
        <f>+'S-Curve All '!F23</f>
        <v>211.39477066708383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4:22">
      <c r="D22" s="140">
        <f>+D21+31</f>
        <v>44348</v>
      </c>
      <c r="E22" s="188">
        <f>+'S-Curve All '!F24</f>
        <v>242.32307609919991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</row>
    <row r="23" spans="4:22">
      <c r="D23" s="140">
        <f>+D22+30</f>
        <v>44378</v>
      </c>
      <c r="E23" s="188">
        <f>+'S-Curve All '!F25</f>
        <v>273.33653442296213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</row>
    <row r="24" spans="4:22">
      <c r="D24" s="140">
        <f>+D23+31</f>
        <v>44409</v>
      </c>
      <c r="E24" s="188">
        <f>+'S-Curve All '!F26</f>
        <v>292.97839942530794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</row>
    <row r="25" spans="4:22">
      <c r="D25" s="140">
        <f>+D24+31</f>
        <v>44440</v>
      </c>
      <c r="E25" s="188">
        <f>+'S-Curve All '!F27</f>
        <v>313.65336387905893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</row>
    <row r="26" spans="4:22">
      <c r="D26" s="140">
        <f>+D25+30</f>
        <v>44470</v>
      </c>
      <c r="E26" s="188">
        <f>+'S-Curve All '!F28</f>
        <v>331.12985533122452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</row>
    <row r="27" spans="4:22">
      <c r="D27" s="140">
        <f>+D26+31</f>
        <v>44501</v>
      </c>
      <c r="E27" s="188">
        <f>+'S-Curve All '!F29</f>
        <v>348.08980213188283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</row>
    <row r="28" spans="4:22">
      <c r="D28" s="140">
        <f>+D27+30</f>
        <v>44531</v>
      </c>
      <c r="E28" s="188">
        <f>+'S-Curve All '!F30</f>
        <v>365.28188407173968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</row>
    <row r="29" spans="4:22">
      <c r="D29" s="140">
        <f>+D28+31</f>
        <v>44562</v>
      </c>
      <c r="E29" s="188">
        <f>+'S-Curve All '!F31</f>
        <v>389.54026413039674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</row>
    <row r="30" spans="4:22">
      <c r="D30" s="140">
        <f>+D29+31</f>
        <v>44593</v>
      </c>
      <c r="E30" s="188">
        <f>+'S-Curve All '!F32</f>
        <v>406.60479041211175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</row>
    <row r="31" spans="4:22">
      <c r="D31" s="140">
        <f>+D30+29</f>
        <v>44622</v>
      </c>
      <c r="E31" s="188">
        <f>+'S-Curve All '!F33</f>
        <v>423.31008977347335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4:22">
      <c r="D32" s="140">
        <f>+D31+30</f>
        <v>44652</v>
      </c>
      <c r="E32" s="188">
        <f>+'S-Curve All '!F34</f>
        <v>438.57645684639942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</row>
    <row r="33" spans="4:5">
      <c r="D33" s="140">
        <f>+D32+31</f>
        <v>44683</v>
      </c>
      <c r="E33" s="188">
        <f>+'S-Curve All '!F35</f>
        <v>459.04694413445026</v>
      </c>
    </row>
    <row r="34" spans="4:5">
      <c r="D34" s="140">
        <f>+D33+30</f>
        <v>44713</v>
      </c>
      <c r="E34" s="188">
        <f>+'S-Curve All '!F36</f>
        <v>478.25642410908972</v>
      </c>
    </row>
    <row r="35" spans="4:5">
      <c r="D35" s="140">
        <f>+D34+31</f>
        <v>44744</v>
      </c>
      <c r="E35" s="188">
        <f>+'S-Curve All '!F37</f>
        <v>493.76205530746705</v>
      </c>
    </row>
    <row r="36" spans="4:5">
      <c r="D36" s="140">
        <f>+D35+31</f>
        <v>44775</v>
      </c>
      <c r="E36" s="188">
        <f>+'S-Curve All '!F38</f>
        <v>504.42571789311683</v>
      </c>
    </row>
    <row r="37" spans="4:5">
      <c r="D37" s="140">
        <f>+D36+30</f>
        <v>44805</v>
      </c>
      <c r="E37" s="188">
        <f>+'S-Curve All '!F39</f>
        <v>504.42571789311683</v>
      </c>
    </row>
    <row r="38" spans="4:5">
      <c r="D38" s="140">
        <f>+D37+30</f>
        <v>44835</v>
      </c>
      <c r="E38" s="188">
        <f>+'S-Curve All '!F40</f>
        <v>520.77570583668273</v>
      </c>
    </row>
    <row r="39" spans="4:5">
      <c r="D39" s="140">
        <f>+D38+31</f>
        <v>44866</v>
      </c>
      <c r="E39" s="188">
        <f>+'S-Curve All '!F41</f>
        <v>546.8157058366827</v>
      </c>
    </row>
  </sheetData>
  <mergeCells count="1">
    <mergeCell ref="J9:V9"/>
  </mergeCells>
  <printOptions horizontalCentered="1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CP 10 </vt:lpstr>
      <vt:lpstr>CP 10 spk</vt:lpstr>
      <vt:lpstr>to client - Supply</vt:lpstr>
      <vt:lpstr>to client - laying</vt:lpstr>
      <vt:lpstr>to client - Supply TO MAIL</vt:lpstr>
      <vt:lpstr>Statement - 2</vt:lpstr>
      <vt:lpstr>S-Curve All </vt:lpstr>
      <vt:lpstr>S-Curve - WD</vt:lpstr>
      <vt:lpstr>S-Curve - CASH FLOW GROSS</vt:lpstr>
      <vt:lpstr>S-Curve - CASH FLOW NET</vt:lpstr>
      <vt:lpstr>'CP 10 '!Print_Area</vt:lpstr>
      <vt:lpstr>'CP 10 spk'!Print_Area</vt:lpstr>
      <vt:lpstr>'S-Curve - CASH FLOW GROSS'!Print_Area</vt:lpstr>
      <vt:lpstr>'S-Curve - CASH FLOW NET'!Print_Area</vt:lpstr>
      <vt:lpstr>'S-Curve - WD'!Print_Area</vt:lpstr>
      <vt:lpstr>'S-Curve All '!Print_Area</vt:lpstr>
      <vt:lpstr>'Statement - 2'!Print_Area</vt:lpstr>
      <vt:lpstr>'to client - laying'!Print_Area</vt:lpstr>
      <vt:lpstr>'to client - Supply TO MAIL'!Print_Area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204481</dc:creator>
  <cp:lastModifiedBy>Itrust16</cp:lastModifiedBy>
  <cp:lastPrinted>2020-07-29T08:10:37Z</cp:lastPrinted>
  <dcterms:created xsi:type="dcterms:W3CDTF">2020-06-26T09:47:45Z</dcterms:created>
  <dcterms:modified xsi:type="dcterms:W3CDTF">2021-05-03T06:34:02Z</dcterms:modified>
</cp:coreProperties>
</file>