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D:\BWSSB\Itrust\Processed BOQ Files\V2\CP - 27 - 30.08.22\BOQ for Itrust\"/>
    </mc:Choice>
  </mc:AlternateContent>
  <xr:revisionPtr revIDLastSave="0" documentId="13_ncr:1_{059809CF-4AA9-4A14-8F47-8E81581FDFC9}" xr6:coauthVersionLast="47" xr6:coauthVersionMax="47" xr10:uidLastSave="{00000000-0000-0000-0000-000000000000}"/>
  <bookViews>
    <workbookView xWindow="-110" yWindow="-110" windowWidth="19420" windowHeight="10300" tabRatio="878" firstSheet="4" activeTab="5" xr2:uid="{00000000-000D-0000-FFFF-FFFF00000000}"/>
  </bookViews>
  <sheets>
    <sheet name="Qty" sheetId="43" state="hidden" r:id="rId1"/>
    <sheet name="Working" sheetId="44" state="hidden" r:id="rId2"/>
    <sheet name="For new bedding AE" sheetId="45" state="hidden" r:id="rId3"/>
    <sheet name="Sewer 1" sheetId="56" state="hidden" r:id="rId4"/>
    <sheet name="Grand Summary" sheetId="65" r:id="rId5"/>
    <sheet name="Sewer1" sheetId="64" r:id="rId6"/>
    <sheet name="Sewer 2" sheetId="57" r:id="rId7"/>
    <sheet name="Sewer 3" sheetId="58" r:id="rId8"/>
    <sheet name="Sewer 4" sheetId="59" r:id="rId9"/>
    <sheet name="Sewer 5" sheetId="60" r:id="rId10"/>
    <sheet name="Pumping Main" sheetId="61" r:id="rId11"/>
    <sheet name="Overflow of Sewage-3" sheetId="31" state="hidden" r:id="rId12"/>
    <sheet name="Rising main Calculation" sheetId="32" state="hidden" r:id="rId13"/>
    <sheet name="Z factor" sheetId="26" state="hidden" r:id="rId14"/>
    <sheet name="Amount" sheetId="18" state="hidden" r:id="rId15"/>
    <sheet name="STD-Table" sheetId="11" state="hidden" r:id="rId16"/>
    <sheet name="pipe cd" sheetId="22" state="hidden" r:id="rId17"/>
    <sheet name="pipe strength" sheetId="24" state="hidden" r:id="rId18"/>
    <sheet name="pipe Cs" sheetId="23" state="hidden" r:id="rId19"/>
    <sheet name="Pipe laying" sheetId="30" state="hidden" r:id="rId20"/>
    <sheet name="Covered drains" sheetId="46" state="hidden" r:id="rId21"/>
    <sheet name="Day Works" sheetId="63"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__dia1">[1]CPIPE!$B$16:$B$31</definedName>
    <definedName name="__NP3" localSheetId="20">#REF!</definedName>
    <definedName name="__NP3" localSheetId="3">#REF!</definedName>
    <definedName name="__NP3" localSheetId="6">#REF!</definedName>
    <definedName name="__NP3" localSheetId="7">#REF!</definedName>
    <definedName name="__NP3" localSheetId="8">#REF!</definedName>
    <definedName name="__NP3" localSheetId="9">#REF!</definedName>
    <definedName name="__NP3">#REF!</definedName>
    <definedName name="__NP4" localSheetId="20">#REF!</definedName>
    <definedName name="__NP4" localSheetId="3">#REF!</definedName>
    <definedName name="__NP4" localSheetId="6">#REF!</definedName>
    <definedName name="__NP4" localSheetId="7">#REF!</definedName>
    <definedName name="__NP4" localSheetId="8">#REF!</definedName>
    <definedName name="__NP4" localSheetId="9">#REF!</definedName>
    <definedName name="__NP4">#REF!</definedName>
    <definedName name="_col15">[2]Sheet1!$S$29</definedName>
    <definedName name="_col18">[2]Sheet1!$V$29</definedName>
    <definedName name="_col21">[2]Sheet1!$Y$29</definedName>
    <definedName name="_col24">[2]Sheet1!$AB$29</definedName>
    <definedName name="_col27">[2]Sheet1!$AE$29</definedName>
    <definedName name="_col3">[2]Sheet1!$G$29</definedName>
    <definedName name="_col6">[2]Sheet1!$J$29</definedName>
    <definedName name="_col9">[2]Sheet1!$M$29</definedName>
    <definedName name="_dia1">[1]CPIPE!$B$16:$B$31</definedName>
    <definedName name="_NP3" localSheetId="3">#REF!</definedName>
    <definedName name="_NP3" localSheetId="6">#REF!</definedName>
    <definedName name="_NP3" localSheetId="7">#REF!</definedName>
    <definedName name="_NP3" localSheetId="8">#REF!</definedName>
    <definedName name="_NP3" localSheetId="9">#REF!</definedName>
    <definedName name="_NP3">#REF!</definedName>
    <definedName name="_NP4" localSheetId="3">#REF!</definedName>
    <definedName name="_NP4" localSheetId="6">#REF!</definedName>
    <definedName name="_NP4" localSheetId="7">#REF!</definedName>
    <definedName name="_NP4" localSheetId="8">#REF!</definedName>
    <definedName name="_NP4" localSheetId="9">#REF!</definedName>
    <definedName name="_NP4">#REF!</definedName>
    <definedName name="A" localSheetId="3">#REF!</definedName>
    <definedName name="A" localSheetId="6">#REF!</definedName>
    <definedName name="A" localSheetId="7">#REF!</definedName>
    <definedName name="A" localSheetId="8">#REF!</definedName>
    <definedName name="A" localSheetId="9">#REF!</definedName>
    <definedName name="A">#REF!</definedName>
    <definedName name="aa" localSheetId="3">[3]CPIPE2!#REF!</definedName>
    <definedName name="aa" localSheetId="6">[3]CPIPE2!#REF!</definedName>
    <definedName name="aa" localSheetId="7">[3]CPIPE2!#REF!</definedName>
    <definedName name="aa" localSheetId="8">[3]CPIPE2!#REF!</definedName>
    <definedName name="aa" localSheetId="9">[3]CPIPE2!#REF!</definedName>
    <definedName name="aa">[3]CPIPE2!#REF!</definedName>
    <definedName name="B" localSheetId="3">#REF!</definedName>
    <definedName name="B" localSheetId="6">#REF!</definedName>
    <definedName name="B" localSheetId="7">#REF!</definedName>
    <definedName name="B" localSheetId="8">#REF!</definedName>
    <definedName name="B" localSheetId="9">#REF!</definedName>
    <definedName name="B">#REF!</definedName>
    <definedName name="ballies">'[4]Material '!$G$31</definedName>
    <definedName name="beam3">[5]CONNECT!$N$86,[5]CONNECT!$N$100</definedName>
    <definedName name="Bedding" localSheetId="3">#REF!</definedName>
    <definedName name="Bedding" localSheetId="6">#REF!</definedName>
    <definedName name="Bedding" localSheetId="7">#REF!</definedName>
    <definedName name="Bedding" localSheetId="8">#REF!</definedName>
    <definedName name="Bedding" localSheetId="9">#REF!</definedName>
    <definedName name="Bedding">#REF!</definedName>
    <definedName name="Bedding2" localSheetId="3">#REF!</definedName>
    <definedName name="Bedding2" localSheetId="6">#REF!</definedName>
    <definedName name="Bedding2" localSheetId="7">#REF!</definedName>
    <definedName name="Bedding2" localSheetId="8">#REF!</definedName>
    <definedName name="Bedding2" localSheetId="9">#REF!</definedName>
    <definedName name="Bedding2">#REF!</definedName>
    <definedName name="bondstone">'[4]Material '!$G$40</definedName>
    <definedName name="brace12">[2]Sheet1!$AT$30</definedName>
    <definedName name="brace15">[2]Sheet1!$AW$30</definedName>
    <definedName name="brace18">[2]Sheet1!$AZ$30</definedName>
    <definedName name="brace21">[2]Sheet1!$BC$30</definedName>
    <definedName name="brace24">[2]Sheet1!$BF$30</definedName>
    <definedName name="brace27">[2]Sheet1!$BI$30</definedName>
    <definedName name="brace3">[2]Sheet1!$AK$30</definedName>
    <definedName name="brace6">[2]Sheet1!$AN$30</definedName>
    <definedName name="brace9">[2]Sheet1!$AQ$30</definedName>
    <definedName name="C_" localSheetId="3">#REF!</definedName>
    <definedName name="C_" localSheetId="6">#REF!</definedName>
    <definedName name="C_" localSheetId="7">#REF!</definedName>
    <definedName name="C_" localSheetId="8">#REF!</definedName>
    <definedName name="C_" localSheetId="9">#REF!</definedName>
    <definedName name="C_">#REF!</definedName>
    <definedName name="cd" localSheetId="3">#REF!</definedName>
    <definedName name="cd" localSheetId="6">#REF!</definedName>
    <definedName name="cd" localSheetId="7">#REF!</definedName>
    <definedName name="cd" localSheetId="8">#REF!</definedName>
    <definedName name="cd" localSheetId="9">#REF!</definedName>
    <definedName name="cd">#REF!</definedName>
    <definedName name="cdx">[6]Labour!$D$3</definedName>
    <definedName name="ClassofPipeTable" localSheetId="3">#REF!</definedName>
    <definedName name="ClassofPipeTable" localSheetId="6">#REF!</definedName>
    <definedName name="ClassofPipeTable" localSheetId="7">#REF!</definedName>
    <definedName name="ClassofPipeTable" localSheetId="8">#REF!</definedName>
    <definedName name="ClassofPipeTable" localSheetId="9">#REF!</definedName>
    <definedName name="ClassofPipeTable">#REF!</definedName>
    <definedName name="CO_Z1">[7]Z1_DATA!$B$4:$K$160</definedName>
    <definedName name="co_z2">'[8]zone-2'!$A$1:$D$434</definedName>
    <definedName name="cop" localSheetId="3">[3]CPIPE2!#REF!</definedName>
    <definedName name="cop" localSheetId="6">[3]CPIPE2!#REF!</definedName>
    <definedName name="cop" localSheetId="7">[3]CPIPE2!#REF!</definedName>
    <definedName name="cop" localSheetId="8">[3]CPIPE2!#REF!</definedName>
    <definedName name="cop" localSheetId="9">[3]CPIPE2!#REF!</definedName>
    <definedName name="cop">[3]CPIPE2!#REF!</definedName>
    <definedName name="cost_estimate_B" localSheetId="3">#REF!</definedName>
    <definedName name="cost_estimate_B" localSheetId="6">#REF!</definedName>
    <definedName name="cost_estimate_B" localSheetId="7">#REF!</definedName>
    <definedName name="cost_estimate_B" localSheetId="8">#REF!</definedName>
    <definedName name="cost_estimate_B" localSheetId="9">#REF!</definedName>
    <definedName name="cost_estimate_B">#REF!</definedName>
    <definedName name="Cpipe1" localSheetId="3">#REF!</definedName>
    <definedName name="Cpipe1" localSheetId="6">#REF!</definedName>
    <definedName name="Cpipe1" localSheetId="7">#REF!</definedName>
    <definedName name="Cpipe1" localSheetId="8">#REF!</definedName>
    <definedName name="Cpipe1" localSheetId="9">#REF!</definedName>
    <definedName name="Cpipe1">#REF!</definedName>
    <definedName name="Cpipe2" localSheetId="3">#REF!</definedName>
    <definedName name="Cpipe2" localSheetId="6">#REF!</definedName>
    <definedName name="Cpipe2" localSheetId="7">#REF!</definedName>
    <definedName name="Cpipe2" localSheetId="8">#REF!</definedName>
    <definedName name="Cpipe2" localSheetId="9">#REF!</definedName>
    <definedName name="Cpipe2">#REF!</definedName>
    <definedName name="Cs" localSheetId="2">#REF!</definedName>
    <definedName name="Cs" localSheetId="3">#REF!</definedName>
    <definedName name="Cs" localSheetId="6">#REF!</definedName>
    <definedName name="Cs" localSheetId="7">#REF!</definedName>
    <definedName name="Cs" localSheetId="8">#REF!</definedName>
    <definedName name="Cs" localSheetId="9">#REF!</definedName>
    <definedName name="Cs">#REF!</definedName>
    <definedName name="cw">[9]Labour!$D$5</definedName>
    <definedName name="D" localSheetId="3">#REF!</definedName>
    <definedName name="D" localSheetId="6">#REF!</definedName>
    <definedName name="D" localSheetId="7">#REF!</definedName>
    <definedName name="D" localSheetId="8">#REF!</definedName>
    <definedName name="D" localSheetId="9">#REF!</definedName>
    <definedName name="D">#REF!</definedName>
    <definedName name="data">[10]Sheet1!$B$3:$E$252</definedName>
    <definedName name="_xlnm.Database" localSheetId="10">#REF!</definedName>
    <definedName name="_xlnm.Database" localSheetId="3">#REF!</definedName>
    <definedName name="_xlnm.Database" localSheetId="6">#REF!</definedName>
    <definedName name="_xlnm.Database" localSheetId="7">#REF!</definedName>
    <definedName name="_xlnm.Database" localSheetId="8">#REF!</definedName>
    <definedName name="_xlnm.Database" localSheetId="9">#REF!</definedName>
    <definedName name="_xlnm.Database">#REF!</definedName>
    <definedName name="Design_sheet" localSheetId="3">#REF!</definedName>
    <definedName name="Design_sheet" localSheetId="6">#REF!</definedName>
    <definedName name="Design_sheet" localSheetId="7">#REF!</definedName>
    <definedName name="Design_sheet" localSheetId="8">#REF!</definedName>
    <definedName name="Design_sheet" localSheetId="9">#REF!</definedName>
    <definedName name="Design_sheet">#REF!</definedName>
    <definedName name="Dia" localSheetId="3">#REF!</definedName>
    <definedName name="Dia" localSheetId="6">#REF!</definedName>
    <definedName name="Dia" localSheetId="7">#REF!</definedName>
    <definedName name="Dia" localSheetId="8">#REF!</definedName>
    <definedName name="Dia" localSheetId="9">#REF!</definedName>
    <definedName name="Dia">#REF!</definedName>
    <definedName name="dvalue" localSheetId="20">'[11]pipe DVALUE'!$A$4:$C$104</definedName>
    <definedName name="dvalue" localSheetId="3">#REF!</definedName>
    <definedName name="dvalue" localSheetId="6">#REF!</definedName>
    <definedName name="dvalue" localSheetId="7">#REF!</definedName>
    <definedName name="dvalue" localSheetId="8">#REF!</definedName>
    <definedName name="dvalue" localSheetId="9">#REF!</definedName>
    <definedName name="dvalue" localSheetId="1">'[12]pipe DVALUE'!$A$4:$C$104</definedName>
    <definedName name="dvalue">#REF!</definedName>
    <definedName name="E" localSheetId="20">#REF!</definedName>
    <definedName name="E" localSheetId="3">#REF!</definedName>
    <definedName name="E" localSheetId="6">#REF!</definedName>
    <definedName name="E" localSheetId="7">#REF!</definedName>
    <definedName name="E" localSheetId="8">#REF!</definedName>
    <definedName name="E" localSheetId="9">#REF!</definedName>
    <definedName name="E">#REF!</definedName>
    <definedName name="excavation_rate_analysis" localSheetId="20">#REF!</definedName>
    <definedName name="excavation_rate_analysis" localSheetId="3">#REF!</definedName>
    <definedName name="excavation_rate_analysis" localSheetId="6">#REF!</definedName>
    <definedName name="excavation_rate_analysis" localSheetId="7">#REF!</definedName>
    <definedName name="excavation_rate_analysis" localSheetId="8">#REF!</definedName>
    <definedName name="excavation_rate_analysis" localSheetId="9">#REF!</definedName>
    <definedName name="excavation_rate_analysis">#REF!</definedName>
    <definedName name="excavationsheet" localSheetId="20">#REF!</definedName>
    <definedName name="excavationsheet" localSheetId="3">#REF!</definedName>
    <definedName name="excavationsheet" localSheetId="6">#REF!</definedName>
    <definedName name="excavationsheet" localSheetId="7">#REF!</definedName>
    <definedName name="excavationsheet" localSheetId="8">#REF!</definedName>
    <definedName name="excavationsheet" localSheetId="9">#REF!</definedName>
    <definedName name="excavationsheet">#REF!</definedName>
    <definedName name="faciastone">'[4]Material '!$G$51</definedName>
    <definedName name="gh" localSheetId="3">#REF!</definedName>
    <definedName name="gh" localSheetId="6">#REF!</definedName>
    <definedName name="gh" localSheetId="7">#REF!</definedName>
    <definedName name="gh" localSheetId="8">#REF!</definedName>
    <definedName name="gh" localSheetId="9">#REF!</definedName>
    <definedName name="gh">#REF!</definedName>
    <definedName name="GLs" localSheetId="3">#REF!</definedName>
    <definedName name="GLs" localSheetId="6">#REF!</definedName>
    <definedName name="GLs" localSheetId="7">#REF!</definedName>
    <definedName name="GLs" localSheetId="8">#REF!</definedName>
    <definedName name="GLs" localSheetId="9">#REF!</definedName>
    <definedName name="GLs">#REF!</definedName>
    <definedName name="H_B" localSheetId="3">#REF!</definedName>
    <definedName name="H_B" localSheetId="6">#REF!</definedName>
    <definedName name="H_B" localSheetId="7">#REF!</definedName>
    <definedName name="H_B" localSheetId="8">#REF!</definedName>
    <definedName name="H_B" localSheetId="9">#REF!</definedName>
    <definedName name="H_B">#REF!</definedName>
    <definedName name="hidecolumns" localSheetId="2">#REF!,#REF!,#REF!,#REF!,#REF!,#REF!,#REF!,#REF!,#REF!,#REF!,#REF!,#REF!,#REF!,#REF!,#REF!,#REF!,#REF!,#REF!,#REF!</definedName>
    <definedName name="hidecolumns" localSheetId="3">#REF!,#REF!,#REF!,#REF!,#REF!,#REF!,#REF!,#REF!,#REF!,#REF!,#REF!,#REF!,#REF!,#REF!,#REF!,#REF!,#REF!,#REF!,#REF!</definedName>
    <definedName name="hidecolumns" localSheetId="6">#REF!,#REF!,#REF!,#REF!,#REF!,#REF!,#REF!,#REF!,#REF!,#REF!,#REF!,#REF!,#REF!,#REF!,#REF!,#REF!,#REF!,#REF!,#REF!</definedName>
    <definedName name="hidecolumns" localSheetId="7">#REF!,#REF!,#REF!,#REF!,#REF!,#REF!,#REF!,#REF!,#REF!,#REF!,#REF!,#REF!,#REF!,#REF!,#REF!,#REF!,#REF!,#REF!,#REF!</definedName>
    <definedName name="hidecolumns" localSheetId="8">#REF!,#REF!,#REF!,#REF!,#REF!,#REF!,#REF!,#REF!,#REF!,#REF!,#REF!,#REF!,#REF!,#REF!,#REF!,#REF!,#REF!,#REF!,#REF!</definedName>
    <definedName name="hidecolumns" localSheetId="9">#REF!,#REF!,#REF!,#REF!,#REF!,#REF!,#REF!,#REF!,#REF!,#REF!,#REF!,#REF!,#REF!,#REF!,#REF!,#REF!,#REF!,#REF!,#REF!</definedName>
    <definedName name="hidecolumns" localSheetId="1">#REF!,#REF!,#REF!,#REF!,#REF!,#REF!,#REF!,#REF!,#REF!,#REF!,#REF!,#REF!,#REF!,#REF!,#REF!,#REF!,#REF!,#REF!,#REF!</definedName>
    <definedName name="hidecolumns">#REF!,#REF!,#REF!,#REF!,#REF!,#REF!,#REF!,#REF!,#REF!,#REF!,#REF!,#REF!,#REF!,#REF!,#REF!,#REF!,#REF!,#REF!,#REF!</definedName>
    <definedName name="hidecolumns2" localSheetId="2">#REF!,#REF!,#REF!,#REF!,#REF!,#REF!,#REF!,#REF!,#REF!,#REF!,#REF!,#REF!,#REF!,#REF!,#REF!,#REF!,#REF!,#REF!</definedName>
    <definedName name="hidecolumns2" localSheetId="3">#REF!,#REF!,#REF!,#REF!,#REF!,#REF!,#REF!,#REF!,#REF!,#REF!,#REF!,#REF!,#REF!,#REF!,#REF!,#REF!,#REF!,#REF!</definedName>
    <definedName name="hidecolumns2" localSheetId="6">#REF!,#REF!,#REF!,#REF!,#REF!,#REF!,#REF!,#REF!,#REF!,#REF!,#REF!,#REF!,#REF!,#REF!,#REF!,#REF!,#REF!,#REF!</definedName>
    <definedName name="hidecolumns2" localSheetId="7">#REF!,#REF!,#REF!,#REF!,#REF!,#REF!,#REF!,#REF!,#REF!,#REF!,#REF!,#REF!,#REF!,#REF!,#REF!,#REF!,#REF!,#REF!</definedName>
    <definedName name="hidecolumns2" localSheetId="8">#REF!,#REF!,#REF!,#REF!,#REF!,#REF!,#REF!,#REF!,#REF!,#REF!,#REF!,#REF!,#REF!,#REF!,#REF!,#REF!,#REF!,#REF!</definedName>
    <definedName name="hidecolumns2" localSheetId="9">#REF!,#REF!,#REF!,#REF!,#REF!,#REF!,#REF!,#REF!,#REF!,#REF!,#REF!,#REF!,#REF!,#REF!,#REF!,#REF!,#REF!,#REF!</definedName>
    <definedName name="hidecolumns2" localSheetId="1">#REF!,#REF!,#REF!,#REF!,#REF!,#REF!,#REF!,#REF!,#REF!,#REF!,#REF!,#REF!,#REF!,#REF!,#REF!,#REF!,#REF!,#REF!</definedName>
    <definedName name="hidecolumns2">#REF!,#REF!,#REF!,#REF!,#REF!,#REF!,#REF!,#REF!,#REF!,#REF!,#REF!,#REF!,#REF!,#REF!,#REF!,#REF!,#REF!,#REF!</definedName>
    <definedName name="HT">[13]JACKWELL!$V$13:$V$45</definedName>
    <definedName name="humepipe1200">'[4]Material '!$G$48</definedName>
    <definedName name="humepipenp3">'[4]Material '!$G$49</definedName>
    <definedName name="I_CO">'[14]I-CO'!$A$1:$D$487</definedName>
    <definedName name="invert" localSheetId="3">#REF!</definedName>
    <definedName name="invert" localSheetId="6">#REF!</definedName>
    <definedName name="invert" localSheetId="7">#REF!</definedName>
    <definedName name="invert" localSheetId="8">#REF!</definedName>
    <definedName name="invert" localSheetId="9">#REF!</definedName>
    <definedName name="invert">#REF!</definedName>
    <definedName name="iomko" localSheetId="3">#REF!</definedName>
    <definedName name="iomko" localSheetId="6">#REF!</definedName>
    <definedName name="iomko" localSheetId="7">#REF!</definedName>
    <definedName name="iomko" localSheetId="8">#REF!</definedName>
    <definedName name="iomko" localSheetId="9">#REF!</definedName>
    <definedName name="iomko">#REF!</definedName>
    <definedName name="iopiopjk" localSheetId="3">#REF!</definedName>
    <definedName name="iopiopjk" localSheetId="6">#REF!</definedName>
    <definedName name="iopiopjk" localSheetId="7">#REF!</definedName>
    <definedName name="iopiopjk" localSheetId="8">#REF!</definedName>
    <definedName name="iopiopjk" localSheetId="9">#REF!</definedName>
    <definedName name="iopiopjk">#REF!</definedName>
    <definedName name="L_Bhisti">[15]Labour!$D$3</definedName>
    <definedName name="L_Blacksmith">[15]Labour!$D$5</definedName>
    <definedName name="L_Blaster">[15]Labour!$D$6</definedName>
    <definedName name="L_Driller">[15]Labour!$D$11</definedName>
    <definedName name="L_GL" localSheetId="3">#REF!</definedName>
    <definedName name="L_GL" localSheetId="6">#REF!</definedName>
    <definedName name="L_GL" localSheetId="7">#REF!</definedName>
    <definedName name="L_GL" localSheetId="8">#REF!</definedName>
    <definedName name="L_GL" localSheetId="9">#REF!</definedName>
    <definedName name="L_GL">#REF!</definedName>
    <definedName name="L_Mason_1stClass">[15]Labour!$D$14</definedName>
    <definedName name="L_Mate">[15]Labour!$D$16</definedName>
    <definedName name="L_Mazdoor">[15]Labour!$D$17</definedName>
    <definedName name="L_Mazdoor_Skilled">[16]Labour!$D$19</definedName>
    <definedName name="laying1000" localSheetId="3">#REF!</definedName>
    <definedName name="laying1000" localSheetId="6">#REF!</definedName>
    <definedName name="laying1000" localSheetId="7">#REF!</definedName>
    <definedName name="laying1000" localSheetId="8">#REF!</definedName>
    <definedName name="laying1000" localSheetId="9">#REF!</definedName>
    <definedName name="laying1000">#REF!</definedName>
    <definedName name="laying1100" localSheetId="3">#REF!</definedName>
    <definedName name="laying1100" localSheetId="6">#REF!</definedName>
    <definedName name="laying1100" localSheetId="7">#REF!</definedName>
    <definedName name="laying1100" localSheetId="8">#REF!</definedName>
    <definedName name="laying1100" localSheetId="9">#REF!</definedName>
    <definedName name="laying1100">#REF!</definedName>
    <definedName name="laying1200" localSheetId="3">#REF!</definedName>
    <definedName name="laying1200" localSheetId="6">#REF!</definedName>
    <definedName name="laying1200" localSheetId="7">#REF!</definedName>
    <definedName name="laying1200" localSheetId="8">#REF!</definedName>
    <definedName name="laying1200" localSheetId="9">#REF!</definedName>
    <definedName name="laying1200">#REF!</definedName>
    <definedName name="laying300" localSheetId="3">#REF!</definedName>
    <definedName name="laying300" localSheetId="6">#REF!</definedName>
    <definedName name="laying300" localSheetId="7">#REF!</definedName>
    <definedName name="laying300" localSheetId="8">#REF!</definedName>
    <definedName name="laying300" localSheetId="9">#REF!</definedName>
    <definedName name="laying300">#REF!</definedName>
    <definedName name="laying350" localSheetId="3">#REF!</definedName>
    <definedName name="laying350" localSheetId="6">#REF!</definedName>
    <definedName name="laying350" localSheetId="7">#REF!</definedName>
    <definedName name="laying350" localSheetId="8">#REF!</definedName>
    <definedName name="laying350" localSheetId="9">#REF!</definedName>
    <definedName name="laying350">#REF!</definedName>
    <definedName name="laying400" localSheetId="3">#REF!</definedName>
    <definedName name="laying400" localSheetId="6">#REF!</definedName>
    <definedName name="laying400" localSheetId="7">#REF!</definedName>
    <definedName name="laying400" localSheetId="8">#REF!</definedName>
    <definedName name="laying400" localSheetId="9">#REF!</definedName>
    <definedName name="laying400">#REF!</definedName>
    <definedName name="laying450" localSheetId="3">#REF!</definedName>
    <definedName name="laying450" localSheetId="6">#REF!</definedName>
    <definedName name="laying450" localSheetId="7">#REF!</definedName>
    <definedName name="laying450" localSheetId="8">#REF!</definedName>
    <definedName name="laying450" localSheetId="9">#REF!</definedName>
    <definedName name="laying450">#REF!</definedName>
    <definedName name="laying500" localSheetId="3">#REF!</definedName>
    <definedName name="laying500" localSheetId="6">#REF!</definedName>
    <definedName name="laying500" localSheetId="7">#REF!</definedName>
    <definedName name="laying500" localSheetId="8">#REF!</definedName>
    <definedName name="laying500" localSheetId="9">#REF!</definedName>
    <definedName name="laying500">#REF!</definedName>
    <definedName name="laying600" localSheetId="3">#REF!</definedName>
    <definedName name="laying600" localSheetId="6">#REF!</definedName>
    <definedName name="laying600" localSheetId="7">#REF!</definedName>
    <definedName name="laying600" localSheetId="8">#REF!</definedName>
    <definedName name="laying600" localSheetId="9">#REF!</definedName>
    <definedName name="laying600">#REF!</definedName>
    <definedName name="laying700" localSheetId="3">#REF!</definedName>
    <definedName name="laying700" localSheetId="6">#REF!</definedName>
    <definedName name="laying700" localSheetId="7">#REF!</definedName>
    <definedName name="laying700" localSheetId="8">#REF!</definedName>
    <definedName name="laying700" localSheetId="9">#REF!</definedName>
    <definedName name="laying700">#REF!</definedName>
    <definedName name="laying800" localSheetId="3">#REF!</definedName>
    <definedName name="laying800" localSheetId="6">#REF!</definedName>
    <definedName name="laying800" localSheetId="7">#REF!</definedName>
    <definedName name="laying800" localSheetId="8">#REF!</definedName>
    <definedName name="laying800" localSheetId="9">#REF!</definedName>
    <definedName name="laying800">#REF!</definedName>
    <definedName name="laying900" localSheetId="3">#REF!</definedName>
    <definedName name="laying900" localSheetId="6">#REF!</definedName>
    <definedName name="laying900" localSheetId="7">#REF!</definedName>
    <definedName name="laying900" localSheetId="8">#REF!</definedName>
    <definedName name="laying900" localSheetId="9">#REF!</definedName>
    <definedName name="laying900">#REF!</definedName>
    <definedName name="LBLA">[9]Labour!$D$6</definedName>
    <definedName name="lead">'[17]Material '!$S$11</definedName>
    <definedName name="Lead_statement" localSheetId="3">'[18]Lead (Final)'!#REF!</definedName>
    <definedName name="Lead_statement" localSheetId="6">'[18]Lead (Final)'!#REF!</definedName>
    <definedName name="Lead_statement" localSheetId="7">'[18]Lead (Final)'!#REF!</definedName>
    <definedName name="Lead_statement" localSheetId="8">'[18]Lead (Final)'!#REF!</definedName>
    <definedName name="Lead_statement" localSheetId="9">'[18]Lead (Final)'!#REF!</definedName>
    <definedName name="Lead_statement">'[18]Lead (Final)'!#REF!</definedName>
    <definedName name="length" localSheetId="20">'[11]SewerCAD Pipe Data-Actual 2040'!$C$11:$C$53</definedName>
    <definedName name="length" localSheetId="3">#REF!</definedName>
    <definedName name="length" localSheetId="6">#REF!</definedName>
    <definedName name="length" localSheetId="7">#REF!</definedName>
    <definedName name="length" localSheetId="8">#REF!</definedName>
    <definedName name="length" localSheetId="9">#REF!</definedName>
    <definedName name="length" localSheetId="1">'[12]SewerCAD Pipe Data-Actual 2040'!$C$11:$C$53</definedName>
    <definedName name="length">#REF!</definedName>
    <definedName name="level" localSheetId="2">#REF!</definedName>
    <definedName name="level" localSheetId="3">#REF!</definedName>
    <definedName name="level" localSheetId="6">#REF!</definedName>
    <definedName name="level" localSheetId="7">#REF!</definedName>
    <definedName name="level" localSheetId="8">#REF!</definedName>
    <definedName name="level" localSheetId="9">#REF!</definedName>
    <definedName name="level" localSheetId="1">#REF!</definedName>
    <definedName name="level">#REF!</definedName>
    <definedName name="LVL_Z1">[7]MHNO_LEV!$A$1:$B$158</definedName>
    <definedName name="M_Aggregate_10">[15]Material!$D$17</definedName>
    <definedName name="M_Aggregate_20">[15]Material!$D$18</definedName>
    <definedName name="M_Aggregate_40">[15]Material!$D$19</definedName>
    <definedName name="M_BindingWire">[15]Material!$D$38</definedName>
    <definedName name="M_Blasted_Rubble">[15]Material!$D$47</definedName>
    <definedName name="M_BlastingMaterial">[15]Material!$D$48</definedName>
    <definedName name="M_BondStone_400_150_150mm">[15]Material!$D$49</definedName>
    <definedName name="M_Brick_1stClass">[15]Material!$D$50</definedName>
    <definedName name="M_Cement">[15]Material!$D$51</definedName>
    <definedName name="M_ElectricDetonator">[15]Material!$D$74</definedName>
    <definedName name="M_Lime">[15]Material!$D$97</definedName>
    <definedName name="M_RCCPipeNP3_1000mm">[15]Material!$D$114</definedName>
    <definedName name="M_RCCPipeNP3_1200mm">[15]Material!$D$113</definedName>
    <definedName name="M_RCCPipeNP3_500mm">[15]Material!$D$117</definedName>
    <definedName name="M_RCCPipeNP3_750mm">[15]Material!$D$115</definedName>
    <definedName name="M_RCCPipeNP4_1000mm">[15]Material!$D$119</definedName>
    <definedName name="M_RCCPipeNP4_1200mm">[15]Material!$D$118</definedName>
    <definedName name="M_RCCPipeNP4_500mm">[15]Material!$D$122</definedName>
    <definedName name="M_RCCPipeNP4_750mm">[15]Material!$D$120</definedName>
    <definedName name="M_Sand_Coarse">[15]Material!$D$125</definedName>
    <definedName name="M_Sand_Fine">[15]Material!$D$126</definedName>
    <definedName name="M_SteelReinforcement_HYSDBars">[15]Material!$D$129</definedName>
    <definedName name="M_SteelReinforcement_MSRoundBars">[15]Material!$D$130</definedName>
    <definedName name="M_SteelReinforcement_TMTBars">[15]Material!$D$131</definedName>
    <definedName name="M_StoneForCoarseRubbleMasonry_1stSort">[15]Material!$D$136</definedName>
    <definedName name="M_StoneForCoarseRubbleMasonry_2ndSort">[15]Material!$D$137</definedName>
    <definedName name="M_StoneForRandomRubbleMasonry">[15]Material!$D$138</definedName>
    <definedName name="M_Water">[16]Material!$D$146</definedName>
    <definedName name="manholes" localSheetId="3">#REF!</definedName>
    <definedName name="manholes" localSheetId="6">#REF!</definedName>
    <definedName name="manholes" localSheetId="7">#REF!</definedName>
    <definedName name="manholes" localSheetId="8">#REF!</definedName>
    <definedName name="manholes" localSheetId="9">#REF!</definedName>
    <definedName name="manholes">#REF!</definedName>
    <definedName name="ManholeTable" localSheetId="3">#REF!</definedName>
    <definedName name="ManholeTable" localSheetId="6">#REF!</definedName>
    <definedName name="ManholeTable" localSheetId="7">#REF!</definedName>
    <definedName name="ManholeTable" localSheetId="8">#REF!</definedName>
    <definedName name="ManholeTable" localSheetId="9">#REF!</definedName>
    <definedName name="ManholeTable">#REF!</definedName>
    <definedName name="manohar">[19]Labour!$D$11</definedName>
    <definedName name="MARGIN">[13]JACKWELL!$U$13:$U$45</definedName>
    <definedName name="mason1">'[4]Labour &amp; Plant'!$C$14</definedName>
    <definedName name="mason2">'[4]Labour &amp; Plant'!$C$15</definedName>
    <definedName name="MEASUREMENTS">[13]JACKWELL!$I$13</definedName>
    <definedName name="n_value" localSheetId="3">#REF!</definedName>
    <definedName name="n_value" localSheetId="6">#REF!</definedName>
    <definedName name="n_value" localSheetId="7">#REF!</definedName>
    <definedName name="n_value" localSheetId="8">#REF!</definedName>
    <definedName name="n_value" localSheetId="9">#REF!</definedName>
    <definedName name="n_value">#REF!</definedName>
    <definedName name="new">[19]Material!$D$19</definedName>
    <definedName name="NP2__P1__P2_P3" localSheetId="3">#REF!</definedName>
    <definedName name="NP2__P1__P2_P3" localSheetId="6">#REF!</definedName>
    <definedName name="NP2__P1__P2_P3" localSheetId="7">#REF!</definedName>
    <definedName name="NP2__P1__P2_P3" localSheetId="8">#REF!</definedName>
    <definedName name="NP2__P1__P2_P3" localSheetId="9">#REF!</definedName>
    <definedName name="NP2__P1__P2_P3">#REF!</definedName>
    <definedName name="other_wors_rate_analysis" localSheetId="3">#REF!</definedName>
    <definedName name="other_wors_rate_analysis" localSheetId="6">#REF!</definedName>
    <definedName name="other_wors_rate_analysis" localSheetId="7">#REF!</definedName>
    <definedName name="other_wors_rate_analysis" localSheetId="8">#REF!</definedName>
    <definedName name="other_wors_rate_analysis" localSheetId="9">#REF!</definedName>
    <definedName name="other_wors_rate_analysis">#REF!</definedName>
    <definedName name="painter1">'[20]Labour &amp; Plant'!$C$32</definedName>
    <definedName name="PBL">[9]Labour!$D$5</definedName>
    <definedName name="pipe1000" localSheetId="3">#REF!</definedName>
    <definedName name="pipe1000" localSheetId="6">#REF!</definedName>
    <definedName name="pipe1000" localSheetId="7">#REF!</definedName>
    <definedName name="pipe1000" localSheetId="8">#REF!</definedName>
    <definedName name="pipe1000" localSheetId="9">#REF!</definedName>
    <definedName name="pipe1000">#REF!</definedName>
    <definedName name="pipe1100" localSheetId="3">#REF!</definedName>
    <definedName name="pipe1100" localSheetId="6">#REF!</definedName>
    <definedName name="pipe1100" localSheetId="7">#REF!</definedName>
    <definedName name="pipe1100" localSheetId="8">#REF!</definedName>
    <definedName name="pipe1100" localSheetId="9">#REF!</definedName>
    <definedName name="pipe1100">#REF!</definedName>
    <definedName name="pipe1200" localSheetId="3">#REF!</definedName>
    <definedName name="pipe1200" localSheetId="6">#REF!</definedName>
    <definedName name="pipe1200" localSheetId="7">#REF!</definedName>
    <definedName name="pipe1200" localSheetId="8">#REF!</definedName>
    <definedName name="pipe1200" localSheetId="9">#REF!</definedName>
    <definedName name="pipe1200">#REF!</definedName>
    <definedName name="pipe1400" localSheetId="3">#REF!</definedName>
    <definedName name="pipe1400" localSheetId="6">#REF!</definedName>
    <definedName name="pipe1400" localSheetId="7">#REF!</definedName>
    <definedName name="pipe1400" localSheetId="8">#REF!</definedName>
    <definedName name="pipe1400" localSheetId="9">#REF!</definedName>
    <definedName name="pipe1400">#REF!</definedName>
    <definedName name="pipe300" localSheetId="3">#REF!</definedName>
    <definedName name="pipe300" localSheetId="6">#REF!</definedName>
    <definedName name="pipe300" localSheetId="7">#REF!</definedName>
    <definedName name="pipe300" localSheetId="8">#REF!</definedName>
    <definedName name="pipe300" localSheetId="9">#REF!</definedName>
    <definedName name="pipe300">#REF!</definedName>
    <definedName name="pipe350" localSheetId="3">#REF!</definedName>
    <definedName name="pipe350" localSheetId="6">#REF!</definedName>
    <definedName name="pipe350" localSheetId="7">#REF!</definedName>
    <definedName name="pipe350" localSheetId="8">#REF!</definedName>
    <definedName name="pipe350" localSheetId="9">#REF!</definedName>
    <definedName name="pipe350">#REF!</definedName>
    <definedName name="pipe400" localSheetId="3">#REF!</definedName>
    <definedName name="pipe400" localSheetId="6">#REF!</definedName>
    <definedName name="pipe400" localSheetId="7">#REF!</definedName>
    <definedName name="pipe400" localSheetId="8">#REF!</definedName>
    <definedName name="pipe400" localSheetId="9">#REF!</definedName>
    <definedName name="pipe400">#REF!</definedName>
    <definedName name="pipe450" localSheetId="3">#REF!</definedName>
    <definedName name="pipe450" localSheetId="6">#REF!</definedName>
    <definedName name="pipe450" localSheetId="7">#REF!</definedName>
    <definedName name="pipe450" localSheetId="8">#REF!</definedName>
    <definedName name="pipe450" localSheetId="9">#REF!</definedName>
    <definedName name="pipe450">#REF!</definedName>
    <definedName name="pipe500" localSheetId="3">#REF!</definedName>
    <definedName name="pipe500" localSheetId="6">#REF!</definedName>
    <definedName name="pipe500" localSheetId="7">#REF!</definedName>
    <definedName name="pipe500" localSheetId="8">#REF!</definedName>
    <definedName name="pipe500" localSheetId="9">#REF!</definedName>
    <definedName name="pipe500">#REF!</definedName>
    <definedName name="pipe600" localSheetId="3">#REF!</definedName>
    <definedName name="pipe600" localSheetId="6">#REF!</definedName>
    <definedName name="pipe600" localSheetId="7">#REF!</definedName>
    <definedName name="pipe600" localSheetId="8">#REF!</definedName>
    <definedName name="pipe600" localSheetId="9">#REF!</definedName>
    <definedName name="pipe600">#REF!</definedName>
    <definedName name="pipe700" localSheetId="3">#REF!</definedName>
    <definedName name="pipe700" localSheetId="6">#REF!</definedName>
    <definedName name="pipe700" localSheetId="7">#REF!</definedName>
    <definedName name="pipe700" localSheetId="8">#REF!</definedName>
    <definedName name="pipe700" localSheetId="9">#REF!</definedName>
    <definedName name="pipe700">#REF!</definedName>
    <definedName name="pipe800" localSheetId="3">#REF!</definedName>
    <definedName name="pipe800" localSheetId="6">#REF!</definedName>
    <definedName name="pipe800" localSheetId="7">#REF!</definedName>
    <definedName name="pipe800" localSheetId="8">#REF!</definedName>
    <definedName name="pipe800" localSheetId="9">#REF!</definedName>
    <definedName name="pipe800">#REF!</definedName>
    <definedName name="pipe900" localSheetId="3">#REF!</definedName>
    <definedName name="pipe900" localSheetId="6">#REF!</definedName>
    <definedName name="pipe900" localSheetId="7">#REF!</definedName>
    <definedName name="pipe900" localSheetId="8">#REF!</definedName>
    <definedName name="pipe900" localSheetId="9">#REF!</definedName>
    <definedName name="pipe900">#REF!</definedName>
    <definedName name="pipes" localSheetId="20">'[11]SewerCAD Pipe Data-Actual 2040'!$A$11:$A$53</definedName>
    <definedName name="pipes" localSheetId="3">#REF!</definedName>
    <definedName name="pipes" localSheetId="6">#REF!</definedName>
    <definedName name="pipes" localSheetId="7">#REF!</definedName>
    <definedName name="pipes" localSheetId="8">#REF!</definedName>
    <definedName name="pipes" localSheetId="9">#REF!</definedName>
    <definedName name="pipes" localSheetId="1">'[12]SewerCAD Pipe Data-Actual 2040'!$A$11:$A$53</definedName>
    <definedName name="pipes">#REF!</definedName>
    <definedName name="pipes1" localSheetId="3">'[11]SewerCAD Pipe Data-Actual 2040'!$A$11:$A$53</definedName>
    <definedName name="pipes1" localSheetId="6">'[11]SewerCAD Pipe Data-Actual 2040'!$A$11:$A$53</definedName>
    <definedName name="pipes1" localSheetId="7">'[11]SewerCAD Pipe Data-Actual 2040'!$A$11:$A$53</definedName>
    <definedName name="pipes1" localSheetId="8">'[11]SewerCAD Pipe Data-Actual 2040'!$A$11:$A$53</definedName>
    <definedName name="pipes1" localSheetId="9">'[11]SewerCAD Pipe Data-Actual 2040'!$A$11:$A$53</definedName>
    <definedName name="pipes1">'[21]SewerCAD Pipe Data-Actual 2040'!$A$11:$A$53</definedName>
    <definedName name="PM_AirCompressor_210cfm">'[15]Plant &amp;  Machinery'!$G$4</definedName>
    <definedName name="PM_ConcreteMixer">'[15]Plant &amp;  Machinery'!$G$11</definedName>
    <definedName name="PM_MotorGrader">'[16]Plant &amp;  Machinery'!$G$25</definedName>
    <definedName name="PM_ThreeWheeled_80_100kN_StaticRoller">'[16]Plant &amp;  Machinery'!$G$34</definedName>
    <definedName name="PM_Tractor_Rotavator">'[16]Plant &amp;  Machinery'!$G$49</definedName>
    <definedName name="PM_WaterTanker_6kl">'[16]Plant &amp;  Machinery'!$G$53</definedName>
    <definedName name="ppp">[9]Labour!$D$3</definedName>
    <definedName name="_xlnm.Print_Area" localSheetId="21">'Day Works'!$A$2:$K$45</definedName>
    <definedName name="_xlnm.Print_Area" localSheetId="11">'Overflow of Sewage-3'!$A$1:$C$19</definedName>
    <definedName name="_xlnm.Print_Area" localSheetId="10">'Pumping Main'!$B$1:$K$92</definedName>
    <definedName name="_xlnm.Print_Area" localSheetId="0">Qty!$A$1:$D$22</definedName>
    <definedName name="_xlnm.Print_Area" localSheetId="3">'Sewer 1'!$A$2:$L$166</definedName>
    <definedName name="_xlnm.Print_Area" localSheetId="6">'Sewer 2'!$B$1:$K$184</definedName>
    <definedName name="_xlnm.Print_Area" localSheetId="7">'Sewer 3'!$A$1:$K$209</definedName>
    <definedName name="_xlnm.Print_Area" localSheetId="8">'Sewer 4'!$A$1:$K$197</definedName>
    <definedName name="_xlnm.Print_Area" localSheetId="9">'Sewer 5'!$A$1:$K$193</definedName>
    <definedName name="_xlnm.Print_Area" localSheetId="13">'Z factor'!$A$1:$AJ$32</definedName>
    <definedName name="_xlnm.Print_Area">#REF!</definedName>
    <definedName name="_xlnm.Print_Titles" localSheetId="21">'Day Works'!$2:$5</definedName>
    <definedName name="_xlnm.Print_Titles" localSheetId="10">'Pumping Main'!$2:$2</definedName>
    <definedName name="_xlnm.Print_Titles" localSheetId="0">Qty!$1:$2</definedName>
    <definedName name="_xlnm.Print_Titles" localSheetId="3">'Sewer 1'!$2:$3</definedName>
    <definedName name="_xlnm.Print_Titles" localSheetId="6">'Sewer 2'!$2:$2</definedName>
    <definedName name="_xlnm.Print_Titles" localSheetId="7">'Sewer 3'!$2:$2</definedName>
    <definedName name="_xlnm.Print_Titles" localSheetId="8">'Sewer 4'!$2:$2</definedName>
    <definedName name="_xlnm.Print_Titles" localSheetId="9">'Sewer 5'!$2:$2</definedName>
    <definedName name="Printer" localSheetId="3">#REF!</definedName>
    <definedName name="Printer" localSheetId="6">#REF!</definedName>
    <definedName name="Printer" localSheetId="7">#REF!</definedName>
    <definedName name="Printer" localSheetId="8">#REF!</definedName>
    <definedName name="Printer" localSheetId="9">#REF!</definedName>
    <definedName name="Printer">#REF!</definedName>
    <definedName name="RANGE">[22]Cd!$A$17:$F$78</definedName>
    <definedName name="RANGE1">[22]Cs!$A$7:$O$57</definedName>
    <definedName name="RANGE2">[22]CPIPE!$B$18:$E$39</definedName>
    <definedName name="RANGE3">[22]THK!$B$20:$H$41</definedName>
    <definedName name="RANGE4">'[22]CPIPE 1'!$B$16:$E$37</definedName>
    <definedName name="RATE_ANALYSIS" localSheetId="3">[13]JACKWELL!$AR$14:$AX$297</definedName>
    <definedName name="RATE_ANALYSIS" localSheetId="6">[13]JACKWELL!$AR$14:$AX$297</definedName>
    <definedName name="RATE_ANALYSIS" localSheetId="7">[13]JACKWELL!$AR$14:$AX$297</definedName>
    <definedName name="RATE_ANALYSIS" localSheetId="8">[13]JACKWELL!$AR$14:$AX$297</definedName>
    <definedName name="RATE_ANALYSIS" localSheetId="9">[13]JACKWELL!$AR$14:$AX$297</definedName>
    <definedName name="RATE_ANALYSIS">[13]JACKWELL!$AR$14:$AX$297</definedName>
    <definedName name="RCC_pipE_cost" localSheetId="3">#REF!</definedName>
    <definedName name="RCC_pipE_cost" localSheetId="6">#REF!</definedName>
    <definedName name="RCC_pipE_cost" localSheetId="7">#REF!</definedName>
    <definedName name="RCC_pipE_cost" localSheetId="8">#REF!</definedName>
    <definedName name="RCC_pipE_cost" localSheetId="9">#REF!</definedName>
    <definedName name="RCC_pipE_cost">#REF!</definedName>
    <definedName name="rubberring1000" localSheetId="3">#REF!</definedName>
    <definedName name="rubberring1000" localSheetId="6">#REF!</definedName>
    <definedName name="rubberring1000" localSheetId="7">#REF!</definedName>
    <definedName name="rubberring1000" localSheetId="8">#REF!</definedName>
    <definedName name="rubberring1000" localSheetId="9">#REF!</definedName>
    <definedName name="rubberring1000">#REF!</definedName>
    <definedName name="rubberring1100" localSheetId="3">#REF!</definedName>
    <definedName name="rubberring1100" localSheetId="6">#REF!</definedName>
    <definedName name="rubberring1100" localSheetId="7">#REF!</definedName>
    <definedName name="rubberring1100" localSheetId="8">#REF!</definedName>
    <definedName name="rubberring1100" localSheetId="9">#REF!</definedName>
    <definedName name="rubberring1100">#REF!</definedName>
    <definedName name="rubberring1200" localSheetId="3">#REF!</definedName>
    <definedName name="rubberring1200" localSheetId="6">#REF!</definedName>
    <definedName name="rubberring1200" localSheetId="7">#REF!</definedName>
    <definedName name="rubberring1200" localSheetId="8">#REF!</definedName>
    <definedName name="rubberring1200" localSheetId="9">#REF!</definedName>
    <definedName name="rubberring1200">#REF!</definedName>
    <definedName name="rubberring300" localSheetId="3">#REF!</definedName>
    <definedName name="rubberring300" localSheetId="6">#REF!</definedName>
    <definedName name="rubberring300" localSheetId="7">#REF!</definedName>
    <definedName name="rubberring300" localSheetId="8">#REF!</definedName>
    <definedName name="rubberring300" localSheetId="9">#REF!</definedName>
    <definedName name="rubberring300">#REF!</definedName>
    <definedName name="rubberring350" localSheetId="3">#REF!</definedName>
    <definedName name="rubberring350" localSheetId="6">#REF!</definedName>
    <definedName name="rubberring350" localSheetId="7">#REF!</definedName>
    <definedName name="rubberring350" localSheetId="8">#REF!</definedName>
    <definedName name="rubberring350" localSheetId="9">#REF!</definedName>
    <definedName name="rubberring350">#REF!</definedName>
    <definedName name="rubberring400" localSheetId="3">#REF!</definedName>
    <definedName name="rubberring400" localSheetId="6">#REF!</definedName>
    <definedName name="rubberring400" localSheetId="7">#REF!</definedName>
    <definedName name="rubberring400" localSheetId="8">#REF!</definedName>
    <definedName name="rubberring400" localSheetId="9">#REF!</definedName>
    <definedName name="rubberring400">#REF!</definedName>
    <definedName name="rubberring450" localSheetId="3">#REF!</definedName>
    <definedName name="rubberring450" localSheetId="6">#REF!</definedName>
    <definedName name="rubberring450" localSheetId="7">#REF!</definedName>
    <definedName name="rubberring450" localSheetId="8">#REF!</definedName>
    <definedName name="rubberring450" localSheetId="9">#REF!</definedName>
    <definedName name="rubberring450">#REF!</definedName>
    <definedName name="rubberring500" localSheetId="3">#REF!</definedName>
    <definedName name="rubberring500" localSheetId="6">#REF!</definedName>
    <definedName name="rubberring500" localSheetId="7">#REF!</definedName>
    <definedName name="rubberring500" localSheetId="8">#REF!</definedName>
    <definedName name="rubberring500" localSheetId="9">#REF!</definedName>
    <definedName name="rubberring500">#REF!</definedName>
    <definedName name="rubberring600" localSheetId="3">#REF!</definedName>
    <definedName name="rubberring600" localSheetId="6">#REF!</definedName>
    <definedName name="rubberring600" localSheetId="7">#REF!</definedName>
    <definedName name="rubberring600" localSheetId="8">#REF!</definedName>
    <definedName name="rubberring600" localSheetId="9">#REF!</definedName>
    <definedName name="rubberring600">#REF!</definedName>
    <definedName name="rubberring700" localSheetId="3">#REF!</definedName>
    <definedName name="rubberring700" localSheetId="6">#REF!</definedName>
    <definedName name="rubberring700" localSheetId="7">#REF!</definedName>
    <definedName name="rubberring700" localSheetId="8">#REF!</definedName>
    <definedName name="rubberring700" localSheetId="9">#REF!</definedName>
    <definedName name="rubberring700">#REF!</definedName>
    <definedName name="rubberring800" localSheetId="3">#REF!</definedName>
    <definedName name="rubberring800" localSheetId="6">#REF!</definedName>
    <definedName name="rubberring800" localSheetId="7">#REF!</definedName>
    <definedName name="rubberring800" localSheetId="8">#REF!</definedName>
    <definedName name="rubberring800" localSheetId="9">#REF!</definedName>
    <definedName name="rubberring800">#REF!</definedName>
    <definedName name="rubberring900" localSheetId="3">#REF!</definedName>
    <definedName name="rubberring900" localSheetId="6">#REF!</definedName>
    <definedName name="rubberring900" localSheetId="7">#REF!</definedName>
    <definedName name="rubberring900" localSheetId="8">#REF!</definedName>
    <definedName name="rubberring900" localSheetId="9">#REF!</definedName>
    <definedName name="rubberring900">#REF!</definedName>
    <definedName name="sewercad" localSheetId="3">#REF!</definedName>
    <definedName name="sewercad" localSheetId="6">#REF!</definedName>
    <definedName name="sewercad" localSheetId="7">#REF!</definedName>
    <definedName name="sewercad" localSheetId="8">#REF!</definedName>
    <definedName name="sewercad" localSheetId="9">#REF!</definedName>
    <definedName name="sewercad">#REF!</definedName>
    <definedName name="Sr_No" localSheetId="3">#REF!</definedName>
    <definedName name="Sr_No" localSheetId="6">#REF!</definedName>
    <definedName name="Sr_No" localSheetId="7">#REF!</definedName>
    <definedName name="Sr_No" localSheetId="8">#REF!</definedName>
    <definedName name="Sr_No" localSheetId="9">#REF!</definedName>
    <definedName name="Sr_No">#REF!</definedName>
    <definedName name="srno1" localSheetId="3">#REF!</definedName>
    <definedName name="srno1" localSheetId="6">#REF!</definedName>
    <definedName name="srno1" localSheetId="7">#REF!</definedName>
    <definedName name="srno1" localSheetId="8">#REF!</definedName>
    <definedName name="srno1" localSheetId="9">#REF!</definedName>
    <definedName name="srno1">#REF!</definedName>
    <definedName name="srno10a" localSheetId="3">#REF!</definedName>
    <definedName name="srno10a" localSheetId="6">#REF!</definedName>
    <definedName name="srno10a" localSheetId="7">#REF!</definedName>
    <definedName name="srno10a" localSheetId="8">#REF!</definedName>
    <definedName name="srno10a" localSheetId="9">#REF!</definedName>
    <definedName name="srno10a">#REF!</definedName>
    <definedName name="srno10b" localSheetId="3">#REF!</definedName>
    <definedName name="srno10b" localSheetId="6">#REF!</definedName>
    <definedName name="srno10b" localSheetId="7">#REF!</definedName>
    <definedName name="srno10b" localSheetId="8">#REF!</definedName>
    <definedName name="srno10b" localSheetId="9">#REF!</definedName>
    <definedName name="srno10b">#REF!</definedName>
    <definedName name="srno11a" localSheetId="3">#REF!</definedName>
    <definedName name="srno11a" localSheetId="6">#REF!</definedName>
    <definedName name="srno11a" localSheetId="7">#REF!</definedName>
    <definedName name="srno11a" localSheetId="8">#REF!</definedName>
    <definedName name="srno11a" localSheetId="9">#REF!</definedName>
    <definedName name="srno11a">#REF!</definedName>
    <definedName name="srno11b" localSheetId="3">#REF!</definedName>
    <definedName name="srno11b" localSheetId="6">#REF!</definedName>
    <definedName name="srno11b" localSheetId="7">#REF!</definedName>
    <definedName name="srno11b" localSheetId="8">#REF!</definedName>
    <definedName name="srno11b" localSheetId="9">#REF!</definedName>
    <definedName name="srno11b">#REF!</definedName>
    <definedName name="srno12a" localSheetId="3">#REF!</definedName>
    <definedName name="srno12a" localSheetId="6">#REF!</definedName>
    <definedName name="srno12a" localSheetId="7">#REF!</definedName>
    <definedName name="srno12a" localSheetId="8">#REF!</definedName>
    <definedName name="srno12a" localSheetId="9">#REF!</definedName>
    <definedName name="srno12a">#REF!</definedName>
    <definedName name="srno12b" localSheetId="3">#REF!</definedName>
    <definedName name="srno12b" localSheetId="6">#REF!</definedName>
    <definedName name="srno12b" localSheetId="7">#REF!</definedName>
    <definedName name="srno12b" localSheetId="8">#REF!</definedName>
    <definedName name="srno12b" localSheetId="9">#REF!</definedName>
    <definedName name="srno12b">#REF!</definedName>
    <definedName name="srno13_300_01" localSheetId="3">#REF!</definedName>
    <definedName name="srno13_300_01" localSheetId="6">#REF!</definedName>
    <definedName name="srno13_300_01" localSheetId="7">#REF!</definedName>
    <definedName name="srno13_300_01" localSheetId="8">#REF!</definedName>
    <definedName name="srno13_300_01" localSheetId="9">#REF!</definedName>
    <definedName name="srno13_300_01">#REF!</definedName>
    <definedName name="srno13_300_06" localSheetId="3">#REF!</definedName>
    <definedName name="srno13_300_06" localSheetId="6">#REF!</definedName>
    <definedName name="srno13_300_06" localSheetId="7">#REF!</definedName>
    <definedName name="srno13_300_06" localSheetId="8">#REF!</definedName>
    <definedName name="srno13_300_06" localSheetId="9">#REF!</definedName>
    <definedName name="srno13_300_06">#REF!</definedName>
    <definedName name="srno13_500_01" localSheetId="3">#REF!</definedName>
    <definedName name="srno13_500_01" localSheetId="6">#REF!</definedName>
    <definedName name="srno13_500_01" localSheetId="7">#REF!</definedName>
    <definedName name="srno13_500_01" localSheetId="8">#REF!</definedName>
    <definedName name="srno13_500_01" localSheetId="9">#REF!</definedName>
    <definedName name="srno13_500_01">#REF!</definedName>
    <definedName name="srno13_500_06" localSheetId="3">#REF!</definedName>
    <definedName name="srno13_500_06" localSheetId="6">#REF!</definedName>
    <definedName name="srno13_500_06" localSheetId="7">#REF!</definedName>
    <definedName name="srno13_500_06" localSheetId="8">#REF!</definedName>
    <definedName name="srno13_500_06" localSheetId="9">#REF!</definedName>
    <definedName name="srno13_500_06">#REF!</definedName>
    <definedName name="srno13_900_01" localSheetId="3">#REF!</definedName>
    <definedName name="srno13_900_01" localSheetId="6">#REF!</definedName>
    <definedName name="srno13_900_01" localSheetId="7">#REF!</definedName>
    <definedName name="srno13_900_01" localSheetId="8">#REF!</definedName>
    <definedName name="srno13_900_01" localSheetId="9">#REF!</definedName>
    <definedName name="srno13_900_01">#REF!</definedName>
    <definedName name="srno13_900_06" localSheetId="3">#REF!</definedName>
    <definedName name="srno13_900_06" localSheetId="6">#REF!</definedName>
    <definedName name="srno13_900_06" localSheetId="7">#REF!</definedName>
    <definedName name="srno13_900_06" localSheetId="8">#REF!</definedName>
    <definedName name="srno13_900_06" localSheetId="9">#REF!</definedName>
    <definedName name="srno13_900_06">#REF!</definedName>
    <definedName name="srno14" localSheetId="3">#REF!</definedName>
    <definedName name="srno14" localSheetId="6">#REF!</definedName>
    <definedName name="srno14" localSheetId="7">#REF!</definedName>
    <definedName name="srno14" localSheetId="8">#REF!</definedName>
    <definedName name="srno14" localSheetId="9">#REF!</definedName>
    <definedName name="srno14">#REF!</definedName>
    <definedName name="srno15" localSheetId="3">#REF!</definedName>
    <definedName name="srno15" localSheetId="6">#REF!</definedName>
    <definedName name="srno15" localSheetId="7">#REF!</definedName>
    <definedName name="srno15" localSheetId="8">#REF!</definedName>
    <definedName name="srno15" localSheetId="9">#REF!</definedName>
    <definedName name="srno15">#REF!</definedName>
    <definedName name="srno16" localSheetId="3">#REF!</definedName>
    <definedName name="srno16" localSheetId="6">#REF!</definedName>
    <definedName name="srno16" localSheetId="7">#REF!</definedName>
    <definedName name="srno16" localSheetId="8">#REF!</definedName>
    <definedName name="srno16" localSheetId="9">#REF!</definedName>
    <definedName name="srno16">#REF!</definedName>
    <definedName name="srno17" localSheetId="3">#REF!</definedName>
    <definedName name="srno17" localSheetId="6">#REF!</definedName>
    <definedName name="srno17" localSheetId="7">#REF!</definedName>
    <definedName name="srno17" localSheetId="8">#REF!</definedName>
    <definedName name="srno17" localSheetId="9">#REF!</definedName>
    <definedName name="srno17">#REF!</definedName>
    <definedName name="srno18" localSheetId="3">#REF!</definedName>
    <definedName name="srno18" localSheetId="6">#REF!</definedName>
    <definedName name="srno18" localSheetId="7">#REF!</definedName>
    <definedName name="srno18" localSheetId="8">#REF!</definedName>
    <definedName name="srno18" localSheetId="9">#REF!</definedName>
    <definedName name="srno18">#REF!</definedName>
    <definedName name="srno19" localSheetId="3">#REF!</definedName>
    <definedName name="srno19" localSheetId="6">#REF!</definedName>
    <definedName name="srno19" localSheetId="7">#REF!</definedName>
    <definedName name="srno19" localSheetId="8">#REF!</definedName>
    <definedName name="srno19" localSheetId="9">#REF!</definedName>
    <definedName name="srno19">#REF!</definedName>
    <definedName name="srno2" localSheetId="3">#REF!</definedName>
    <definedName name="srno2" localSheetId="6">#REF!</definedName>
    <definedName name="srno2" localSheetId="7">#REF!</definedName>
    <definedName name="srno2" localSheetId="8">#REF!</definedName>
    <definedName name="srno2" localSheetId="9">#REF!</definedName>
    <definedName name="srno2">#REF!</definedName>
    <definedName name="srno20" localSheetId="3">#REF!</definedName>
    <definedName name="srno20" localSheetId="6">#REF!</definedName>
    <definedName name="srno20" localSheetId="7">#REF!</definedName>
    <definedName name="srno20" localSheetId="8">#REF!</definedName>
    <definedName name="srno20" localSheetId="9">#REF!</definedName>
    <definedName name="srno20">#REF!</definedName>
    <definedName name="srno21" localSheetId="3">#REF!</definedName>
    <definedName name="srno21" localSheetId="6">#REF!</definedName>
    <definedName name="srno21" localSheetId="7">#REF!</definedName>
    <definedName name="srno21" localSheetId="8">#REF!</definedName>
    <definedName name="srno21" localSheetId="9">#REF!</definedName>
    <definedName name="srno21">#REF!</definedName>
    <definedName name="srno22" localSheetId="3">#REF!</definedName>
    <definedName name="srno22" localSheetId="6">#REF!</definedName>
    <definedName name="srno22" localSheetId="7">#REF!</definedName>
    <definedName name="srno22" localSheetId="8">#REF!</definedName>
    <definedName name="srno22" localSheetId="9">#REF!</definedName>
    <definedName name="srno22">#REF!</definedName>
    <definedName name="srno23" localSheetId="3">#REF!</definedName>
    <definedName name="srno23" localSheetId="6">#REF!</definedName>
    <definedName name="srno23" localSheetId="7">#REF!</definedName>
    <definedName name="srno23" localSheetId="8">#REF!</definedName>
    <definedName name="srno23" localSheetId="9">#REF!</definedName>
    <definedName name="srno23">#REF!</definedName>
    <definedName name="srno24" localSheetId="3">#REF!</definedName>
    <definedName name="srno24" localSheetId="6">#REF!</definedName>
    <definedName name="srno24" localSheetId="7">#REF!</definedName>
    <definedName name="srno24" localSheetId="8">#REF!</definedName>
    <definedName name="srno24" localSheetId="9">#REF!</definedName>
    <definedName name="srno24">#REF!</definedName>
    <definedName name="srno25" localSheetId="3">#REF!</definedName>
    <definedName name="srno25" localSheetId="6">#REF!</definedName>
    <definedName name="srno25" localSheetId="7">#REF!</definedName>
    <definedName name="srno25" localSheetId="8">#REF!</definedName>
    <definedName name="srno25" localSheetId="9">#REF!</definedName>
    <definedName name="srno25">#REF!</definedName>
    <definedName name="srno26" localSheetId="3">#REF!</definedName>
    <definedName name="srno26" localSheetId="6">#REF!</definedName>
    <definedName name="srno26" localSheetId="7">#REF!</definedName>
    <definedName name="srno26" localSheetId="8">#REF!</definedName>
    <definedName name="srno26" localSheetId="9">#REF!</definedName>
    <definedName name="srno26">#REF!</definedName>
    <definedName name="srno27" localSheetId="3">#REF!</definedName>
    <definedName name="srno27" localSheetId="6">#REF!</definedName>
    <definedName name="srno27" localSheetId="7">#REF!</definedName>
    <definedName name="srno27" localSheetId="8">#REF!</definedName>
    <definedName name="srno27" localSheetId="9">#REF!</definedName>
    <definedName name="srno27">#REF!</definedName>
    <definedName name="srno28" localSheetId="3">#REF!</definedName>
    <definedName name="srno28" localSheetId="6">#REF!</definedName>
    <definedName name="srno28" localSheetId="7">#REF!</definedName>
    <definedName name="srno28" localSheetId="8">#REF!</definedName>
    <definedName name="srno28" localSheetId="9">#REF!</definedName>
    <definedName name="srno28">#REF!</definedName>
    <definedName name="srno29" localSheetId="3">#REF!</definedName>
    <definedName name="srno29" localSheetId="6">#REF!</definedName>
    <definedName name="srno29" localSheetId="7">#REF!</definedName>
    <definedName name="srno29" localSheetId="8">#REF!</definedName>
    <definedName name="srno29" localSheetId="9">#REF!</definedName>
    <definedName name="srno29">#REF!</definedName>
    <definedName name="srno3" localSheetId="3">#REF!</definedName>
    <definedName name="srno3" localSheetId="6">#REF!</definedName>
    <definedName name="srno3" localSheetId="7">#REF!</definedName>
    <definedName name="srno3" localSheetId="8">#REF!</definedName>
    <definedName name="srno3" localSheetId="9">#REF!</definedName>
    <definedName name="srno3">#REF!</definedName>
    <definedName name="srno30a" localSheetId="3">#REF!</definedName>
    <definedName name="srno30a" localSheetId="6">#REF!</definedName>
    <definedName name="srno30a" localSheetId="7">#REF!</definedName>
    <definedName name="srno30a" localSheetId="8">#REF!</definedName>
    <definedName name="srno30a" localSheetId="9">#REF!</definedName>
    <definedName name="srno30a">#REF!</definedName>
    <definedName name="srno30b" localSheetId="3">#REF!</definedName>
    <definedName name="srno30b" localSheetId="6">#REF!</definedName>
    <definedName name="srno30b" localSheetId="7">#REF!</definedName>
    <definedName name="srno30b" localSheetId="8">#REF!</definedName>
    <definedName name="srno30b" localSheetId="9">#REF!</definedName>
    <definedName name="srno30b">#REF!</definedName>
    <definedName name="srno30c" localSheetId="3">#REF!</definedName>
    <definedName name="srno30c" localSheetId="6">#REF!</definedName>
    <definedName name="srno30c" localSheetId="7">#REF!</definedName>
    <definedName name="srno30c" localSheetId="8">#REF!</definedName>
    <definedName name="srno30c" localSheetId="9">#REF!</definedName>
    <definedName name="srno30c">#REF!</definedName>
    <definedName name="srno4" localSheetId="3">#REF!</definedName>
    <definedName name="srno4" localSheetId="6">#REF!</definedName>
    <definedName name="srno4" localSheetId="7">#REF!</definedName>
    <definedName name="srno4" localSheetId="8">#REF!</definedName>
    <definedName name="srno4" localSheetId="9">#REF!</definedName>
    <definedName name="srno4">#REF!</definedName>
    <definedName name="srno5" localSheetId="3">#REF!</definedName>
    <definedName name="srno5" localSheetId="6">#REF!</definedName>
    <definedName name="srno5" localSheetId="7">#REF!</definedName>
    <definedName name="srno5" localSheetId="8">#REF!</definedName>
    <definedName name="srno5" localSheetId="9">#REF!</definedName>
    <definedName name="srno5">#REF!</definedName>
    <definedName name="srno6" localSheetId="3">#REF!</definedName>
    <definedName name="srno6" localSheetId="6">#REF!</definedName>
    <definedName name="srno6" localSheetId="7">#REF!</definedName>
    <definedName name="srno6" localSheetId="8">#REF!</definedName>
    <definedName name="srno6" localSheetId="9">#REF!</definedName>
    <definedName name="srno6">#REF!</definedName>
    <definedName name="ss" localSheetId="3">#REF!,#REF!,#REF!,#REF!,#REF!,#REF!,#REF!,#REF!,#REF!,#REF!,#REF!,#REF!,#REF!,#REF!,#REF!,#REF!,#REF!,#REF!,#REF!</definedName>
    <definedName name="ss" localSheetId="6">#REF!,#REF!,#REF!,#REF!,#REF!,#REF!,#REF!,#REF!,#REF!,#REF!,#REF!,#REF!,#REF!,#REF!,#REF!,#REF!,#REF!,#REF!,#REF!</definedName>
    <definedName name="ss" localSheetId="7">#REF!,#REF!,#REF!,#REF!,#REF!,#REF!,#REF!,#REF!,#REF!,#REF!,#REF!,#REF!,#REF!,#REF!,#REF!,#REF!,#REF!,#REF!,#REF!</definedName>
    <definedName name="ss" localSheetId="8">#REF!,#REF!,#REF!,#REF!,#REF!,#REF!,#REF!,#REF!,#REF!,#REF!,#REF!,#REF!,#REF!,#REF!,#REF!,#REF!,#REF!,#REF!,#REF!</definedName>
    <definedName name="ss" localSheetId="9">#REF!,#REF!,#REF!,#REF!,#REF!,#REF!,#REF!,#REF!,#REF!,#REF!,#REF!,#REF!,#REF!,#REF!,#REF!,#REF!,#REF!,#REF!,#REF!</definedName>
    <definedName name="ss">#REF!,#REF!,#REF!,#REF!,#REF!,#REF!,#REF!,#REF!,#REF!,#REF!,#REF!,#REF!,#REF!,#REF!,#REF!,#REF!,#REF!,#REF!,#REF!</definedName>
    <definedName name="ssss" localSheetId="3">#REF!,#REF!,#REF!,#REF!,#REF!,#REF!,#REF!,#REF!,#REF!,#REF!,#REF!,#REF!,#REF!,#REF!,#REF!,#REF!,#REF!,#REF!</definedName>
    <definedName name="ssss" localSheetId="6">#REF!,#REF!,#REF!,#REF!,#REF!,#REF!,#REF!,#REF!,#REF!,#REF!,#REF!,#REF!,#REF!,#REF!,#REF!,#REF!,#REF!,#REF!</definedName>
    <definedName name="ssss" localSheetId="7">#REF!,#REF!,#REF!,#REF!,#REF!,#REF!,#REF!,#REF!,#REF!,#REF!,#REF!,#REF!,#REF!,#REF!,#REF!,#REF!,#REF!,#REF!</definedName>
    <definedName name="ssss" localSheetId="8">#REF!,#REF!,#REF!,#REF!,#REF!,#REF!,#REF!,#REF!,#REF!,#REF!,#REF!,#REF!,#REF!,#REF!,#REF!,#REF!,#REF!,#REF!</definedName>
    <definedName name="ssss" localSheetId="9">#REF!,#REF!,#REF!,#REF!,#REF!,#REF!,#REF!,#REF!,#REF!,#REF!,#REF!,#REF!,#REF!,#REF!,#REF!,#REF!,#REF!,#REF!</definedName>
    <definedName name="ssss">#REF!,#REF!,#REF!,#REF!,#REF!,#REF!,#REF!,#REF!,#REF!,#REF!,#REF!,#REF!,#REF!,#REF!,#REF!,#REF!,#REF!,#REF!</definedName>
    <definedName name="STIL" localSheetId="2">#REF!</definedName>
    <definedName name="STIL" localSheetId="3">#REF!</definedName>
    <definedName name="STIL" localSheetId="6">#REF!</definedName>
    <definedName name="STIL" localSheetId="7">#REF!</definedName>
    <definedName name="STIL" localSheetId="8">#REF!</definedName>
    <definedName name="STIL" localSheetId="9">#REF!</definedName>
    <definedName name="STIL">#REF!</definedName>
    <definedName name="thickness" localSheetId="3">#REF!</definedName>
    <definedName name="thickness" localSheetId="6">#REF!</definedName>
    <definedName name="thickness" localSheetId="7">#REF!</definedName>
    <definedName name="thickness" localSheetId="8">#REF!</definedName>
    <definedName name="thickness" localSheetId="9">#REF!</definedName>
    <definedName name="thickness">#REF!</definedName>
    <definedName name="thickness1" localSheetId="3">#REF!</definedName>
    <definedName name="thickness1" localSheetId="6">#REF!</definedName>
    <definedName name="thickness1" localSheetId="7">#REF!</definedName>
    <definedName name="thickness1" localSheetId="8">#REF!</definedName>
    <definedName name="thickness1" localSheetId="9">#REF!</definedName>
    <definedName name="thickness1">#REF!</definedName>
    <definedName name="THK">[13]JACKWELL!$T$13:$T$45</definedName>
    <definedName name="timber">'[4]Material '!$G$30</definedName>
    <definedName name="try">[5]CONNECT!$J$148,[5]CONNECT!$N$152</definedName>
    <definedName name="vadagaon">[19]Material!$D$49</definedName>
    <definedName name="xxx">'[23]Data-Works (Final)'!$A$698:$R$788</definedName>
    <definedName name="xxxxxx">[24]Material!$D$136</definedName>
    <definedName name="xxxxxxxxxx">[24]Material!$D$118</definedName>
    <definedName name="Z3_CO">[25]Attributes!$A$1:$D$106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2" i="65" l="1"/>
  <c r="B136" i="64" l="1"/>
  <c r="B137" i="64" s="1"/>
  <c r="B130" i="64"/>
  <c r="B124" i="64"/>
  <c r="B125" i="64" s="1"/>
  <c r="B126" i="64" s="1"/>
  <c r="B127" i="64" s="1"/>
  <c r="B151" i="60" l="1"/>
  <c r="B152" i="60" s="1"/>
  <c r="B145" i="60"/>
  <c r="B139" i="60"/>
  <c r="B140" i="60" s="1"/>
  <c r="B141" i="60" s="1"/>
  <c r="B142" i="60" s="1"/>
  <c r="G8" i="63"/>
  <c r="G9" i="63"/>
  <c r="G10" i="63"/>
  <c r="G11" i="63"/>
  <c r="G12" i="63"/>
  <c r="G13" i="63"/>
  <c r="G14" i="63"/>
  <c r="G15" i="63"/>
  <c r="G16" i="63"/>
  <c r="G17" i="63"/>
  <c r="G18" i="63"/>
  <c r="G19" i="63"/>
  <c r="G20" i="63"/>
  <c r="G21" i="63"/>
  <c r="G22" i="63"/>
  <c r="G23" i="63"/>
  <c r="G26" i="63"/>
  <c r="G27" i="63"/>
  <c r="G30" i="63"/>
  <c r="G31" i="63"/>
  <c r="G32" i="63"/>
  <c r="G33" i="63"/>
  <c r="G34" i="63"/>
  <c r="G35" i="63"/>
  <c r="G36" i="63"/>
  <c r="G38" i="63"/>
  <c r="G40" i="63"/>
  <c r="H35" i="63"/>
  <c r="J35" i="63" s="1"/>
  <c r="H31" i="63"/>
  <c r="J31" i="63" s="1"/>
  <c r="H23" i="63"/>
  <c r="J23" i="63" s="1"/>
  <c r="H9" i="63"/>
  <c r="J9" i="63" s="1"/>
  <c r="H40" i="63"/>
  <c r="H39" i="63"/>
  <c r="J39" i="63" s="1"/>
  <c r="H38" i="63"/>
  <c r="H36" i="63"/>
  <c r="H34" i="63"/>
  <c r="H33" i="63"/>
  <c r="J33" i="63" s="1"/>
  <c r="H32" i="63"/>
  <c r="H30" i="63"/>
  <c r="H27" i="63"/>
  <c r="J27" i="63" s="1"/>
  <c r="H12" i="63"/>
  <c r="J12" i="63" s="1"/>
  <c r="H13" i="63"/>
  <c r="I13" i="63" s="1"/>
  <c r="H16" i="63"/>
  <c r="J16" i="63" s="1"/>
  <c r="H17" i="63"/>
  <c r="I17" i="63" s="1"/>
  <c r="K17" i="63" s="1"/>
  <c r="H18" i="63"/>
  <c r="I18" i="63" s="1"/>
  <c r="H19" i="63"/>
  <c r="I19" i="63" s="1"/>
  <c r="H20" i="63"/>
  <c r="J20" i="63" s="1"/>
  <c r="H21" i="63"/>
  <c r="I21" i="63" s="1"/>
  <c r="H22" i="63"/>
  <c r="J22" i="63" s="1"/>
  <c r="H8" i="63"/>
  <c r="I8" i="63" s="1"/>
  <c r="K19" i="63" l="1"/>
  <c r="K18" i="63"/>
  <c r="J40" i="63"/>
  <c r="I40" i="63"/>
  <c r="K40" i="63" s="1"/>
  <c r="K8" i="63"/>
  <c r="J32" i="63"/>
  <c r="I32" i="63"/>
  <c r="K32" i="63" s="1"/>
  <c r="J36" i="63"/>
  <c r="I36" i="63"/>
  <c r="K36" i="63" s="1"/>
  <c r="J38" i="63"/>
  <c r="I38" i="63"/>
  <c r="K38" i="63" s="1"/>
  <c r="J30" i="63"/>
  <c r="I30" i="63"/>
  <c r="K30" i="63" s="1"/>
  <c r="J34" i="63"/>
  <c r="I34" i="63"/>
  <c r="K34" i="63" s="1"/>
  <c r="H11" i="63"/>
  <c r="I11" i="63" s="1"/>
  <c r="K11" i="63" s="1"/>
  <c r="H15" i="63"/>
  <c r="I15" i="63" s="1"/>
  <c r="K15" i="63" s="1"/>
  <c r="J18" i="63"/>
  <c r="J19" i="63"/>
  <c r="H26" i="63"/>
  <c r="I26" i="63" s="1"/>
  <c r="K26" i="63" s="1"/>
  <c r="J8" i="63"/>
  <c r="H10" i="63"/>
  <c r="I10" i="63" s="1"/>
  <c r="K10" i="63" s="1"/>
  <c r="H14" i="63"/>
  <c r="I14" i="63" s="1"/>
  <c r="K14" i="63" s="1"/>
  <c r="I23" i="63"/>
  <c r="K23" i="63" s="1"/>
  <c r="I31" i="63"/>
  <c r="K31" i="63" s="1"/>
  <c r="I35" i="63"/>
  <c r="K35" i="63" s="1"/>
  <c r="I33" i="63"/>
  <c r="K33" i="63" s="1"/>
  <c r="I27" i="63"/>
  <c r="K27" i="63" s="1"/>
  <c r="K21" i="63"/>
  <c r="K13" i="63"/>
  <c r="I12" i="63"/>
  <c r="K12" i="63" s="1"/>
  <c r="I9" i="63"/>
  <c r="K9" i="63" s="1"/>
  <c r="J13" i="63"/>
  <c r="J17" i="63"/>
  <c r="J21" i="63"/>
  <c r="I22" i="63"/>
  <c r="K22" i="63" s="1"/>
  <c r="I16" i="63"/>
  <c r="K16" i="63" s="1"/>
  <c r="I20" i="63"/>
  <c r="K20" i="63" s="1"/>
  <c r="J10" i="63" l="1"/>
  <c r="J26" i="63"/>
  <c r="J11" i="63"/>
  <c r="J14" i="63"/>
  <c r="J15" i="63"/>
  <c r="I165" i="56" l="1"/>
  <c r="I164" i="56"/>
  <c r="I163" i="56"/>
  <c r="I162" i="56"/>
  <c r="I161" i="56"/>
  <c r="I160" i="56"/>
  <c r="I159" i="56"/>
  <c r="I158" i="56"/>
  <c r="I157" i="56"/>
  <c r="I156" i="56"/>
  <c r="I155" i="56"/>
  <c r="I154" i="56"/>
  <c r="I153" i="56"/>
  <c r="I152" i="56"/>
  <c r="I151" i="56"/>
  <c r="I149" i="56"/>
  <c r="I148" i="56"/>
  <c r="I147" i="56"/>
  <c r="I146" i="56"/>
  <c r="I145" i="56"/>
  <c r="I144" i="56"/>
  <c r="I143" i="56"/>
  <c r="I142" i="56"/>
  <c r="I141" i="56"/>
  <c r="I140" i="56"/>
  <c r="I139" i="56"/>
  <c r="I138" i="56"/>
  <c r="I137" i="56"/>
  <c r="I136" i="56"/>
  <c r="I135" i="56"/>
  <c r="I134" i="56"/>
  <c r="I133" i="56"/>
  <c r="I132" i="56"/>
  <c r="I131" i="56"/>
  <c r="I130" i="56"/>
  <c r="I129" i="56"/>
  <c r="I128" i="56"/>
  <c r="I127" i="56"/>
  <c r="I126" i="56"/>
  <c r="I125" i="56"/>
  <c r="I124" i="56"/>
  <c r="I123" i="56"/>
  <c r="I122" i="56"/>
  <c r="I121" i="56"/>
  <c r="I120" i="56"/>
  <c r="I118" i="56"/>
  <c r="I117" i="56"/>
  <c r="I116" i="56"/>
  <c r="I115" i="56"/>
  <c r="I112" i="56"/>
  <c r="I111" i="56"/>
  <c r="I110" i="56"/>
  <c r="I109" i="56"/>
  <c r="I108" i="56"/>
  <c r="I107" i="56"/>
  <c r="I106" i="56"/>
  <c r="I105" i="56"/>
  <c r="I103" i="56"/>
  <c r="I102" i="56"/>
  <c r="I101" i="56"/>
  <c r="I100" i="56"/>
  <c r="I97" i="56"/>
  <c r="I96" i="56"/>
  <c r="I95" i="56"/>
  <c r="I93" i="56"/>
  <c r="I92" i="56"/>
  <c r="I91" i="56"/>
  <c r="I89" i="56"/>
  <c r="I88" i="56"/>
  <c r="I87" i="56"/>
  <c r="I85" i="56"/>
  <c r="I84" i="56"/>
  <c r="I83" i="56"/>
  <c r="I81" i="56"/>
  <c r="I80" i="56"/>
  <c r="I79" i="56"/>
  <c r="I76" i="56"/>
  <c r="I75" i="56"/>
  <c r="I74" i="56"/>
  <c r="I72" i="56"/>
  <c r="I71" i="56"/>
  <c r="I70" i="56"/>
  <c r="I68" i="56"/>
  <c r="I67" i="56"/>
  <c r="I66" i="56"/>
  <c r="I64" i="56"/>
  <c r="I63" i="56"/>
  <c r="I62" i="56"/>
  <c r="I60" i="56"/>
  <c r="I59" i="56"/>
  <c r="I58" i="56"/>
  <c r="I55" i="56"/>
  <c r="I54" i="56"/>
  <c r="I53" i="56"/>
  <c r="I51" i="56"/>
  <c r="I50" i="56"/>
  <c r="I49" i="56"/>
  <c r="I47" i="56"/>
  <c r="I46" i="56"/>
  <c r="I45" i="56"/>
  <c r="I43" i="56"/>
  <c r="I42" i="56"/>
  <c r="I41" i="56"/>
  <c r="I38" i="56"/>
  <c r="I37" i="56"/>
  <c r="I36" i="56"/>
  <c r="I35" i="56"/>
  <c r="I34" i="56"/>
  <c r="I33" i="56"/>
  <c r="I32" i="56"/>
  <c r="I31" i="56"/>
  <c r="I30" i="56"/>
  <c r="I29" i="56"/>
  <c r="I27" i="56"/>
  <c r="I26" i="56"/>
  <c r="I24" i="56"/>
  <c r="I23" i="56"/>
  <c r="I22" i="56"/>
  <c r="I21" i="56"/>
  <c r="I20" i="56"/>
  <c r="I19" i="56"/>
  <c r="I18" i="56"/>
  <c r="I17" i="56"/>
  <c r="I16" i="56"/>
  <c r="I14" i="56"/>
  <c r="I13" i="56"/>
  <c r="I12" i="56"/>
  <c r="H165" i="56"/>
  <c r="H164" i="56"/>
  <c r="H163" i="56"/>
  <c r="H162" i="56"/>
  <c r="H161" i="56"/>
  <c r="H160" i="56"/>
  <c r="H159" i="56"/>
  <c r="H158" i="56"/>
  <c r="H157" i="56"/>
  <c r="H156" i="56"/>
  <c r="H155" i="56"/>
  <c r="H154" i="56"/>
  <c r="H153" i="56"/>
  <c r="H152" i="56"/>
  <c r="H151" i="56"/>
  <c r="H149" i="56"/>
  <c r="H148" i="56"/>
  <c r="H147" i="56"/>
  <c r="H146" i="56"/>
  <c r="H145" i="56"/>
  <c r="H144" i="56"/>
  <c r="H143" i="56"/>
  <c r="H142" i="56"/>
  <c r="H141" i="56"/>
  <c r="H140" i="56"/>
  <c r="H139" i="56"/>
  <c r="H138" i="56"/>
  <c r="H137" i="56"/>
  <c r="H136" i="56"/>
  <c r="H135" i="56"/>
  <c r="H134" i="56"/>
  <c r="H133" i="56"/>
  <c r="H132" i="56"/>
  <c r="H131" i="56"/>
  <c r="H130" i="56"/>
  <c r="H129" i="56"/>
  <c r="H128" i="56"/>
  <c r="H127" i="56"/>
  <c r="H126" i="56"/>
  <c r="H125" i="56"/>
  <c r="H124" i="56"/>
  <c r="H123" i="56"/>
  <c r="H122" i="56"/>
  <c r="H121" i="56"/>
  <c r="H120" i="56"/>
  <c r="H118" i="56"/>
  <c r="H117" i="56"/>
  <c r="H116" i="56"/>
  <c r="H115" i="56"/>
  <c r="H112" i="56"/>
  <c r="H111" i="56"/>
  <c r="H110" i="56"/>
  <c r="H109" i="56"/>
  <c r="H108" i="56"/>
  <c r="H107" i="56"/>
  <c r="H106" i="56"/>
  <c r="H105" i="56"/>
  <c r="H103" i="56"/>
  <c r="H102" i="56"/>
  <c r="H101" i="56"/>
  <c r="H100" i="56"/>
  <c r="H30" i="56"/>
  <c r="H97" i="56"/>
  <c r="H96" i="56"/>
  <c r="H95" i="56"/>
  <c r="H93" i="56"/>
  <c r="H92" i="56"/>
  <c r="H91" i="56"/>
  <c r="H89" i="56"/>
  <c r="H88" i="56"/>
  <c r="H87" i="56"/>
  <c r="H85" i="56"/>
  <c r="H84" i="56"/>
  <c r="H83" i="56"/>
  <c r="H81" i="56"/>
  <c r="H80" i="56"/>
  <c r="H79" i="56"/>
  <c r="H76" i="56"/>
  <c r="H75" i="56"/>
  <c r="H74" i="56"/>
  <c r="H72" i="56"/>
  <c r="H71" i="56"/>
  <c r="H70" i="56"/>
  <c r="H68" i="56"/>
  <c r="H67" i="56"/>
  <c r="H66" i="56"/>
  <c r="H64" i="56"/>
  <c r="H63" i="56"/>
  <c r="H62" i="56"/>
  <c r="H60" i="56"/>
  <c r="H59" i="56"/>
  <c r="H58" i="56"/>
  <c r="H55" i="56"/>
  <c r="H54" i="56"/>
  <c r="H53" i="56"/>
  <c r="H51" i="56"/>
  <c r="H50" i="56"/>
  <c r="H49" i="56"/>
  <c r="H47" i="56"/>
  <c r="H46" i="56"/>
  <c r="H45" i="56"/>
  <c r="H43" i="56"/>
  <c r="H42" i="56"/>
  <c r="H41" i="56"/>
  <c r="K14" i="56" l="1"/>
  <c r="J14" i="56"/>
  <c r="K19" i="56"/>
  <c r="J19" i="56"/>
  <c r="K23" i="56"/>
  <c r="J23" i="56"/>
  <c r="K29" i="56"/>
  <c r="J29" i="56"/>
  <c r="K33" i="56"/>
  <c r="J33" i="56"/>
  <c r="K37" i="56"/>
  <c r="J37" i="56"/>
  <c r="K43" i="56"/>
  <c r="J43" i="56"/>
  <c r="K49" i="56"/>
  <c r="J49" i="56"/>
  <c r="K54" i="56"/>
  <c r="J54" i="56"/>
  <c r="K60" i="56"/>
  <c r="J60" i="56"/>
  <c r="K66" i="56"/>
  <c r="J66" i="56"/>
  <c r="K71" i="56"/>
  <c r="J71" i="56"/>
  <c r="K76" i="56"/>
  <c r="J76" i="56"/>
  <c r="K83" i="56"/>
  <c r="J83" i="56"/>
  <c r="K88" i="56"/>
  <c r="J88" i="56"/>
  <c r="K93" i="56"/>
  <c r="J93" i="56"/>
  <c r="K100" i="56"/>
  <c r="J100" i="56"/>
  <c r="K105" i="56"/>
  <c r="J105" i="56"/>
  <c r="K109" i="56"/>
  <c r="J109" i="56"/>
  <c r="K115" i="56"/>
  <c r="J115" i="56"/>
  <c r="K120" i="56"/>
  <c r="J120" i="56"/>
  <c r="K124" i="56"/>
  <c r="J124" i="56"/>
  <c r="K128" i="56"/>
  <c r="J128" i="56"/>
  <c r="K132" i="56"/>
  <c r="J132" i="56"/>
  <c r="K136" i="56"/>
  <c r="J136" i="56"/>
  <c r="K140" i="56"/>
  <c r="J140" i="56"/>
  <c r="K144" i="56"/>
  <c r="J144" i="56"/>
  <c r="K148" i="56"/>
  <c r="J148" i="56"/>
  <c r="K153" i="56"/>
  <c r="J153" i="56"/>
  <c r="K157" i="56"/>
  <c r="J157" i="56"/>
  <c r="K161" i="56"/>
  <c r="J161" i="56"/>
  <c r="K165" i="56"/>
  <c r="J165" i="56"/>
  <c r="K16" i="56"/>
  <c r="J16" i="56"/>
  <c r="K20" i="56"/>
  <c r="J20" i="56"/>
  <c r="K24" i="56"/>
  <c r="J24" i="56"/>
  <c r="K30" i="56"/>
  <c r="J30" i="56"/>
  <c r="K34" i="56"/>
  <c r="J34" i="56"/>
  <c r="K38" i="56"/>
  <c r="J38" i="56"/>
  <c r="K45" i="56"/>
  <c r="J45" i="56"/>
  <c r="K50" i="56"/>
  <c r="J50" i="56"/>
  <c r="K55" i="56"/>
  <c r="J55" i="56"/>
  <c r="K62" i="56"/>
  <c r="J62" i="56"/>
  <c r="K67" i="56"/>
  <c r="J67" i="56"/>
  <c r="K72" i="56"/>
  <c r="J72" i="56"/>
  <c r="K79" i="56"/>
  <c r="J79" i="56"/>
  <c r="K84" i="56"/>
  <c r="J84" i="56"/>
  <c r="K89" i="56"/>
  <c r="J89" i="56"/>
  <c r="K95" i="56"/>
  <c r="J95" i="56"/>
  <c r="K101" i="56"/>
  <c r="J101" i="56"/>
  <c r="K106" i="56"/>
  <c r="J106" i="56"/>
  <c r="K110" i="56"/>
  <c r="J110" i="56"/>
  <c r="K116" i="56"/>
  <c r="J116" i="56"/>
  <c r="K121" i="56"/>
  <c r="J121" i="56"/>
  <c r="K125" i="56"/>
  <c r="J125" i="56"/>
  <c r="K129" i="56"/>
  <c r="J129" i="56"/>
  <c r="K133" i="56"/>
  <c r="J133" i="56"/>
  <c r="K137" i="56"/>
  <c r="J137" i="56"/>
  <c r="K141" i="56"/>
  <c r="J141" i="56"/>
  <c r="K145" i="56"/>
  <c r="J145" i="56"/>
  <c r="K149" i="56"/>
  <c r="J149" i="56"/>
  <c r="K154" i="56"/>
  <c r="J154" i="56"/>
  <c r="K158" i="56"/>
  <c r="J158" i="56"/>
  <c r="K162" i="56"/>
  <c r="J162" i="56"/>
  <c r="K12" i="56"/>
  <c r="J12" i="56"/>
  <c r="K17" i="56"/>
  <c r="J17" i="56"/>
  <c r="K21" i="56"/>
  <c r="J21" i="56"/>
  <c r="K26" i="56"/>
  <c r="J26" i="56"/>
  <c r="K31" i="56"/>
  <c r="J31" i="56"/>
  <c r="K35" i="56"/>
  <c r="J35" i="56"/>
  <c r="K41" i="56"/>
  <c r="J41" i="56"/>
  <c r="K46" i="56"/>
  <c r="J46" i="56"/>
  <c r="K51" i="56"/>
  <c r="J51" i="56"/>
  <c r="K58" i="56"/>
  <c r="J58" i="56"/>
  <c r="K63" i="56"/>
  <c r="J63" i="56"/>
  <c r="K68" i="56"/>
  <c r="J68" i="56"/>
  <c r="K74" i="56"/>
  <c r="J74" i="56"/>
  <c r="K80" i="56"/>
  <c r="J80" i="56"/>
  <c r="K85" i="56"/>
  <c r="J85" i="56"/>
  <c r="K91" i="56"/>
  <c r="J91" i="56"/>
  <c r="K96" i="56"/>
  <c r="J96" i="56"/>
  <c r="K102" i="56"/>
  <c r="J102" i="56"/>
  <c r="K107" i="56"/>
  <c r="J107" i="56"/>
  <c r="K111" i="56"/>
  <c r="J111" i="56"/>
  <c r="K117" i="56"/>
  <c r="J117" i="56"/>
  <c r="K122" i="56"/>
  <c r="J122" i="56"/>
  <c r="K126" i="56"/>
  <c r="J126" i="56"/>
  <c r="K130" i="56"/>
  <c r="J130" i="56"/>
  <c r="K134" i="56"/>
  <c r="J134" i="56"/>
  <c r="K138" i="56"/>
  <c r="J138" i="56"/>
  <c r="K142" i="56"/>
  <c r="J142" i="56"/>
  <c r="K146" i="56"/>
  <c r="J146" i="56"/>
  <c r="K151" i="56"/>
  <c r="J151" i="56"/>
  <c r="K155" i="56"/>
  <c r="J155" i="56"/>
  <c r="K159" i="56"/>
  <c r="J159" i="56"/>
  <c r="K163" i="56"/>
  <c r="J163" i="56"/>
  <c r="K13" i="56"/>
  <c r="J13" i="56"/>
  <c r="K18" i="56"/>
  <c r="J18" i="56"/>
  <c r="K22" i="56"/>
  <c r="J22" i="56"/>
  <c r="K27" i="56"/>
  <c r="J27" i="56"/>
  <c r="K32" i="56"/>
  <c r="J32" i="56"/>
  <c r="K36" i="56"/>
  <c r="J36" i="56"/>
  <c r="K42" i="56"/>
  <c r="J42" i="56"/>
  <c r="K47" i="56"/>
  <c r="J47" i="56"/>
  <c r="K53" i="56"/>
  <c r="J53" i="56"/>
  <c r="K59" i="56"/>
  <c r="J59" i="56"/>
  <c r="K64" i="56"/>
  <c r="J64" i="56"/>
  <c r="K70" i="56"/>
  <c r="J70" i="56"/>
  <c r="K75" i="56"/>
  <c r="J75" i="56"/>
  <c r="K81" i="56"/>
  <c r="J81" i="56"/>
  <c r="K87" i="56"/>
  <c r="J87" i="56"/>
  <c r="K92" i="56"/>
  <c r="J92" i="56"/>
  <c r="K97" i="56"/>
  <c r="J97" i="56"/>
  <c r="K103" i="56"/>
  <c r="J103" i="56"/>
  <c r="K108" i="56"/>
  <c r="J108" i="56"/>
  <c r="K112" i="56"/>
  <c r="J112" i="56"/>
  <c r="K118" i="56"/>
  <c r="J118" i="56"/>
  <c r="K123" i="56"/>
  <c r="J123" i="56"/>
  <c r="K127" i="56"/>
  <c r="J127" i="56"/>
  <c r="K131" i="56"/>
  <c r="J131" i="56"/>
  <c r="K135" i="56"/>
  <c r="J135" i="56"/>
  <c r="K139" i="56"/>
  <c r="J139" i="56"/>
  <c r="K143" i="56"/>
  <c r="J143" i="56"/>
  <c r="K147" i="56"/>
  <c r="J147" i="56"/>
  <c r="K152" i="56"/>
  <c r="J152" i="56"/>
  <c r="K156" i="56"/>
  <c r="J156" i="56"/>
  <c r="K160" i="56"/>
  <c r="J160" i="56"/>
  <c r="K164" i="56"/>
  <c r="J164" i="56"/>
  <c r="H38" i="56"/>
  <c r="H37" i="56"/>
  <c r="H36" i="56"/>
  <c r="H35" i="56"/>
  <c r="H34" i="56"/>
  <c r="H33" i="56"/>
  <c r="H32" i="56"/>
  <c r="H31" i="56"/>
  <c r="H29" i="56"/>
  <c r="H27" i="56"/>
  <c r="H26" i="56"/>
  <c r="H24" i="56"/>
  <c r="H23" i="56"/>
  <c r="H22" i="56"/>
  <c r="H21" i="56"/>
  <c r="H20" i="56"/>
  <c r="H19" i="56"/>
  <c r="H18" i="56"/>
  <c r="H17" i="56"/>
  <c r="H16" i="56"/>
  <c r="H14" i="56"/>
  <c r="H13" i="56"/>
  <c r="H12" i="56"/>
  <c r="I9" i="56"/>
  <c r="J9" i="56" s="1"/>
  <c r="I10" i="56"/>
  <c r="J10" i="56" s="1"/>
  <c r="I8" i="56"/>
  <c r="H8" i="56"/>
  <c r="H9" i="56"/>
  <c r="H10" i="56"/>
  <c r="K10" i="56" l="1"/>
  <c r="K9" i="56"/>
  <c r="K8" i="56"/>
  <c r="J8" i="56"/>
  <c r="L8" i="56" s="1"/>
  <c r="L43" i="56" l="1"/>
  <c r="L49" i="56"/>
  <c r="L54" i="56"/>
  <c r="L60" i="56"/>
  <c r="L116" i="56"/>
  <c r="L22" i="56"/>
  <c r="L66" i="56"/>
  <c r="L71" i="56"/>
  <c r="L76" i="56"/>
  <c r="L83" i="56"/>
  <c r="L88" i="56"/>
  <c r="L93" i="56"/>
  <c r="L45" i="56"/>
  <c r="L50" i="56"/>
  <c r="L55" i="56"/>
  <c r="L62" i="56"/>
  <c r="L67" i="56"/>
  <c r="L72" i="56"/>
  <c r="L79" i="56"/>
  <c r="L84" i="56"/>
  <c r="L89" i="56"/>
  <c r="L95" i="56"/>
  <c r="L41" i="56"/>
  <c r="L46" i="56"/>
  <c r="L51" i="56"/>
  <c r="L58" i="56"/>
  <c r="L63" i="56"/>
  <c r="L68" i="56"/>
  <c r="L74" i="56"/>
  <c r="L80" i="56"/>
  <c r="L85" i="56"/>
  <c r="L91" i="56"/>
  <c r="L96" i="56"/>
  <c r="L47" i="56"/>
  <c r="L53" i="56"/>
  <c r="L59" i="56"/>
  <c r="L64" i="56"/>
  <c r="L70" i="56"/>
  <c r="L75" i="56"/>
  <c r="L81" i="56"/>
  <c r="L87" i="56"/>
  <c r="L92" i="56"/>
  <c r="L97" i="56"/>
  <c r="L42" i="56"/>
  <c r="L16" i="56"/>
  <c r="L154" i="56"/>
  <c r="L156" i="56"/>
  <c r="L158" i="56"/>
  <c r="L160" i="56"/>
  <c r="L162" i="56"/>
  <c r="L164" i="56"/>
  <c r="L157" i="56"/>
  <c r="L155" i="56"/>
  <c r="L159" i="56"/>
  <c r="L161" i="56"/>
  <c r="L163" i="56"/>
  <c r="L165" i="56"/>
  <c r="L120" i="56"/>
  <c r="L122" i="56"/>
  <c r="L126" i="56"/>
  <c r="L128" i="56"/>
  <c r="L130" i="56"/>
  <c r="L132" i="56"/>
  <c r="L134" i="56"/>
  <c r="L136" i="56"/>
  <c r="L138" i="56"/>
  <c r="L140" i="56"/>
  <c r="L142" i="56"/>
  <c r="L144" i="56"/>
  <c r="L146" i="56"/>
  <c r="L148" i="56"/>
  <c r="L121" i="56"/>
  <c r="L123" i="56"/>
  <c r="L115" i="56"/>
  <c r="L117" i="56"/>
  <c r="L118" i="56"/>
  <c r="L107" i="56"/>
  <c r="L109" i="56"/>
  <c r="L110" i="56"/>
  <c r="L108" i="56"/>
  <c r="L106" i="56"/>
  <c r="L100" i="56"/>
  <c r="L102" i="56"/>
  <c r="L33" i="56"/>
  <c r="L35" i="56"/>
  <c r="L32" i="56"/>
  <c r="L36" i="56"/>
  <c r="L30" i="56"/>
  <c r="L26" i="56"/>
  <c r="L19" i="56"/>
  <c r="L18" i="56"/>
  <c r="L20" i="56"/>
  <c r="L24" i="56"/>
  <c r="L13" i="56"/>
  <c r="L12" i="56"/>
  <c r="L14" i="56"/>
  <c r="H166" i="56"/>
  <c r="J166" i="56"/>
  <c r="L111" i="56" l="1"/>
  <c r="L17" i="56"/>
  <c r="L149" i="56"/>
  <c r="L141" i="56"/>
  <c r="L133" i="56"/>
  <c r="L147" i="56"/>
  <c r="L139" i="56"/>
  <c r="L131" i="56"/>
  <c r="L153" i="56"/>
  <c r="L38" i="56"/>
  <c r="L105" i="56"/>
  <c r="L21" i="56"/>
  <c r="L34" i="56"/>
  <c r="L125" i="56"/>
  <c r="L103" i="56"/>
  <c r="L31" i="56"/>
  <c r="L151" i="56"/>
  <c r="L152" i="56"/>
  <c r="L37" i="56"/>
  <c r="L29" i="56"/>
  <c r="L145" i="56"/>
  <c r="L137" i="56"/>
  <c r="L129" i="56"/>
  <c r="L124" i="56"/>
  <c r="L143" i="56"/>
  <c r="L135" i="56"/>
  <c r="L127" i="56"/>
  <c r="L112" i="56"/>
  <c r="L101" i="56"/>
  <c r="L27" i="56"/>
  <c r="L23" i="56"/>
  <c r="L9" i="56"/>
  <c r="L10" i="56"/>
  <c r="L166" i="56" l="1"/>
  <c r="E39" i="63" l="1"/>
  <c r="G39" i="63" s="1"/>
  <c r="G41" i="63" s="1"/>
  <c r="I39" i="63" l="1"/>
  <c r="B168" i="59"/>
  <c r="B169" i="59" s="1"/>
  <c r="B162" i="59"/>
  <c r="B156" i="59"/>
  <c r="B157" i="59" s="1"/>
  <c r="B158" i="59" s="1"/>
  <c r="B159" i="59" s="1"/>
  <c r="B146" i="58"/>
  <c r="B147" i="58" s="1"/>
  <c r="B140" i="58"/>
  <c r="B134" i="58"/>
  <c r="B135" i="58" s="1"/>
  <c r="B136" i="58" s="1"/>
  <c r="B137" i="58" s="1"/>
  <c r="B145" i="57"/>
  <c r="B146" i="57" s="1"/>
  <c r="B139" i="57"/>
  <c r="B133" i="57"/>
  <c r="B134" i="57" s="1"/>
  <c r="B135" i="57" s="1"/>
  <c r="B136" i="57" s="1"/>
  <c r="K39" i="63" l="1"/>
  <c r="K41" i="63" s="1"/>
  <c r="I41" i="63"/>
  <c r="A136" i="56"/>
  <c r="A137" i="56" s="1"/>
  <c r="A131" i="56"/>
  <c r="A125" i="56"/>
  <c r="A126" i="56" s="1"/>
  <c r="A127" i="56" s="1"/>
  <c r="A128" i="56" s="1"/>
  <c r="G34" i="44" l="1"/>
  <c r="F4" i="46" l="1"/>
  <c r="F3" i="46"/>
  <c r="F5" i="46" l="1"/>
  <c r="I52" i="45" l="1"/>
  <c r="B50" i="45"/>
  <c r="B30" i="45"/>
  <c r="B29" i="45"/>
  <c r="B19" i="45"/>
  <c r="B18" i="45"/>
  <c r="D10" i="45"/>
  <c r="B34" i="45" s="1"/>
  <c r="C33" i="44"/>
  <c r="C32" i="44"/>
  <c r="C17" i="43" s="1"/>
  <c r="C28" i="44"/>
  <c r="C29" i="44" s="1"/>
  <c r="A24" i="44"/>
  <c r="A27" i="44" s="1"/>
  <c r="A30" i="44" s="1"/>
  <c r="C23" i="44"/>
  <c r="C18" i="44"/>
  <c r="C10" i="44"/>
  <c r="G7" i="44"/>
  <c r="A5" i="44"/>
  <c r="A8" i="44" s="1"/>
  <c r="C3" i="44"/>
  <c r="C4" i="44" s="1"/>
  <c r="A10" i="43"/>
  <c r="A13" i="43" s="1"/>
  <c r="A16" i="43" s="1"/>
  <c r="A20" i="43" s="1"/>
  <c r="C7" i="43"/>
  <c r="E9" i="31" l="1"/>
  <c r="E10" i="31" s="1"/>
  <c r="D10" i="31"/>
  <c r="V30" i="26" l="1"/>
  <c r="V32" i="26"/>
  <c r="K6" i="26"/>
  <c r="B16" i="26"/>
  <c r="C16" i="26"/>
  <c r="B19" i="26"/>
  <c r="C19" i="26"/>
  <c r="B20" i="26"/>
  <c r="C21" i="26"/>
  <c r="D21" i="26"/>
  <c r="B22" i="26"/>
  <c r="C23" i="26"/>
  <c r="D23" i="26"/>
  <c r="D24" i="26"/>
  <c r="D25" i="26"/>
  <c r="B26" i="26"/>
  <c r="C26" i="26"/>
  <c r="O7" i="26"/>
  <c r="O8" i="26"/>
  <c r="O9" i="26"/>
  <c r="O10" i="26"/>
  <c r="O11" i="26"/>
  <c r="O12" i="26"/>
  <c r="O13" i="26"/>
  <c r="O14" i="26"/>
  <c r="O15" i="26"/>
  <c r="O16" i="26"/>
  <c r="O17" i="26"/>
  <c r="O18" i="26"/>
  <c r="O19" i="26"/>
  <c r="O20" i="26"/>
  <c r="O21" i="26"/>
  <c r="O22" i="26"/>
  <c r="O23" i="26"/>
  <c r="O24" i="26"/>
  <c r="O25" i="26"/>
  <c r="O26" i="26"/>
  <c r="O31" i="26"/>
  <c r="O6" i="26"/>
  <c r="M7" i="26"/>
  <c r="M8" i="26"/>
  <c r="M9" i="26"/>
  <c r="M10" i="26"/>
  <c r="M11" i="26"/>
  <c r="M12" i="26"/>
  <c r="M13" i="26"/>
  <c r="M14" i="26"/>
  <c r="M15" i="26"/>
  <c r="M16" i="26"/>
  <c r="M17" i="26"/>
  <c r="M18" i="26"/>
  <c r="M19" i="26"/>
  <c r="M21" i="26"/>
  <c r="M22" i="26"/>
  <c r="M23" i="26"/>
  <c r="M24" i="26"/>
  <c r="M25" i="26"/>
  <c r="M26" i="26"/>
  <c r="M6" i="26"/>
  <c r="B3" i="32"/>
  <c r="B10" i="32" s="1"/>
  <c r="B14" i="32"/>
  <c r="B9" i="32"/>
  <c r="B11" i="32" s="1"/>
  <c r="B12" i="32" s="1"/>
  <c r="B10" i="31"/>
  <c r="B11" i="31" s="1"/>
  <c r="B14" i="31" s="1"/>
  <c r="B15" i="31" s="1"/>
  <c r="D21" i="31"/>
  <c r="D22" i="31" s="1"/>
  <c r="D23" i="31" s="1"/>
  <c r="B6" i="31"/>
  <c r="B2" i="11"/>
  <c r="C2" i="11"/>
  <c r="D3" i="11"/>
  <c r="C3" i="11" s="1"/>
  <c r="Y14" i="18"/>
  <c r="AB14" i="18"/>
  <c r="AC14" i="18"/>
  <c r="AD14" i="18"/>
  <c r="AF14" i="18"/>
  <c r="AG14" i="18"/>
  <c r="AH14" i="18"/>
  <c r="AI14" i="18"/>
  <c r="AJ14" i="18"/>
  <c r="AK14" i="18"/>
  <c r="F6" i="26"/>
  <c r="H6" i="26" s="1"/>
  <c r="G6" i="26"/>
  <c r="I6" i="26" s="1"/>
  <c r="F7" i="26"/>
  <c r="G7" i="26"/>
  <c r="K7" i="26"/>
  <c r="F8" i="26"/>
  <c r="G8" i="26"/>
  <c r="K8" i="26"/>
  <c r="F9" i="26"/>
  <c r="G9" i="26"/>
  <c r="K9" i="26"/>
  <c r="F10" i="26"/>
  <c r="G10" i="26"/>
  <c r="K10" i="26"/>
  <c r="F11" i="26"/>
  <c r="G11" i="26"/>
  <c r="K11" i="26"/>
  <c r="F12" i="26"/>
  <c r="G12" i="26"/>
  <c r="K12" i="26"/>
  <c r="F13" i="26"/>
  <c r="G13" i="26"/>
  <c r="K13" i="26"/>
  <c r="F14" i="26"/>
  <c r="G14" i="26"/>
  <c r="K14" i="26"/>
  <c r="F15" i="26"/>
  <c r="G15" i="26"/>
  <c r="K15" i="26"/>
  <c r="F16" i="26"/>
  <c r="G16" i="26"/>
  <c r="K16" i="26"/>
  <c r="F17" i="26"/>
  <c r="G17" i="26"/>
  <c r="K17" i="26"/>
  <c r="F18" i="26"/>
  <c r="G18" i="26"/>
  <c r="K18" i="26"/>
  <c r="F19" i="26"/>
  <c r="G19" i="26"/>
  <c r="K19" i="26"/>
  <c r="F20" i="26"/>
  <c r="G20" i="26"/>
  <c r="K20" i="26"/>
  <c r="F21" i="26"/>
  <c r="G21" i="26"/>
  <c r="K21" i="26"/>
  <c r="F22" i="26"/>
  <c r="G22" i="26"/>
  <c r="K22" i="26"/>
  <c r="F23" i="26"/>
  <c r="G23" i="26"/>
  <c r="K23" i="26"/>
  <c r="F24" i="26"/>
  <c r="G24" i="26"/>
  <c r="K24" i="26"/>
  <c r="F25" i="26"/>
  <c r="G25" i="26"/>
  <c r="K25" i="26"/>
  <c r="F26" i="26"/>
  <c r="G26" i="26"/>
  <c r="K26" i="26"/>
  <c r="F27" i="26"/>
  <c r="G27" i="26"/>
  <c r="K27" i="26"/>
  <c r="O27" i="26"/>
  <c r="F28" i="26"/>
  <c r="G28" i="26"/>
  <c r="K28" i="26"/>
  <c r="O28" i="26"/>
  <c r="F29" i="26"/>
  <c r="G29" i="26"/>
  <c r="K29" i="26"/>
  <c r="O29" i="26"/>
  <c r="F30" i="26"/>
  <c r="G30" i="26"/>
  <c r="O30" i="26"/>
  <c r="F31" i="26"/>
  <c r="G31" i="26"/>
  <c r="F32" i="26"/>
  <c r="G32" i="26"/>
  <c r="O32" i="26"/>
  <c r="N6" i="26"/>
  <c r="Q6" i="26" s="1"/>
  <c r="R6" i="26"/>
  <c r="T6" i="26"/>
  <c r="R7" i="26"/>
  <c r="T7" i="26"/>
  <c r="R8" i="26"/>
  <c r="T8" i="26"/>
  <c r="R9" i="26"/>
  <c r="T9" i="26"/>
  <c r="R10" i="26"/>
  <c r="T10" i="26"/>
  <c r="R11" i="26"/>
  <c r="T11" i="26"/>
  <c r="R12" i="26"/>
  <c r="T12" i="26"/>
  <c r="R13" i="26"/>
  <c r="T13" i="26"/>
  <c r="R14" i="26"/>
  <c r="T14" i="26"/>
  <c r="R15" i="26"/>
  <c r="T15" i="26"/>
  <c r="R16" i="26"/>
  <c r="T16" i="26"/>
  <c r="R17" i="26"/>
  <c r="T17" i="26"/>
  <c r="R18" i="26"/>
  <c r="T18" i="26"/>
  <c r="R19" i="26"/>
  <c r="T19" i="26"/>
  <c r="R20" i="26"/>
  <c r="T20" i="26"/>
  <c r="R21" i="26"/>
  <c r="T21" i="26"/>
  <c r="R22" i="26"/>
  <c r="T22" i="26"/>
  <c r="R23" i="26"/>
  <c r="R24" i="26"/>
  <c r="T24" i="26"/>
  <c r="R25" i="26"/>
  <c r="T25" i="26"/>
  <c r="R26" i="26"/>
  <c r="T26" i="26"/>
  <c r="M27" i="26"/>
  <c r="R27" i="26"/>
  <c r="M28" i="26"/>
  <c r="R28" i="26"/>
  <c r="M29" i="26"/>
  <c r="R29" i="26"/>
  <c r="T29" i="26"/>
  <c r="K30" i="26"/>
  <c r="M30" i="26"/>
  <c r="R30" i="26"/>
  <c r="T30" i="26"/>
  <c r="M31" i="26"/>
  <c r="R31" i="26"/>
  <c r="T31" i="26"/>
  <c r="M32" i="26"/>
  <c r="R32" i="26"/>
  <c r="T32" i="26"/>
  <c r="T28" i="26"/>
  <c r="V28" i="26"/>
  <c r="T27" i="26"/>
  <c r="V27" i="26"/>
  <c r="T23" i="26"/>
  <c r="N7" i="26"/>
  <c r="N9" i="26"/>
  <c r="N8" i="26"/>
  <c r="N10" i="26"/>
  <c r="N11" i="26"/>
  <c r="N12" i="26"/>
  <c r="N13" i="26"/>
  <c r="N14" i="26"/>
  <c r="N15" i="26"/>
  <c r="N16" i="26"/>
  <c r="N17" i="26"/>
  <c r="N18" i="26"/>
  <c r="N19" i="26"/>
  <c r="N20" i="26"/>
  <c r="N21" i="26"/>
  <c r="N22" i="26"/>
  <c r="N23" i="26"/>
  <c r="N24" i="26"/>
  <c r="N25" i="26"/>
  <c r="N26" i="26"/>
  <c r="N27" i="26"/>
  <c r="N28" i="26"/>
  <c r="N29" i="26"/>
  <c r="N30" i="26"/>
  <c r="N31" i="26"/>
  <c r="N32" i="26"/>
  <c r="V29" i="26"/>
  <c r="K32" i="26"/>
  <c r="K31" i="26"/>
  <c r="D29" i="26"/>
  <c r="L12" i="26"/>
  <c r="A28" i="26"/>
  <c r="A29" i="26"/>
  <c r="L23" i="26"/>
  <c r="C28" i="26"/>
  <c r="B29" i="26"/>
  <c r="B28" i="26"/>
  <c r="B27" i="26"/>
  <c r="C27" i="26"/>
  <c r="L28" i="26"/>
  <c r="L27" i="26"/>
  <c r="Q9" i="26" l="1"/>
  <c r="Q25" i="26"/>
  <c r="Q17" i="26"/>
  <c r="Q13" i="26"/>
  <c r="Q16" i="26"/>
  <c r="Q12" i="26"/>
  <c r="Q8" i="26"/>
  <c r="L7" i="26"/>
  <c r="X7" i="26" s="1"/>
  <c r="AF7" i="26" s="1"/>
  <c r="Q26" i="26"/>
  <c r="Q22" i="26"/>
  <c r="Q18" i="26"/>
  <c r="Q14" i="26"/>
  <c r="Q30" i="26"/>
  <c r="Q11" i="26"/>
  <c r="B7" i="32"/>
  <c r="Q23" i="26"/>
  <c r="Q15" i="26"/>
  <c r="L6" i="26"/>
  <c r="X6" i="26" s="1"/>
  <c r="AF6" i="26" s="1"/>
  <c r="X27" i="26"/>
  <c r="Z27" i="26" s="1"/>
  <c r="AB27" i="26" s="1"/>
  <c r="AD27" i="26" s="1"/>
  <c r="I7" i="26"/>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V9" i="26"/>
  <c r="H7" i="26"/>
  <c r="H8" i="26" s="1"/>
  <c r="H9" i="26" s="1"/>
  <c r="H10" i="26" s="1"/>
  <c r="H11" i="26" s="1"/>
  <c r="H12" i="26" s="1"/>
  <c r="H13" i="26" s="1"/>
  <c r="H14" i="26" s="1"/>
  <c r="H15" i="26" s="1"/>
  <c r="H16" i="26" s="1"/>
  <c r="H17" i="26" s="1"/>
  <c r="H18" i="26" s="1"/>
  <c r="H19" i="26" s="1"/>
  <c r="H20" i="26" s="1"/>
  <c r="H21" i="26" s="1"/>
  <c r="H22" i="26" s="1"/>
  <c r="H23" i="26" s="1"/>
  <c r="H24" i="26" s="1"/>
  <c r="H25" i="26" s="1"/>
  <c r="H26" i="26" s="1"/>
  <c r="H27" i="26" s="1"/>
  <c r="H28" i="26" s="1"/>
  <c r="H29" i="26" s="1"/>
  <c r="H30" i="26" s="1"/>
  <c r="H31" i="26" s="1"/>
  <c r="H32" i="26" s="1"/>
  <c r="B16" i="31"/>
  <c r="B17" i="31" s="1"/>
  <c r="A26" i="26"/>
  <c r="V26" i="26"/>
  <c r="B21" i="26"/>
  <c r="C8" i="26"/>
  <c r="B25" i="26"/>
  <c r="C22" i="26"/>
  <c r="A20" i="26"/>
  <c r="C20" i="26"/>
  <c r="D6" i="26"/>
  <c r="E6" i="26" s="1"/>
  <c r="B17" i="26"/>
  <c r="Q28" i="26"/>
  <c r="Q21" i="26"/>
  <c r="Q7" i="26"/>
  <c r="V22" i="26"/>
  <c r="V24" i="26"/>
  <c r="L10" i="26"/>
  <c r="X10" i="26" s="1"/>
  <c r="AF10" i="26" s="1"/>
  <c r="D12" i="18"/>
  <c r="E12" i="18" s="1"/>
  <c r="D13" i="18"/>
  <c r="E13" i="18" s="1"/>
  <c r="L14" i="26"/>
  <c r="X14" i="26" s="1"/>
  <c r="L8" i="26"/>
  <c r="X8" i="26" s="1"/>
  <c r="AF8" i="26" s="1"/>
  <c r="B8" i="18"/>
  <c r="D11" i="18"/>
  <c r="E11" i="18" s="1"/>
  <c r="D7" i="18"/>
  <c r="E7" i="18" s="1"/>
  <c r="B23" i="26"/>
  <c r="V10" i="26"/>
  <c r="V14" i="26"/>
  <c r="C8" i="18"/>
  <c r="L16" i="26"/>
  <c r="X16" i="26" s="1"/>
  <c r="Z16" i="26" s="1"/>
  <c r="AB16" i="26" s="1"/>
  <c r="AD16" i="26" s="1"/>
  <c r="C7" i="26"/>
  <c r="C6" i="18"/>
  <c r="B24" i="26"/>
  <c r="D26" i="26"/>
  <c r="D22" i="26"/>
  <c r="C25" i="26"/>
  <c r="L17" i="26"/>
  <c r="X17" i="26" s="1"/>
  <c r="AF17" i="26" s="1"/>
  <c r="L19" i="26"/>
  <c r="X19" i="26" s="1"/>
  <c r="Z19" i="26" s="1"/>
  <c r="AB19" i="26" s="1"/>
  <c r="AD19" i="26" s="1"/>
  <c r="D5" i="18"/>
  <c r="E5" i="18" s="1"/>
  <c r="R5" i="18" s="1"/>
  <c r="M20" i="26"/>
  <c r="L20" i="26"/>
  <c r="X20" i="26" s="1"/>
  <c r="Z20" i="26" s="1"/>
  <c r="AB20" i="26" s="1"/>
  <c r="AD20" i="26" s="1"/>
  <c r="V8" i="26"/>
  <c r="L24" i="26"/>
  <c r="X24" i="26" s="1"/>
  <c r="D9" i="18"/>
  <c r="E9" i="18" s="1"/>
  <c r="L18" i="26"/>
  <c r="X18" i="26" s="1"/>
  <c r="AF18" i="26" s="1"/>
  <c r="Q24" i="26"/>
  <c r="Q20" i="26"/>
  <c r="Q19" i="26"/>
  <c r="Q10" i="26"/>
  <c r="A22" i="26"/>
  <c r="V25" i="26"/>
  <c r="L25" i="26"/>
  <c r="X25" i="26" s="1"/>
  <c r="Z25" i="26" s="1"/>
  <c r="AB25" i="26" s="1"/>
  <c r="AD25" i="26" s="1"/>
  <c r="D10" i="18"/>
  <c r="E10" i="18" s="1"/>
  <c r="A23" i="26"/>
  <c r="A17" i="26"/>
  <c r="A13" i="26"/>
  <c r="X28" i="26"/>
  <c r="AF28" i="26" s="1"/>
  <c r="Q29" i="26"/>
  <c r="Q27" i="26"/>
  <c r="L9" i="26"/>
  <c r="X9" i="26" s="1"/>
  <c r="D8" i="18"/>
  <c r="E8" i="18" s="1"/>
  <c r="L11" i="26"/>
  <c r="X11" i="26" s="1"/>
  <c r="V16" i="26"/>
  <c r="L29" i="26"/>
  <c r="X29" i="26" s="1"/>
  <c r="Z29" i="26" s="1"/>
  <c r="AB29" i="26" s="1"/>
  <c r="AD29" i="26" s="1"/>
  <c r="L21" i="26"/>
  <c r="X21" i="26" s="1"/>
  <c r="AF21" i="26" s="1"/>
  <c r="V31" i="26"/>
  <c r="Q32" i="26"/>
  <c r="L13" i="26"/>
  <c r="X13" i="26" s="1"/>
  <c r="L26" i="26"/>
  <c r="X26" i="26" s="1"/>
  <c r="AF26" i="26" s="1"/>
  <c r="L22" i="26"/>
  <c r="X22" i="26" s="1"/>
  <c r="E3" i="11"/>
  <c r="A3" i="11"/>
  <c r="X12" i="26"/>
  <c r="Z12" i="26" s="1"/>
  <c r="AB12" i="26" s="1"/>
  <c r="AD12" i="26" s="1"/>
  <c r="D4" i="11"/>
  <c r="B3" i="11"/>
  <c r="X23" i="26"/>
  <c r="Z23" i="26" s="1"/>
  <c r="AB23" i="26" s="1"/>
  <c r="AD23" i="26" s="1"/>
  <c r="B7" i="26"/>
  <c r="Q31" i="26"/>
  <c r="B6" i="18"/>
  <c r="D18" i="26"/>
  <c r="B18" i="26"/>
  <c r="C18" i="26"/>
  <c r="D17" i="26"/>
  <c r="C29" i="26"/>
  <c r="D28" i="26"/>
  <c r="D19" i="26"/>
  <c r="L15" i="26"/>
  <c r="D6" i="18"/>
  <c r="E6" i="18" s="1"/>
  <c r="D27" i="26"/>
  <c r="C24" i="26"/>
  <c r="D20" i="26"/>
  <c r="C17" i="26"/>
  <c r="D16" i="26"/>
  <c r="B11" i="26"/>
  <c r="A27" i="26"/>
  <c r="C9" i="26" l="1"/>
  <c r="C11" i="26"/>
  <c r="C10" i="18"/>
  <c r="C7" i="18"/>
  <c r="D7" i="26"/>
  <c r="E7" i="26" s="1"/>
  <c r="C9" i="18"/>
  <c r="B8" i="26"/>
  <c r="D8" i="26"/>
  <c r="B7" i="18"/>
  <c r="B9" i="18"/>
  <c r="D9" i="26"/>
  <c r="C10" i="26"/>
  <c r="B10" i="26"/>
  <c r="A14" i="26"/>
  <c r="C13" i="18"/>
  <c r="C15" i="26"/>
  <c r="B9" i="26"/>
  <c r="D11" i="26"/>
  <c r="A10" i="26"/>
  <c r="B14" i="26"/>
  <c r="B11" i="18"/>
  <c r="D10" i="26"/>
  <c r="B10" i="18"/>
  <c r="C12" i="18"/>
  <c r="AF27" i="26"/>
  <c r="D15" i="26"/>
  <c r="C13" i="26"/>
  <c r="C14" i="26"/>
  <c r="C11" i="18"/>
  <c r="C12" i="26"/>
  <c r="B13" i="18"/>
  <c r="D13" i="26"/>
  <c r="D14" i="26"/>
  <c r="B15" i="26"/>
  <c r="B12" i="18"/>
  <c r="B13" i="26"/>
  <c r="B12" i="26"/>
  <c r="D12" i="26"/>
  <c r="V13" i="26"/>
  <c r="A18" i="26"/>
  <c r="A8" i="26"/>
  <c r="V21" i="26"/>
  <c r="A7" i="26"/>
  <c r="AF16" i="26"/>
  <c r="V17" i="26"/>
  <c r="V12" i="26"/>
  <c r="V6" i="26"/>
  <c r="AF20" i="26"/>
  <c r="Z18" i="26"/>
  <c r="AB18" i="26" s="1"/>
  <c r="AD18" i="26" s="1"/>
  <c r="V11" i="26"/>
  <c r="V20" i="26"/>
  <c r="Z24" i="26"/>
  <c r="AB24" i="26" s="1"/>
  <c r="AD24" i="26" s="1"/>
  <c r="AF24" i="26"/>
  <c r="Z7" i="26"/>
  <c r="AB7" i="26" s="1"/>
  <c r="AD7" i="26" s="1"/>
  <c r="A19" i="26"/>
  <c r="A6" i="26"/>
  <c r="Z17" i="26"/>
  <c r="AB17" i="26" s="1"/>
  <c r="AD17" i="26" s="1"/>
  <c r="V18" i="26"/>
  <c r="AF25" i="26"/>
  <c r="A11" i="26"/>
  <c r="V19" i="26"/>
  <c r="V15" i="26"/>
  <c r="Z10" i="26"/>
  <c r="AB10" i="26" s="1"/>
  <c r="AD10" i="26" s="1"/>
  <c r="A12" i="26"/>
  <c r="V23" i="26"/>
  <c r="AF19" i="26"/>
  <c r="A16" i="26"/>
  <c r="A24" i="26"/>
  <c r="Z6" i="26"/>
  <c r="AB6" i="26" s="1"/>
  <c r="AD6" i="26" s="1"/>
  <c r="J32" i="26"/>
  <c r="P32" i="26" s="1"/>
  <c r="J30" i="26"/>
  <c r="P30" i="26" s="1"/>
  <c r="J29" i="26"/>
  <c r="P29" i="26" s="1"/>
  <c r="J28" i="26"/>
  <c r="P28" i="26" s="1"/>
  <c r="J27" i="26"/>
  <c r="J31" i="26"/>
  <c r="P31" i="26" s="1"/>
  <c r="J26" i="26"/>
  <c r="P26" i="26" s="1"/>
  <c r="J24" i="26"/>
  <c r="P24" i="26" s="1"/>
  <c r="J22" i="26"/>
  <c r="P22" i="26" s="1"/>
  <c r="J16" i="26"/>
  <c r="P16" i="26" s="1"/>
  <c r="J7" i="26"/>
  <c r="J25" i="26"/>
  <c r="P25" i="26" s="1"/>
  <c r="J23" i="26"/>
  <c r="P23" i="26" s="1"/>
  <c r="J21" i="26"/>
  <c r="P21" i="26" s="1"/>
  <c r="J20" i="26"/>
  <c r="P20" i="26" s="1"/>
  <c r="J19" i="26"/>
  <c r="J18" i="26"/>
  <c r="P18" i="26" s="1"/>
  <c r="J17" i="26"/>
  <c r="P17" i="26" s="1"/>
  <c r="J15" i="26"/>
  <c r="P15" i="26" s="1"/>
  <c r="J14" i="26"/>
  <c r="P14" i="26" s="1"/>
  <c r="J10" i="26"/>
  <c r="P10" i="26" s="1"/>
  <c r="J8" i="26"/>
  <c r="J6" i="26"/>
  <c r="P6" i="26" s="1"/>
  <c r="J12" i="26"/>
  <c r="P12" i="26" s="1"/>
  <c r="J9" i="26"/>
  <c r="P9" i="26" s="1"/>
  <c r="J13" i="26"/>
  <c r="P13" i="26" s="1"/>
  <c r="J11" i="26"/>
  <c r="P11" i="26" s="1"/>
  <c r="Z8" i="26"/>
  <c r="AB8" i="26" s="1"/>
  <c r="AD8" i="26" s="1"/>
  <c r="Z28" i="26"/>
  <c r="AB28" i="26" s="1"/>
  <c r="AD28" i="26" s="1"/>
  <c r="A9" i="26"/>
  <c r="A21" i="26"/>
  <c r="A25" i="26"/>
  <c r="A15" i="26"/>
  <c r="V7" i="26"/>
  <c r="AF29" i="26"/>
  <c r="AF9" i="26"/>
  <c r="Z9" i="26"/>
  <c r="AB9" i="26" s="1"/>
  <c r="AD9" i="26" s="1"/>
  <c r="AF12" i="26"/>
  <c r="Z21" i="26"/>
  <c r="AB21" i="26" s="1"/>
  <c r="AD21" i="26" s="1"/>
  <c r="AF22" i="26"/>
  <c r="Z22" i="26"/>
  <c r="AB22" i="26" s="1"/>
  <c r="AD22" i="26" s="1"/>
  <c r="AF23" i="26"/>
  <c r="A30" i="26"/>
  <c r="C30" i="26"/>
  <c r="A31" i="26"/>
  <c r="C31" i="26"/>
  <c r="B31" i="26"/>
  <c r="B32" i="26"/>
  <c r="A32" i="26"/>
  <c r="C32" i="26"/>
  <c r="B30" i="26"/>
  <c r="D30" i="26"/>
  <c r="Z13" i="26"/>
  <c r="AB13" i="26" s="1"/>
  <c r="AD13" i="26" s="1"/>
  <c r="AF13" i="26"/>
  <c r="L30" i="26"/>
  <c r="X30" i="26" s="1"/>
  <c r="L32" i="26"/>
  <c r="X32" i="26" s="1"/>
  <c r="L31" i="26"/>
  <c r="X31" i="26" s="1"/>
  <c r="Z26" i="26"/>
  <c r="AB26" i="26" s="1"/>
  <c r="AD26" i="26" s="1"/>
  <c r="B4" i="11"/>
  <c r="D5" i="11"/>
  <c r="C4" i="11"/>
  <c r="AF14" i="26"/>
  <c r="Z14" i="26"/>
  <c r="AB14" i="26" s="1"/>
  <c r="AD14" i="26" s="1"/>
  <c r="Z11" i="26"/>
  <c r="AB11" i="26" s="1"/>
  <c r="AD11" i="26" s="1"/>
  <c r="AF11" i="26"/>
  <c r="D31" i="26"/>
  <c r="X15" i="26"/>
  <c r="B5" i="18"/>
  <c r="B6" i="26"/>
  <c r="Q5" i="18"/>
  <c r="C5" i="18"/>
  <c r="C6" i="26"/>
  <c r="E8" i="26" l="1"/>
  <c r="E9" i="26" s="1"/>
  <c r="E10" i="26" s="1"/>
  <c r="E11" i="26" s="1"/>
  <c r="E12" i="26" s="1"/>
  <c r="E13" i="26" s="1"/>
  <c r="E14" i="26" s="1"/>
  <c r="E15" i="26" s="1"/>
  <c r="E16" i="26" s="1"/>
  <c r="E17" i="26" s="1"/>
  <c r="E18" i="26" s="1"/>
  <c r="E19" i="26" s="1"/>
  <c r="E20" i="26" s="1"/>
  <c r="E21" i="26" s="1"/>
  <c r="E22" i="26" s="1"/>
  <c r="E23" i="26" s="1"/>
  <c r="E24" i="26" s="1"/>
  <c r="E25" i="26" s="1"/>
  <c r="E26" i="26" s="1"/>
  <c r="E27" i="26" s="1"/>
  <c r="E28" i="26" s="1"/>
  <c r="E29" i="26" s="1"/>
  <c r="E30" i="26" s="1"/>
  <c r="E31" i="26" s="1"/>
  <c r="AH21" i="26"/>
  <c r="AJ21" i="26" s="1"/>
  <c r="AH24" i="26"/>
  <c r="AJ24" i="26" s="1"/>
  <c r="E11" i="43"/>
  <c r="C11" i="43" s="1"/>
  <c r="C14" i="43" s="1"/>
  <c r="C15" i="43" s="1"/>
  <c r="AH12" i="26"/>
  <c r="AJ12" i="26" s="1"/>
  <c r="B3" i="45"/>
  <c r="B49" i="45" s="1"/>
  <c r="AH16" i="26"/>
  <c r="AJ16" i="26" s="1"/>
  <c r="AH29" i="26"/>
  <c r="AJ29" i="26" s="1"/>
  <c r="C19" i="43"/>
  <c r="C18" i="43"/>
  <c r="AH6" i="26"/>
  <c r="AJ6" i="26" s="1"/>
  <c r="AH26" i="26"/>
  <c r="AJ26" i="26" s="1"/>
  <c r="AH23" i="26"/>
  <c r="AJ23" i="26" s="1"/>
  <c r="AH10" i="26"/>
  <c r="AJ10" i="26" s="1"/>
  <c r="AH17" i="26"/>
  <c r="AJ17" i="26" s="1"/>
  <c r="H5" i="18"/>
  <c r="AA14" i="18" s="1"/>
  <c r="W13" i="18"/>
  <c r="U12" i="18"/>
  <c r="U5" i="18"/>
  <c r="AN14" i="18" s="1"/>
  <c r="S12" i="18"/>
  <c r="T8" i="18"/>
  <c r="F13" i="18"/>
  <c r="H6" i="18"/>
  <c r="W8" i="18"/>
  <c r="S8" i="18"/>
  <c r="V13" i="18"/>
  <c r="U11" i="18"/>
  <c r="J8" i="18"/>
  <c r="F5" i="18"/>
  <c r="T13" i="18"/>
  <c r="T10" i="18"/>
  <c r="U8" i="18"/>
  <c r="V5" i="18"/>
  <c r="AO14" i="18" s="1"/>
  <c r="I10" i="18"/>
  <c r="G9" i="18"/>
  <c r="G10" i="18"/>
  <c r="G13" i="18"/>
  <c r="F6" i="18"/>
  <c r="T7" i="18"/>
  <c r="J6" i="18"/>
  <c r="S9" i="18"/>
  <c r="I6" i="18"/>
  <c r="G6" i="18"/>
  <c r="S10" i="18"/>
  <c r="V6" i="18"/>
  <c r="M5" i="18"/>
  <c r="H9" i="18"/>
  <c r="I8" i="18"/>
  <c r="G11" i="18"/>
  <c r="I7" i="18"/>
  <c r="H11" i="18"/>
  <c r="U10" i="18"/>
  <c r="U7" i="18"/>
  <c r="T9" i="18"/>
  <c r="G7" i="18"/>
  <c r="V11" i="18"/>
  <c r="F7" i="18"/>
  <c r="V7" i="18"/>
  <c r="J5" i="18"/>
  <c r="V12" i="18"/>
  <c r="S7" i="18"/>
  <c r="T5" i="18"/>
  <c r="AM14" i="18" s="1"/>
  <c r="T6" i="18"/>
  <c r="S6" i="18"/>
  <c r="W9" i="18"/>
  <c r="V8" i="18"/>
  <c r="W11" i="18"/>
  <c r="W7" i="18"/>
  <c r="S13" i="18"/>
  <c r="S11" i="18"/>
  <c r="S5" i="18"/>
  <c r="AL14" i="18" s="1"/>
  <c r="W5" i="18"/>
  <c r="AP14" i="18" s="1"/>
  <c r="I5" i="18"/>
  <c r="N5" i="18"/>
  <c r="U6" i="18"/>
  <c r="F11" i="18"/>
  <c r="I9" i="18"/>
  <c r="T12" i="18"/>
  <c r="J10" i="18"/>
  <c r="H12" i="18"/>
  <c r="W6" i="18"/>
  <c r="H8" i="18"/>
  <c r="F10" i="18"/>
  <c r="V9" i="18"/>
  <c r="H10" i="18"/>
  <c r="W10" i="18"/>
  <c r="U13" i="18"/>
  <c r="V10" i="18"/>
  <c r="W12" i="18"/>
  <c r="G5" i="18"/>
  <c r="Z14" i="18" s="1"/>
  <c r="J9" i="18"/>
  <c r="H7" i="18"/>
  <c r="J11" i="18"/>
  <c r="F9" i="18"/>
  <c r="AH18" i="26"/>
  <c r="AJ18" i="26" s="1"/>
  <c r="I13" i="18"/>
  <c r="G12" i="18"/>
  <c r="J12" i="18"/>
  <c r="I12" i="18"/>
  <c r="H13" i="18"/>
  <c r="G8" i="18"/>
  <c r="AH20" i="26"/>
  <c r="AJ20" i="26" s="1"/>
  <c r="J13" i="18"/>
  <c r="T11" i="18"/>
  <c r="F8" i="18"/>
  <c r="I11" i="18"/>
  <c r="U9" i="18"/>
  <c r="F12" i="18"/>
  <c r="P8" i="26"/>
  <c r="AH8" i="26"/>
  <c r="AJ8" i="26" s="1"/>
  <c r="AH9" i="26"/>
  <c r="AJ9" i="26" s="1"/>
  <c r="AH28" i="26"/>
  <c r="AJ28" i="26" s="1"/>
  <c r="J7" i="18"/>
  <c r="P27" i="26"/>
  <c r="AH27" i="26"/>
  <c r="AJ27" i="26" s="1"/>
  <c r="P7" i="26"/>
  <c r="AH7" i="26"/>
  <c r="AJ7" i="26" s="1"/>
  <c r="AH25" i="26"/>
  <c r="AJ25" i="26" s="1"/>
  <c r="P19" i="26"/>
  <c r="AH19" i="26"/>
  <c r="AJ19" i="26" s="1"/>
  <c r="AH22" i="26"/>
  <c r="AJ22" i="26" s="1"/>
  <c r="AF30" i="26"/>
  <c r="Z30" i="26"/>
  <c r="AB30" i="26" s="1"/>
  <c r="AD30" i="26" s="1"/>
  <c r="AH13" i="26"/>
  <c r="AJ13" i="26" s="1"/>
  <c r="AF31" i="26"/>
  <c r="Z31" i="26"/>
  <c r="AB31" i="26" s="1"/>
  <c r="AD31" i="26" s="1"/>
  <c r="AF32" i="26"/>
  <c r="Z32" i="26"/>
  <c r="AB32" i="26" s="1"/>
  <c r="AD32" i="26" s="1"/>
  <c r="E4" i="11"/>
  <c r="A4" i="11"/>
  <c r="AH11" i="26"/>
  <c r="AJ11" i="26" s="1"/>
  <c r="AH14" i="26"/>
  <c r="AJ14" i="26" s="1"/>
  <c r="D6" i="11"/>
  <c r="C5" i="11"/>
  <c r="B5" i="11"/>
  <c r="D32" i="26"/>
  <c r="Z15" i="26"/>
  <c r="AB15" i="26" s="1"/>
  <c r="AD15" i="26" s="1"/>
  <c r="AF15" i="26"/>
  <c r="K9" i="18" l="1"/>
  <c r="K8" i="18"/>
  <c r="K13" i="18"/>
  <c r="K7" i="18"/>
  <c r="B5" i="45"/>
  <c r="B4" i="45"/>
  <c r="C3" i="43"/>
  <c r="C12" i="43" s="1"/>
  <c r="C20" i="43" s="1"/>
  <c r="E32" i="26"/>
  <c r="AH32" i="26"/>
  <c r="AJ32" i="26" s="1"/>
  <c r="AH31" i="26"/>
  <c r="AJ31" i="26" s="1"/>
  <c r="AH30" i="26"/>
  <c r="AJ30" i="26" s="1"/>
  <c r="E5" i="11"/>
  <c r="A5" i="11"/>
  <c r="C6" i="11"/>
  <c r="D7" i="11"/>
  <c r="B6" i="11"/>
  <c r="L13" i="18"/>
  <c r="AH15" i="26"/>
  <c r="AJ15" i="26" s="1"/>
  <c r="L11" i="18" l="1"/>
  <c r="K10" i="18"/>
  <c r="K12" i="18"/>
  <c r="L10" i="18"/>
  <c r="B32" i="45"/>
  <c r="B35" i="45" s="1"/>
  <c r="B36" i="45" s="1"/>
  <c r="B20" i="45"/>
  <c r="B21" i="45" s="1"/>
  <c r="B25" i="45" s="1"/>
  <c r="B8" i="45"/>
  <c r="B9" i="45" s="1"/>
  <c r="B11" i="45" s="1"/>
  <c r="L12" i="18"/>
  <c r="L7" i="18"/>
  <c r="D8" i="11"/>
  <c r="B7" i="11"/>
  <c r="C7" i="11"/>
  <c r="E6" i="11"/>
  <c r="A6" i="11"/>
  <c r="L8" i="18"/>
  <c r="K5" i="18" l="1"/>
  <c r="B37" i="45"/>
  <c r="K11" i="18"/>
  <c r="K6" i="18"/>
  <c r="B22" i="45"/>
  <c r="B23" i="45" s="1"/>
  <c r="B43" i="45" s="1"/>
  <c r="B24" i="45"/>
  <c r="L9" i="18"/>
  <c r="E7" i="11"/>
  <c r="A7" i="11"/>
  <c r="B8" i="11"/>
  <c r="D9" i="11"/>
  <c r="C8" i="11"/>
  <c r="B40" i="45" l="1"/>
  <c r="B52" i="45" s="1"/>
  <c r="G53" i="45" s="1"/>
  <c r="B42" i="45"/>
  <c r="B51" i="45" s="1"/>
  <c r="L5" i="18"/>
  <c r="A8" i="11"/>
  <c r="E8" i="11"/>
  <c r="D10" i="11"/>
  <c r="B9" i="11"/>
  <c r="C9" i="11"/>
  <c r="L6" i="18"/>
  <c r="O5" i="18" l="1"/>
  <c r="P5" i="18"/>
  <c r="AE14" i="18"/>
  <c r="A9" i="11"/>
  <c r="E9" i="11"/>
  <c r="B10" i="11"/>
  <c r="D11" i="11"/>
  <c r="C10" i="11"/>
  <c r="D12" i="11" l="1"/>
  <c r="B11" i="11"/>
  <c r="C11" i="11"/>
  <c r="E10" i="11"/>
  <c r="A10" i="11"/>
  <c r="A11" i="11" l="1"/>
  <c r="E11" i="11"/>
  <c r="B12" i="11"/>
  <c r="D13" i="11"/>
  <c r="C12" i="11"/>
  <c r="E12" i="11" l="1"/>
  <c r="A12" i="11"/>
  <c r="D14" i="11"/>
  <c r="C13" i="11"/>
  <c r="B13" i="11"/>
  <c r="B14" i="11" l="1"/>
  <c r="D15" i="11"/>
  <c r="C14" i="11"/>
  <c r="E13" i="11"/>
  <c r="A13" i="11"/>
  <c r="E14" i="11" l="1"/>
  <c r="A14" i="11"/>
  <c r="D16" i="11"/>
  <c r="B15" i="11"/>
  <c r="C15" i="11"/>
  <c r="A15" i="11" l="1"/>
  <c r="E15" i="11"/>
  <c r="B16" i="11"/>
  <c r="D17" i="11"/>
  <c r="C16" i="11"/>
  <c r="E16" i="11" l="1"/>
  <c r="A16" i="11"/>
  <c r="D18" i="11"/>
  <c r="C17" i="11"/>
  <c r="B17" i="11"/>
  <c r="E17" i="11" l="1"/>
  <c r="A17" i="11"/>
  <c r="B18" i="11"/>
  <c r="D19" i="11"/>
  <c r="C18" i="11"/>
  <c r="D20" i="11" l="1"/>
  <c r="C19" i="11"/>
  <c r="B19" i="11"/>
  <c r="A18" i="11"/>
  <c r="E18" i="11"/>
  <c r="B20" i="11" l="1"/>
  <c r="D21" i="11"/>
  <c r="C20" i="11"/>
  <c r="E19" i="11"/>
  <c r="A19" i="11"/>
  <c r="E20" i="11" l="1"/>
  <c r="A20" i="11"/>
  <c r="D22" i="11"/>
  <c r="C21" i="11"/>
  <c r="B21" i="11"/>
  <c r="B22" i="11" l="1"/>
  <c r="D23" i="11"/>
  <c r="C22" i="11"/>
  <c r="A21" i="11"/>
  <c r="E21" i="11"/>
  <c r="A22" i="11" l="1"/>
  <c r="E22" i="11"/>
  <c r="D24" i="11"/>
  <c r="C23" i="11"/>
  <c r="B23" i="11"/>
  <c r="B24" i="11" l="1"/>
  <c r="D25" i="11"/>
  <c r="C24" i="11"/>
  <c r="E23" i="11"/>
  <c r="A23" i="11"/>
  <c r="E24" i="11" l="1"/>
  <c r="A24" i="11"/>
  <c r="D26" i="11"/>
  <c r="C25" i="11"/>
  <c r="B25" i="11"/>
  <c r="B26" i="11" l="1"/>
  <c r="D27" i="11"/>
  <c r="C26" i="11"/>
  <c r="A25" i="11"/>
  <c r="E25" i="11"/>
  <c r="D28" i="11" l="1"/>
  <c r="B27" i="11"/>
  <c r="C27" i="11"/>
  <c r="E26" i="11"/>
  <c r="A26" i="11"/>
  <c r="E27" i="11" l="1"/>
  <c r="A27" i="11"/>
  <c r="B28" i="11"/>
  <c r="D29" i="11"/>
  <c r="C28" i="11"/>
  <c r="A28" i="11" l="1"/>
  <c r="E28" i="11"/>
  <c r="D30" i="11"/>
  <c r="B29" i="11"/>
  <c r="C29" i="11"/>
  <c r="A29" i="11" l="1"/>
  <c r="E29" i="11"/>
  <c r="B30" i="11"/>
  <c r="D31" i="11"/>
  <c r="C30" i="11"/>
  <c r="D32" i="11" l="1"/>
  <c r="C31" i="11"/>
  <c r="B31" i="11"/>
  <c r="A30" i="11"/>
  <c r="E30" i="11"/>
  <c r="B32" i="11" l="1"/>
  <c r="D33" i="11"/>
  <c r="C32" i="11"/>
  <c r="A31" i="11"/>
  <c r="E31" i="11"/>
  <c r="A32" i="11" l="1"/>
  <c r="E32" i="11"/>
  <c r="D34" i="11"/>
  <c r="B33" i="11"/>
  <c r="C33" i="11"/>
  <c r="A33" i="11" l="1"/>
  <c r="E33" i="11"/>
  <c r="B34" i="11"/>
  <c r="D35" i="11"/>
  <c r="C34" i="11"/>
  <c r="D36" i="11" l="1"/>
  <c r="C35" i="11"/>
  <c r="B35" i="11"/>
  <c r="A34" i="11"/>
  <c r="E34" i="11"/>
  <c r="B36" i="11" l="1"/>
  <c r="D37" i="11"/>
  <c r="C36" i="11"/>
  <c r="A35" i="11"/>
  <c r="E35" i="11"/>
  <c r="A36" i="11" l="1"/>
  <c r="E36" i="11"/>
  <c r="D38" i="11"/>
  <c r="B37" i="11"/>
  <c r="C37" i="11"/>
  <c r="A37" i="11" l="1"/>
  <c r="E37" i="11"/>
  <c r="B38" i="11"/>
  <c r="D39" i="11"/>
  <c r="C38" i="11"/>
  <c r="A38" i="11" l="1"/>
  <c r="E38" i="11"/>
  <c r="D40" i="11"/>
  <c r="C39" i="11"/>
  <c r="B39" i="11"/>
  <c r="B40" i="11" l="1"/>
  <c r="D41" i="11"/>
  <c r="C40" i="11"/>
  <c r="A39" i="11"/>
  <c r="E39" i="11"/>
  <c r="A40" i="11" l="1"/>
  <c r="E40" i="11"/>
  <c r="D42" i="11"/>
  <c r="B41" i="11"/>
  <c r="C41" i="11"/>
  <c r="A41" i="11" l="1"/>
  <c r="E41" i="11"/>
  <c r="B42" i="11"/>
  <c r="D43" i="11"/>
  <c r="C42" i="11"/>
  <c r="A42" i="11" l="1"/>
  <c r="E42" i="11"/>
  <c r="D44" i="11"/>
  <c r="C43" i="11"/>
  <c r="B43" i="11"/>
  <c r="B44" i="11" l="1"/>
  <c r="D45" i="11"/>
  <c r="C44" i="11"/>
  <c r="E43" i="11"/>
  <c r="A43" i="11"/>
  <c r="E44" i="11" l="1"/>
  <c r="A44" i="11"/>
  <c r="D46" i="11"/>
  <c r="C45" i="11"/>
  <c r="B45" i="11"/>
  <c r="A45" i="11" l="1"/>
  <c r="E45" i="11"/>
  <c r="B46" i="11"/>
  <c r="D47" i="11"/>
  <c r="C46" i="11"/>
  <c r="D48" i="11" l="1"/>
  <c r="B47" i="11"/>
  <c r="C47" i="11"/>
  <c r="E46" i="11"/>
  <c r="A46" i="11"/>
  <c r="A47" i="11" l="1"/>
  <c r="E47" i="11"/>
  <c r="B48" i="11"/>
  <c r="D49" i="11"/>
  <c r="C48" i="11"/>
  <c r="A48" i="11" l="1"/>
  <c r="E48" i="11"/>
  <c r="D50" i="11"/>
  <c r="B49" i="11"/>
  <c r="C49" i="11"/>
  <c r="A49" i="11" l="1"/>
  <c r="E49" i="11"/>
  <c r="B50" i="11"/>
  <c r="D51" i="11"/>
  <c r="C50" i="11"/>
  <c r="D52" i="11" l="1"/>
  <c r="C51" i="11"/>
  <c r="B51" i="11"/>
  <c r="A50" i="11"/>
  <c r="E50" i="11"/>
  <c r="A51" i="11" l="1"/>
  <c r="E51" i="11"/>
  <c r="B52" i="11"/>
  <c r="D53" i="11"/>
  <c r="C52" i="11"/>
  <c r="D54" i="11" l="1"/>
  <c r="B53" i="11"/>
  <c r="C53" i="11"/>
  <c r="A52" i="11"/>
  <c r="E52" i="11"/>
  <c r="A53" i="11" l="1"/>
  <c r="E53" i="11"/>
  <c r="B54" i="11"/>
  <c r="D55" i="11"/>
  <c r="C54" i="11"/>
  <c r="A54" i="11" l="1"/>
  <c r="E54" i="11"/>
  <c r="D56" i="11"/>
  <c r="C55" i="11"/>
  <c r="B55" i="11"/>
  <c r="A55" i="11" l="1"/>
  <c r="E55" i="11"/>
  <c r="B56" i="11"/>
  <c r="D57" i="11"/>
  <c r="C56" i="11"/>
  <c r="A56" i="11" l="1"/>
  <c r="E56" i="11"/>
  <c r="D58" i="11"/>
  <c r="B57" i="11"/>
  <c r="C57" i="11"/>
  <c r="A57" i="11" l="1"/>
  <c r="E57" i="11"/>
  <c r="B58" i="11"/>
  <c r="D59" i="11"/>
  <c r="C58" i="11"/>
  <c r="A58" i="11" l="1"/>
  <c r="E58" i="11"/>
  <c r="D60" i="11"/>
  <c r="C59" i="11"/>
  <c r="B59" i="11"/>
  <c r="A59" i="11" l="1"/>
  <c r="E59" i="11"/>
  <c r="B60" i="11"/>
  <c r="D61" i="11"/>
  <c r="C60" i="11"/>
  <c r="D62" i="11" l="1"/>
  <c r="B61" i="11"/>
  <c r="C61" i="11"/>
  <c r="A60" i="11"/>
  <c r="E60" i="11"/>
  <c r="A61" i="11" l="1"/>
  <c r="E61" i="11"/>
  <c r="B62" i="11"/>
  <c r="D63" i="11"/>
  <c r="C62" i="11"/>
  <c r="A62" i="11" l="1"/>
  <c r="E62" i="11"/>
  <c r="D64" i="11"/>
  <c r="C63" i="11"/>
  <c r="B63" i="11"/>
  <c r="A63" i="11" l="1"/>
  <c r="E63" i="11"/>
  <c r="B64" i="11"/>
  <c r="D65" i="11"/>
  <c r="C64" i="11"/>
  <c r="D66" i="11" l="1"/>
  <c r="B65" i="11"/>
  <c r="C65" i="11"/>
  <c r="A64" i="11"/>
  <c r="E64" i="11"/>
  <c r="A65" i="11" l="1"/>
  <c r="E65" i="11"/>
  <c r="B66" i="11"/>
  <c r="D67" i="11"/>
  <c r="C66" i="11"/>
  <c r="A66" i="11" l="1"/>
  <c r="E66" i="11"/>
  <c r="D68" i="11"/>
  <c r="C67" i="11"/>
  <c r="B67" i="11"/>
  <c r="B68" i="11" l="1"/>
  <c r="D69" i="11"/>
  <c r="C68" i="11"/>
  <c r="A67" i="11"/>
  <c r="E67" i="11"/>
  <c r="A68" i="11" l="1"/>
  <c r="E68" i="11"/>
  <c r="D70" i="11"/>
  <c r="B69" i="11"/>
  <c r="C69" i="11"/>
  <c r="A69" i="11" l="1"/>
  <c r="E69" i="11"/>
  <c r="B70" i="11"/>
  <c r="D71" i="11"/>
  <c r="C70" i="11"/>
  <c r="A70" i="11" l="1"/>
  <c r="E70" i="11"/>
  <c r="D72" i="11"/>
  <c r="C71" i="11"/>
  <c r="B71" i="11"/>
  <c r="B72" i="11" l="1"/>
  <c r="D73" i="11"/>
  <c r="C72" i="11"/>
  <c r="A71" i="11"/>
  <c r="E71" i="11"/>
  <c r="A72" i="11" l="1"/>
  <c r="E72" i="11"/>
  <c r="D74" i="11"/>
  <c r="B73" i="11"/>
  <c r="C73" i="11"/>
  <c r="A73" i="11" l="1"/>
  <c r="E73" i="11"/>
  <c r="B74" i="11"/>
  <c r="D75" i="11"/>
  <c r="C74" i="11"/>
  <c r="A74" i="11" l="1"/>
  <c r="E74" i="11"/>
  <c r="D76" i="11"/>
  <c r="C75" i="11"/>
  <c r="B75" i="11"/>
  <c r="B76" i="11" l="1"/>
  <c r="D77" i="11"/>
  <c r="C76" i="11"/>
  <c r="A75" i="11"/>
  <c r="E75" i="11"/>
  <c r="A76" i="11" l="1"/>
  <c r="E76" i="11"/>
  <c r="D78" i="11"/>
  <c r="B77" i="11"/>
  <c r="C77" i="11"/>
  <c r="A77" i="11" l="1"/>
  <c r="E77" i="11"/>
  <c r="B78" i="11"/>
  <c r="D79" i="11"/>
  <c r="C78" i="11"/>
  <c r="A78" i="11" l="1"/>
  <c r="E78" i="11"/>
  <c r="D80" i="11"/>
  <c r="C79" i="11"/>
  <c r="B79" i="11"/>
  <c r="B80" i="11" l="1"/>
  <c r="D81" i="11"/>
  <c r="C80" i="11"/>
  <c r="A79" i="11"/>
  <c r="E79" i="11"/>
  <c r="A80" i="11" l="1"/>
  <c r="E80" i="11"/>
  <c r="D82" i="11"/>
  <c r="B81" i="11"/>
  <c r="C81" i="11"/>
  <c r="A81" i="11" l="1"/>
  <c r="E81" i="11"/>
  <c r="B82" i="11"/>
  <c r="D83" i="11"/>
  <c r="C82" i="11"/>
  <c r="A82" i="11" l="1"/>
  <c r="E82" i="11"/>
  <c r="D84" i="11"/>
  <c r="C83" i="11"/>
  <c r="B83" i="11"/>
  <c r="B84" i="11" l="1"/>
  <c r="D85" i="11"/>
  <c r="C84" i="11"/>
  <c r="A83" i="11"/>
  <c r="E83" i="11"/>
  <c r="A84" i="11" l="1"/>
  <c r="E84" i="11"/>
  <c r="D86" i="11"/>
  <c r="B85" i="11"/>
  <c r="C85" i="11"/>
  <c r="A85" i="11" l="1"/>
  <c r="E85" i="11"/>
  <c r="B86" i="11"/>
  <c r="D87" i="11"/>
  <c r="C86" i="11"/>
  <c r="A86" i="11" l="1"/>
  <c r="E86" i="11"/>
  <c r="D88" i="11"/>
  <c r="C87" i="11"/>
  <c r="B87" i="11"/>
  <c r="A87" i="11" l="1"/>
  <c r="E87" i="11"/>
  <c r="B88" i="11"/>
  <c r="D89" i="11"/>
  <c r="C88" i="11"/>
  <c r="A88" i="11" l="1"/>
  <c r="E88" i="11"/>
  <c r="D90" i="11"/>
  <c r="B89" i="11"/>
  <c r="C89" i="11"/>
  <c r="A89" i="11" l="1"/>
  <c r="E89" i="11"/>
  <c r="B90" i="11"/>
  <c r="D91" i="11"/>
  <c r="C90" i="11"/>
  <c r="A90" i="11" l="1"/>
  <c r="E90" i="11"/>
  <c r="D92" i="11"/>
  <c r="C91" i="11"/>
  <c r="B91" i="11"/>
  <c r="B92" i="11" l="1"/>
  <c r="D93" i="11"/>
  <c r="C92" i="11"/>
  <c r="A91" i="11"/>
  <c r="E91" i="11"/>
  <c r="A92" i="11" l="1"/>
  <c r="E92" i="11"/>
  <c r="D94" i="11"/>
  <c r="B93" i="11"/>
  <c r="C93" i="11"/>
  <c r="B94" i="11" l="1"/>
  <c r="D95" i="11"/>
  <c r="C94" i="11"/>
  <c r="A93" i="11"/>
  <c r="E93" i="11"/>
  <c r="A94" i="11" l="1"/>
  <c r="E94" i="11"/>
  <c r="D96" i="11"/>
  <c r="C95" i="11"/>
  <c r="B95" i="11"/>
  <c r="B96" i="11" l="1"/>
  <c r="D97" i="11"/>
  <c r="C96" i="11"/>
  <c r="A95" i="11"/>
  <c r="E95" i="11"/>
  <c r="A96" i="11" l="1"/>
  <c r="E96" i="11"/>
  <c r="D98" i="11"/>
  <c r="B97" i="11"/>
  <c r="C97" i="11"/>
  <c r="A97" i="11" l="1"/>
  <c r="E97" i="11"/>
  <c r="B98" i="11"/>
  <c r="D99" i="11"/>
  <c r="C98" i="11"/>
  <c r="A98" i="11" l="1"/>
  <c r="E98" i="11"/>
  <c r="D100" i="11"/>
  <c r="C99" i="11"/>
  <c r="B99" i="11"/>
  <c r="B100" i="11" l="1"/>
  <c r="D101" i="11"/>
  <c r="C100" i="11"/>
  <c r="A99" i="11"/>
  <c r="E99" i="11"/>
  <c r="A100" i="11" l="1"/>
  <c r="E100" i="11"/>
  <c r="D102" i="11"/>
  <c r="B101" i="11"/>
  <c r="C101" i="11"/>
  <c r="A101" i="11" l="1"/>
  <c r="E101" i="11"/>
  <c r="B102" i="11"/>
  <c r="D103" i="11"/>
  <c r="C102" i="11"/>
  <c r="E102" i="11" l="1"/>
  <c r="A102" i="11"/>
  <c r="C103" i="11"/>
  <c r="B103" i="11"/>
  <c r="D104" i="11"/>
  <c r="C104" i="11" l="1"/>
  <c r="D105" i="11"/>
  <c r="B104" i="11"/>
  <c r="E103" i="11"/>
  <c r="A103" i="11"/>
  <c r="E104" i="11" l="1"/>
  <c r="A104" i="11"/>
  <c r="C105" i="11"/>
  <c r="B105" i="11"/>
  <c r="D106" i="11"/>
  <c r="C106" i="11" l="1"/>
  <c r="B106" i="11"/>
  <c r="D107" i="11"/>
  <c r="E105" i="11"/>
  <c r="A105" i="11"/>
  <c r="C107" i="11" l="1"/>
  <c r="B107" i="11"/>
  <c r="D108" i="11"/>
  <c r="E106" i="11"/>
  <c r="A106" i="11"/>
  <c r="C108" i="11" l="1"/>
  <c r="D109" i="11"/>
  <c r="B108" i="11"/>
  <c r="E107" i="11"/>
  <c r="A107" i="11"/>
  <c r="E108" i="11" l="1"/>
  <c r="A108" i="11"/>
  <c r="C109" i="11"/>
  <c r="B109" i="11"/>
  <c r="D110" i="11"/>
  <c r="C110" i="11" l="1"/>
  <c r="B110" i="11"/>
  <c r="D111" i="11"/>
  <c r="E109" i="11"/>
  <c r="A109" i="11"/>
  <c r="C111" i="11" l="1"/>
  <c r="B111" i="11"/>
  <c r="D112" i="11"/>
  <c r="E110" i="11"/>
  <c r="A110" i="11"/>
  <c r="C112" i="11" l="1"/>
  <c r="D113" i="11"/>
  <c r="B112" i="11"/>
  <c r="E111" i="11"/>
  <c r="A111" i="11"/>
  <c r="E112" i="11" l="1"/>
  <c r="A112" i="11"/>
  <c r="C113" i="11"/>
  <c r="B113" i="11"/>
  <c r="D114" i="11"/>
  <c r="C114" i="11" l="1"/>
  <c r="B114" i="11"/>
  <c r="D115" i="11"/>
  <c r="E113" i="11"/>
  <c r="A113" i="11"/>
  <c r="C115" i="11" l="1"/>
  <c r="B115" i="11"/>
  <c r="D116" i="11"/>
  <c r="E114" i="11"/>
  <c r="A114" i="11"/>
  <c r="C116" i="11" l="1"/>
  <c r="D117" i="11"/>
  <c r="B116" i="11"/>
  <c r="E115" i="11"/>
  <c r="A115" i="11"/>
  <c r="E116" i="11" l="1"/>
  <c r="A116" i="11"/>
  <c r="C117" i="11"/>
  <c r="B117" i="11"/>
  <c r="D118" i="11"/>
  <c r="C118" i="11" l="1"/>
  <c r="B118" i="11"/>
  <c r="D119" i="11"/>
  <c r="E117" i="11"/>
  <c r="A117" i="11"/>
  <c r="C119" i="11" l="1"/>
  <c r="B119" i="11"/>
  <c r="D120" i="11"/>
  <c r="E118" i="11"/>
  <c r="A118" i="11"/>
  <c r="C120" i="11" l="1"/>
  <c r="D121" i="11"/>
  <c r="B120" i="11"/>
  <c r="E119" i="11"/>
  <c r="A119" i="11"/>
  <c r="E120" i="11" l="1"/>
  <c r="A120" i="11"/>
  <c r="C121" i="11"/>
  <c r="B121" i="11"/>
  <c r="D122" i="11"/>
  <c r="C122" i="11" l="1"/>
  <c r="B122" i="11"/>
  <c r="D123" i="11"/>
  <c r="E121" i="11"/>
  <c r="A121" i="11"/>
  <c r="C123" i="11" l="1"/>
  <c r="B123" i="11"/>
  <c r="D124" i="11"/>
  <c r="E122" i="11"/>
  <c r="A122" i="11"/>
  <c r="C124" i="11" l="1"/>
  <c r="D125" i="11"/>
  <c r="B124" i="11"/>
  <c r="E123" i="11"/>
  <c r="A123" i="11"/>
  <c r="E124" i="11" l="1"/>
  <c r="A124" i="11"/>
  <c r="C125" i="11"/>
  <c r="B125" i="11"/>
  <c r="D126" i="11"/>
  <c r="C126" i="11" l="1"/>
  <c r="B126" i="11"/>
  <c r="D127" i="11"/>
  <c r="E125" i="11"/>
  <c r="A125" i="11"/>
  <c r="C127" i="11" l="1"/>
  <c r="B127" i="11"/>
  <c r="D128" i="11"/>
  <c r="E126" i="11"/>
  <c r="A126" i="11"/>
  <c r="C128" i="11" l="1"/>
  <c r="D129" i="11"/>
  <c r="B128" i="11"/>
  <c r="E127" i="11"/>
  <c r="A127" i="11"/>
  <c r="E128" i="11" l="1"/>
  <c r="A128" i="11"/>
  <c r="C129" i="11"/>
  <c r="B129" i="11"/>
  <c r="D130" i="11"/>
  <c r="C130" i="11" l="1"/>
  <c r="B130" i="11"/>
  <c r="D131" i="11"/>
  <c r="E129" i="11"/>
  <c r="A129" i="11"/>
  <c r="C131" i="11" l="1"/>
  <c r="B131" i="11"/>
  <c r="D132" i="11"/>
  <c r="E130" i="11"/>
  <c r="A130" i="11"/>
  <c r="C132" i="11" l="1"/>
  <c r="D133" i="11"/>
  <c r="B132" i="11"/>
  <c r="E131" i="11"/>
  <c r="A131" i="11"/>
  <c r="E132" i="11" l="1"/>
  <c r="A132" i="11"/>
  <c r="C133" i="11"/>
  <c r="B133" i="11"/>
  <c r="D134" i="11"/>
  <c r="C134" i="11" l="1"/>
  <c r="B134" i="11"/>
  <c r="D135" i="11"/>
  <c r="E133" i="11"/>
  <c r="A133" i="11"/>
  <c r="C135" i="11" l="1"/>
  <c r="B135" i="11"/>
  <c r="D136" i="11"/>
  <c r="E134" i="11"/>
  <c r="A134" i="11"/>
  <c r="C136" i="11" l="1"/>
  <c r="D137" i="11"/>
  <c r="B136" i="11"/>
  <c r="E135" i="11"/>
  <c r="A135" i="11"/>
  <c r="E136" i="11" l="1"/>
  <c r="A136" i="11"/>
  <c r="C137" i="11"/>
  <c r="B137" i="11"/>
  <c r="D138" i="11"/>
  <c r="C138" i="11" l="1"/>
  <c r="B138" i="11"/>
  <c r="D139" i="11"/>
  <c r="E137" i="11"/>
  <c r="A137" i="11"/>
  <c r="C139" i="11" l="1"/>
  <c r="B139" i="11"/>
  <c r="D140" i="11"/>
  <c r="E138" i="11"/>
  <c r="A138" i="11"/>
  <c r="C140" i="11" l="1"/>
  <c r="D141" i="11"/>
  <c r="B140" i="11"/>
  <c r="E139" i="11"/>
  <c r="A139" i="11"/>
  <c r="E140" i="11" l="1"/>
  <c r="A140" i="11"/>
  <c r="C141" i="11"/>
  <c r="B141" i="11"/>
  <c r="D142" i="11"/>
  <c r="C142" i="11" l="1"/>
  <c r="B142" i="11"/>
  <c r="D143" i="11"/>
  <c r="E141" i="11"/>
  <c r="A141" i="11"/>
  <c r="C143" i="11" l="1"/>
  <c r="B143" i="11"/>
  <c r="D144" i="11"/>
  <c r="E142" i="11"/>
  <c r="A142" i="11"/>
  <c r="C144" i="11" l="1"/>
  <c r="D145" i="11"/>
  <c r="B144" i="11"/>
  <c r="E143" i="11"/>
  <c r="A143" i="11"/>
  <c r="E144" i="11" l="1"/>
  <c r="A144" i="11"/>
  <c r="C145" i="11"/>
  <c r="B145" i="11"/>
  <c r="D146" i="11"/>
  <c r="C146" i="11" l="1"/>
  <c r="B146" i="11"/>
  <c r="D147" i="11"/>
  <c r="E145" i="11"/>
  <c r="A145" i="11"/>
  <c r="C147" i="11" l="1"/>
  <c r="B147" i="11"/>
  <c r="D148" i="11"/>
  <c r="E146" i="11"/>
  <c r="A146" i="11"/>
  <c r="C148" i="11" l="1"/>
  <c r="D149" i="11"/>
  <c r="B148" i="11"/>
  <c r="E147" i="11"/>
  <c r="A147" i="11"/>
  <c r="E148" i="11" l="1"/>
  <c r="A148" i="11"/>
  <c r="C149" i="11"/>
  <c r="B149" i="11"/>
  <c r="D150" i="11"/>
  <c r="C150" i="11" l="1"/>
  <c r="B150" i="11"/>
  <c r="D151" i="11"/>
  <c r="E149" i="11"/>
  <c r="A149" i="11"/>
  <c r="C151" i="11" l="1"/>
  <c r="B151" i="11"/>
  <c r="D152" i="11"/>
  <c r="E150" i="11"/>
  <c r="A150" i="11"/>
  <c r="C152" i="11" l="1"/>
  <c r="D153" i="11"/>
  <c r="B152" i="11"/>
  <c r="E151" i="11"/>
  <c r="A151" i="11"/>
  <c r="E152" i="11" l="1"/>
  <c r="A152" i="11"/>
  <c r="C153" i="11"/>
  <c r="B153" i="11"/>
  <c r="D154" i="11"/>
  <c r="C154" i="11" l="1"/>
  <c r="B154" i="11"/>
  <c r="D155" i="11"/>
  <c r="E153" i="11"/>
  <c r="A153" i="11"/>
  <c r="C155" i="11" l="1"/>
  <c r="B155" i="11"/>
  <c r="D156" i="11"/>
  <c r="E154" i="11"/>
  <c r="A154" i="11"/>
  <c r="C156" i="11" l="1"/>
  <c r="D157" i="11"/>
  <c r="B156" i="11"/>
  <c r="E155" i="11"/>
  <c r="A155" i="11"/>
  <c r="E156" i="11" l="1"/>
  <c r="A156" i="11"/>
  <c r="C157" i="11"/>
  <c r="B157" i="11"/>
  <c r="D158" i="11"/>
  <c r="C158" i="11" l="1"/>
  <c r="B158" i="11"/>
  <c r="D159" i="11"/>
  <c r="E157" i="11"/>
  <c r="A157" i="11"/>
  <c r="C159" i="11" l="1"/>
  <c r="B159" i="11"/>
  <c r="D160" i="11"/>
  <c r="E158" i="11"/>
  <c r="A158" i="11"/>
  <c r="C160" i="11" l="1"/>
  <c r="D161" i="11"/>
  <c r="B160" i="11"/>
  <c r="E159" i="11"/>
  <c r="A159" i="11"/>
  <c r="E160" i="11" l="1"/>
  <c r="A160" i="11"/>
  <c r="C161" i="11"/>
  <c r="B161" i="11"/>
  <c r="D162" i="11"/>
  <c r="C162" i="11" l="1"/>
  <c r="B162" i="11"/>
  <c r="D163" i="11"/>
  <c r="E161" i="11"/>
  <c r="A161" i="11"/>
  <c r="C163" i="11" l="1"/>
  <c r="B163" i="11"/>
  <c r="D164" i="11"/>
  <c r="E162" i="11"/>
  <c r="A162" i="11"/>
  <c r="C164" i="11" l="1"/>
  <c r="B164" i="11"/>
  <c r="D165" i="11"/>
  <c r="E163" i="11"/>
  <c r="A163" i="11"/>
  <c r="C165" i="11" l="1"/>
  <c r="B165" i="11"/>
  <c r="D166" i="11"/>
  <c r="E164" i="11"/>
  <c r="A164" i="11"/>
  <c r="C166" i="11" l="1"/>
  <c r="B166" i="11"/>
  <c r="D167" i="11"/>
  <c r="E165" i="11"/>
  <c r="A165" i="11"/>
  <c r="C167" i="11" l="1"/>
  <c r="B167" i="11"/>
  <c r="D168" i="11"/>
  <c r="E166" i="11"/>
  <c r="A166" i="11"/>
  <c r="C168" i="11" l="1"/>
  <c r="B168" i="11"/>
  <c r="D169" i="11"/>
  <c r="E167" i="11"/>
  <c r="A167" i="11"/>
  <c r="C169" i="11" l="1"/>
  <c r="B169" i="11"/>
  <c r="D170" i="11"/>
  <c r="E168" i="11"/>
  <c r="A168" i="11"/>
  <c r="C170" i="11" l="1"/>
  <c r="B170" i="11"/>
  <c r="D171" i="11"/>
  <c r="E169" i="11"/>
  <c r="A169" i="11"/>
  <c r="C171" i="11" l="1"/>
  <c r="B171" i="11"/>
  <c r="D172" i="11"/>
  <c r="E170" i="11"/>
  <c r="A170" i="11"/>
  <c r="C172" i="11" l="1"/>
  <c r="B172" i="11"/>
  <c r="D173" i="11"/>
  <c r="E171" i="11"/>
  <c r="A171" i="11"/>
  <c r="C173" i="11" l="1"/>
  <c r="B173" i="11"/>
  <c r="D174" i="11"/>
  <c r="E172" i="11"/>
  <c r="A172" i="11"/>
  <c r="C174" i="11" l="1"/>
  <c r="B174" i="11"/>
  <c r="D175" i="11"/>
  <c r="E173" i="11"/>
  <c r="A173" i="11"/>
  <c r="C175" i="11" l="1"/>
  <c r="B175" i="11"/>
  <c r="D176" i="11"/>
  <c r="E174" i="11"/>
  <c r="A174" i="11"/>
  <c r="C176" i="11" l="1"/>
  <c r="B176" i="11"/>
  <c r="D177" i="11"/>
  <c r="E175" i="11"/>
  <c r="A175" i="11"/>
  <c r="C177" i="11" l="1"/>
  <c r="B177" i="11"/>
  <c r="D178" i="11"/>
  <c r="E176" i="11"/>
  <c r="A176" i="11"/>
  <c r="C178" i="11" l="1"/>
  <c r="B178" i="11"/>
  <c r="D179" i="11"/>
  <c r="E177" i="11"/>
  <c r="A177" i="11"/>
  <c r="C179" i="11" l="1"/>
  <c r="B179" i="11"/>
  <c r="D180" i="11"/>
  <c r="A178" i="11"/>
  <c r="E178" i="11"/>
  <c r="C180" i="11" l="1"/>
  <c r="B180" i="11"/>
  <c r="D181" i="11"/>
  <c r="E179" i="11"/>
  <c r="A179" i="11"/>
  <c r="B181" i="11" l="1"/>
  <c r="D182" i="11"/>
  <c r="C181" i="11"/>
  <c r="E180" i="11"/>
  <c r="A180" i="11"/>
  <c r="A181" i="11" l="1"/>
  <c r="E181" i="11"/>
  <c r="D183" i="11"/>
  <c r="C182" i="11"/>
  <c r="B182" i="11"/>
  <c r="B183" i="11" l="1"/>
  <c r="C183" i="11"/>
  <c r="D184" i="11"/>
  <c r="A182" i="11"/>
  <c r="E182" i="11"/>
  <c r="D185" i="11" l="1"/>
  <c r="C184" i="11"/>
  <c r="B184" i="11"/>
  <c r="E183" i="11"/>
  <c r="A183" i="11"/>
  <c r="B185" i="11" l="1"/>
  <c r="D186" i="11"/>
  <c r="C185" i="11"/>
  <c r="A184" i="11"/>
  <c r="E184" i="11"/>
  <c r="A185" i="11" l="1"/>
  <c r="E185" i="11"/>
  <c r="B186" i="11"/>
  <c r="C186" i="11"/>
  <c r="D187" i="11"/>
  <c r="B187" i="11" l="1"/>
  <c r="D188" i="11"/>
  <c r="C187" i="11"/>
  <c r="E186" i="11"/>
  <c r="A186" i="11"/>
  <c r="A187" i="11" l="1"/>
  <c r="E187" i="11"/>
  <c r="D189" i="11"/>
  <c r="C188" i="11"/>
  <c r="B188" i="11"/>
  <c r="B189" i="11" l="1"/>
  <c r="D190" i="11"/>
  <c r="C189" i="11"/>
  <c r="A188" i="11"/>
  <c r="E188" i="11"/>
  <c r="A189" i="11" l="1"/>
  <c r="E189" i="11"/>
  <c r="D191" i="11"/>
  <c r="C190" i="11"/>
  <c r="B190" i="11"/>
  <c r="A190" i="11" l="1"/>
  <c r="E190" i="11"/>
  <c r="B191" i="11"/>
  <c r="D192" i="11"/>
  <c r="C191" i="11"/>
  <c r="A191" i="11" l="1"/>
  <c r="E191" i="11"/>
  <c r="D193" i="11"/>
  <c r="C192" i="11"/>
  <c r="B192" i="11"/>
  <c r="B193" i="11" l="1"/>
  <c r="D194" i="11"/>
  <c r="C193" i="11"/>
  <c r="A192" i="11"/>
  <c r="E192" i="11"/>
  <c r="A193" i="11" l="1"/>
  <c r="E193" i="11"/>
  <c r="D195" i="11"/>
  <c r="C194" i="11"/>
  <c r="B194" i="11"/>
  <c r="B195" i="11" l="1"/>
  <c r="D196" i="11"/>
  <c r="C195" i="11"/>
  <c r="A194" i="11"/>
  <c r="E194" i="11"/>
  <c r="A195" i="11" l="1"/>
  <c r="E195" i="11"/>
  <c r="D197" i="11"/>
  <c r="C196" i="11"/>
  <c r="B196" i="11"/>
  <c r="B197" i="11" l="1"/>
  <c r="D198" i="11"/>
  <c r="C197" i="11"/>
  <c r="A196" i="11"/>
  <c r="E196" i="11"/>
  <c r="E197" i="11" l="1"/>
  <c r="A197" i="11"/>
  <c r="D199" i="11"/>
  <c r="C198" i="11"/>
  <c r="B198" i="11"/>
  <c r="B199" i="11" l="1"/>
  <c r="D200" i="11"/>
  <c r="C199" i="11"/>
  <c r="A198" i="11"/>
  <c r="E198" i="11"/>
  <c r="A199" i="11" l="1"/>
  <c r="E199" i="11"/>
  <c r="D201" i="11"/>
  <c r="C200" i="11"/>
  <c r="B200" i="11"/>
  <c r="B201" i="11" l="1"/>
  <c r="C201" i="11"/>
  <c r="A200" i="11"/>
  <c r="E200" i="11"/>
  <c r="A201" i="11" l="1"/>
  <c r="E201" i="11"/>
  <c r="S30" i="26" l="1"/>
  <c r="Y30" i="26" s="1"/>
  <c r="S31" i="26" l="1"/>
  <c r="Y31" i="26" s="1"/>
  <c r="AA31" i="26" s="1"/>
  <c r="AC31" i="26" s="1"/>
  <c r="AE31" i="26" s="1"/>
  <c r="S32" i="26"/>
  <c r="Y32" i="26" s="1"/>
  <c r="S27" i="26"/>
  <c r="Y27" i="26" s="1"/>
  <c r="W17" i="26"/>
  <c r="U17" i="26"/>
  <c r="S21" i="26"/>
  <c r="Y21" i="26" s="1"/>
  <c r="W15" i="26"/>
  <c r="U15" i="26"/>
  <c r="S9" i="26"/>
  <c r="Y9" i="26" s="1"/>
  <c r="W11" i="26"/>
  <c r="U11" i="26"/>
  <c r="W13" i="26"/>
  <c r="U13" i="26"/>
  <c r="U9" i="26"/>
  <c r="W9" i="26"/>
  <c r="U30" i="26"/>
  <c r="W30" i="26"/>
  <c r="S24" i="26"/>
  <c r="Y24" i="26" s="1"/>
  <c r="W25" i="26"/>
  <c r="U25" i="26"/>
  <c r="S10" i="26"/>
  <c r="Y10" i="26" s="1"/>
  <c r="W14" i="26"/>
  <c r="U14" i="26"/>
  <c r="W29" i="26"/>
  <c r="U29" i="26"/>
  <c r="U22" i="26"/>
  <c r="W22" i="26"/>
  <c r="S29" i="26"/>
  <c r="Y29" i="26" s="1"/>
  <c r="S23" i="26"/>
  <c r="Y23" i="26" s="1"/>
  <c r="U32" i="26"/>
  <c r="W32" i="26"/>
  <c r="U23" i="26"/>
  <c r="W23" i="26"/>
  <c r="S22" i="26"/>
  <c r="Y22" i="26" s="1"/>
  <c r="U10" i="26"/>
  <c r="W10" i="26"/>
  <c r="S25" i="26"/>
  <c r="Y25" i="26" s="1"/>
  <c r="S16" i="26"/>
  <c r="Y16" i="26" s="1"/>
  <c r="W26" i="26"/>
  <c r="U26" i="26"/>
  <c r="W12" i="26"/>
  <c r="U12" i="26"/>
  <c r="S18" i="26"/>
  <c r="Y18" i="26" s="1"/>
  <c r="W19" i="26"/>
  <c r="U19" i="26"/>
  <c r="S19" i="26"/>
  <c r="Y19" i="26" s="1"/>
  <c r="S8" i="26"/>
  <c r="Y8" i="26" s="1"/>
  <c r="S17" i="26"/>
  <c r="Y17" i="26" s="1"/>
  <c r="S28" i="26"/>
  <c r="Y28" i="26" s="1"/>
  <c r="S11" i="26"/>
  <c r="Y11" i="26" s="1"/>
  <c r="U16" i="26"/>
  <c r="W16" i="26"/>
  <c r="S26" i="26"/>
  <c r="Y26" i="26" s="1"/>
  <c r="S7" i="26"/>
  <c r="Y7" i="26" s="1"/>
  <c r="U6" i="26"/>
  <c r="W6" i="26"/>
  <c r="S13" i="26"/>
  <c r="Y13" i="26" s="1"/>
  <c r="W27" i="26"/>
  <c r="U27" i="26"/>
  <c r="S20" i="26"/>
  <c r="Y20" i="26" s="1"/>
  <c r="S12" i="26"/>
  <c r="Y12" i="26" s="1"/>
  <c r="W20" i="26"/>
  <c r="U20" i="26"/>
  <c r="W8" i="26"/>
  <c r="U8" i="26"/>
  <c r="U24" i="26"/>
  <c r="W24" i="26"/>
  <c r="U7" i="26"/>
  <c r="W7" i="26"/>
  <c r="U18" i="26"/>
  <c r="W18" i="26"/>
  <c r="S15" i="26"/>
  <c r="Y15" i="26" s="1"/>
  <c r="W28" i="26"/>
  <c r="U28" i="26"/>
  <c r="S6" i="26"/>
  <c r="Y6" i="26" s="1"/>
  <c r="W21" i="26"/>
  <c r="U21" i="26"/>
  <c r="S14" i="26"/>
  <c r="Y14" i="26" s="1"/>
  <c r="AA30" i="26"/>
  <c r="AC30" i="26" s="1"/>
  <c r="AE30" i="26" s="1"/>
  <c r="AA32" i="26"/>
  <c r="AC32" i="26" s="1"/>
  <c r="AE32" i="26" s="1"/>
  <c r="U31" i="26"/>
  <c r="W31" i="26"/>
  <c r="AA6" i="26" l="1"/>
  <c r="AC6" i="26" s="1"/>
  <c r="AE6" i="26" s="1"/>
  <c r="AA15" i="26"/>
  <c r="AC15" i="26" s="1"/>
  <c r="AE15" i="26" s="1"/>
  <c r="AA12" i="26"/>
  <c r="AC12" i="26" s="1"/>
  <c r="AE12" i="26" s="1"/>
  <c r="AA20" i="26"/>
  <c r="AC20" i="26" s="1"/>
  <c r="AE20" i="26" s="1"/>
  <c r="AA26" i="26"/>
  <c r="AC26" i="26" s="1"/>
  <c r="AE26" i="26" s="1"/>
  <c r="AA28" i="26"/>
  <c r="AC28" i="26" s="1"/>
  <c r="AE28" i="26" s="1"/>
  <c r="AA17" i="26"/>
  <c r="AC17" i="26" s="1"/>
  <c r="AE17" i="26" s="1"/>
  <c r="AA8" i="26"/>
  <c r="AC8" i="26" s="1"/>
  <c r="AE8" i="26" s="1"/>
  <c r="AA18" i="26"/>
  <c r="AC18" i="26" s="1"/>
  <c r="AE18" i="26" s="1"/>
  <c r="AA16" i="26"/>
  <c r="AC16" i="26" s="1"/>
  <c r="AE16" i="26" s="1"/>
  <c r="AA25" i="26"/>
  <c r="AC25" i="26" s="1"/>
  <c r="AE25" i="26" s="1"/>
  <c r="AA22" i="26"/>
  <c r="AC22" i="26" s="1"/>
  <c r="AE22" i="26" s="1"/>
  <c r="AA23" i="26"/>
  <c r="AC23" i="26" s="1"/>
  <c r="AE23" i="26" s="1"/>
  <c r="AA29" i="26"/>
  <c r="AC29" i="26" s="1"/>
  <c r="AE29" i="26" s="1"/>
  <c r="AA10" i="26"/>
  <c r="AC10" i="26" s="1"/>
  <c r="AE10" i="26" s="1"/>
  <c r="AA24" i="26"/>
  <c r="AC24" i="26" s="1"/>
  <c r="AE24" i="26" s="1"/>
  <c r="AA9" i="26"/>
  <c r="AC9" i="26" s="1"/>
  <c r="AE9" i="26" s="1"/>
  <c r="AA27" i="26"/>
  <c r="AC27" i="26" s="1"/>
  <c r="AE27" i="26" s="1"/>
  <c r="AA14" i="26"/>
  <c r="AC14" i="26" s="1"/>
  <c r="AE14" i="26" s="1"/>
  <c r="AA13" i="26"/>
  <c r="AC13" i="26" s="1"/>
  <c r="AE13" i="26" s="1"/>
  <c r="AA7" i="26"/>
  <c r="AC7" i="26" s="1"/>
  <c r="AE7" i="26" s="1"/>
  <c r="AA11" i="26"/>
  <c r="AC11" i="26" s="1"/>
  <c r="AE11" i="26" s="1"/>
  <c r="AA19" i="26"/>
  <c r="AC19" i="26" s="1"/>
  <c r="AE19" i="26" s="1"/>
  <c r="AA21" i="26"/>
  <c r="AC21" i="26" s="1"/>
  <c r="AE21" i="26" s="1"/>
  <c r="AG32" i="26"/>
  <c r="AI32" i="26" s="1"/>
  <c r="AG30" i="26"/>
  <c r="AI30" i="26" s="1"/>
  <c r="AG31" i="26"/>
  <c r="AI31" i="26" s="1"/>
  <c r="AG21" i="26" l="1"/>
  <c r="AI21" i="26" s="1"/>
  <c r="AG19" i="26"/>
  <c r="AI19" i="26" s="1"/>
  <c r="AG11" i="26"/>
  <c r="AI11" i="26" s="1"/>
  <c r="AG7" i="26"/>
  <c r="AI7" i="26" s="1"/>
  <c r="AG13" i="26"/>
  <c r="AI13" i="26" s="1"/>
  <c r="AG14" i="26"/>
  <c r="AI14" i="26" s="1"/>
  <c r="AG27" i="26"/>
  <c r="AI27" i="26" s="1"/>
  <c r="AG9" i="26"/>
  <c r="AI9" i="26" s="1"/>
  <c r="AG24" i="26"/>
  <c r="AI24" i="26" s="1"/>
  <c r="AG10" i="26"/>
  <c r="AI10" i="26" s="1"/>
  <c r="AG29" i="26"/>
  <c r="AI29" i="26" s="1"/>
  <c r="AG23" i="26"/>
  <c r="AI23" i="26" s="1"/>
  <c r="AG22" i="26"/>
  <c r="AI22" i="26" s="1"/>
  <c r="AG25" i="26"/>
  <c r="AI25" i="26" s="1"/>
  <c r="AG16" i="26"/>
  <c r="AI16" i="26" s="1"/>
  <c r="AG18" i="26"/>
  <c r="AI18" i="26" s="1"/>
  <c r="AG8" i="26"/>
  <c r="AI8" i="26" s="1"/>
  <c r="AG17" i="26"/>
  <c r="AI17" i="26" s="1"/>
  <c r="AG28" i="26"/>
  <c r="AI28" i="26" s="1"/>
  <c r="AG26" i="26"/>
  <c r="AI26" i="26" s="1"/>
  <c r="AG20" i="26"/>
  <c r="AI20" i="26" s="1"/>
  <c r="AG12" i="26"/>
  <c r="AI12" i="26" s="1"/>
  <c r="AG15" i="26"/>
  <c r="AI15" i="26" s="1"/>
  <c r="AG6" i="26"/>
  <c r="AI6" i="26" s="1"/>
  <c r="C2" i="44"/>
  <c r="C2" i="45"/>
  <c r="C4" i="43"/>
  <c r="C6" i="43"/>
  <c r="C8" i="43" s="1"/>
  <c r="C9" i="43" s="1"/>
  <c r="C6" i="44"/>
  <c r="B7" i="44" s="1"/>
  <c r="B3" i="31"/>
  <c r="B18" i="31" s="1"/>
  <c r="B19" i="31" s="1"/>
  <c r="C17" i="44"/>
  <c r="B26" i="44" s="1"/>
  <c r="C25" i="44"/>
  <c r="C26" i="44" s="1"/>
  <c r="C19" i="44" l="1"/>
  <c r="C20" i="44" s="1"/>
  <c r="C7" i="44"/>
  <c r="C9" i="44"/>
  <c r="C11" i="44" s="1"/>
  <c r="C12" i="44" s="1"/>
</calcChain>
</file>

<file path=xl/sharedStrings.xml><?xml version="1.0" encoding="utf-8"?>
<sst xmlns="http://schemas.openxmlformats.org/spreadsheetml/2006/main" count="3156" uniqueCount="565">
  <si>
    <t>q/Q</t>
  </si>
  <si>
    <t xml:space="preserve"> 0 (deg)</t>
  </si>
  <si>
    <t xml:space="preserve"> 0 (rad)</t>
  </si>
  <si>
    <t>d/D</t>
  </si>
  <si>
    <t>v/V</t>
  </si>
  <si>
    <t>From</t>
  </si>
  <si>
    <t>To</t>
  </si>
  <si>
    <t>m</t>
  </si>
  <si>
    <t>Dia</t>
  </si>
  <si>
    <t>mm</t>
  </si>
  <si>
    <t>Remarks</t>
  </si>
  <si>
    <t>Length (m)</t>
  </si>
  <si>
    <t>Quantity of Earth Work (cubic meter)</t>
  </si>
  <si>
    <t>0-1 m</t>
  </si>
  <si>
    <t>0-2m</t>
  </si>
  <si>
    <t>2-4m</t>
  </si>
  <si>
    <t>4-6m</t>
  </si>
  <si>
    <t>6-8m</t>
  </si>
  <si>
    <t>8-10m</t>
  </si>
  <si>
    <t>Diameter in mm</t>
  </si>
  <si>
    <t>Thickness of pipe mm</t>
  </si>
  <si>
    <t>NP3</t>
  </si>
  <si>
    <t>NP4</t>
  </si>
  <si>
    <t>Pipe No</t>
  </si>
  <si>
    <t>Node No</t>
  </si>
  <si>
    <t>Length</t>
  </si>
  <si>
    <t>Concrete bedding of sewer pipes</t>
  </si>
  <si>
    <t xml:space="preserve">Carting </t>
  </si>
  <si>
    <t xml:space="preserve">Refilling </t>
  </si>
  <si>
    <t xml:space="preserve">Barricading </t>
  </si>
  <si>
    <t>RM</t>
  </si>
  <si>
    <t>Cum</t>
  </si>
  <si>
    <t>Reinforcement in sewer bed</t>
  </si>
  <si>
    <t>Sheet pile</t>
  </si>
  <si>
    <t>Sq.m</t>
  </si>
  <si>
    <t>Lowering, Laying,jointing of 700mm dia pipe.</t>
  </si>
  <si>
    <t>Manhole estimation</t>
  </si>
  <si>
    <t>No.</t>
  </si>
  <si>
    <t xml:space="preserve">Ventilating shaft </t>
  </si>
  <si>
    <t>1-1.5 m</t>
  </si>
  <si>
    <t>1.5-2.0m</t>
  </si>
  <si>
    <t>2.0-2.5m</t>
  </si>
  <si>
    <t>2.5-3.0m</t>
  </si>
  <si>
    <t>Cost Estimations</t>
  </si>
  <si>
    <t>Rs./RM</t>
  </si>
  <si>
    <t>Rs./Cum</t>
  </si>
  <si>
    <t>Rs./Sq.m</t>
  </si>
  <si>
    <t>Quantity of Earth Work (Rs. /Cum)</t>
  </si>
  <si>
    <t>TOTAL</t>
  </si>
  <si>
    <r>
      <t>Safe working values of C</t>
    </r>
    <r>
      <rPr>
        <b/>
        <vertAlign val="subscript"/>
        <sz val="11"/>
        <color indexed="8"/>
        <rFont val="Calibri"/>
        <family val="2"/>
      </rPr>
      <t>d</t>
    </r>
  </si>
  <si>
    <r>
      <t>Ratio H/B</t>
    </r>
    <r>
      <rPr>
        <b/>
        <vertAlign val="subscript"/>
        <sz val="12"/>
        <color indexed="8"/>
        <rFont val="Times New Roman"/>
        <family val="1"/>
      </rPr>
      <t>c</t>
    </r>
  </si>
  <si>
    <t>Minimum Possible without cohesion</t>
  </si>
  <si>
    <t>Maximum for ordinary sand</t>
  </si>
  <si>
    <t>Completely / saturated Top soil</t>
  </si>
  <si>
    <t>Ordinary maximum for clay</t>
  </si>
  <si>
    <t>Extreme maximum for clay</t>
  </si>
  <si>
    <t>Bc/2H \ L/2H</t>
  </si>
  <si>
    <t>NP2, P1, P2</t>
  </si>
  <si>
    <t>Z Factor</t>
  </si>
  <si>
    <t>Cum Length</t>
  </si>
  <si>
    <t>Nodal Population</t>
  </si>
  <si>
    <t>Cum Population</t>
  </si>
  <si>
    <t>Peak Flow (Qa)</t>
  </si>
  <si>
    <t>Slope</t>
  </si>
  <si>
    <t>Q full (Qf)</t>
  </si>
  <si>
    <t>V full (Vf)</t>
  </si>
  <si>
    <t>Qa/Qf</t>
  </si>
  <si>
    <t xml:space="preserve">V actual </t>
  </si>
  <si>
    <t>Depth of Flow, d</t>
  </si>
  <si>
    <t>(M)</t>
  </si>
  <si>
    <t>m/sec</t>
  </si>
  <si>
    <t>1 in</t>
  </si>
  <si>
    <t>Wetted Perimeter, p</t>
  </si>
  <si>
    <t>degree</t>
  </si>
  <si>
    <t>Nos</t>
  </si>
  <si>
    <t>nos</t>
  </si>
  <si>
    <t>Qty</t>
  </si>
  <si>
    <t>ii</t>
  </si>
  <si>
    <t>iii</t>
  </si>
  <si>
    <t>Hrs</t>
  </si>
  <si>
    <t>Sqm</t>
  </si>
  <si>
    <t>SI No.</t>
  </si>
  <si>
    <t>Description</t>
  </si>
  <si>
    <t>Unit</t>
  </si>
  <si>
    <t>Quanity of sand bags required ( Under Normal Condition)</t>
  </si>
  <si>
    <t xml:space="preserve">m </t>
  </si>
  <si>
    <t>Volume of bag</t>
  </si>
  <si>
    <r>
      <t>m</t>
    </r>
    <r>
      <rPr>
        <vertAlign val="superscript"/>
        <sz val="12"/>
        <rFont val="Times New Roman"/>
        <family val="1"/>
      </rPr>
      <t>3</t>
    </r>
  </si>
  <si>
    <t>No. of bags</t>
  </si>
  <si>
    <t>Say</t>
  </si>
  <si>
    <r>
      <t xml:space="preserve">Providing and laying in position </t>
    </r>
    <r>
      <rPr>
        <b/>
        <sz val="12"/>
        <rFont val="Times New Roman"/>
        <family val="1"/>
      </rPr>
      <t>Plain Cement Concrete of mix 1:2:4</t>
    </r>
    <r>
      <rPr>
        <sz val="12"/>
        <rFont val="Times New Roman"/>
        <family val="1"/>
      </rPr>
      <t xml:space="preserve"> using 20mm and down size graded granite metal</t>
    </r>
  </si>
  <si>
    <t>Length in SWD</t>
  </si>
  <si>
    <t>Bailing out water (with 1 no of 5 HP Pumps)</t>
  </si>
  <si>
    <t>Hrs / Day</t>
  </si>
  <si>
    <t>Length (m / Month under normal conditions)</t>
  </si>
  <si>
    <t xml:space="preserve">m / Month </t>
  </si>
  <si>
    <t>m/day</t>
  </si>
  <si>
    <t>Dewatering of water under normal condition</t>
  </si>
  <si>
    <t>Removal of notches, goobi, thooti etc. from drains and channels</t>
  </si>
  <si>
    <t>Length inside the drain</t>
  </si>
  <si>
    <t>considering 4m as drain width, area assumed for removal of notches, goobi, thooti etc. from drains and channels</t>
  </si>
  <si>
    <t>Construction of dismatled size stone maosonry with avalable stones including curing and mortor (in CM 1:6) (60% of dismantling)</t>
  </si>
  <si>
    <t>iv</t>
  </si>
  <si>
    <t>Providing and constructing granite/trap/basalt size stone masonry in basement with cement mortor 1:6, edges of stones chistle dressed in courses not less than 15cm high, bond stones at two m. apart in each course including cost of materials, labour, curing complete as per specifications. (40% of dismantling)</t>
  </si>
  <si>
    <t>Length undernormalcondition (10% is considred)</t>
  </si>
  <si>
    <t xml:space="preserve">Design Check for H2S Generation in Sewers at CMH Road </t>
  </si>
  <si>
    <r>
      <rPr>
        <b/>
        <sz val="12"/>
        <rFont val="Times New Roman"/>
        <family val="1"/>
      </rPr>
      <t>Dismantling size stone masonary</t>
    </r>
    <r>
      <rPr>
        <sz val="12"/>
        <rFont val="Times New Roman"/>
        <family val="1"/>
      </rPr>
      <t xml:space="preserve"> in clay mortor and stacking the size stone with in a radious of 50 m and removing the debries to a distance up to 200 m LS</t>
    </r>
  </si>
  <si>
    <r>
      <t>v</t>
    </r>
    <r>
      <rPr>
        <b/>
        <vertAlign val="subscript"/>
        <sz val="12"/>
        <rFont val="Times New Roman"/>
        <family val="1"/>
      </rPr>
      <t>a</t>
    </r>
    <r>
      <rPr>
        <b/>
        <sz val="12"/>
        <rFont val="Times New Roman"/>
        <family val="1"/>
      </rPr>
      <t>/V</t>
    </r>
    <r>
      <rPr>
        <b/>
        <vertAlign val="subscript"/>
        <sz val="12"/>
        <rFont val="Times New Roman"/>
        <family val="1"/>
      </rPr>
      <t>f</t>
    </r>
  </si>
  <si>
    <r>
      <t>d</t>
    </r>
    <r>
      <rPr>
        <b/>
        <vertAlign val="subscript"/>
        <sz val="12"/>
        <rFont val="Times New Roman"/>
        <family val="1"/>
      </rPr>
      <t>1</t>
    </r>
  </si>
  <si>
    <r>
      <t>α = 2 x Cos</t>
    </r>
    <r>
      <rPr>
        <b/>
        <vertAlign val="superscript"/>
        <sz val="12"/>
        <rFont val="Times New Roman"/>
        <family val="1"/>
      </rPr>
      <t xml:space="preserve">-1   </t>
    </r>
    <r>
      <rPr>
        <b/>
        <sz val="12"/>
        <rFont val="Times New Roman"/>
        <family val="1"/>
      </rPr>
      <t>(d</t>
    </r>
    <r>
      <rPr>
        <b/>
        <vertAlign val="subscript"/>
        <sz val="12"/>
        <rFont val="Times New Roman"/>
        <family val="1"/>
      </rPr>
      <t>1</t>
    </r>
    <r>
      <rPr>
        <b/>
        <sz val="12"/>
        <rFont val="Times New Roman"/>
        <family val="1"/>
      </rPr>
      <t>/(D/2))</t>
    </r>
  </si>
  <si>
    <r>
      <t>Breadth of Flow, 
b=2 x d</t>
    </r>
    <r>
      <rPr>
        <b/>
        <vertAlign val="subscript"/>
        <sz val="12"/>
        <rFont val="Times New Roman"/>
        <family val="1"/>
      </rPr>
      <t>1</t>
    </r>
    <r>
      <rPr>
        <b/>
        <sz val="12"/>
        <rFont val="Times New Roman"/>
        <family val="1"/>
      </rPr>
      <t>x tan(α/2)</t>
    </r>
  </si>
  <si>
    <r>
      <t>M</t>
    </r>
    <r>
      <rPr>
        <b/>
        <vertAlign val="superscript"/>
        <sz val="12"/>
        <rFont val="Times New Roman"/>
        <family val="1"/>
      </rPr>
      <t>3</t>
    </r>
    <r>
      <rPr>
        <b/>
        <sz val="12"/>
        <rFont val="Times New Roman"/>
        <family val="1"/>
      </rPr>
      <t>/sec</t>
    </r>
  </si>
  <si>
    <t>Proposed Dia</t>
  </si>
  <si>
    <t>**As discussed with Mr. Panchal</t>
  </si>
  <si>
    <r>
      <t xml:space="preserve"> Nos/day</t>
    </r>
    <r>
      <rPr>
        <b/>
        <sz val="9"/>
        <rFont val="Times New Roman"/>
        <family val="1"/>
      </rPr>
      <t>**</t>
    </r>
  </si>
  <si>
    <t>OVERFLOW OF SEWAGE</t>
  </si>
  <si>
    <t>Assumed Depth m</t>
  </si>
  <si>
    <t>Length of replacement, m</t>
  </si>
  <si>
    <t>Head m</t>
  </si>
  <si>
    <t>Average Flow, Cum</t>
  </si>
  <si>
    <t>HP</t>
  </si>
  <si>
    <t>No. Days required to lay</t>
  </si>
  <si>
    <t>Dia of pipe mm</t>
  </si>
  <si>
    <t>BHP Hr per meter</t>
  </si>
  <si>
    <t>Q*H/75</t>
  </si>
  <si>
    <t>assumed static head+frictional head+velocity head</t>
  </si>
  <si>
    <t>Length of each pipe, m</t>
  </si>
  <si>
    <t>Total BHP Hour</t>
  </si>
  <si>
    <t>Total running length ,m</t>
  </si>
  <si>
    <t>Pumping Time in Hours</t>
  </si>
  <si>
    <t>Dia of Pipe, mm</t>
  </si>
  <si>
    <t>Actual flow considering blockage and diversion of the flow in SWD</t>
  </si>
  <si>
    <t>Total KWH</t>
  </si>
  <si>
    <t>592/847</t>
  </si>
  <si>
    <t>&lt;=900mm, 200m/month(25 day)</t>
  </si>
  <si>
    <t>&gt;900&lt;=1600 mm, 150m/month</t>
  </si>
  <si>
    <t>&gt;1600mm, 75m/month</t>
  </si>
  <si>
    <t>following assumption  are made for length. For particular diameter</t>
  </si>
  <si>
    <t>Efficiency is considered 85% for pump and 85% for shaft</t>
  </si>
  <si>
    <t>Average Flow, LPS.</t>
  </si>
  <si>
    <t>60% considered</t>
  </si>
  <si>
    <t>Actual HP after considering 2 Efficiency of 85% each</t>
  </si>
  <si>
    <t>RISING MAIN FOR OVERFLOW SEWAGE</t>
  </si>
  <si>
    <t>Q cu.m/sec</t>
  </si>
  <si>
    <t>Peak flow 2010</t>
  </si>
  <si>
    <t>Head, m</t>
  </si>
  <si>
    <t>Velocity m/s</t>
  </si>
  <si>
    <t>Q MLD</t>
  </si>
  <si>
    <t>Corrected Velocity m/s</t>
  </si>
  <si>
    <t>Dia of Pipe, m</t>
  </si>
  <si>
    <t>Length of Rising main, m</t>
  </si>
  <si>
    <t>DI K-9 Pipe Considered m</t>
  </si>
  <si>
    <t>DI K-9 Pipe Considered mm</t>
  </si>
  <si>
    <t xml:space="preserve"> Cost Of DI K-9 Pipe Rs/m</t>
  </si>
  <si>
    <t>Total Cost of Pipe DI K-9  Rs</t>
  </si>
  <si>
    <t>Dia of DI K-9 pipe mm</t>
  </si>
  <si>
    <t>Cost of 1no 20 HP pump, RS</t>
  </si>
  <si>
    <t>Cost of 3 no 20 HP pump, RS</t>
  </si>
  <si>
    <t>Cost/m length including cutting, lowering laying jointing**</t>
  </si>
  <si>
    <t>** The rates are derived from the quotation obtained from Lanco Industries , 08/2011</t>
  </si>
  <si>
    <t>BHP Hr</t>
  </si>
  <si>
    <t>Length executed/day</t>
  </si>
  <si>
    <t>Quantity Estimation for Other Items specific to Site
S2E Work No.1</t>
  </si>
  <si>
    <t>Challaghatta Valley - Work No 1</t>
  </si>
  <si>
    <t>400/450</t>
  </si>
  <si>
    <t>From Drawing</t>
  </si>
  <si>
    <t>Total Encasement area</t>
  </si>
  <si>
    <t>Outer Diameter of the Pipe in mm</t>
  </si>
  <si>
    <t>Width of the Encasement    in mm</t>
  </si>
  <si>
    <t>Depth of the Encasement     in mm</t>
  </si>
  <si>
    <t>Cross Sectional Area of Encasement    in sq mm</t>
  </si>
  <si>
    <t>in  sq m</t>
  </si>
  <si>
    <t>Length of the Encasement      in m</t>
  </si>
  <si>
    <t>volume of Encasement     in cubic m</t>
  </si>
  <si>
    <t>Steel area calculation</t>
  </si>
  <si>
    <t>Reinforcement along the length of Encasement</t>
  </si>
  <si>
    <t>Dia of the bar     in mm</t>
  </si>
  <si>
    <t xml:space="preserve">Weight of bar        in kg/m    </t>
  </si>
  <si>
    <t>area of steel per bar      in sq mm</t>
  </si>
  <si>
    <t>Total number of bars along the lengh</t>
  </si>
  <si>
    <t>number of bars along the length of encasement</t>
  </si>
  <si>
    <t>Volume of steel along the length of encasement   in Cubic mm</t>
  </si>
  <si>
    <t>in cubic m</t>
  </si>
  <si>
    <t>Quantity of Steel along the length (st-1)       in kg</t>
  </si>
  <si>
    <t>Shear Reinforcement  (stirrups)</t>
  </si>
  <si>
    <t>Cover for Reinforcment   in mm</t>
  </si>
  <si>
    <t>length of the bar per stirrups         in mm</t>
  </si>
  <si>
    <t>Center to Centre Spacing  for stirrups   in mm</t>
  </si>
  <si>
    <t>Number of stirrups along the length of Encasement</t>
  </si>
  <si>
    <t>Volume of stirrup steel                   in cubic mm</t>
  </si>
  <si>
    <t>Quantity of Steel per meter length (st-1)       in kg</t>
  </si>
  <si>
    <t>There for total Quantity of steel              in kg</t>
  </si>
  <si>
    <t>Total Quantity of Concrete       in cubic m</t>
  </si>
  <si>
    <t>Total Quantity of   Steel       in cubic m</t>
  </si>
  <si>
    <t>ABSTRACT</t>
  </si>
  <si>
    <t>Units</t>
  </si>
  <si>
    <t>1m depth</t>
  </si>
  <si>
    <t>2mdepth</t>
  </si>
  <si>
    <t>Average Trench width</t>
  </si>
  <si>
    <t>Total Length</t>
  </si>
  <si>
    <t>For Storm Water Drain Bed - Restoration (L x 1.00 x 0.15)</t>
  </si>
  <si>
    <r>
      <t xml:space="preserve">Dismantling of SWD side Walls                       
</t>
    </r>
    <r>
      <rPr>
        <b/>
        <sz val="12"/>
        <rFont val="Times New Roman"/>
        <family val="1"/>
      </rPr>
      <t>(L</t>
    </r>
    <r>
      <rPr>
        <sz val="12"/>
        <rFont val="Times New Roman"/>
        <family val="1"/>
      </rPr>
      <t xml:space="preserve"> x 0.6 x 4.5)</t>
    </r>
  </si>
  <si>
    <t>Reconstruction of dismantled RCC Storm water drain, Retaining walls (two side walls), including supply of all material, labour, formwork, lead, lift etc., complete item of work as directed by the Engineer.</t>
  </si>
  <si>
    <t>Sl. No.</t>
  </si>
  <si>
    <t>Quantity</t>
  </si>
  <si>
    <t>Bailing out water (with 1 no of 20 HP Pumps)</t>
  </si>
  <si>
    <t>Use only for drain</t>
  </si>
  <si>
    <t xml:space="preserve">Time Required </t>
  </si>
  <si>
    <t xml:space="preserve">Length undernormalcondition </t>
  </si>
  <si>
    <t>Length undernormalcondition (30% is considred)</t>
  </si>
  <si>
    <t xml:space="preserve">Quantity Estimation for Other Items specific to Site
</t>
  </si>
  <si>
    <t>Length undernormalcondition (20% is considred)</t>
  </si>
  <si>
    <t>Length under normal condition (30% is considred)</t>
  </si>
  <si>
    <r>
      <t xml:space="preserve">Dismantling of SWD side Walls                       
</t>
    </r>
    <r>
      <rPr>
        <b/>
        <sz val="12"/>
        <rFont val="Times New Roman"/>
        <family val="1"/>
      </rPr>
      <t/>
    </r>
  </si>
  <si>
    <t>Input drain length, breadth and depth</t>
  </si>
  <si>
    <t>Dismantaling of RCC Drain</t>
  </si>
  <si>
    <r>
      <t xml:space="preserve">Outer Dia of Pipe                </t>
    </r>
    <r>
      <rPr>
        <sz val="10"/>
        <rFont val="Times New Roman"/>
        <family val="1"/>
      </rPr>
      <t>in mm</t>
    </r>
  </si>
  <si>
    <r>
      <t xml:space="preserve">Length of the pipe Encasement      </t>
    </r>
    <r>
      <rPr>
        <sz val="10"/>
        <rFont val="Times New Roman"/>
        <family val="1"/>
      </rPr>
      <t>in m</t>
    </r>
  </si>
  <si>
    <r>
      <t xml:space="preserve">Total Quantity of Concrete        </t>
    </r>
    <r>
      <rPr>
        <sz val="10"/>
        <rFont val="Times New Roman"/>
        <family val="1"/>
      </rPr>
      <t>in cubic m</t>
    </r>
  </si>
  <si>
    <r>
      <t xml:space="preserve">Total Quantity of Steel               </t>
    </r>
    <r>
      <rPr>
        <sz val="10"/>
        <rFont val="Times New Roman"/>
        <family val="1"/>
      </rPr>
      <t>in kg</t>
    </r>
  </si>
  <si>
    <t>COVERED DRAINS</t>
  </si>
  <si>
    <t>Length of covered drain (Longitudinal)</t>
  </si>
  <si>
    <t>No of crossings</t>
  </si>
  <si>
    <t>Width (m)</t>
  </si>
  <si>
    <t>Thickness (m)</t>
  </si>
  <si>
    <r>
      <t>VOLUME (m</t>
    </r>
    <r>
      <rPr>
        <b/>
        <vertAlign val="superscript"/>
        <sz val="10"/>
        <rFont val="Times New Roman"/>
        <family val="1"/>
      </rPr>
      <t>3</t>
    </r>
    <r>
      <rPr>
        <b/>
        <sz val="10"/>
        <rFont val="Times New Roman"/>
        <family val="1"/>
      </rPr>
      <t>)</t>
    </r>
  </si>
  <si>
    <t>Drain crossing</t>
  </si>
  <si>
    <t>REHABILITATION OF SEWERS</t>
  </si>
  <si>
    <t>REHABILITATION OF MANHOLES</t>
  </si>
  <si>
    <t xml:space="preserve">Description </t>
  </si>
  <si>
    <t>a</t>
  </si>
  <si>
    <t>i</t>
  </si>
  <si>
    <t>v</t>
  </si>
  <si>
    <t>vi</t>
  </si>
  <si>
    <t>b</t>
  </si>
  <si>
    <t>c</t>
  </si>
  <si>
    <t>d</t>
  </si>
  <si>
    <t>Rmt</t>
  </si>
  <si>
    <t>2 to 4 m depth</t>
  </si>
  <si>
    <t>4 to 6 m depth</t>
  </si>
  <si>
    <t>e</t>
  </si>
  <si>
    <t>Kgs</t>
  </si>
  <si>
    <t>400 mm dia</t>
  </si>
  <si>
    <t>600 mm dia</t>
  </si>
  <si>
    <t>1.2m Diameter manholes</t>
  </si>
  <si>
    <t>1.5m Diameter manholes</t>
  </si>
  <si>
    <t>2m depth</t>
  </si>
  <si>
    <t>3m depth</t>
  </si>
  <si>
    <t>4m depth</t>
  </si>
  <si>
    <t>5m depth</t>
  </si>
  <si>
    <t>Hr</t>
  </si>
  <si>
    <t>Each</t>
  </si>
  <si>
    <t>450 mm dia</t>
  </si>
  <si>
    <t>500 mm dia</t>
  </si>
  <si>
    <t>Above 300 mm dia</t>
  </si>
  <si>
    <t>Pipes of SN 8, 300 mm dia.</t>
  </si>
  <si>
    <t>Pipes of SN 8, 400 mm dia.</t>
  </si>
  <si>
    <t>0 to 2 Mts. Depth</t>
  </si>
  <si>
    <t>2 to 4 Mts. Depth</t>
  </si>
  <si>
    <t>4 to 6 Mts. Depth</t>
  </si>
  <si>
    <t>KSRB 4-9.2: Providing TMT Fe 500 steel reinforcement  for R.C.C work including straightening, cutting, bending, hooking, placing in position, lapping and / or welding wherever required, tying with binding wire and anchoring to the adjoining members wherever necessary complete as per design (laps, hooks and wastage shall not be measured and paid) cost of materials, labour, HOM of machinery complete as per specifications with all lead and lift complete. Specification No. KBS 4.6.3</t>
  </si>
  <si>
    <t>Cutting asphalt road</t>
  </si>
  <si>
    <t>Cutting CC Road</t>
  </si>
  <si>
    <t>vii</t>
  </si>
  <si>
    <t>Pipes of SN 8, 500 mm dia.</t>
  </si>
  <si>
    <t>Pipes of SN 8, 600 mm dia.</t>
  </si>
  <si>
    <t>11 (a)</t>
  </si>
  <si>
    <t>300 mm dia</t>
  </si>
  <si>
    <t>viii</t>
  </si>
  <si>
    <t xml:space="preserve">For every additional 0.1m upto 2m </t>
  </si>
  <si>
    <t>For every additional 0.1m upto 3m</t>
  </si>
  <si>
    <t xml:space="preserve">For every additional 0.1m upto 3m </t>
  </si>
  <si>
    <t xml:space="preserve">For every additional 0.1m upto 4m </t>
  </si>
  <si>
    <t xml:space="preserve">For every additional 0.1m upto 5m </t>
  </si>
  <si>
    <t xml:space="preserve">For every additional 0.1m upto 6m </t>
  </si>
  <si>
    <t>For 300 mm dia. incoming sewer pipe.</t>
  </si>
  <si>
    <t>For 350 mm to 500 mm dia. incoming sewer pipe.</t>
  </si>
  <si>
    <t>For 600 mm to 750 mm dia. incoming sewer pipe.</t>
  </si>
  <si>
    <t>For 800 mm to 900 mm dia. incoming sewer pipe.</t>
  </si>
  <si>
    <t>EXCAVATING FOR PIPE LINE TRENCHES OF REQUIRED WIDTH by mechanical / &amp; manual means including dressing sides, ramming of bottoms, providing barricading, danger lighting, shoring, strutting, dewatering, etc. IN ALL KINDS OF SOIL MIXED WITH BOULDERS  of 30cm size upto and exclusive of disintegrated rock including utility restoration, clearing and grubbing with all lead as per drawings &amp; specification and as directed for the following</t>
  </si>
  <si>
    <t>EXCAVATING FOR PIPE LINE TRENCHES OF REQUIRED WIDTH by mechanical / &amp; manual means including dressing sides, ramming of bottoms, providing barricading, danger lighting, shoring, strutting, dewatering, etc. IN DISINTEGRATED ROCK, SOFT ROCK, SOFT SHALE AND MEDIUM HARD ROCK COMPRISING OF LIME STONE, SAND STONE, HARD SHALE, SCHIEST, FISSURED ROCK  including all types of laterite without resorting to blasting or as directed including utility restoration, clearing and grubbing with all lead as per drawings &amp; specification and as directed for the following</t>
  </si>
  <si>
    <t>Providing, erecting and removing casurina pole three tier BARRICADING using poles of 7.5 to 10 cms dia or as required and minimum 1.5M height above ground fixed vertically at intervals of 2.0 to 2.5 M centre to centre or as required  and horizontally at 0.5M above ground level or as required, including fixing poles in ground for a maximum depth of 0.3M and tied with coir rope firmly including cost and conveyances of all materials, labour, with all lead and lifts charges etc. complete as per specifcations and as directed</t>
  </si>
  <si>
    <t>Refilling of available earth around pipelines, in layers not exceeding 20 cms in depth, compacting each deposited layer by ramming after watering all lead and lift including cost of all labour including consolidation by mechanical or manual  means as approved by Engineer, when earth is at suitable moisture content with desired field density upto 95% maximum dry density (modified heavy proctor test) for restoration of roads without settlement including HOM of machineries, complete. (The contractor shall take care while consolidating the earth, so that, pipes laid are not damaged due to mechanical compaction and shall restore the damaged pipes at his own cost, in case of damage) with all lead and lift and as directed complete</t>
  </si>
  <si>
    <t>Extra charges for excavation in all classifications in watery situations or foul conditions as under towards dewatering with all  recuperation rates  with all lead including cost and conveyances of all materials, labour, with all lead and lifts charges etc. complete as per specifcations and as directed until completion of the works for the following - 0 to 2 Mtr. Depth</t>
  </si>
  <si>
    <t xml:space="preserve">For Bedding of Sewer Pipes and other works </t>
  </si>
  <si>
    <t>KSRRB M200-15.2. Dismantling of existing structures like culverts, bridges, retaining walls and other structure comprising of masonry, cement conrete, wood work, steel work, including T&amp;P and scaffolding wherever necessary. Sorting the dismantled material. Disposal of unserviceable material and stacking the serviceable material with all lifts complete as per specifications for Dismantling Stone Masonry and Rubble stone Masonry in cement mortar as per the direction of the Engineer</t>
  </si>
  <si>
    <t>KSRB 5-2.3: Providing and constructing granite/trap/basalt size stone masonry in Foundation or as required with cement mortar 1:6, stone hammered dressed in courses not less than 20cm high, bond stones at two m. apart in each course including cost of materials, labour, curing complete as per specifications. Specification No. KBS 5.1.13 complete with all lead and lift and as directed</t>
  </si>
  <si>
    <t>Providing and filling in foundation/trench bottom  with granite/ trap broken metal 100mm and down size with stone spalls/boulders to fill the voids, hand roller, ramming  including cost of all material and labour with all lead and lifts, complete as per the specification in slushy soil for soling work complete  as directed</t>
  </si>
  <si>
    <t>Providing and fixing 150mm dia Cast Iron pipe for ventilating shaft minimum  5m high with specials and cowl and with suitable grips in CC 1:2:4 pillar using 10mm to 20mm graded hard granite/trap/basalt or any other approved metal with 15cms thick cement concrete (1:2:4) around up to 1.22 mtrs above the GLR and with a foundation base of 90x90x90 cms plastered with 12 mm thick CMC 1:3 to all exposed faces and linking the shaft to the manholes by means of 15 cm dia GSW pipes and specials, jointing with tar dipped hemp 1:1½ CM caulking, curing with all lead and lifts etc., complete for all materials earth work excavation and refilling in all strata and disposal of surplus earth as directed with all lead and lifts etc., complete</t>
  </si>
  <si>
    <t>Provide murrum bedding for the pipeline trenches in black cotton and rock reaches or as per site requirement  including watering and consolidation by punners etc. complete with all lead and lift and as directed complete</t>
  </si>
  <si>
    <t>KSRRB M200-14.1. Dismantling of existing structures like culverts, bridges, retaining walls and other structure comprising of masonry, cement concrete, wood work, steel work, including T&amp;P and scaffolding wherever necessary, sorting the dismantled material, disposal of unserviceable material and stacking the serviceable material with all lifts complete as per specifications. MORTH Specification No. 202  for Dismantling brick  In cement mortar as as per the direction of the Engineer</t>
  </si>
  <si>
    <t xml:space="preserve">KSRB 6-2 : Providing and constructing burnt brick masonry with approved quality of non-modular bricks of standard size of class designation 5.0 Newton per sqmm (table moulded) with cement mortar 1:6 for basement and superstructure including cost of materials, labour charges, scaffolding, curing complete as per specifications.
Specification No. KBS 6.2 complete with all lead and lift and as directed by the Engineer
</t>
  </si>
  <si>
    <t>Removing manhole cover and frame carefully and refixing the same in CC 1:2:4 band  and finishing as per drawings complete with all lead and lift including disposal of the unserviceble materials complete as directed</t>
  </si>
  <si>
    <t>Removing of kerb stones carefully and resetting, rifixing of the kerb stones after completion of works and as directed complete with all lead and lift as per the specification</t>
  </si>
  <si>
    <t>KSRB 14.6 : Providing and laying with new heavy duty cobble stones 60 mm thick interlock pavers, using cement and course sand for manufacture of blocks of approved size, shape and colour with a minimum compressive strength of 281 kg per sqm over 50mm thick sand bed (average thickness) and compacting with plate vibrator having 3 tons compaction force thereby forcing part of sand underneath to come up in between joints, final compaction of paver surface joints into its final level, including cost of materials, labour and HOM complete as per specifications Specification No. KBS with all lead and lift and as directed complete</t>
  </si>
  <si>
    <t>KSRB 14.6 : Providing and laying with available heavy duty cobble stones 60 mm thick interlock pavers, using cement and course sand for manufacture of blocks of approved size, shape and colour with a minimum compressive strength of 281 kg per sqm over 50mm thick sand bed (average thickness) and compacting with plate vibrator having 3 tons compaction force thereby forcing part of sand underneath to come up in between joints, final compaction of paver surface joints into its final level, including cost of materials, labour and HOM complete as per specifications. Specification No. KBS with all lead and lift and as per specification</t>
  </si>
  <si>
    <t>KSRB M 300-54, Construction of embankment with approved new material with all lead and lift graded and compacted to meet requirement of table 300-2 complete as per Specification which includes watering &amp; compaction by virbratory roller/ramper/plate vibrator. MOSRTH Specification No.305 complete</t>
  </si>
  <si>
    <t>Provide bedding using approved stone dust / quarry dust of size not exceeding 5.6 mm for the pipe lines trenches including watering and consolidation to 95% proctor density etc. complete with all lead and lifts as per specifications and as directed by the Engineer complete</t>
  </si>
  <si>
    <t xml:space="preserve">KSRRB M400-17. Providing, laying, spreading and compacting cushed stone aggregates of granite / trap / basalt to wet mix macadam specifications including pre mixing the material with water at OMC in mechanical mix plant carriage of mixed materials by tipper to site, laying in uniform layers with paver in sub-base/base course on well prepared surface and compacting with vibratory roller to achieve the desired density complete as per specifications. MORTH Specification No. 406 with all lead and lift complete as per specification and as directed </t>
  </si>
  <si>
    <t>KSRRB M500-6. Providing and applying primer coat with S.S. bitumen emulsion on prepared surface of granular base such as WMM including cleaning of road surface and spraying primer at the rate of 0.60 kg / sqm using mechanical means complete as per specifications. Clause 502 of MORTH V revision with all lead and lift complete</t>
  </si>
  <si>
    <t>KSRB M500-18, Providing and laying semi dense bituminous concrete using crushed aggregates of specified grading, premixed with bituminous binder and filler transporting the hot mix to work site, laying with a paver finisher to the required grade, level and alignment, rolling with smooth wheeled vibratory and tandem rollers to achieve the desired compaction as per MORTH specification clause no 508 complete in all respects as per specification with all lead and lift do using 40/60 TPH capacity HMP with Mechanical Paver Gr-II (25 mm to 30 mm or as directed ) with 5% VG-30 Bitumen compelte with all lead and lift and as per specifications</t>
  </si>
  <si>
    <t>KSRRB M500-19. Providing and laying bituminous concrete using crushed aggregates of specified grading, premixed with bituminous binder and filler, transporting the hot mix to work site, laying with a paver finisher to the required grade, level and alignment, rolling with smooth wheeled, vibratory and tandem rollers to achieve the desired compaction in all respects complete as per specifications. Clause 507 of MORTH V revision do - using40/60 TPH capacity H.M.P. with Mechanical Paver Gr-II (30 mm to 40 mm or as directed) with 5.4% VG-30 Bitumen compelte with all lead and lift and as per specifications</t>
  </si>
  <si>
    <t xml:space="preserve"> IN ALL KINDS OF SOIL MIXED WITH BOULDERS</t>
  </si>
  <si>
    <t>43 (a)</t>
  </si>
  <si>
    <t>29 (a)</t>
  </si>
  <si>
    <t>EXCAVATING FOR PIPE LINE TRENCHES OF REQUIRED WIDTH by mechanical / &amp; manual means including dressing sides, ramming of bottoms, providing barricading, danger lighting, shoring, strutting, dewatering, etc. in hard rock  including utility restoration, clearing and grubbing with all lead as per drawings &amp; specification and as directed for the following</t>
  </si>
  <si>
    <t>Providing and laying plain/reinforced cement concrete for side drains using M20 nominal mix concrete with OPC at minimum 300 kgs with 20 mm and down size granite metal coarse aggregates at 0.69 cum and fine aggregates at 0.43 cum  as per desing mix, machine mixed, well compacted for walls and bottom including centering, shuttering, cost of materials, HOM of machinery, curing etc.,complete including cost of admixuture excluding cost of steel as per MORTH specification No. 1500, 1700, 2200. including cost of materials, labout, HOM complete as per specifications for raft and walls of SWD works or other works as directed</t>
  </si>
  <si>
    <t xml:space="preserve">Providing and laying cement concrete 1:1.5:3 proportion for RCC works of raft, footings, encasing of pipes or other works as directed with 20 mm and down size of approved gradation hard broken granite, trap, basalt or with any other approved hard aggregate including machine mixing, cost and conveyance of all materials with all lead and lifts including plywood / steel form work, machine mixing, laying in layers of 15 cm, compacted, curing, smooth finishing etc. complete with all lead and lift and as directed
(excluding the cost of reinforcement).
For Encasement </t>
  </si>
  <si>
    <t>KSRRB M700-4. Providing and Laying Boulder Apron in Crates of Synthetic Geogrids:- Providing, preparing and laying of geogrids crated apron of required  thickness including excavation and backfilling with geogrids having characteristics as per clause 700.4.2, joining sides with connectors/ring staples or as required, top corners to be tie tensioned or as required, placing of suitable cross interval ties in layers of 300 mm or as required connecting opposite side with lateral braces and tied with polymer braids to avoid bulging, constructed as per clause 700.4.3. filled with stone as per specification for providing aroud the sewer pipe for pipe bedding/anchoring  and as per specifications.
For Pipe bedding  in water logged area</t>
  </si>
  <si>
    <t xml:space="preserve">Providing Precast anti floatation blocks of RCC M20 grade concrete including casting at yard, including cost of reinforcement, curing, shuttering  complete including cost of reinforcement, erection at site including cost of transportation from yard to site, including  providing and fixing of anchor bolts during precasting  including cost of erection of anti floatation block  below the sewer pipe and fixing of the steel strips as per requirement (including cost of steel strip  for fixing of minimum 32mm wide and minimum 8 mm thick) including cost of all the other required materials complete as per drawings and specifications and as directed for different diameter of pipes complete with all lead and lift </t>
  </si>
  <si>
    <t>Providing, driving and anchoring minimum 8 mm diameter minimum HYSD FE 500 reinforcement including cost of bending, driving, sharpening the edge for driving including cost  of material, labour and other materials required  as per drawings and specifications and as directed by the Engineer for holding the pipe in uplift situations complete with all lead and lift as per specification and as directed</t>
  </si>
  <si>
    <t xml:space="preserve">Providing Pre cast anti floatation slabs of RCC M20 grade concrete including casting at yard,  curing, shuttering  complete including cost of reinforcement, erection at site including cost of transportation from yard to site including cost of steel strip of minimum 32mm wide and minimum 8 mm thick  including  providing and fixing of lifting hooks  anchor bolts during precasting and nuts including cost of erection of anti floatation slabs  below the sewer pipe and fixing of the steel strips as required including cost of all the other required materials complete as per drawings and specifications and as directed for different diameter of pipes complete with all lead and lift </t>
  </si>
  <si>
    <t>Providing and removing shoring and strutting for protecting both sides of pipe line trenches,where ever required, including the cost of all required materials and labour, safety requirements, including maintaining the shoring until completion of works complete as per specification NO.KBS 2.5/2.13 (for both sides single measument will be taken) with all lead and lift and as per the direction of the engineer complete</t>
  </si>
  <si>
    <t>MS Sheet Piling - Providing and installing sheet piling for both sides of the trench for following depths, with Mild Steel Sheets not less than 6.5mm thick, stronger knife edge, recessed spreader sockets, 3" single or double wall shields, to be designed by the contractor to withstand all types of soils, maximum depths of as per the approved  design drawing, including labour charges for installing and removing the sheet piling at various reaches of sewer line construction, including loading, unloading, transporting to the suitable location etc., complete with all lead and lifts (Measurement shall be taken for one side only even though it is provided for both sides) and maintaining the sheet piling until completion of works complete 
Above 3m  Depth</t>
  </si>
  <si>
    <t>Providing and fixing DROP ARRANGEMENT with following dia. HDPE grade PE-100 pipes, conforming to PN 6 as per IS 14333 with latest amendments, vertical drop pipe with MS fastenings at 300 mm C/C or suitable materaial as required, with suitable expander / reducer HDPE ‘T’ joint at top with incoming sewer with one end of Tee inside the manhole closed with end cap and 45 degree bend at the bottom with HDPE specials and encasing the pipe outside the manhole with cement concrete 1:2:4 proportion, 150 / 200 mm thick alround the HDPE pipe, including vibrating, compacting, necessary centering and form work, curing, testing etc. including cost and conveyance of all materials, labour with all lead and lifts etc. complete as per specification, drawings and as directed by the Engineer in charge etc. for the followng complete with all lead and lift</t>
  </si>
  <si>
    <t>Overpumping charges for pumping of sewage for pumping of sewage from u/s manhole to the d/s manholes or as directed  including cost of machinery, piping as per site requirement, fuel, operator, HOM of machinery complete  as per specifications and as per the direction of the engineer with all lead and lift</t>
  </si>
  <si>
    <t xml:space="preserve">Providing sewer plugs of required sizes as per site requirement or  plugging of manholes with  sand / clay bags &amp; other materials as required  for the plugging/diversion of sewage from existing manholes including all required  safety equipment, approvals, complete with all lead and lift and as directed </t>
  </si>
  <si>
    <t>Construction of dismatled size stone masonry with available stones including curing and mortar (in CM 1:6) including cost of all other required materials, required labour, machinery, curing complete with all lead and lift and as per specification and as directed</t>
  </si>
  <si>
    <t>KSRRB M200-15.2. Dismantling of existing structures like culverts, bridges, retaining walls and other structure comprising of masonry, cement conrete, wood work, steel work, including T&amp;P and scaffolding wherever necessary. Sorting the dismantled material. Disposal of unserviceable material and stacking the serviceable material with all lifts complete as per specifications for Reinforced Cement Concrete grade M20 and above as per the direction of the Engineer</t>
  </si>
  <si>
    <t xml:space="preserve">Disposing of excavated Earth of all types to a distance of upto average one side distance of 25 kilometers by vehicle  including head load where ever required  including loading, unloading to  approved location  with  all lifts, labour, HOM of machinery etc. complete as per specification and as directed
</t>
  </si>
  <si>
    <t xml:space="preserve">Construction of granular sub-base Grading-V as Sub-base and drainage layer by providing coarse graded crushed stone aggregates of granite/trap/basalt material, mixing by mix in place method by rotavator at OMC, spreading in uniform layers with motor grader on  prepared surface and compacting with vibratory power roller to achieve the 98 % proctor density, complete as per specifications. Clause 401 of MORTH V Revision For Grade II Material or as required and directed complete with all lead and lift 
</t>
  </si>
  <si>
    <t>KSRRB 500-7. Providing and applying tack coat using 80/100 grade bitumen (VG10) on the prepared black topped surfaces at 2.5 kg per 10 sqm, heating bitumen in boiler fitted with spray set (excluding cleaning of road surface) including cost of all materials, labour, HOM complete as per specifications. Clause 503 of MORTH V revision compelte with all lead and lift and as per specifications</t>
  </si>
  <si>
    <t>KSRB 4-1.2 : Providing and laying in position plain cement concrete of Mix 1:3:6 with OPC @ minimum 220kgs, with 40mm and down size graded granite metal coarse aggregates @0.892cum and fine aggregates @ 0.465cum machine mixed, machine mixed, concrete laid in layers not exceeding 15 cms. thick, well compacted, in foundation including cost of all materials, formwork, labour, HOM curing complete as per specifications. Specification No. KBS 4.1, 4.2 compelte with all lead and lift and as per specifications
For CC Road</t>
  </si>
  <si>
    <t>Constructing cement concrete for pavements using Grade concrete M30 over a prepared base, with OPC coarse aggregate at 0.69 cum, fine aggregates at 0.46 cum, Coarse and fine aggregate conforming to IS:383-2016, with Superplastizer at 3 lts conforming to IS 9103-2008. mixed in a concrete mixer of not less than 0.6 cum capacity and appropriate weigh batcher as per approved mix design, laid in approved fixed side form work (steel channel, laying and fixing of 125 micron thick polythene film, wedges, steel plates including levelling the form work as per drawing) &amp; Spreading the concrete with shovels, rackers compacted using needle, screed and plate vibrator and finished with floaters in a continuous operation including provision of contraction, expansion, construction and longitudinal joints, including groove cutting charges, joint filler, separation membrane of impermiable plastic sheet of 125 micron, sealant primer, joint sealant, admixtures as approved, curing compound, finishing to lines and grades, textured with texturing machine and curing including cost of all materials, labour, hire charges of machineries, all lead &amp; lift charges etc., complete as per specifications. do- with OPC at 360 kg/cum and coarse aggregate 0.69cum, fine aggregate 0.46cum. Excluding cost of steel complete as per specification and as directed</t>
  </si>
  <si>
    <t>For trees of 300 mm to 600 mm girth</t>
  </si>
  <si>
    <t>For trees of 600 mm to 1200 mm girth</t>
  </si>
  <si>
    <t>KSRRB 500-11. Providing and laying bituminous macadam on prepared surface with crushed coarse aggregates as per design mix formula for base / binding course including loading of aggregates with F.E. loader, hot mixing of stone aggregates and bitumen in hot mix plant, transporting the mixed material in tipper to paver and laying mixed materials with paver finisher to the required level and grade, rolling by smooth wheeled, vibratory &amp; tandem rollers to achieve the desired density, but excluding cost of primer / tack coat &amp; including lead, lift and cost of all materials, labour, HOM complete as per specifications. Clause 504 of MORTH V revision do - using 40/60 TPH capacity H.M.P. with Mechanical paver Gr-II (50 mm to 75 mm or as directed) with 3.4% VG-30 Bitumen complete with all lead and lift and as directed</t>
  </si>
  <si>
    <t>KSRRB 500-9. Providing and applying tack coat using 80/100 grade bitumen (VG10) on granular base such as WBM surfaces hot bitumen primed at 4 kg per 10 sqm, heating bitumen in boiler fitted with spray set (excluding cleaning of road surface) including cost of all materials, labour, HOM complete as per specifications. Clause 503 of MORTH V revision compelte with all lead and lift and as per specifications</t>
  </si>
  <si>
    <t>KSRRB M400-14.1. Providing, laying, spreading and compacting cushed stone aggregates of granite / trap / basalt of specific sizes to water bound macadam specifications including spreading in uniform thickness, hand packing, rolling with 3-wheeled steel/vibratory roller 8-10 tonnes in stages to proper grade and camber, applying and brooming requisite type of screening/binding materials to fill up the interstices of coarse aggregates, watering and compacting to the required density complete as per Specification. A. By manual means. MORTH Specification No. 404 Type B 11.2mm for grading III complete with all lead and lift complete as per specification and as directed</t>
  </si>
  <si>
    <t>Grand Total to be Carry forwarded to Schedule No. SEWER 1 of Grand Summary for CP 27</t>
  </si>
  <si>
    <t>6 to 8 Mts. Depth</t>
  </si>
  <si>
    <t>6 to 8 m depth</t>
  </si>
  <si>
    <t>700 mm dia</t>
  </si>
  <si>
    <t>1.8m Diameter manholes</t>
  </si>
  <si>
    <t>6m depth</t>
  </si>
  <si>
    <t xml:space="preserve">For every additional 0.1m upto 7m </t>
  </si>
  <si>
    <t>For every additional 0.1m upto 2m</t>
  </si>
  <si>
    <t>Conducting ground penetrating RADAR SURVEY in a corridor of 4-6 meter width to detect burred utilities like pipes, cables etc. in such corridor. Marking of the detected utilities on the map of corridor with information of locations and depth to the top of various utilities detected. Work to be conducted using 500 Mhz and 300 Mhz antenna or laterst equipment for the best possible resolution and penetration etc. complete with all lead and lift and as per the direction of the Engineer for the following</t>
  </si>
  <si>
    <t>Along the road crossings with dividers and upto 60 M width.</t>
  </si>
  <si>
    <t>Along the road crossings above 60M width for every 1 M and part thereof.</t>
  </si>
  <si>
    <t>Conducting Seismic Refraction survey to determine stratigraphy along proposed route i.e, soil, seathered rock, rock interfaces. Detection of faults, fractures, shear zones etc. in the investigated area. Geophone spacing 5M or as requried, test to be conducted using 24 channel signal enhancement type seismograph or as required,   5M Geophone Spacing or as required  with all lead and lift and as directed</t>
  </si>
  <si>
    <t>Installation of product pipe by manual jacking method  including Manufacturing, providing, transporting, rolling, lowering, laying &amp; jointing, testing, commissioning of ERW (Electric Resistance Welded), SAW (Submerged Arc Welded) MS pipe (Fe-410 grade) conforming to IS 3589-2001 with latest amendments including perfect linking welding of joints to correct position including cost and conveyance of pipes and materials with all lead, lift, cost of labour, loading and unloading of pipes for the following diameters with specified thickness of plate as noted below including bailing out of water wherever necessary for laying of MS carrier pipe of suitable dia including inside and outside of casing pipe painted with two coats of Anti corrossive tankmastic paint. Installation of steel pipe by Ramming / Jacking method to cross Railway track/ NH/ BDA/ BBMP/ Other roads/ Existing utilities/ NALA crossings, filling the gap between casing pipe and carrier pipe with quarry grit using compressor with all necessary equipments, plants etc, complete. Suitable spacers of HDP/MS or other similar material should be provided in between carrier &amp; casing pipe to prevent carrier pipe forming metallic contact with casing pipe. The rates are inclusive of all taxes and duties. 
Note: The cost of jacking is inclusive of cost of M.S. casing pipe of specified thickness. The cost of Jacking includes all leads lifts, cost of consumables, fuel charges, labour and taxes and duties excluding cost of jacking and receiving pits  including cost of casing and carrier pipes complete with all lead and lift and as per detailed specification and as directed by the Engineer for the following</t>
  </si>
  <si>
    <t>Jacking of 600 mm dia &amp; 12 mm thick M.S. Casing Pipe. With 300 mm DWC Pipe</t>
  </si>
  <si>
    <t>Excavation for ramming / jacking pits and receiving pit. The work includes cutting of asphalted/ concrete surface, excavation in all types of soil including rock and strata, dewatering, disposal of debris, refiling the trenches with consolidation, including shoring &amp; strutting, restoration of road surface to normal surface by concreting/asphalting etc., complete (cost for both inlet and exit pits) as per specification and as directed complete for the following</t>
  </si>
  <si>
    <t>Size up to 5 mts X 5 mts - depth up to 5 mts</t>
  </si>
  <si>
    <t>Grand Total to be Carry forwarded to Schedule No. SEWER 2 of Grand Summary for CP 27</t>
  </si>
  <si>
    <t xml:space="preserve">Providing Pre cast anti floatation slabs of RCC M20 grade concrete including casting at yard,  curing, shuttering  complete including cost of reinforcement, erection at site including cost of transportation from yard to site including cost of steel strip of minimum 32mm wide and minimum 8 mm thick  including  providing and fixing of lifting hooks anchor bolts during precasting and nuts including cost of erection of anti floatation slabs  below the sewer pipe and fixing of the steel strips as required including cost of all the other required materials complete as per drawings and specifications and as directed for different diameter of pipes complete with all lead and lift </t>
  </si>
  <si>
    <t>Providing and removing shoring and strutting for protecting both sides of pipe line trenches, where ever required, including the cost of all required materials and labour, safety requirements, including maintaining the shoring until completion of works complete as per specification NO.KBS 2.5/2.13 (for both sides single measument will be taken) with all lead and lift and as per the direction of the engineer complete</t>
  </si>
  <si>
    <t>800 mm dia</t>
  </si>
  <si>
    <t>Diversion of water course by providing Coffer dams or bunds or islands as may be necessary for laying of sewer network including  bailing out or pumping water during excavation and until completion of works  etc., including cost of materials, labour, HOM complete as per specifications with all lead and lift complete as per specificaiton and as directed</t>
  </si>
  <si>
    <t>Along the road crossings without dividers and upto 30 M width</t>
  </si>
  <si>
    <t>Installation of product pipe by Auger Boring method including making entry and exit pits, all related civil works like excavation, shoring, strutting, dewatering etc, shielded excavation through auger boring process, lowering of pipe segments in the jacking pit, laying and jointing of product pipeline through jacking process from jacking pit including the cost of RCC NP3 S&amp;S or as required  pipes including dewatering and other works required for commissioning of the works  in all types of soil including rock complete with all lead and lift as per specifications and as directed complete for the following</t>
  </si>
  <si>
    <t>Installation of product pipe by Micro Tunneling method including concrete structural shaft of sheet piles/RCC retaining walls/well sinking/secant piling as per respective site requirements  all inclusive as per IndSTT: 102-2018: Code of Practice for Micro Tunneling &amp; Pipe Jacking Suiting Indian Conditions including cost of RCC NP4 pipe complete including dewatering and other works required for commissioning of the works  with all lead and lift as per specifications and as directed complete for the following
For 1200 mm Dia</t>
  </si>
  <si>
    <t>All type of soil (Except mixed strata &amp; rocks)</t>
  </si>
  <si>
    <t>Mixed Strata</t>
  </si>
  <si>
    <t>Rocks</t>
  </si>
  <si>
    <t>Grand Total to be Carry forwarded to Schedule No. SEWER 3 of Grand Summary for CP 27</t>
  </si>
  <si>
    <t>Grand Total to be Carry forwarded to Schedule No. SEWER 4 of Grand Summary for CP 27</t>
  </si>
  <si>
    <t>Along the road crossings with dividers and upto 50 M width.</t>
  </si>
  <si>
    <t>Jacking of 900 mm dia &amp; 16 mm thick M.S. Casing Pipe. With 400 mm DWC Pipe</t>
  </si>
  <si>
    <t>Jacking of 900 mm dia &amp; 16 mm thick M.S. Casing Pipe. With 600 mm DWC Pipe</t>
  </si>
  <si>
    <t>Size up to 5 mts X 3 mts - depth up to 4 mts</t>
  </si>
  <si>
    <t>Grand Total to be Carry forwarded to Schedule No. SEWER 5 of Grand Summary for CP 27</t>
  </si>
  <si>
    <t>Providing and laying Plain Cement Concrete 1:3:6 of specified grade for foundations (screed layer) with 20 mm and down size of approved gradation hard broken granite, trap basalt or with any other approved hard aggregate including cost and conveyance of all materials, lead and lifts, plywood / steel form works, machine mixing, laying, tamping curing etc. complete:</t>
  </si>
  <si>
    <t>Ductile Iron Pipe Class K-9 200 mm dia.</t>
  </si>
  <si>
    <t>Ductile Iron Pipe Class K-9 300 mm dia.</t>
  </si>
  <si>
    <t>Ductile Iron Pipe Class K-9 600 mm dia.</t>
  </si>
  <si>
    <t xml:space="preserve">200 mm dia </t>
  </si>
  <si>
    <t xml:space="preserve">300 mm dia </t>
  </si>
  <si>
    <t xml:space="preserve">600 mm dia </t>
  </si>
  <si>
    <t xml:space="preserve">For 80 mm dia </t>
  </si>
  <si>
    <t xml:space="preserve">For 100 mm dia </t>
  </si>
  <si>
    <t>Supplying to work spot rolling, lowering and placing in position RCC perforated rings in the already excavated pit including loading and unloading at both the destinations with all lead and lift etc., complete  for soak pits including removal/dismantling of soak pits including disposal of unserviseble materials with all lead and lift complete</t>
  </si>
  <si>
    <t>Grand Total to be Carry forwarded to Schedule No. Pumping Main of Grand Summary for CP 27</t>
  </si>
  <si>
    <t>KSRB 6-2 : Providing and constructing burnt brick masonry with approved quality of non-modular bricks of standard size of class designation 5.0 Newton per sqmm (table moulded) with cement mortar 1:6 for basement and superstructure including cost of materials, labour charges, scaffolding, curing complete as per specifications.
Specification No. KBS 6.2 complete with all lead and lift and as directed by the Engineer</t>
  </si>
  <si>
    <t>SEWER 3: Bill of Quantities for Sub-mains and Trunk Lines of Doddabidarakallu Village of Dasarahalli Zone-2</t>
  </si>
  <si>
    <t>Pumping Main: Bill of Quantities for Pumping Main for Dasarahalli &amp; R R Nagar Zone</t>
  </si>
  <si>
    <t>SEWER 1: Bill of Quantities for Sub-mains and Trunk Lines of Arehalli, Ganakal, Gubbulu, Subramanyapura, Turahalli, Ullala, Uttarahalli and Vasanthpur Villages of R R Nagar Zone</t>
  </si>
  <si>
    <t>SEWER 2: Bill of Quantities for Sub-mains and Trunk Lines of Abbigere, Chikkalasandra, Shettyhalli and Siddenehalli Villages of Dasarahalli Zone-1</t>
  </si>
  <si>
    <t>SEWER 4: Bill of Quantities for Sub-mains and Trunk Lines of Karivobanahalli and Handrahalli Villages of Dasarahalli Zone-3</t>
  </si>
  <si>
    <t xml:space="preserve">Construction of granular sub-base Grading-V as Sub-base and drainage layer by providing coarse graded crushed stone aggregates of granite/trap/basalt material, mixing by mix in place method by rotavator at OMC, spreading in uniform layers with motor grader on  prepared surface and compacting with vibratory power roller to achieve the 98 % proctor density, complete as per specifications. Clause 401 of MORTH V Revision For Grade II Material or as required and directed complete with all lead and lift </t>
  </si>
  <si>
    <t>SEWER 5: Bill of Quantities for Sub-mains and Trunk Lines of Herohalli 1, Herohalli 2, Hosahalli and Lingadenahalli Villages of Dasarahalli Zone-4</t>
  </si>
  <si>
    <t>Job</t>
  </si>
  <si>
    <t>Construction of Employers office building (RCC framed structure) of minimum floor area of 100 Sqm as per specification and drawings, including all required civil, electrical, plumbing, sanitary works and rain water harvesting structures including fixing of electric fixtures such as fans, tube lights/ LED lamps, furnishing office with minimum furniture for ready occupation of the Engineer including the cost of all material, labour with all lead and lift as per the approved drawing and as directed</t>
  </si>
  <si>
    <t>Dewatering the sewage or other drainage water by using minimum 5 HP  pump for the diversion of storm / sewage including cost of machinery, piping upto disposal point, fuel, operator, HOM of machinery complete including diverting to the safe location as per specifications and as per the direction of the engineer with all lead and lift complete</t>
  </si>
  <si>
    <t>Disposing of excavated Earth of all types to a distance of upto average one side distance of 25 kilometers (minimum) by vehicle  including head load where ever required  including loading, unloading to  approved location  with  all lifts, labour, HOM of machinery etc. complete as per specification and as directed</t>
  </si>
  <si>
    <t xml:space="preserve">Conducting the Level and Strip of Survey of alignment of Main Sewers of diameter 300mm and above, including all data required for generating GIS maps of sewer network, preparation and submission of plan &amp;  LS  with ground level at 30m interval and junction points along the centre line of the alignment etc., showing the right of way, any permanent features, culverts including providing branch sewer pipeline catment survey &amp; manhole details  complete as per specifications  and as directed by the Engineer in charge with all lead and lifts etc., complete for the following:
for 300 mm dia 
</t>
  </si>
  <si>
    <t>Providing and fixing 150mm dia Cast Iron/ductile iron pipe for ventilating shaft minimum  5m high with specials and cowl and with suitable grips in CC 1:2:4 pillar using 10mm to 20mm graded hard granite/trap/basalt or any other approved metal with 15cms thick cement concrete (1:2:4) around up to 1.22 mtrs above the GLR and with a foundation base of 90x90x90 cms plastered with 12 mm thick CMC 1:3 to all exposed faces and linking the shaft to the manholes by means of 15 cm dia GSW pipes and specials, jointing with tar dipped hemp 1:1½ CM caulking, curing with all lead and lifts etc., complete for all materials earth work excavation and refilling in all strata and disposal of surplus earth as directed with all lead and lifts etc., complete</t>
  </si>
  <si>
    <t>Making bore in manholes without damaging the existing manholes, fixing the pipe of any diameter in line and level with CC 1:2:4, plastering the outer and inner surface in CM 1:3 including curing etc. using Sulphate Resistant Cement including disposal of debris. The cost includes the cost of materials, labour charges, lead and lifts etc. complete as per specifications and as directed by the Engineer.</t>
  </si>
  <si>
    <t>Removing of kerb stones carefully and resetting, rifixing of the kerb stones after completion of works including cost of all required materials for refixing and as directed complete with all lead and lift as per the specification</t>
  </si>
  <si>
    <t>KSRRB M400-14.1. Providing, laying, spreading and compacting cushed stone aggregates of granite / trap / basalt of specific sizes to water bound macadam specifications including spreading in uniform thickness, hand packing, rolling with 3-wheeled steel/vibratory roller 8-10 tonnes or as required  in stages to proper grade and camber, applying and brooming requisite type of screening/binding materials to fill up the interstices of coarse aggregates, watering and compacting to the required density complete as per Specification. A. By manual means. MORTH Specification No. 404 Type B 11.2mm for grading III complete with all lead and lift complete as per specification and as directed</t>
  </si>
  <si>
    <t>Providing and laying testing and commissioning of Ductile iron pipes of class-K7 conforming to IS 8329:2000 with latest amendments, conveying to work site, rolling and lowering into trenches, laying true to line, level and perfect linking at joints, testing and commissioning, including loading and unloading at both destinations, cutting of pipes wherever necessary, jointing with rubber gaskets, cleaning the socket and spigot end with soap solution, applying soft soap to the socket and spigot ends before insertion of rubber gaskets, jacking and fixing in perfect conditions etc. The cost to include soap solution, soft soap, waste etc. and giving necessary hydraulic test to the required pressure as per ISS with all lead and lifts and cost of all jointing materials. (The contractor will make his own arrangements for water) the internal cement motor linning shall be with High Alumina Cement (HAC) internal cement mortal lining (CML) of DI pipes complete as per specification and as directed with all lead and lift complete for (For Major Storm Water Drain Crossing) for the following</t>
  </si>
  <si>
    <t>Cutting road surface for pipeline trenches as per specifications and as directed and including disposing off the unserviceble excavated stuff as directed including barricading, danger lighting etc, in the following classifications with all lead and lift and as directed for the following</t>
  </si>
  <si>
    <t xml:space="preserve">Providing and laying Plain Cement Concrete 1:2:4 of specified grade for foundations (screed layer) with 20 mm and down size of approved gradation hard broken granite, trap basalt or with any other approved hard aggregate including cost and conveyance of all materials, lead and lifts, plywood / steel form works, machine mixing, laying, tamping, curing etc. complete and as per specification and as directed for the following
</t>
  </si>
  <si>
    <t xml:space="preserve">Supplying DOUBLE WALL CORRUGATED (External annular corrugated &amp; smooth internal wall) (DWC) of class SN 8, S &amp; S  piping system in accordance with IS 16098 (Part-2) and conveying to worksite, rolling and lowering into trenches, laying true to line and level and perfect linking at joints, testing and commissioning, including loading and unloading at both destinations, including rubber rings conforming to IS 5382 and cuts of pipes wherever necessary including jointing with all labour, lead &amp; lifts, complete and giving necessary hydraulic test to the required pressure as per ISS (contractor will make his own arrangements for procuring water for testing) etc. for the following </t>
  </si>
  <si>
    <t>Supplying of following diameters S&amp;S RCC  SPUN / VIBRATED CAST  PIPES (REINFORCED) of NP-3 class conforming to IS 458:1988 with latest amendments manufactured using sulphate resistant cement and   conveying to worksite, rolling and lowering into trenches, laying true to line and level including loading and unloading at both destinations and jointing of pipes &amp; specials including cost of specials including perfect linking of joints with jack to correct position including cost of jointing materials i.e., rubber rings confirming to  IS : 5382 for S&amp;S RCC pipes with all lead and lifts as directed and giving necessary hydraulic test as per ISS and testing &amp; commissioning etc., complete. (Contractor will make his own arrangements for procuring water for testing) including cost of all materials, labour complete as per specification and as directed for the following</t>
  </si>
  <si>
    <t xml:space="preserve">Providing granite slabs of 7.50 cms thick of selected quality roughly dressed and fixed in cement mortar (1:6), including pointing, curing etc complete with all lead and lifts as per specification and as directed by the Engineer .
</t>
  </si>
  <si>
    <t>Providing granite slabs of 7.50 cms thick of selected quality roughly dressed and fixed in cement mortar (1:6), including pointing, curing etc complete with all lead and lifts as per specification and as directed by the Engineer .</t>
  </si>
  <si>
    <t>Providing and laying Ductile iron pipes of class-K9 conforming to IS 8329:2000 with latest amendments, conveying to work site, rolling and lowering into trenches, laying true to line, level and perfect linking at joints, testing and commissioning, including loading and unloading at both destinations, cutting of pipes wherever necessary, jointing with DI specials (including cost of specials) and rubber gaskets, cleaning the socket and spigot end with soap solution, applying soft soap to the socket and spigot ends before insertion of rubber gaskets, jacking and fixing in perfect conditions etc. The cost to include soap solution, soft soap, waste etc. and giving necessary hydraulic test to the required pressure as per ISS with all lead and lifts and cost of all jointing materials. (The contractor will make his own arrangements for water for testing. Earth work excavation in trenches and jointing of pipes to be measured and paid for separately)  for internal cement mortal lining (CML) of DI pipes, High Alumina Cement (HAC) shall be provided for the following</t>
  </si>
  <si>
    <t>Cutting road surface for pipeline trenches as per specifications and as directed and including disposing off the unserviceble excavated stuff as directed including barricading, danger lighting etc, in the following classifications with all lead and lift and as directed for the following
Cutting asphalt road</t>
  </si>
  <si>
    <t>Providing and laying Plain Cement Concrete 1:2:4 of specified grade for foundations (screed layer) with 20 mm and down size of approved gradation hard broken granite, trap basalt or with any other approved hard aggregate including cost and conveyance of all materials, lead and lifts, plywood / steel form works, machine mixing, laying, tamping curing etc. complete:
For Anchor, thrust blocks and Pipe Bedding</t>
  </si>
  <si>
    <t>KSRB 4-9.2: Providing TMT Fe 500 steel reinforcement  for R.C.C work including straightening, cutting, bending, hooking, placing in position, lapping and / or welding wherever required, tying with binding wire and anchoring to the adjoining members wherever necessary complete as per design (laps, hooks and wastage shall not be measured and paid) cost of materials, labour, HOM of machinery complete as per specifications with all lead and lift complete. Specification No. KBS 4.6.3
For Storm Water Drain - Restoration, Achor, thrust blocks &amp; Encasing</t>
  </si>
  <si>
    <t>Cutting of trees of the following girths, including cutting of trunks, branches and removal of stumps stacking of serviceable materials, earth filling in depression/pits etc. including labour charges, all lead and lifts etc. all as per specifications and instructions of the Engineer in charge. MOST specification 201 for the following</t>
  </si>
  <si>
    <t>The Contractor is to enter below  the fully inclusive rates which he will charge for works carried out on a day work-basis. These rates are to cover for all overtime, subsistence and condition payments, transport of  labour, supervisory cost and expenses, overhead charges and profit, waste, fuel, power, water and other consumable stores:use of all hand and pnemuatic tools, light and non-mechanical plant:use of rail tracks, roads, scaffolding, staging, pumps, pipelines, hoists, derricks or cableways erected or in the operation for other purpose and used incidentally: spares and maintanance to plant: all as necessary for the purpose and efficient carrying out of the dayworks ordered. All quantites are provisional.</t>
  </si>
  <si>
    <t>Labour</t>
  </si>
  <si>
    <t>Unskilled Labour man ( Man Day)</t>
  </si>
  <si>
    <t>Unskilled Labour woman ( Man Day)</t>
  </si>
  <si>
    <t>Tradesmen's helper ( Man Day)</t>
  </si>
  <si>
    <t>Carpenter and jointer ( Man Day)</t>
  </si>
  <si>
    <t>Plumber ( Man Day)</t>
  </si>
  <si>
    <t>Bricklayer ( Man Day)</t>
  </si>
  <si>
    <t>Drain Layer and pipe fitter ( Man Day)</t>
  </si>
  <si>
    <t>Electrician ( Man Day)</t>
  </si>
  <si>
    <t>Fitter ( Man Day)</t>
  </si>
  <si>
    <t>Mason ( Man Day)</t>
  </si>
  <si>
    <t>Bar benders and fixer ( Man Day)</t>
  </si>
  <si>
    <t>Watchman ( Man Day)</t>
  </si>
  <si>
    <t>Ganger ( Man Day)</t>
  </si>
  <si>
    <t>Chainmen and other personnel to assist Engineer's staff ( Man Day)</t>
  </si>
  <si>
    <t>Gascutter ( Man Day)</t>
  </si>
  <si>
    <t>Welder ( Man Day)</t>
  </si>
  <si>
    <t>Materials</t>
  </si>
  <si>
    <t>Diesel engine oil (Litre)</t>
  </si>
  <si>
    <t>Welding rods (No)</t>
  </si>
  <si>
    <t>Construction Equipment with operation and maintence including operator and required consumables (HOM)</t>
  </si>
  <si>
    <t>Mobile crane (10 to 15 tonnes capacity)  per hour</t>
  </si>
  <si>
    <t>Generating set (33 KVA)  per hour</t>
  </si>
  <si>
    <t>Dewatering pump with required suction hose, foot valve and strainer, delivery hose etc.</t>
  </si>
  <si>
    <t>(i)   5 HP  (Per day-8 hr shift)</t>
  </si>
  <si>
    <t>(ii)  7.5 HP (Per day-8 hr shift)</t>
  </si>
  <si>
    <t>Note:</t>
  </si>
  <si>
    <t>1.1.1</t>
  </si>
  <si>
    <t>1.1.2</t>
  </si>
  <si>
    <t>1.1.3</t>
  </si>
  <si>
    <t>1.1.4</t>
  </si>
  <si>
    <t>1.1.5</t>
  </si>
  <si>
    <t>1.1.6</t>
  </si>
  <si>
    <t>1.1.7</t>
  </si>
  <si>
    <t>1.1.8</t>
  </si>
  <si>
    <t>1.1.9</t>
  </si>
  <si>
    <t>1.1.10</t>
  </si>
  <si>
    <t>1.1.11</t>
  </si>
  <si>
    <t>1.1.12</t>
  </si>
  <si>
    <t>1.1.13</t>
  </si>
  <si>
    <t>1.1.14</t>
  </si>
  <si>
    <t>1.1.15</t>
  </si>
  <si>
    <t>1.1.16</t>
  </si>
  <si>
    <t>1.2.1</t>
  </si>
  <si>
    <t>1.2.2</t>
  </si>
  <si>
    <t>1.3.1</t>
  </si>
  <si>
    <t>1.3.2</t>
  </si>
  <si>
    <t>1.3.3</t>
  </si>
  <si>
    <t>1.3.4</t>
  </si>
  <si>
    <t>1.3.5</t>
  </si>
  <si>
    <t>1.3.6</t>
  </si>
  <si>
    <t>1.3.7</t>
  </si>
  <si>
    <t>1.3.8</t>
  </si>
  <si>
    <t>1.3.9</t>
  </si>
  <si>
    <t xml:space="preserve">Total </t>
  </si>
  <si>
    <t>1. This schedule of day works will not be considered for financial evaluation</t>
  </si>
  <si>
    <t>Day Works: Bill of Quantities for Day Works for Dasarahalli &amp; R R Nagar Zone</t>
  </si>
  <si>
    <r>
      <t>Loading shovel (1 m</t>
    </r>
    <r>
      <rPr>
        <vertAlign val="superscript"/>
        <sz val="11"/>
        <rFont val="Times New Roman"/>
        <family val="1"/>
      </rPr>
      <t>3</t>
    </r>
    <r>
      <rPr>
        <sz val="11"/>
        <rFont val="Times New Roman"/>
        <family val="1"/>
      </rPr>
      <t xml:space="preserve"> capacity) per hour</t>
    </r>
  </si>
  <si>
    <r>
      <t>Concrete mixer (0.4/0.3 m</t>
    </r>
    <r>
      <rPr>
        <vertAlign val="superscript"/>
        <sz val="11"/>
        <rFont val="Times New Roman"/>
        <family val="1"/>
      </rPr>
      <t>3</t>
    </r>
    <r>
      <rPr>
        <sz val="11"/>
        <rFont val="Times New Roman"/>
        <family val="1"/>
      </rPr>
      <t xml:space="preserve"> capacity) per hour</t>
    </r>
  </si>
  <si>
    <r>
      <t>Portable compressor with one tool and required length of hose 3 m</t>
    </r>
    <r>
      <rPr>
        <vertAlign val="superscript"/>
        <sz val="11"/>
        <rFont val="Times New Roman"/>
        <family val="1"/>
      </rPr>
      <t>3</t>
    </r>
    <r>
      <rPr>
        <sz val="11"/>
        <rFont val="Times New Roman"/>
        <family val="1"/>
      </rPr>
      <t>/min  per hour</t>
    </r>
  </si>
  <si>
    <t>Dumper / Tipper-5 cum capacity  per hour</t>
  </si>
  <si>
    <t>Electric welding set including ancillary equipment and consumables  per hour</t>
  </si>
  <si>
    <t xml:space="preserve"> -Do- oxy-acetylene gas cutting / gauging per hour</t>
  </si>
  <si>
    <t xml:space="preserve">Providing and laying cement concrete 1:1.5:3 proportion for RCC works of raft, footings etc. for ground level reservoir with 20 mm and down size of approved gradation hard broken granite, trap, basalt or with any other approved hard aggregate including machine mixing, cost and conveyance of all materials with all lead and lifts including plywood / steel form work, machine mixing, laying in layers of 15 cm., compacted, curing, smooth finishing etc. complete (excluding the cost of reinforcement).
for encasement of pumping main/ sewers and other works </t>
  </si>
  <si>
    <t>Supply, fixing, testing, commissioning and delivery of Resilient seated soft sealing SLUICE VALVE/SCOUR VALVE of PN 10 of various dia with specials, with body, bonnet of ductile iron (DI) of grade GGG50, wedge fully rubber lined with EPDM and seals of NBR and the valves should be vacuum tight and 100% lead proof with face dimensions as per BS 5163-89 / IS 14846-2000 / DIN 3202 F4/F5  including scour pipe if required. The stem sealing should be with Toroidal sealing rings (minimum 2 “O” rings). All the valves should be with electrostatic powder coating both inside and outside with pocket less body passage including cost of DI specials and other required materials complete with all  lead and lift and as per drawings, specifications and as directed . The valves shall be supplied with suitable size galvanized bolts and nuts of required numbers as per relevant IS. for the following</t>
  </si>
  <si>
    <t xml:space="preserve">Supply, fixing, testing and commissioning of single chamber triple function tamper proof (Both the orifices to be housed in the single chamber) AIR VALVES of PN 10  with isolation valve &amp; specials with Body and cover in Ductile cast iron of grade GGG-50 including isolation valve complete. All internal parts such as float, shell etc., all cover bolts of austenitic alloy / SS 304 steel, DN 50 float of HOSTAFLON / SSRAL5005. The valves should be designed for all the three functions i.e., 1. Large orifice for venting of large air volumes on start up. 2. Large orifice for intake of large air volumes. 3. Small orifice for discharge of pressurized air during operation including cost of all DI specials and other materials required complete with all lead and lift and as directed complete for the following
</t>
  </si>
  <si>
    <t xml:space="preserve">Construction of RCC manhole chambers of RCC M 30 Grade approved type pre-cast RCC manhole chambers, constructed using form vibrators of standard type, with barricading, danger lighting and using of sight rails and bonding rods wherever necessary, shoring and strutting wherever required using sulphate resitant  cement, using RCC M 30 grade proportion  with 20mm and downgraded jelly, well graded sand and reinforcement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house service connection, incoming and outgoing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excavation in all types of soil/rock, dewatering, refilling, sand bedding wherever required,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      </t>
  </si>
  <si>
    <t>Construction of RCC manhole chambers of RCC M 30 Grade approved type pre-cast RCC manhole chambers, constructed using form vibrators of standard type, with barricading, danger lighting and using of sight rails and bonding rods wherever necessary, shoring and strutting wherever required using sulphate resitant  cement, using RCC M 30 grade proportion  with 20mm and downgraded jelly, well graded sand and reinforcement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house service connection, incoming and outgoing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excavation in all types of soil/rock, dewatering, refilling, sand bedding wherever required,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t>
  </si>
  <si>
    <t xml:space="preserve">Construction of RCC manhole chambers of RCC M 30 Grade approved type pre-cast RCC manhole chambers, constructed using form vibrators of standard type, with barricading, danger lighting and using of sight rails and bonding rods wherever necessary, shoring and strutting wherever required using sulphate resitant  cement, using RCC M 30 grade proportion  with 20mm and downgraded jelly, well graded sand and reinforcement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house service connection, incoming and outgoing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excavation in all types of soil/rock, dewatering, refilling, sand bedding wherever required,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 </t>
  </si>
  <si>
    <t xml:space="preserve">Cast in Situ Manholes in Drain/Nallah Edge/Road: Construction of RCC manhole chambers of M30 Grade proportion, constructed using form vibrators of standard type, with barricading, danger lighting and using of sight rails and bonding rods wherever necessary, shoring and strutting wherever required using sulphate resistant  cement, using M30 grade  RCC with 20mm and downgraded jelly, well graded sand and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sand bedding wherever required,  including earthwork in all types of soil/rock, dewatering,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      </t>
  </si>
  <si>
    <t xml:space="preserve">Cast in Situ Manholes in Drain/Nallah Edge/Road: Construction of RCC manhole chambers of M30 Grade proportion, constructed using form vibrators of standard type, with barricading, danger lighting and using of sight rails and bonding rods wherever necessary, shoring and strutting wherever required using sulphate resistant  cement, using M30 grade  RCC with 20mm and downgraded jelly, well graded sand and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sand bedding wherever required,  including earthwork in all types of soil/rock, dewatering,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 </t>
  </si>
  <si>
    <t>Cast in Situ Manholes in Drain/Nallah Edge/Road: Construction of RCC manhole chambers of M30 Grade proportion, constructed using form vibrators of standard type, with barricading, danger lighting and using of sight rails and bonding rods wherever necessary, shoring and strutting wherever required using sulphate resistant  cement, using M30 grade  RCC with 20mm and downgraded jelly, well graded sand and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sand bedding wherever required,  including earthwork in all types of soil/rock, dewatering,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t>
  </si>
  <si>
    <t>Construction of Valve Chambers RCC valve chamber including excavation in all types of soil including rock, refilling, dewatering, including laying of PCC below raft slab of minimum 10 cm thick, incluidng constrution of RCC works in minimum M 25 grade concrete, raft minimum 200 mm thick, side walls with minimum 150 mm thick and cover slab minimum 200 mm thick including cost of concrete and reinforcement, including dispoal of surplus earth, the cover slab shall be cast in situ or pracast concrete slabs including all lead and lift complete of minimum 2.0 m x2.0 m (inside dimensions)  and depth as per site requirement as per the direction of the engineer and as directed</t>
  </si>
  <si>
    <t>Construction of Valve Chambers RCC valve chamber including excavation in all types of soil including rock, refilling, dewatering, including laying of PCC below raft slab of minimum 10 cm thick, incluidng constrution of RCC works in minimum M 25 grade concrete, raft minimum 200 mm thick, side walls with minimum 150 mm thick and cover slab minimum 200 mm thick including cost of concrete and reinforcement, including dispoal of surplus earth, the cover slab shall be cast in situ or pracast concrete slabs including all lead and lift complete of minimum 1. 5 m x 1. 5 m (inside dimensions)  and depth as per site requirement as per the direction of the engineer and as directed</t>
  </si>
  <si>
    <r>
      <t>Excavation of</t>
    </r>
    <r>
      <rPr>
        <b/>
        <sz val="11"/>
        <rFont val="Times New Roman"/>
        <family val="1"/>
      </rPr>
      <t xml:space="preserve"> hard rock by using Machinery like Generator, Hitachi, Breaker, Compressor, Diamond Rope</t>
    </r>
    <r>
      <rPr>
        <sz val="11"/>
        <rFont val="Times New Roman"/>
        <family val="1"/>
      </rPr>
      <t xml:space="preserve"> with MS rods or as directed  etc. with all lead and lift complete as per specifications and drawings and as directed including utility restoration, clearing and grubbing with all lead and lift as per drawings &amp; specification and as directed </t>
    </r>
  </si>
  <si>
    <r>
      <t xml:space="preserve">Providing  gravel bedding for the pipe line trenches  </t>
    </r>
    <r>
      <rPr>
        <sz val="11"/>
        <rFont val="Times New Roman"/>
        <family val="1"/>
      </rPr>
      <t>using approved granular material of size less than 25mm (murrum) including watering and consolidation by punners etc., complete with all lead and lifts, as per specification and as directed by the Engineer complete</t>
    </r>
  </si>
  <si>
    <r>
      <t xml:space="preserve">Providing Bedding or Backfillling using approved stone dust/quarry dust of size not exceeding 5.6mm </t>
    </r>
    <r>
      <rPr>
        <sz val="11"/>
        <rFont val="Times New Roman"/>
        <family val="1"/>
      </rPr>
      <t>for the pipe line trenches including watering and consolidation to 95% proctor density  etc., complete with all lead and lifts as per specification and as directed by the Engineer complete</t>
    </r>
  </si>
  <si>
    <r>
      <t>Removing B.S. slabs of Drain</t>
    </r>
    <r>
      <rPr>
        <sz val="11"/>
        <rFont val="Times New Roman"/>
        <family val="1"/>
      </rPr>
      <t xml:space="preserve"> and stacking with all lead and lifts as directed by the Engineer </t>
    </r>
  </si>
  <si>
    <r>
      <t xml:space="preserve">Refixing of the available stone slabs of drains  including other required materials and pointing in C.M. (1:3) </t>
    </r>
    <r>
      <rPr>
        <sz val="11"/>
        <rFont val="Times New Roman"/>
        <family val="1"/>
      </rPr>
      <t>with all lead and lifts complete and as directed by the Engineer complete</t>
    </r>
  </si>
  <si>
    <r>
      <t>Supplying to work spot rolling, lowering and placing in position RCC perforated rings in the already excavated pit</t>
    </r>
    <r>
      <rPr>
        <sz val="11"/>
        <rFont val="Times New Roman"/>
        <family val="1"/>
      </rPr>
      <t xml:space="preserve"> including loading and unloading at both the destinations with all lead and lift etc., complete  </t>
    </r>
    <r>
      <rPr>
        <b/>
        <sz val="11"/>
        <rFont val="Times New Roman"/>
        <family val="1"/>
      </rPr>
      <t>for soak pits including removal/dismantling of existing soak pits including disposal of unserviseble materials with all lead and lift complete</t>
    </r>
  </si>
  <si>
    <r>
      <t>Removing B.S. slabs of Drain</t>
    </r>
    <r>
      <rPr>
        <sz val="11"/>
        <rFont val="Times New Roman"/>
        <family val="1"/>
      </rPr>
      <t xml:space="preserve"> and stacking with all lead and lifts as directed by the Engineer 
</t>
    </r>
  </si>
  <si>
    <r>
      <t>Excavation of</t>
    </r>
    <r>
      <rPr>
        <b/>
        <sz val="11"/>
        <rFont val="Times New Roman"/>
        <family val="1"/>
      </rPr>
      <t xml:space="preserve"> hard rock by using Machinery like Generator, Hitachi, Breaker, Compressor, Diamond Rope</t>
    </r>
    <r>
      <rPr>
        <sz val="11"/>
        <rFont val="Times New Roman"/>
        <family val="1"/>
      </rPr>
      <t xml:space="preserve"> with MS rods or as directed  etc. with all lead and lift complete as per specifications and drawings and as directed including utility restoration, clearing and grubbing with all lead and lift as per drawings &amp; specification and as directed</t>
    </r>
  </si>
  <si>
    <t>%age</t>
  </si>
  <si>
    <t>Break up %age</t>
  </si>
  <si>
    <t>Basic price (INR)</t>
  </si>
  <si>
    <t>GST (INR)</t>
  </si>
  <si>
    <t>Total Price Including GST (INR)</t>
  </si>
  <si>
    <t>Breakup Amount</t>
  </si>
  <si>
    <t>Basic price as per contract</t>
  </si>
  <si>
    <t>GST as per contract</t>
  </si>
  <si>
    <t>Total Including GST (INR)</t>
  </si>
  <si>
    <t>Laying &amp; Jointing @ 30% of TR</t>
  </si>
  <si>
    <t>Testing &amp; Commissioning @ 5% of TR</t>
  </si>
  <si>
    <t>Supplying @ 65% of TR</t>
  </si>
  <si>
    <t>11 = 7 + 9</t>
  </si>
  <si>
    <t>12 = 8 + 10</t>
  </si>
  <si>
    <t>8 = (4) x (5) x (6) x (7)</t>
  </si>
  <si>
    <t>9 = (7) x 12%</t>
  </si>
  <si>
    <t>10 = (6) x (9)</t>
  </si>
  <si>
    <t xml:space="preserve">Design, Engineering, Construction and  Commissioning of Sewage Treatment Plants and Intermediate Sewage Pumping Stations with Operation and Maintenance  thereof for Seven years(Work-A) and Procurement and Construction of Main sewers including Manholes in Dasarahalli and R R Nagar Zones (V Valley Catchment) (Work-B) for Package No CP -27. Contract LOC.No. BWSSB/CEKTE/TA-11/06/2021/720/2021-22.Dt: 02.07.2021            </t>
  </si>
  <si>
    <t>7 = (3) x (4) x (5) x (6)</t>
  </si>
  <si>
    <t>8 = (6) x 12%</t>
  </si>
  <si>
    <t>10 = 6 + 8</t>
  </si>
  <si>
    <t>9 = (5) x (8)</t>
  </si>
  <si>
    <t>Fixing &amp; Jointing @ 30% of TR</t>
  </si>
  <si>
    <t xml:space="preserve">Unit </t>
  </si>
  <si>
    <t xml:space="preserve">Price in INR </t>
  </si>
  <si>
    <t>GST in INR</t>
  </si>
  <si>
    <t xml:space="preserve">Total Price including GST in INR </t>
  </si>
  <si>
    <t>Duties</t>
  </si>
  <si>
    <t>Ex. Work</t>
  </si>
  <si>
    <t xml:space="preserve">Local Transport </t>
  </si>
  <si>
    <t xml:space="preserve">unit </t>
  </si>
  <si>
    <t xml:space="preserve">Quantity </t>
  </si>
  <si>
    <t>Price in INR</t>
  </si>
  <si>
    <t>Total price including GST in INR</t>
  </si>
  <si>
    <t>Ex.work</t>
  </si>
  <si>
    <t>Local Transport</t>
  </si>
  <si>
    <t>Total price including GST INR</t>
  </si>
  <si>
    <t>EX. Work</t>
  </si>
  <si>
    <t xml:space="preserve">Level </t>
  </si>
  <si>
    <t>Item No.</t>
  </si>
  <si>
    <t xml:space="preserve">Conducting the Level and Strip of Survey of alignment of Main Sewers of diameter 300mm and above, including all data required for generating GIS maps of sewer network, preparation and submission of plan &amp;  LS  with ground level at 30m interval and junction points along the centre line of the alignment etc., showing the right of way, any permanent features, culverts including providing branch sewer pipeline catment survey &amp; manhole details  complete as per specifications  and as directed by the Engineer in charge with all lead and lifts etc., complete for the following:
for 300 mm dia </t>
  </si>
  <si>
    <t xml:space="preserve">Item No. </t>
  </si>
  <si>
    <t>Page</t>
  </si>
  <si>
    <t>Schedule No.</t>
  </si>
  <si>
    <t>Local Currency (INR)</t>
  </si>
  <si>
    <t>Signature of Bidder</t>
  </si>
  <si>
    <t>Name &amp; Designation</t>
  </si>
  <si>
    <t>Company</t>
  </si>
  <si>
    <t>Sewer1</t>
  </si>
  <si>
    <t>GST</t>
  </si>
  <si>
    <t>Price</t>
  </si>
  <si>
    <t>Sewer 1</t>
  </si>
  <si>
    <t>Sewer 2</t>
  </si>
  <si>
    <t>Sewer 3</t>
  </si>
  <si>
    <t>Sewer 4</t>
  </si>
  <si>
    <t>Sewer 5</t>
  </si>
  <si>
    <t>Pumping Main</t>
  </si>
  <si>
    <t>Day Works</t>
  </si>
  <si>
    <t xml:space="preserve">Grand Total  </t>
  </si>
  <si>
    <t>CP-27:Sewer&amp;Pumping Main</t>
  </si>
  <si>
    <t>(a)</t>
  </si>
  <si>
    <t>(i)</t>
  </si>
  <si>
    <t>(ii)</t>
  </si>
  <si>
    <t>(iii)</t>
  </si>
  <si>
    <t>(iv)</t>
  </si>
  <si>
    <t>(v)</t>
  </si>
  <si>
    <t>(vi)</t>
  </si>
  <si>
    <t>(vii)</t>
  </si>
  <si>
    <t>(viii)</t>
  </si>
  <si>
    <t>(b)</t>
  </si>
  <si>
    <t>(c)</t>
  </si>
  <si>
    <t>(d)</t>
  </si>
  <si>
    <t>(e)</t>
  </si>
  <si>
    <t>(f )</t>
  </si>
  <si>
    <t xml:space="preserve"> (c)</t>
  </si>
  <si>
    <t>(g)</t>
  </si>
  <si>
    <t>(f)</t>
  </si>
  <si>
    <t>(ix)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</si>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</sst>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 #,##0.00_ ;_ * \-#,##0.00_ ;_ * &quot;-&quot;??_ ;_ @_ "/>
    <numFmt numFmtId="165" formatCode="_(* #,##0.00_);_(* \(#,##0.00\);_(* &quot;-&quot;??_);_(@_)"/>
    <numFmt numFmtId="166" formatCode="0.000_)"/>
    <numFmt numFmtId="167" formatCode="0.00_)"/>
    <numFmt numFmtId="168" formatCode="0.000"/>
    <numFmt numFmtId="169" formatCode="0.0"/>
    <numFmt numFmtId="170" formatCode="0.00000"/>
    <numFmt numFmtId="171" formatCode="0.0000"/>
    <numFmt numFmtId="172" formatCode="0&quot;mm dia&quot;"/>
  </numFmts>
  <fonts count="55">
    <font>
      <sz val="10"/>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Times New Roman"/>
      <family val="1"/>
    </font>
    <font>
      <sz val="11"/>
      <name val="Times New Roman"/>
      <family val="1"/>
    </font>
    <font>
      <sz val="11"/>
      <name val="Times New Roman"/>
      <family val="1"/>
    </font>
    <font>
      <sz val="10"/>
      <name val="Arial"/>
      <family val="2"/>
    </font>
    <font>
      <b/>
      <sz val="12"/>
      <name val="Times New Roman"/>
      <family val="1"/>
    </font>
    <font>
      <b/>
      <sz val="10"/>
      <name val="Times New Roman"/>
      <family val="1"/>
    </font>
    <font>
      <sz val="10"/>
      <name val="Times New Roman"/>
      <family val="1"/>
    </font>
    <font>
      <b/>
      <sz val="11"/>
      <name val="Times New Roman"/>
      <family val="1"/>
    </font>
    <font>
      <sz val="12"/>
      <name val="Arial"/>
      <family val="2"/>
    </font>
    <font>
      <sz val="12"/>
      <name val="Times New Roman"/>
      <family val="1"/>
    </font>
    <font>
      <b/>
      <sz val="9"/>
      <name val="Arial"/>
      <family val="2"/>
    </font>
    <font>
      <sz val="9"/>
      <color indexed="8"/>
      <name val="Arial"/>
      <family val="2"/>
    </font>
    <font>
      <b/>
      <sz val="10"/>
      <name val="CG Times"/>
      <family val="1"/>
    </font>
    <font>
      <sz val="10"/>
      <name val="CG Times"/>
      <family val="1"/>
    </font>
    <font>
      <b/>
      <vertAlign val="subscript"/>
      <sz val="11"/>
      <color indexed="8"/>
      <name val="Calibri"/>
      <family val="2"/>
    </font>
    <font>
      <b/>
      <vertAlign val="subscript"/>
      <sz val="12"/>
      <color indexed="8"/>
      <name val="Times New Roman"/>
      <family val="1"/>
    </font>
    <font>
      <b/>
      <sz val="10"/>
      <name val="CG Times"/>
      <family val="1"/>
    </font>
    <font>
      <sz val="10"/>
      <name val="Helv"/>
      <charset val="204"/>
    </font>
    <font>
      <vertAlign val="superscript"/>
      <sz val="12"/>
      <name val="Times New Roman"/>
      <family val="1"/>
    </font>
    <font>
      <b/>
      <vertAlign val="subscript"/>
      <sz val="12"/>
      <name val="Times New Roman"/>
      <family val="1"/>
    </font>
    <font>
      <b/>
      <vertAlign val="superscript"/>
      <sz val="12"/>
      <name val="Times New Roman"/>
      <family val="1"/>
    </font>
    <font>
      <b/>
      <sz val="14"/>
      <name val="Times New Roman"/>
      <family val="1"/>
    </font>
    <font>
      <b/>
      <sz val="9"/>
      <name val="Times New Roman"/>
      <family val="1"/>
    </font>
    <font>
      <sz val="10"/>
      <name val="Bookman Old Style"/>
      <family val="1"/>
    </font>
    <font>
      <b/>
      <sz val="11"/>
      <color theme="1"/>
      <name val="Calibri"/>
      <family val="2"/>
      <scheme val="minor"/>
    </font>
    <font>
      <sz val="12"/>
      <color theme="1"/>
      <name val="Times New Roman"/>
      <family val="1"/>
    </font>
    <font>
      <b/>
      <sz val="12"/>
      <color theme="1"/>
      <name val="Times New Roman"/>
      <family val="1"/>
    </font>
    <font>
      <b/>
      <sz val="12"/>
      <color rgb="FFFF0000"/>
      <name val="Times New Roman"/>
      <family val="1"/>
    </font>
    <font>
      <b/>
      <sz val="14"/>
      <color theme="5" tint="-0.499984740745262"/>
      <name val="Times New Roman"/>
      <family val="1"/>
    </font>
    <font>
      <sz val="11"/>
      <color rgb="FFFF0000"/>
      <name val="Calibri"/>
      <family val="2"/>
      <scheme val="minor"/>
    </font>
    <font>
      <sz val="11"/>
      <color rgb="FF7030A0"/>
      <name val="Calibri"/>
      <family val="2"/>
      <scheme val="minor"/>
    </font>
    <font>
      <b/>
      <sz val="11"/>
      <color rgb="FFFF0000"/>
      <name val="Calibri"/>
      <family val="2"/>
      <scheme val="minor"/>
    </font>
    <font>
      <sz val="12"/>
      <color rgb="FFFF0000"/>
      <name val="Times New Roman"/>
      <family val="1"/>
    </font>
    <font>
      <u/>
      <sz val="7"/>
      <color theme="10"/>
      <name val="Times New Roman"/>
      <family val="1"/>
    </font>
    <font>
      <sz val="10"/>
      <name val="Helv"/>
      <family val="2"/>
    </font>
    <font>
      <b/>
      <vertAlign val="superscript"/>
      <sz val="10"/>
      <name val="Times New Roman"/>
      <family val="1"/>
    </font>
    <font>
      <sz val="10"/>
      <name val="Times New Roman"/>
      <family val="1"/>
    </font>
    <font>
      <sz val="10"/>
      <name val="Times New Roman"/>
      <family val="1"/>
    </font>
    <font>
      <sz val="10"/>
      <name val="Arial"/>
      <family val="2"/>
    </font>
    <font>
      <vertAlign val="superscript"/>
      <sz val="11"/>
      <name val="Times New Roman"/>
      <family val="1"/>
    </font>
    <font>
      <sz val="10"/>
      <name val="Times New Roman"/>
      <family val="1"/>
    </font>
    <font>
      <b/>
      <sz val="11"/>
      <name val="Arial"/>
      <family val="2"/>
    </font>
    <font>
      <b/>
      <sz val="12"/>
      <name val="Arial"/>
      <family val="2"/>
    </font>
    <font>
      <sz val="11"/>
      <name val="Arial"/>
      <family val="2"/>
    </font>
  </fonts>
  <fills count="13">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6" tint="0.39997558519241921"/>
        <bgColor indexed="64"/>
      </patternFill>
    </fill>
    <fill>
      <patternFill patternType="solid">
        <fgColor indexed="22"/>
        <bgColor indexed="64"/>
      </patternFill>
    </fill>
    <fill>
      <patternFill patternType="solid">
        <fgColor theme="0" tint="-0.249977111117893"/>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right/>
      <top style="thin">
        <color indexed="64"/>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64">
    <xf numFmtId="0" fontId="0" fillId="0" borderId="0"/>
    <xf numFmtId="165" fontId="11" fillId="0" borderId="0" applyFont="0" applyFill="0" applyBorder="0" applyAlignment="0" applyProtection="0"/>
    <xf numFmtId="0" fontId="11" fillId="0" borderId="0"/>
    <xf numFmtId="0" fontId="28" fillId="0" borderId="0"/>
    <xf numFmtId="0" fontId="28" fillId="0" borderId="0"/>
    <xf numFmtId="0" fontId="28" fillId="0" borderId="0"/>
    <xf numFmtId="0" fontId="13" fillId="0" borderId="0">
      <alignment horizontal="center" vertical="center"/>
    </xf>
    <xf numFmtId="0" fontId="14" fillId="0" borderId="0"/>
    <xf numFmtId="0" fontId="28" fillId="0" borderId="0"/>
    <xf numFmtId="0" fontId="10" fillId="0" borderId="0"/>
    <xf numFmtId="0" fontId="9" fillId="0" borderId="0"/>
    <xf numFmtId="0" fontId="11" fillId="0" borderId="0"/>
    <xf numFmtId="0" fontId="8" fillId="0" borderId="0"/>
    <xf numFmtId="0" fontId="8" fillId="0" borderId="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0" fontId="44" fillId="0" borderId="0" applyNumberFormat="0" applyFill="0" applyBorder="0" applyAlignment="0" applyProtection="0">
      <alignment vertical="top"/>
      <protection locked="0"/>
    </xf>
    <xf numFmtId="0" fontId="11" fillId="0" borderId="0"/>
    <xf numFmtId="0" fontId="11" fillId="0" borderId="0"/>
    <xf numFmtId="0" fontId="8" fillId="0" borderId="0"/>
    <xf numFmtId="0" fontId="8" fillId="0" borderId="0"/>
    <xf numFmtId="0" fontId="45" fillId="0" borderId="0"/>
    <xf numFmtId="0" fontId="28" fillId="0" borderId="0"/>
    <xf numFmtId="0" fontId="28" fillId="0" borderId="0"/>
    <xf numFmtId="0" fontId="7" fillId="0" borderId="0"/>
    <xf numFmtId="0" fontId="6" fillId="0" borderId="0"/>
    <xf numFmtId="0" fontId="5" fillId="0" borderId="0"/>
    <xf numFmtId="0" fontId="4" fillId="0" borderId="0"/>
    <xf numFmtId="0" fontId="4" fillId="0" borderId="0"/>
    <xf numFmtId="0" fontId="47" fillId="0" borderId="0"/>
    <xf numFmtId="0" fontId="4" fillId="0" borderId="0"/>
    <xf numFmtId="0" fontId="3" fillId="0" borderId="0"/>
    <xf numFmtId="0" fontId="11" fillId="0" borderId="0"/>
    <xf numFmtId="0" fontId="3" fillId="0" borderId="0"/>
    <xf numFmtId="0" fontId="3" fillId="0" borderId="0"/>
    <xf numFmtId="0" fontId="14" fillId="0" borderId="0"/>
    <xf numFmtId="0" fontId="3" fillId="0" borderId="0"/>
    <xf numFmtId="165" fontId="14"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165" fontId="48"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49" fillId="0" borderId="0"/>
    <xf numFmtId="9" fontId="51" fillId="0" borderId="0" applyFont="0" applyFill="0" applyBorder="0" applyAlignment="0" applyProtection="0"/>
    <xf numFmtId="165" fontId="14" fillId="0" borderId="0" applyFont="0" applyFill="0" applyBorder="0" applyAlignment="0" applyProtection="0"/>
  </cellStyleXfs>
  <cellXfs count="577">
    <xf numFmtId="0" fontId="0" fillId="0" borderId="0" xfId="0"/>
    <xf numFmtId="0" fontId="12" fillId="0" borderId="0" xfId="6" applyFont="1">
      <alignment horizontal="center" vertical="center"/>
    </xf>
    <xf numFmtId="0" fontId="12" fillId="0" borderId="0" xfId="0" applyFont="1"/>
    <xf numFmtId="0" fontId="0" fillId="0" borderId="0" xfId="0" applyBorder="1"/>
    <xf numFmtId="0" fontId="20" fillId="0" borderId="0" xfId="0" applyFont="1"/>
    <xf numFmtId="0" fontId="20" fillId="0" borderId="0" xfId="0" applyFont="1" applyFill="1" applyBorder="1"/>
    <xf numFmtId="0" fontId="20" fillId="0" borderId="0" xfId="0" applyFont="1" applyFill="1"/>
    <xf numFmtId="0" fontId="20" fillId="0" borderId="0" xfId="0" applyFont="1" applyFill="1" applyBorder="1" applyAlignment="1">
      <alignment horizontal="center" vertical="center"/>
    </xf>
    <xf numFmtId="0" fontId="20" fillId="0" borderId="1" xfId="0" applyFont="1" applyFill="1" applyBorder="1" applyAlignment="1">
      <alignment horizontal="center" vertical="center"/>
    </xf>
    <xf numFmtId="2" fontId="20" fillId="0" borderId="0" xfId="0" applyNumberFormat="1" applyFont="1" applyFill="1" applyBorder="1" applyAlignment="1">
      <alignment horizontal="center" vertical="center"/>
    </xf>
    <xf numFmtId="1" fontId="20" fillId="0" borderId="0" xfId="0" applyNumberFormat="1" applyFont="1" applyFill="1" applyBorder="1" applyAlignment="1">
      <alignment horizontal="center" vertical="center"/>
    </xf>
    <xf numFmtId="0" fontId="15" fillId="0" borderId="0" xfId="0" applyFont="1" applyFill="1" applyBorder="1" applyAlignment="1">
      <alignment horizontal="left" vertical="center"/>
    </xf>
    <xf numFmtId="0" fontId="15" fillId="0" borderId="1" xfId="6" applyFont="1" applyFill="1" applyBorder="1" applyAlignment="1" applyProtection="1">
      <alignment horizontal="center" vertical="center" wrapText="1"/>
    </xf>
    <xf numFmtId="1" fontId="15" fillId="0" borderId="1" xfId="0" applyNumberFormat="1" applyFont="1" applyFill="1" applyBorder="1" applyAlignment="1">
      <alignment horizontal="center" vertical="center" wrapText="1"/>
    </xf>
    <xf numFmtId="1" fontId="20" fillId="0" borderId="1" xfId="0" applyNumberFormat="1" applyFont="1" applyFill="1" applyBorder="1" applyAlignment="1">
      <alignment horizontal="center" vertical="center"/>
    </xf>
    <xf numFmtId="168" fontId="20" fillId="0" borderId="1" xfId="0" applyNumberFormat="1" applyFont="1" applyFill="1" applyBorder="1" applyAlignment="1">
      <alignment horizontal="center" vertical="center"/>
    </xf>
    <xf numFmtId="0" fontId="20" fillId="0" borderId="0" xfId="0" applyFont="1" applyFill="1" applyAlignment="1">
      <alignment horizontal="center"/>
    </xf>
    <xf numFmtId="167" fontId="12" fillId="0" borderId="1" xfId="6" applyNumberFormat="1" applyFont="1" applyBorder="1" applyAlignment="1" applyProtection="1">
      <alignment horizontal="center"/>
    </xf>
    <xf numFmtId="166" fontId="12" fillId="0" borderId="1" xfId="6" applyNumberFormat="1" applyFont="1" applyBorder="1" applyAlignment="1" applyProtection="1">
      <alignment horizontal="center"/>
    </xf>
    <xf numFmtId="0" fontId="21" fillId="0" borderId="1" xfId="6" applyFont="1" applyFill="1" applyBorder="1" applyAlignment="1" applyProtection="1">
      <alignment horizontal="center" vertical="center"/>
    </xf>
    <xf numFmtId="0" fontId="21" fillId="0" borderId="1" xfId="6" quotePrefix="1" applyFont="1" applyFill="1" applyBorder="1" applyAlignment="1" applyProtection="1">
      <alignment horizontal="center" vertical="center"/>
    </xf>
    <xf numFmtId="170" fontId="21" fillId="0" borderId="1" xfId="6" quotePrefix="1" applyNumberFormat="1" applyFont="1" applyFill="1" applyBorder="1" applyAlignment="1" applyProtection="1">
      <alignment horizontal="center" vertical="center"/>
    </xf>
    <xf numFmtId="0" fontId="18" fillId="0" borderId="1" xfId="6" applyFont="1" applyBorder="1" applyAlignment="1" applyProtection="1">
      <alignment horizontal="center"/>
    </xf>
    <xf numFmtId="0" fontId="18" fillId="0" borderId="1" xfId="6" quotePrefix="1" applyFont="1" applyBorder="1" applyAlignment="1" applyProtection="1">
      <alignment horizontal="center"/>
    </xf>
    <xf numFmtId="2" fontId="15" fillId="0" borderId="1" xfId="0" applyNumberFormat="1" applyFont="1" applyFill="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1" xfId="0" applyFont="1" applyBorder="1" applyAlignment="1">
      <alignment horizontal="center" vertical="center" wrapText="1"/>
    </xf>
    <xf numFmtId="168" fontId="0" fillId="0" borderId="1" xfId="0" applyNumberFormat="1" applyBorder="1" applyAlignment="1">
      <alignment horizontal="center"/>
    </xf>
    <xf numFmtId="168" fontId="24" fillId="0" borderId="1" xfId="0" applyNumberFormat="1" applyFont="1" applyBorder="1" applyAlignment="1">
      <alignment horizontal="center"/>
    </xf>
    <xf numFmtId="0" fontId="21" fillId="0" borderId="1" xfId="7" applyFont="1" applyFill="1" applyBorder="1" applyAlignment="1">
      <alignment horizontal="center" vertical="center"/>
    </xf>
    <xf numFmtId="0" fontId="22" fillId="0" borderId="1" xfId="7" applyFont="1" applyFill="1" applyBorder="1" applyAlignment="1">
      <alignment horizontal="center" vertical="center"/>
    </xf>
    <xf numFmtId="1" fontId="22" fillId="0" borderId="1" xfId="7" applyNumberFormat="1" applyFont="1" applyFill="1" applyBorder="1" applyAlignment="1">
      <alignment horizontal="center" vertical="center"/>
    </xf>
    <xf numFmtId="0" fontId="0" fillId="0" borderId="0" xfId="0" applyAlignment="1">
      <alignment horizontal="center" vertical="center"/>
    </xf>
    <xf numFmtId="0" fontId="21" fillId="0" borderId="1" xfId="7" applyFont="1" applyFill="1" applyBorder="1" applyAlignment="1">
      <alignment horizontal="center" vertical="center" wrapText="1"/>
    </xf>
    <xf numFmtId="0" fontId="0" fillId="0" borderId="6" xfId="0" applyBorder="1" applyAlignment="1">
      <alignment horizontal="center" vertical="center"/>
    </xf>
    <xf numFmtId="0" fontId="19" fillId="0" borderId="6" xfId="7" applyFont="1" applyFill="1" applyBorder="1" applyAlignment="1">
      <alignment horizontal="center" vertical="center"/>
    </xf>
    <xf numFmtId="0" fontId="21" fillId="0" borderId="6" xfId="7" applyFont="1" applyFill="1" applyBorder="1" applyAlignment="1">
      <alignment horizontal="center" vertical="center" wrapText="1"/>
    </xf>
    <xf numFmtId="0" fontId="21" fillId="0" borderId="1" xfId="6" quotePrefix="1" applyFont="1" applyFill="1" applyBorder="1" applyAlignment="1" applyProtection="1">
      <alignment horizontal="center" vertical="center" wrapText="1"/>
    </xf>
    <xf numFmtId="170" fontId="21" fillId="0" borderId="1" xfId="6" quotePrefix="1" applyNumberFormat="1" applyFont="1" applyFill="1" applyBorder="1" applyAlignment="1" applyProtection="1">
      <alignment horizontal="center" vertical="center" wrapText="1"/>
    </xf>
    <xf numFmtId="0" fontId="20" fillId="0" borderId="0" xfId="0" applyFont="1" applyBorder="1"/>
    <xf numFmtId="0" fontId="20" fillId="0" borderId="0" xfId="0" applyFont="1" applyBorder="1" applyAlignment="1">
      <alignment horizontal="center" vertical="center"/>
    </xf>
    <xf numFmtId="2" fontId="20" fillId="0" borderId="0" xfId="0" applyNumberFormat="1" applyFont="1" applyBorder="1"/>
    <xf numFmtId="2" fontId="37" fillId="0" borderId="1" xfId="0" applyNumberFormat="1" applyFont="1" applyBorder="1" applyAlignment="1">
      <alignment horizontal="center" vertical="center" wrapText="1"/>
    </xf>
    <xf numFmtId="2" fontId="0" fillId="0" borderId="0" xfId="0" applyNumberFormat="1" applyAlignment="1">
      <alignment horizontal="center" vertical="center"/>
    </xf>
    <xf numFmtId="0" fontId="27" fillId="0" borderId="1" xfId="0" quotePrefix="1" applyFont="1" applyBorder="1" applyAlignment="1">
      <alignment horizontal="left"/>
    </xf>
    <xf numFmtId="169" fontId="27" fillId="0" borderId="1" xfId="0" applyNumberFormat="1" applyFont="1" applyBorder="1" applyAlignment="1">
      <alignment horizontal="center"/>
    </xf>
    <xf numFmtId="168" fontId="23" fillId="0" borderId="1" xfId="0" quotePrefix="1" applyNumberFormat="1" applyFont="1" applyBorder="1" applyAlignment="1">
      <alignment horizontal="center"/>
    </xf>
    <xf numFmtId="168" fontId="0" fillId="0" borderId="1" xfId="0" applyNumberFormat="1" applyFont="1" applyBorder="1" applyAlignment="1">
      <alignment horizontal="center"/>
    </xf>
    <xf numFmtId="0" fontId="27" fillId="0" borderId="1" xfId="0" applyFont="1" applyBorder="1" applyAlignment="1">
      <alignment horizontal="center" vertical="top" wrapText="1"/>
    </xf>
    <xf numFmtId="0" fontId="27" fillId="0" borderId="1" xfId="0" applyFont="1" applyBorder="1" applyAlignment="1">
      <alignment horizontal="center" vertical="top"/>
    </xf>
    <xf numFmtId="1" fontId="27" fillId="0" borderId="1" xfId="0" applyNumberFormat="1" applyFont="1" applyBorder="1" applyAlignment="1">
      <alignment horizontal="center"/>
    </xf>
    <xf numFmtId="0" fontId="27" fillId="0" borderId="1" xfId="0" applyFont="1" applyBorder="1"/>
    <xf numFmtId="0" fontId="27" fillId="0" borderId="1" xfId="0" applyFont="1" applyBorder="1" applyAlignment="1">
      <alignment horizontal="center"/>
    </xf>
    <xf numFmtId="168" fontId="20" fillId="0" borderId="1" xfId="0" applyNumberFormat="1" applyFont="1" applyBorder="1" applyAlignment="1">
      <alignment horizontal="center" vertical="center"/>
    </xf>
    <xf numFmtId="0" fontId="15" fillId="0" borderId="0" xfId="0" applyFont="1" applyFill="1" applyBorder="1" applyAlignment="1">
      <alignment vertical="center"/>
    </xf>
    <xf numFmtId="2" fontId="20" fillId="0" borderId="1" xfId="4" applyNumberFormat="1" applyFont="1" applyFill="1" applyBorder="1" applyAlignment="1">
      <alignment horizontal="left" vertical="center" wrapText="1"/>
    </xf>
    <xf numFmtId="0" fontId="20" fillId="0" borderId="1" xfId="0" applyFont="1" applyBorder="1" applyAlignment="1">
      <alignment horizontal="center" vertical="center"/>
    </xf>
    <xf numFmtId="1" fontId="20" fillId="0" borderId="1" xfId="0" applyNumberFormat="1" applyFont="1" applyBorder="1" applyAlignment="1">
      <alignment horizontal="center" vertical="center"/>
    </xf>
    <xf numFmtId="0" fontId="20" fillId="0" borderId="1" xfId="8" applyFont="1" applyFill="1" applyBorder="1" applyAlignment="1">
      <alignment horizontal="left" vertical="center"/>
    </xf>
    <xf numFmtId="2" fontId="20" fillId="0" borderId="1" xfId="8" applyNumberFormat="1" applyFont="1" applyFill="1" applyBorder="1" applyAlignment="1">
      <alignment horizontal="center" vertical="center"/>
    </xf>
    <xf numFmtId="0" fontId="20" fillId="0" borderId="1" xfId="8" applyFont="1" applyFill="1" applyBorder="1" applyAlignment="1">
      <alignment horizontal="center" vertical="center"/>
    </xf>
    <xf numFmtId="2" fontId="15" fillId="0" borderId="1" xfId="8" applyNumberFormat="1" applyFont="1" applyFill="1" applyBorder="1" applyAlignment="1">
      <alignment horizontal="center" vertical="center"/>
    </xf>
    <xf numFmtId="1" fontId="20" fillId="0" borderId="1" xfId="8" applyNumberFormat="1" applyFont="1" applyFill="1" applyBorder="1" applyAlignment="1">
      <alignment horizontal="center" vertical="center"/>
    </xf>
    <xf numFmtId="2" fontId="20" fillId="0" borderId="0" xfId="8" applyNumberFormat="1" applyFont="1" applyFill="1" applyAlignment="1">
      <alignment horizontal="center"/>
    </xf>
    <xf numFmtId="168" fontId="20" fillId="0" borderId="0" xfId="0" applyNumberFormat="1" applyFont="1" applyFill="1" applyAlignment="1">
      <alignment horizontal="center"/>
    </xf>
    <xf numFmtId="2" fontId="20" fillId="0" borderId="0" xfId="0" applyNumberFormat="1" applyFont="1" applyFill="1" applyAlignment="1">
      <alignment horizontal="center"/>
    </xf>
    <xf numFmtId="0" fontId="15" fillId="0" borderId="1" xfId="8" applyFont="1" applyFill="1" applyBorder="1" applyAlignment="1">
      <alignment horizontal="center" vertical="center"/>
    </xf>
    <xf numFmtId="0" fontId="15" fillId="0" borderId="1" xfId="8" applyFont="1" applyFill="1" applyBorder="1" applyAlignment="1">
      <alignment horizontal="left" vertical="center"/>
    </xf>
    <xf numFmtId="0" fontId="20" fillId="0" borderId="0" xfId="8" applyFont="1" applyFill="1"/>
    <xf numFmtId="168" fontId="20" fillId="0" borderId="1" xfId="8" applyNumberFormat="1" applyFont="1" applyFill="1" applyBorder="1" applyAlignment="1">
      <alignment horizontal="center" vertical="center"/>
    </xf>
    <xf numFmtId="1" fontId="20" fillId="0" borderId="1" xfId="8" applyNumberFormat="1" applyFont="1" applyFill="1" applyBorder="1" applyAlignment="1">
      <alignment horizontal="left" vertical="center"/>
    </xf>
    <xf numFmtId="0" fontId="20" fillId="0" borderId="1" xfId="0" applyNumberFormat="1" applyFont="1" applyBorder="1" applyAlignment="1">
      <alignment horizontal="left" vertical="center" wrapText="1"/>
    </xf>
    <xf numFmtId="0" fontId="20" fillId="0" borderId="0" xfId="0" applyFont="1" applyAlignment="1">
      <alignment horizontal="center" vertical="center"/>
    </xf>
    <xf numFmtId="0" fontId="15" fillId="0" borderId="1" xfId="0" applyFont="1" applyFill="1" applyBorder="1" applyAlignment="1">
      <alignment horizontal="center" vertical="center" wrapText="1"/>
    </xf>
    <xf numFmtId="0" fontId="20" fillId="0" borderId="1" xfId="0" applyFont="1" applyBorder="1" applyAlignment="1">
      <alignment horizontal="left" vertical="center" wrapText="1"/>
    </xf>
    <xf numFmtId="0" fontId="20" fillId="2" borderId="1" xfId="4" applyFont="1" applyFill="1" applyBorder="1" applyAlignment="1">
      <alignment horizontal="left" vertical="center" wrapText="1"/>
    </xf>
    <xf numFmtId="0" fontId="15" fillId="2" borderId="1" xfId="4" applyFont="1" applyFill="1" applyBorder="1" applyAlignment="1">
      <alignment horizontal="center" vertical="center"/>
    </xf>
    <xf numFmtId="0" fontId="20" fillId="0" borderId="1" xfId="3" applyFont="1" applyFill="1" applyBorder="1" applyAlignment="1">
      <alignment horizontal="left" vertical="center" wrapText="1"/>
    </xf>
    <xf numFmtId="171" fontId="15" fillId="0" borderId="1" xfId="0" applyNumberFormat="1" applyFont="1" applyFill="1" applyBorder="1" applyAlignment="1">
      <alignment horizontal="center" vertical="center" wrapText="1"/>
    </xf>
    <xf numFmtId="2" fontId="20" fillId="0" borderId="1" xfId="0" applyNumberFormat="1" applyFont="1" applyBorder="1" applyAlignment="1">
      <alignment horizontal="center" vertical="center"/>
    </xf>
    <xf numFmtId="0" fontId="20" fillId="0" borderId="1" xfId="0" applyFont="1" applyBorder="1" applyAlignment="1">
      <alignment horizontal="center" vertical="center" wrapText="1"/>
    </xf>
    <xf numFmtId="0" fontId="20" fillId="3" borderId="1" xfId="0" applyFont="1" applyFill="1" applyBorder="1" applyAlignment="1">
      <alignment horizontal="center" vertical="center"/>
    </xf>
    <xf numFmtId="0" fontId="20" fillId="3" borderId="1" xfId="0" applyFont="1" applyFill="1" applyBorder="1" applyAlignment="1">
      <alignment horizontal="left" vertical="center" wrapText="1"/>
    </xf>
    <xf numFmtId="0" fontId="32" fillId="3" borderId="0" xfId="0" applyFont="1" applyFill="1" applyAlignment="1">
      <alignment horizontal="center" vertical="center"/>
    </xf>
    <xf numFmtId="0" fontId="11" fillId="0" borderId="7" xfId="0" applyFont="1" applyBorder="1" applyAlignment="1">
      <alignment horizontal="center" vertical="center"/>
    </xf>
    <xf numFmtId="0" fontId="0" fillId="0" borderId="8" xfId="0" applyBorder="1" applyAlignment="1">
      <alignment horizontal="center" vertical="center"/>
    </xf>
    <xf numFmtId="0" fontId="11" fillId="0" borderId="9" xfId="0" applyFont="1" applyBorder="1" applyAlignment="1">
      <alignment horizontal="center" vertical="center"/>
    </xf>
    <xf numFmtId="0" fontId="0" fillId="0" borderId="10" xfId="0" applyBorder="1" applyAlignment="1">
      <alignment horizontal="center" vertical="center"/>
    </xf>
    <xf numFmtId="0" fontId="11" fillId="0" borderId="11" xfId="0" applyFont="1" applyBorder="1" applyAlignment="1">
      <alignment horizontal="center" vertical="center"/>
    </xf>
    <xf numFmtId="0" fontId="0" fillId="0" borderId="12" xfId="0" applyBorder="1" applyAlignment="1">
      <alignment horizontal="center" vertical="center"/>
    </xf>
    <xf numFmtId="0" fontId="0" fillId="0" borderId="0" xfId="0" applyAlignment="1">
      <alignment vertical="center"/>
    </xf>
    <xf numFmtId="0" fontId="20" fillId="0" borderId="0" xfId="0" applyFont="1" applyAlignment="1">
      <alignment vertical="center"/>
    </xf>
    <xf numFmtId="0" fontId="0" fillId="0" borderId="9" xfId="0" applyBorder="1" applyAlignment="1">
      <alignment horizontal="center" vertical="center"/>
    </xf>
    <xf numFmtId="0" fontId="34" fillId="0" borderId="0" xfId="0" applyFont="1"/>
    <xf numFmtId="0" fontId="11" fillId="0" borderId="0" xfId="0" applyFont="1" applyAlignment="1"/>
    <xf numFmtId="0" fontId="20" fillId="0" borderId="7" xfId="0" applyFont="1" applyBorder="1" applyAlignment="1">
      <alignment vertical="center"/>
    </xf>
    <xf numFmtId="0" fontId="20" fillId="4" borderId="13" xfId="0" applyFont="1" applyFill="1" applyBorder="1" applyAlignment="1">
      <alignment horizontal="center" vertical="center"/>
    </xf>
    <xf numFmtId="0" fontId="20" fillId="0" borderId="9" xfId="0" applyFont="1" applyBorder="1" applyAlignment="1">
      <alignment vertical="center"/>
    </xf>
    <xf numFmtId="0" fontId="20" fillId="4" borderId="14" xfId="0" applyFont="1" applyFill="1" applyBorder="1" applyAlignment="1">
      <alignment horizontal="center" vertical="center"/>
    </xf>
    <xf numFmtId="0" fontId="0" fillId="0" borderId="10" xfId="0" applyBorder="1" applyAlignment="1">
      <alignment vertical="center"/>
    </xf>
    <xf numFmtId="0" fontId="20" fillId="0" borderId="14" xfId="0" applyFont="1" applyFill="1" applyBorder="1" applyAlignment="1">
      <alignment horizontal="center" vertical="center"/>
    </xf>
    <xf numFmtId="0" fontId="20" fillId="0" borderId="14" xfId="0" applyFont="1" applyBorder="1" applyAlignment="1">
      <alignment horizontal="center" vertical="center"/>
    </xf>
    <xf numFmtId="0" fontId="11" fillId="0" borderId="10" xfId="0" applyFont="1" applyBorder="1" applyAlignment="1">
      <alignment vertical="center"/>
    </xf>
    <xf numFmtId="0" fontId="11" fillId="0" borderId="10" xfId="0" applyFont="1" applyBorder="1" applyAlignment="1">
      <alignment vertical="center" wrapText="1"/>
    </xf>
    <xf numFmtId="0" fontId="20" fillId="5" borderId="14" xfId="0" applyFont="1" applyFill="1" applyBorder="1" applyAlignment="1">
      <alignment horizontal="center" vertical="center"/>
    </xf>
    <xf numFmtId="0" fontId="0" fillId="0" borderId="12" xfId="0" applyBorder="1" applyAlignment="1">
      <alignment vertical="center"/>
    </xf>
    <xf numFmtId="0" fontId="20" fillId="0" borderId="9" xfId="0" applyFont="1" applyBorder="1" applyAlignment="1">
      <alignment vertical="top" wrapText="1"/>
    </xf>
    <xf numFmtId="1" fontId="20" fillId="4" borderId="14" xfId="0" applyNumberFormat="1" applyFont="1" applyFill="1" applyBorder="1" applyAlignment="1">
      <alignment horizontal="center" vertical="center"/>
    </xf>
    <xf numFmtId="0" fontId="11" fillId="0" borderId="8" xfId="0" applyFont="1" applyBorder="1" applyAlignment="1">
      <alignment vertical="center"/>
    </xf>
    <xf numFmtId="0" fontId="20" fillId="0" borderId="0" xfId="8" applyFont="1" applyFill="1" applyAlignment="1">
      <alignment horizontal="left"/>
    </xf>
    <xf numFmtId="0" fontId="20" fillId="0" borderId="9" xfId="0" applyFont="1" applyBorder="1" applyAlignment="1">
      <alignment vertical="center" wrapText="1"/>
    </xf>
    <xf numFmtId="0" fontId="11" fillId="0" borderId="0" xfId="0" applyFont="1" applyAlignment="1">
      <alignment wrapText="1"/>
    </xf>
    <xf numFmtId="0" fontId="38" fillId="6" borderId="11" xfId="0" applyFont="1" applyFill="1" applyBorder="1" applyAlignment="1">
      <alignment vertical="center"/>
    </xf>
    <xf numFmtId="0" fontId="38" fillId="6" borderId="15" xfId="0" applyFont="1" applyFill="1" applyBorder="1" applyAlignment="1">
      <alignment horizontal="center" vertical="center"/>
    </xf>
    <xf numFmtId="168" fontId="20" fillId="7" borderId="1" xfId="0" applyNumberFormat="1" applyFont="1" applyFill="1" applyBorder="1" applyAlignment="1">
      <alignment horizontal="center" vertical="center"/>
    </xf>
    <xf numFmtId="0" fontId="15" fillId="3" borderId="1" xfId="0" applyFont="1" applyFill="1" applyBorder="1" applyAlignment="1">
      <alignment horizontal="center" vertical="center"/>
    </xf>
    <xf numFmtId="0" fontId="20" fillId="4" borderId="1" xfId="0" applyFont="1" applyFill="1" applyBorder="1" applyAlignment="1">
      <alignment horizontal="center" vertical="center"/>
    </xf>
    <xf numFmtId="169" fontId="20" fillId="4" borderId="1" xfId="0" applyNumberFormat="1" applyFont="1" applyFill="1" applyBorder="1" applyAlignment="1">
      <alignment horizontal="center" vertical="center"/>
    </xf>
    <xf numFmtId="0" fontId="20" fillId="4"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1" fontId="20" fillId="4" borderId="1" xfId="0" applyNumberFormat="1" applyFont="1" applyFill="1" applyBorder="1" applyAlignment="1">
      <alignment horizontal="center" vertical="center"/>
    </xf>
    <xf numFmtId="0" fontId="20" fillId="8" borderId="1" xfId="0" applyFont="1" applyFill="1" applyBorder="1" applyAlignment="1">
      <alignment horizontal="center" vertical="center"/>
    </xf>
    <xf numFmtId="0" fontId="20" fillId="8" borderId="1" xfId="0" applyFont="1" applyFill="1" applyBorder="1" applyAlignment="1">
      <alignment horizontal="center" vertical="center" wrapText="1"/>
    </xf>
    <xf numFmtId="1" fontId="20" fillId="0" borderId="0" xfId="0" applyNumberFormat="1" applyFont="1"/>
    <xf numFmtId="0" fontId="20" fillId="7" borderId="1" xfId="0" applyFont="1" applyFill="1" applyBorder="1" applyAlignment="1">
      <alignment horizontal="center" vertical="center" wrapText="1"/>
    </xf>
    <xf numFmtId="1" fontId="20" fillId="7" borderId="1" xfId="0" applyNumberFormat="1" applyFont="1" applyFill="1" applyBorder="1" applyAlignment="1">
      <alignment horizontal="center" vertical="center"/>
    </xf>
    <xf numFmtId="0" fontId="20" fillId="3" borderId="0" xfId="0" applyFont="1" applyFill="1"/>
    <xf numFmtId="2" fontId="20" fillId="3" borderId="1" xfId="8" applyNumberFormat="1" applyFont="1" applyFill="1" applyBorder="1" applyAlignment="1">
      <alignment horizontal="center" vertical="center"/>
    </xf>
    <xf numFmtId="0" fontId="20" fillId="3" borderId="1" xfId="8" applyFont="1" applyFill="1" applyBorder="1" applyAlignment="1">
      <alignment horizontal="center" vertical="center"/>
    </xf>
    <xf numFmtId="2" fontId="15" fillId="3" borderId="1" xfId="8" applyNumberFormat="1" applyFont="1" applyFill="1" applyBorder="1" applyAlignment="1">
      <alignment horizontal="center" vertical="center"/>
    </xf>
    <xf numFmtId="0" fontId="20" fillId="3" borderId="0" xfId="0" applyFont="1" applyFill="1" applyAlignment="1">
      <alignment horizontal="center"/>
    </xf>
    <xf numFmtId="168" fontId="20" fillId="3" borderId="0" xfId="0" applyNumberFormat="1" applyFont="1" applyFill="1" applyAlignment="1">
      <alignment horizontal="center"/>
    </xf>
    <xf numFmtId="2" fontId="20" fillId="3" borderId="0" xfId="0" applyNumberFormat="1" applyFont="1" applyFill="1" applyAlignment="1">
      <alignment horizontal="center"/>
    </xf>
    <xf numFmtId="0" fontId="20" fillId="3" borderId="0" xfId="0" applyFont="1" applyFill="1" applyBorder="1"/>
    <xf numFmtId="0" fontId="15" fillId="3" borderId="1" xfId="0" applyFont="1" applyFill="1" applyBorder="1" applyAlignment="1">
      <alignment horizontal="left" vertical="center"/>
    </xf>
    <xf numFmtId="168" fontId="20" fillId="3" borderId="1" xfId="0" applyNumberFormat="1" applyFont="1" applyFill="1" applyBorder="1" applyAlignment="1">
      <alignment horizontal="left" vertical="center" wrapText="1"/>
    </xf>
    <xf numFmtId="1" fontId="20" fillId="3" borderId="1" xfId="0" applyNumberFormat="1" applyFont="1" applyFill="1" applyBorder="1" applyAlignment="1">
      <alignment horizontal="center" vertical="center"/>
    </xf>
    <xf numFmtId="0" fontId="20" fillId="3" borderId="0" xfId="0" applyFont="1" applyFill="1" applyBorder="1" applyAlignment="1">
      <alignment horizontal="center" vertical="center"/>
    </xf>
    <xf numFmtId="2" fontId="20" fillId="3" borderId="0" xfId="0" applyNumberFormat="1" applyFont="1" applyFill="1" applyBorder="1"/>
    <xf numFmtId="1" fontId="20" fillId="7" borderId="1" xfId="3" applyNumberFormat="1" applyFont="1" applyFill="1" applyBorder="1" applyAlignment="1">
      <alignment horizontal="center" wrapText="1"/>
    </xf>
    <xf numFmtId="0" fontId="20" fillId="0" borderId="1" xfId="0" applyFont="1" applyBorder="1"/>
    <xf numFmtId="0" fontId="20" fillId="0" borderId="1" xfId="0" applyFont="1" applyBorder="1" applyAlignment="1">
      <alignment horizontal="center" vertical="center"/>
    </xf>
    <xf numFmtId="0" fontId="15" fillId="0" borderId="1" xfId="0" applyFont="1" applyBorder="1" applyAlignment="1">
      <alignment horizontal="center" vertical="center"/>
    </xf>
    <xf numFmtId="0" fontId="20" fillId="0" borderId="1" xfId="0" applyFont="1" applyBorder="1" applyAlignment="1">
      <alignment horizontal="left" vertical="center"/>
    </xf>
    <xf numFmtId="2" fontId="15" fillId="0" borderId="1" xfId="0" applyNumberFormat="1" applyFont="1" applyBorder="1" applyAlignment="1">
      <alignment horizontal="center" vertical="center"/>
    </xf>
    <xf numFmtId="0" fontId="36" fillId="7" borderId="0" xfId="0" applyFont="1" applyFill="1" applyBorder="1" applyAlignment="1">
      <alignment horizontal="center"/>
    </xf>
    <xf numFmtId="0" fontId="35" fillId="3" borderId="1" xfId="12" applyFont="1" applyFill="1" applyBorder="1" applyAlignment="1">
      <alignment horizontal="center" vertical="top"/>
    </xf>
    <xf numFmtId="0" fontId="35" fillId="3" borderId="1" xfId="12" applyFont="1" applyFill="1" applyBorder="1"/>
    <xf numFmtId="0" fontId="8" fillId="0" borderId="0" xfId="12"/>
    <xf numFmtId="1" fontId="20" fillId="3" borderId="1" xfId="12" applyNumberFormat="1" applyFont="1" applyFill="1" applyBorder="1" applyAlignment="1">
      <alignment horizontal="center" vertical="top"/>
    </xf>
    <xf numFmtId="0" fontId="15" fillId="3" borderId="1" xfId="12" applyFont="1" applyFill="1" applyBorder="1" applyAlignment="1">
      <alignment horizontal="justify" vertical="justify"/>
    </xf>
    <xf numFmtId="0" fontId="20" fillId="3" borderId="1" xfId="12" applyFont="1" applyFill="1" applyBorder="1" applyAlignment="1">
      <alignment horizontal="center" vertical="center"/>
    </xf>
    <xf numFmtId="0" fontId="20" fillId="0" borderId="0" xfId="2" applyFont="1"/>
    <xf numFmtId="0" fontId="20" fillId="3" borderId="1" xfId="12" applyFont="1" applyFill="1" applyBorder="1" applyAlignment="1">
      <alignment horizontal="center" vertical="top"/>
    </xf>
    <xf numFmtId="0" fontId="20" fillId="3" borderId="1" xfId="12" applyFont="1" applyFill="1" applyBorder="1" applyAlignment="1">
      <alignment horizontal="justify" vertical="justify"/>
    </xf>
    <xf numFmtId="0" fontId="20" fillId="3" borderId="1" xfId="12" applyFont="1" applyFill="1" applyBorder="1" applyAlignment="1">
      <alignment horizontal="center" vertical="center" wrapText="1"/>
    </xf>
    <xf numFmtId="2" fontId="20" fillId="3" borderId="1" xfId="12" applyNumberFormat="1" applyFont="1" applyFill="1" applyBorder="1" applyAlignment="1">
      <alignment horizontal="center" vertical="center"/>
    </xf>
    <xf numFmtId="0" fontId="20" fillId="3" borderId="1" xfId="8" applyFont="1" applyFill="1" applyBorder="1" applyAlignment="1">
      <alignment horizontal="center" vertical="top"/>
    </xf>
    <xf numFmtId="0" fontId="15" fillId="3" borderId="1" xfId="8" applyFont="1" applyFill="1" applyBorder="1" applyAlignment="1">
      <alignment horizontal="justify" vertical="justify"/>
    </xf>
    <xf numFmtId="168" fontId="20" fillId="3" borderId="1" xfId="8" applyNumberFormat="1" applyFont="1" applyFill="1" applyBorder="1" applyAlignment="1">
      <alignment horizontal="center" vertical="top"/>
    </xf>
    <xf numFmtId="0" fontId="20" fillId="3" borderId="1" xfId="8" applyFont="1" applyFill="1" applyBorder="1" applyAlignment="1">
      <alignment horizontal="justify" vertical="justify"/>
    </xf>
    <xf numFmtId="165" fontId="20" fillId="3" borderId="1" xfId="1" applyFont="1" applyFill="1" applyBorder="1" applyAlignment="1">
      <alignment horizontal="center" vertical="center"/>
    </xf>
    <xf numFmtId="1" fontId="20" fillId="3" borderId="1" xfId="8" applyNumberFormat="1" applyFont="1" applyFill="1" applyBorder="1" applyAlignment="1">
      <alignment horizontal="justify" vertical="justify"/>
    </xf>
    <xf numFmtId="0" fontId="15" fillId="3" borderId="1" xfId="8" applyFont="1" applyFill="1" applyBorder="1" applyAlignment="1">
      <alignment horizontal="center" vertical="center"/>
    </xf>
    <xf numFmtId="0" fontId="20" fillId="0" borderId="0" xfId="2" applyFont="1" applyFill="1" applyAlignment="1">
      <alignment horizontal="center"/>
    </xf>
    <xf numFmtId="168" fontId="20" fillId="0" borderId="0" xfId="2" applyNumberFormat="1" applyFont="1" applyFill="1" applyAlignment="1">
      <alignment horizontal="center"/>
    </xf>
    <xf numFmtId="0" fontId="20" fillId="0" borderId="0" xfId="2" applyFont="1" applyFill="1"/>
    <xf numFmtId="2" fontId="20" fillId="0" borderId="0" xfId="2" applyNumberFormat="1" applyFont="1" applyFill="1" applyAlignment="1">
      <alignment horizontal="center"/>
    </xf>
    <xf numFmtId="165" fontId="20" fillId="0" borderId="0" xfId="1" applyFont="1" applyFill="1"/>
    <xf numFmtId="0" fontId="20" fillId="0" borderId="0" xfId="2" applyFont="1" applyBorder="1"/>
    <xf numFmtId="0" fontId="20" fillId="0" borderId="0" xfId="2" applyFont="1" applyBorder="1" applyAlignment="1">
      <alignment horizontal="center" vertical="center"/>
    </xf>
    <xf numFmtId="0" fontId="20" fillId="0" borderId="1" xfId="12" applyFont="1" applyFill="1" applyBorder="1" applyAlignment="1">
      <alignment horizontal="center" vertical="center"/>
    </xf>
    <xf numFmtId="0" fontId="15" fillId="0" borderId="1" xfId="12" applyFont="1" applyFill="1" applyBorder="1" applyAlignment="1">
      <alignment horizontal="left" vertical="center"/>
    </xf>
    <xf numFmtId="0" fontId="20" fillId="0" borderId="1" xfId="12" applyFont="1" applyFill="1" applyBorder="1" applyAlignment="1">
      <alignment horizontal="left" vertical="center"/>
    </xf>
    <xf numFmtId="0" fontId="43" fillId="0" borderId="1" xfId="12" applyFont="1" applyFill="1" applyBorder="1" applyAlignment="1">
      <alignment horizontal="center" vertical="center"/>
    </xf>
    <xf numFmtId="0" fontId="20" fillId="0" borderId="1" xfId="12" applyFont="1" applyFill="1" applyBorder="1" applyAlignment="1">
      <alignment horizontal="center" vertical="center" wrapText="1"/>
    </xf>
    <xf numFmtId="2" fontId="20" fillId="0" borderId="1" xfId="12" applyNumberFormat="1" applyFont="1" applyFill="1" applyBorder="1" applyAlignment="1">
      <alignment horizontal="center" vertical="center"/>
    </xf>
    <xf numFmtId="1" fontId="20" fillId="0" borderId="0" xfId="12" applyNumberFormat="1" applyFont="1" applyFill="1" applyAlignment="1">
      <alignment horizontal="left"/>
    </xf>
    <xf numFmtId="0" fontId="15" fillId="3" borderId="1" xfId="12" applyFont="1" applyFill="1" applyBorder="1" applyAlignment="1">
      <alignment horizontal="left" vertical="center"/>
    </xf>
    <xf numFmtId="168" fontId="20" fillId="3" borderId="1" xfId="12" applyNumberFormat="1" applyFont="1" applyFill="1" applyBorder="1" applyAlignment="1">
      <alignment horizontal="left" vertical="center" wrapText="1"/>
    </xf>
    <xf numFmtId="1" fontId="20" fillId="3" borderId="1" xfId="12" applyNumberFormat="1" applyFont="1" applyFill="1" applyBorder="1" applyAlignment="1">
      <alignment horizontal="center" vertical="center"/>
    </xf>
    <xf numFmtId="0" fontId="20" fillId="3" borderId="1" xfId="12" applyFont="1" applyFill="1" applyBorder="1" applyAlignment="1">
      <alignment horizontal="left" vertical="center" wrapText="1"/>
    </xf>
    <xf numFmtId="0" fontId="15" fillId="3" borderId="1" xfId="12" applyFont="1" applyFill="1" applyBorder="1" applyAlignment="1">
      <alignment horizontal="center" vertical="center"/>
    </xf>
    <xf numFmtId="0" fontId="20" fillId="0" borderId="1" xfId="12" applyFont="1" applyBorder="1" applyAlignment="1">
      <alignment horizontal="center" vertical="center"/>
    </xf>
    <xf numFmtId="0" fontId="15" fillId="0" borderId="1" xfId="12" applyFont="1" applyBorder="1" applyAlignment="1">
      <alignment horizontal="center" vertical="center"/>
    </xf>
    <xf numFmtId="0" fontId="20" fillId="0" borderId="1" xfId="12" applyNumberFormat="1" applyFont="1" applyBorder="1" applyAlignment="1">
      <alignment horizontal="left" vertical="center" wrapText="1"/>
    </xf>
    <xf numFmtId="0" fontId="8" fillId="0" borderId="1" xfId="12" applyBorder="1" applyAlignment="1">
      <alignment horizontal="center" vertical="top"/>
    </xf>
    <xf numFmtId="0" fontId="8" fillId="0" borderId="1" xfId="12" applyBorder="1"/>
    <xf numFmtId="0" fontId="8" fillId="0" borderId="0" xfId="12" applyAlignment="1">
      <alignment horizontal="center" vertical="top"/>
    </xf>
    <xf numFmtId="0" fontId="8" fillId="9" borderId="0" xfId="13" applyFill="1"/>
    <xf numFmtId="0" fontId="8" fillId="0" borderId="0" xfId="13"/>
    <xf numFmtId="0" fontId="8" fillId="0" borderId="3" xfId="13" applyBorder="1"/>
    <xf numFmtId="0" fontId="8" fillId="3" borderId="1" xfId="13" applyFill="1" applyBorder="1"/>
    <xf numFmtId="0" fontId="8" fillId="7" borderId="1" xfId="13" applyFill="1" applyBorder="1"/>
    <xf numFmtId="0" fontId="8" fillId="0" borderId="0" xfId="13" applyBorder="1"/>
    <xf numFmtId="0" fontId="8" fillId="0" borderId="1" xfId="13" applyBorder="1"/>
    <xf numFmtId="0" fontId="8" fillId="0" borderId="3" xfId="13" applyBorder="1" applyAlignment="1">
      <alignment horizontal="right"/>
    </xf>
    <xf numFmtId="2" fontId="8" fillId="0" borderId="1" xfId="13" applyNumberFormat="1" applyBorder="1"/>
    <xf numFmtId="2" fontId="8" fillId="10" borderId="1" xfId="13" applyNumberFormat="1" applyFill="1" applyBorder="1"/>
    <xf numFmtId="0" fontId="8" fillId="0" borderId="0" xfId="13" applyFill="1"/>
    <xf numFmtId="0" fontId="41" fillId="0" borderId="1" xfId="13" applyFont="1" applyBorder="1" applyAlignment="1">
      <alignment wrapText="1"/>
    </xf>
    <xf numFmtId="0" fontId="8" fillId="0" borderId="1" xfId="13" applyFill="1" applyBorder="1"/>
    <xf numFmtId="0" fontId="40" fillId="0" borderId="1" xfId="13" applyFont="1" applyBorder="1" applyAlignment="1">
      <alignment wrapText="1"/>
    </xf>
    <xf numFmtId="0" fontId="40" fillId="0" borderId="1" xfId="13" applyFont="1" applyBorder="1"/>
    <xf numFmtId="0" fontId="40" fillId="0" borderId="0" xfId="13" applyFont="1"/>
    <xf numFmtId="0" fontId="40" fillId="0" borderId="1" xfId="13" applyFont="1" applyBorder="1" applyAlignment="1">
      <alignment horizontal="right"/>
    </xf>
    <xf numFmtId="0" fontId="8" fillId="10" borderId="1" xfId="13" applyFill="1" applyBorder="1"/>
    <xf numFmtId="0" fontId="41" fillId="0" borderId="1" xfId="13" applyFont="1" applyBorder="1"/>
    <xf numFmtId="0" fontId="42" fillId="0" borderId="19" xfId="13" applyFont="1" applyFill="1" applyBorder="1"/>
    <xf numFmtId="0" fontId="8" fillId="0" borderId="20" xfId="13" applyBorder="1"/>
    <xf numFmtId="0" fontId="8" fillId="0" borderId="21" xfId="13" applyBorder="1"/>
    <xf numFmtId="0" fontId="8" fillId="0" borderId="22" xfId="13" applyBorder="1"/>
    <xf numFmtId="0" fontId="35" fillId="0" borderId="23" xfId="13" applyFont="1" applyBorder="1"/>
    <xf numFmtId="1" fontId="35" fillId="0" borderId="24" xfId="13" applyNumberFormat="1" applyFont="1" applyBorder="1"/>
    <xf numFmtId="2" fontId="35" fillId="0" borderId="24" xfId="13" applyNumberFormat="1" applyFont="1" applyBorder="1"/>
    <xf numFmtId="0" fontId="8" fillId="0" borderId="0" xfId="13" applyAlignment="1">
      <alignment wrapText="1"/>
    </xf>
    <xf numFmtId="0" fontId="35" fillId="0" borderId="25" xfId="13" applyFont="1" applyBorder="1" applyAlignment="1">
      <alignment wrapText="1"/>
    </xf>
    <xf numFmtId="2" fontId="35" fillId="0" borderId="26" xfId="13" applyNumberFormat="1" applyFont="1" applyBorder="1" applyAlignment="1">
      <alignment wrapText="1"/>
    </xf>
    <xf numFmtId="0" fontId="15" fillId="0" borderId="1" xfId="0" applyFont="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16" fillId="0" borderId="28" xfId="0" applyFont="1" applyBorder="1" applyAlignment="1">
      <alignment horizontal="center" vertical="center"/>
    </xf>
    <xf numFmtId="0" fontId="16" fillId="0" borderId="29" xfId="0" applyFont="1" applyBorder="1" applyAlignment="1">
      <alignment horizontal="center" vertical="center"/>
    </xf>
    <xf numFmtId="0" fontId="16" fillId="0" borderId="30" xfId="0" applyFont="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16" fillId="0" borderId="28"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0" xfId="0" applyFont="1" applyBorder="1" applyAlignment="1">
      <alignment horizontal="center" vertical="center" wrapText="1"/>
    </xf>
    <xf numFmtId="0" fontId="0" fillId="0" borderId="28" xfId="0" applyBorder="1" applyAlignment="1">
      <alignment horizontal="center" vertical="center"/>
    </xf>
    <xf numFmtId="0" fontId="0" fillId="0" borderId="30" xfId="0" applyBorder="1" applyAlignment="1">
      <alignment horizontal="center" vertical="center"/>
    </xf>
    <xf numFmtId="0" fontId="0" fillId="0" borderId="0" xfId="0" applyAlignment="1">
      <alignment horizontal="center" vertical="center" wrapText="1"/>
    </xf>
    <xf numFmtId="0" fontId="18" fillId="0" borderId="1" xfId="61" applyFont="1" applyFill="1" applyBorder="1" applyAlignment="1" applyProtection="1">
      <alignment horizontal="center" vertical="center" wrapText="1"/>
    </xf>
    <xf numFmtId="0" fontId="12" fillId="0" borderId="0" xfId="61" applyFont="1" applyFill="1" applyBorder="1" applyAlignment="1" applyProtection="1">
      <alignment horizontal="center" vertical="center" wrapText="1"/>
    </xf>
    <xf numFmtId="0" fontId="12" fillId="0" borderId="0" xfId="61" applyFont="1" applyFill="1" applyBorder="1" applyAlignment="1" applyProtection="1">
      <alignment horizontal="left" vertical="center" wrapText="1"/>
    </xf>
    <xf numFmtId="0" fontId="12" fillId="0" borderId="0" xfId="61" applyFont="1" applyFill="1" applyProtection="1">
      <protection locked="0"/>
    </xf>
    <xf numFmtId="0" fontId="12" fillId="0" borderId="0" xfId="61" applyFont="1" applyFill="1"/>
    <xf numFmtId="0" fontId="12" fillId="0" borderId="0" xfId="48" applyFont="1" applyFill="1" applyAlignment="1">
      <alignment vertical="center"/>
    </xf>
    <xf numFmtId="0" fontId="12" fillId="0" borderId="0" xfId="48" applyFont="1" applyFill="1" applyAlignment="1">
      <alignment vertical="center" wrapText="1"/>
    </xf>
    <xf numFmtId="0" fontId="12" fillId="0" borderId="0" xfId="48" applyFont="1" applyFill="1" applyBorder="1" applyAlignment="1">
      <alignment vertical="center" wrapText="1"/>
    </xf>
    <xf numFmtId="0" fontId="12" fillId="0" borderId="0" xfId="5" applyFont="1" applyFill="1" applyBorder="1" applyAlignment="1">
      <alignment horizontal="center" vertical="center" wrapText="1"/>
    </xf>
    <xf numFmtId="0" fontId="12" fillId="0" borderId="0" xfId="26" applyFont="1" applyFill="1" applyBorder="1" applyAlignment="1">
      <alignment horizontal="center" vertical="center" wrapText="1"/>
    </xf>
    <xf numFmtId="2" fontId="12" fillId="0" borderId="0" xfId="5" applyNumberFormat="1" applyFont="1" applyFill="1" applyBorder="1" applyAlignment="1">
      <alignment horizontal="center" vertical="center" wrapText="1"/>
    </xf>
    <xf numFmtId="0" fontId="12" fillId="0" borderId="0" xfId="55" applyFont="1" applyFill="1"/>
    <xf numFmtId="0" fontId="12" fillId="0" borderId="0" xfId="55" applyFont="1" applyFill="1" applyAlignment="1">
      <alignment wrapText="1"/>
    </xf>
    <xf numFmtId="0" fontId="12" fillId="0" borderId="0" xfId="55" applyFont="1" applyFill="1" applyAlignment="1">
      <alignment vertical="center" wrapText="1"/>
    </xf>
    <xf numFmtId="0" fontId="12" fillId="0" borderId="0" xfId="55" applyFont="1" applyFill="1" applyBorder="1" applyAlignment="1">
      <alignment vertical="center" wrapText="1"/>
    </xf>
    <xf numFmtId="0" fontId="12" fillId="0" borderId="0" xfId="55" applyFont="1" applyFill="1" applyBorder="1" applyAlignment="1">
      <alignment horizontal="center" vertical="center" wrapText="1"/>
    </xf>
    <xf numFmtId="0" fontId="12" fillId="0" borderId="0" xfId="55" applyFont="1" applyFill="1" applyAlignment="1">
      <alignment horizontal="right" vertical="center"/>
    </xf>
    <xf numFmtId="0" fontId="12" fillId="0" borderId="0" xfId="55" applyFont="1" applyFill="1" applyAlignment="1">
      <alignment vertical="center"/>
    </xf>
    <xf numFmtId="0" fontId="12" fillId="0" borderId="0" xfId="55" applyFont="1" applyFill="1" applyAlignment="1">
      <alignment horizontal="center" vertical="center" wrapText="1"/>
    </xf>
    <xf numFmtId="0" fontId="12" fillId="0" borderId="0" xfId="38" applyFont="1" applyFill="1" applyBorder="1" applyAlignment="1">
      <alignment vertical="top"/>
    </xf>
    <xf numFmtId="0" fontId="12" fillId="0" borderId="0" xfId="55" applyFont="1" applyFill="1" applyBorder="1" applyAlignment="1">
      <alignment wrapText="1"/>
    </xf>
    <xf numFmtId="169" fontId="12" fillId="0" borderId="0" xfId="55" applyNumberFormat="1" applyFont="1" applyFill="1" applyAlignment="1">
      <alignment wrapText="1"/>
    </xf>
    <xf numFmtId="0" fontId="12" fillId="0" borderId="0" xfId="58" applyFont="1" applyFill="1"/>
    <xf numFmtId="0" fontId="18" fillId="0" borderId="1" xfId="58" applyFont="1" applyFill="1" applyBorder="1" applyAlignment="1">
      <alignment horizontal="center" vertical="center" wrapText="1"/>
    </xf>
    <xf numFmtId="0" fontId="12" fillId="0" borderId="0" xfId="58" applyFont="1" applyFill="1" applyAlignment="1">
      <alignment wrapText="1"/>
    </xf>
    <xf numFmtId="0" fontId="12" fillId="0" borderId="0" xfId="58" applyFont="1" applyFill="1" applyAlignment="1">
      <alignment vertical="center" wrapText="1"/>
    </xf>
    <xf numFmtId="0" fontId="12" fillId="0" borderId="0" xfId="58" applyFont="1" applyFill="1" applyBorder="1" applyAlignment="1">
      <alignment horizontal="center" vertical="center" wrapText="1"/>
    </xf>
    <xf numFmtId="0" fontId="12" fillId="0" borderId="0" xfId="58" applyFont="1" applyFill="1" applyAlignment="1">
      <alignment horizontal="center" vertical="center"/>
    </xf>
    <xf numFmtId="0" fontId="12" fillId="0" borderId="0" xfId="58" applyFont="1" applyFill="1" applyAlignment="1">
      <alignment horizontal="center" vertical="center" wrapText="1"/>
    </xf>
    <xf numFmtId="0" fontId="12" fillId="0" borderId="0" xfId="61" applyFont="1" applyFill="1" applyAlignment="1" applyProtection="1">
      <alignment horizontal="center" vertical="center" wrapText="1"/>
    </xf>
    <xf numFmtId="0" fontId="18" fillId="0" borderId="0" xfId="61" applyFont="1" applyFill="1" applyAlignment="1" applyProtection="1">
      <alignment horizontal="center" vertical="center" wrapText="1"/>
    </xf>
    <xf numFmtId="0" fontId="12" fillId="0" borderId="1" xfId="61" applyFont="1" applyFill="1" applyBorder="1" applyAlignment="1" applyProtection="1">
      <alignment horizontal="center" vertical="center" wrapText="1"/>
    </xf>
    <xf numFmtId="0" fontId="18" fillId="0" borderId="0" xfId="61" applyFont="1" applyFill="1" applyBorder="1" applyAlignment="1" applyProtection="1">
      <alignment horizontal="center" vertical="center" wrapText="1"/>
    </xf>
    <xf numFmtId="1" fontId="12" fillId="0" borderId="0" xfId="55" applyNumberFormat="1" applyFont="1" applyFill="1" applyAlignment="1">
      <alignment wrapText="1"/>
    </xf>
    <xf numFmtId="165" fontId="18" fillId="0" borderId="1" xfId="54" applyFont="1" applyFill="1" applyBorder="1" applyAlignment="1">
      <alignment vertical="center" wrapText="1"/>
    </xf>
    <xf numFmtId="165" fontId="18" fillId="7" borderId="1" xfId="54" applyFont="1" applyFill="1" applyBorder="1" applyAlignment="1">
      <alignment vertical="center" wrapText="1"/>
    </xf>
    <xf numFmtId="1" fontId="12" fillId="7" borderId="1" xfId="2" applyNumberFormat="1" applyFont="1" applyFill="1" applyBorder="1" applyAlignment="1">
      <alignment horizontal="right" vertical="center"/>
    </xf>
    <xf numFmtId="165" fontId="18" fillId="7" borderId="1" xfId="54" applyFont="1" applyFill="1" applyBorder="1" applyAlignment="1" applyProtection="1">
      <alignment vertical="center" wrapText="1"/>
    </xf>
    <xf numFmtId="0" fontId="12" fillId="0" borderId="0" xfId="4" applyFont="1" applyFill="1" applyBorder="1" applyAlignment="1">
      <alignment horizontal="center" vertical="center" wrapText="1"/>
    </xf>
    <xf numFmtId="0" fontId="18" fillId="0" borderId="0" xfId="61" applyFont="1" applyFill="1" applyBorder="1" applyAlignment="1" applyProtection="1">
      <alignment horizontal="left" vertical="center" wrapText="1"/>
    </xf>
    <xf numFmtId="2" fontId="12" fillId="7" borderId="1" xfId="2" applyNumberFormat="1" applyFont="1" applyFill="1" applyBorder="1" applyAlignment="1">
      <alignment horizontal="justify" vertical="top" wrapText="1"/>
    </xf>
    <xf numFmtId="0" fontId="18" fillId="7" borderId="1" xfId="48" applyFont="1" applyFill="1" applyBorder="1" applyAlignment="1">
      <alignment horizontal="center" vertical="center" wrapText="1"/>
    </xf>
    <xf numFmtId="1" fontId="12" fillId="7" borderId="1" xfId="48" applyNumberFormat="1" applyFont="1" applyFill="1" applyBorder="1" applyAlignment="1">
      <alignment horizontal="center" vertical="center" wrapText="1"/>
    </xf>
    <xf numFmtId="0" fontId="12" fillId="7" borderId="1" xfId="8" applyFont="1" applyFill="1" applyBorder="1" applyAlignment="1">
      <alignment horizontal="justify" vertical="top" wrapText="1"/>
    </xf>
    <xf numFmtId="0" fontId="12" fillId="7" borderId="1" xfId="48" applyFont="1" applyFill="1" applyBorder="1" applyAlignment="1">
      <alignment horizontal="center" vertical="center" wrapText="1"/>
    </xf>
    <xf numFmtId="2" fontId="12" fillId="7" borderId="1" xfId="48" applyNumberFormat="1" applyFont="1" applyFill="1" applyBorder="1" applyAlignment="1">
      <alignment horizontal="right" vertical="center"/>
    </xf>
    <xf numFmtId="0" fontId="12" fillId="7" borderId="1" xfId="8" applyFont="1" applyFill="1" applyBorder="1" applyAlignment="1">
      <alignment horizontal="justify" vertical="top"/>
    </xf>
    <xf numFmtId="0" fontId="12" fillId="7" borderId="1" xfId="3" applyFont="1" applyFill="1" applyBorder="1" applyAlignment="1">
      <alignment horizontal="center" vertical="center" wrapText="1"/>
    </xf>
    <xf numFmtId="0" fontId="12" fillId="7" borderId="1" xfId="5" applyFont="1" applyFill="1" applyBorder="1" applyAlignment="1">
      <alignment horizontal="center" vertical="center" wrapText="1"/>
    </xf>
    <xf numFmtId="0" fontId="12" fillId="7" borderId="1" xfId="48" quotePrefix="1" applyFont="1" applyFill="1" applyBorder="1" applyAlignment="1">
      <alignment horizontal="justify" vertical="top"/>
    </xf>
    <xf numFmtId="2" fontId="12" fillId="7" borderId="1" xfId="48" applyNumberFormat="1" applyFont="1" applyFill="1" applyBorder="1" applyAlignment="1">
      <alignment horizontal="center" vertical="center" wrapText="1"/>
    </xf>
    <xf numFmtId="0" fontId="12" fillId="7" borderId="1" xfId="11" applyFont="1" applyFill="1" applyBorder="1" applyAlignment="1">
      <alignment horizontal="justify" vertical="top"/>
    </xf>
    <xf numFmtId="0" fontId="12" fillId="7" borderId="1" xfId="11" applyFont="1" applyFill="1" applyBorder="1" applyAlignment="1">
      <alignment horizontal="center" vertical="center" wrapText="1"/>
    </xf>
    <xf numFmtId="0" fontId="12" fillId="7" borderId="1" xfId="4" applyFont="1" applyFill="1" applyBorder="1" applyAlignment="1">
      <alignment horizontal="justify" vertical="top" wrapText="1"/>
    </xf>
    <xf numFmtId="0" fontId="12" fillId="7" borderId="1" xfId="25" applyFont="1" applyFill="1" applyBorder="1" applyAlignment="1">
      <alignment horizontal="center" vertical="center" wrapText="1"/>
    </xf>
    <xf numFmtId="1" fontId="12" fillId="7" borderId="1" xfId="49" applyNumberFormat="1" applyFont="1" applyFill="1" applyBorder="1" applyAlignment="1">
      <alignment horizontal="center" vertical="center" wrapText="1"/>
    </xf>
    <xf numFmtId="0" fontId="12" fillId="7" borderId="1" xfId="4" applyNumberFormat="1" applyFont="1" applyFill="1" applyBorder="1" applyAlignment="1">
      <alignment horizontal="justify" vertical="top" wrapText="1"/>
    </xf>
    <xf numFmtId="0" fontId="12" fillId="7" borderId="1" xfId="38" applyFont="1" applyFill="1" applyBorder="1" applyAlignment="1">
      <alignment horizontal="justify" vertical="top" wrapText="1"/>
    </xf>
    <xf numFmtId="0" fontId="12" fillId="7" borderId="1" xfId="48" applyFont="1" applyFill="1" applyBorder="1" applyAlignment="1">
      <alignment horizontal="justify" vertical="top" wrapText="1"/>
    </xf>
    <xf numFmtId="0" fontId="12" fillId="7" borderId="1" xfId="48" applyFont="1" applyFill="1" applyBorder="1" applyAlignment="1" applyProtection="1">
      <alignment horizontal="justify" vertical="top" wrapText="1"/>
    </xf>
    <xf numFmtId="0" fontId="12" fillId="7" borderId="1" xfId="48" applyFont="1" applyFill="1" applyBorder="1" applyAlignment="1">
      <alignment vertical="top" wrapText="1"/>
    </xf>
    <xf numFmtId="172" fontId="12" fillId="7" borderId="1" xfId="48" applyNumberFormat="1" applyFont="1" applyFill="1" applyBorder="1" applyAlignment="1">
      <alignment horizontal="left" vertical="top"/>
    </xf>
    <xf numFmtId="1" fontId="12" fillId="7" borderId="1" xfId="5" applyNumberFormat="1" applyFont="1" applyFill="1" applyBorder="1" applyAlignment="1">
      <alignment horizontal="center" vertical="center" wrapText="1"/>
    </xf>
    <xf numFmtId="169" fontId="12" fillId="7" borderId="1" xfId="5" applyNumberFormat="1" applyFont="1" applyFill="1" applyBorder="1" applyAlignment="1">
      <alignment horizontal="center" vertical="center"/>
    </xf>
    <xf numFmtId="0" fontId="18" fillId="7" borderId="1" xfId="8" applyFont="1" applyFill="1" applyBorder="1" applyAlignment="1">
      <alignment horizontal="justify" vertical="top"/>
    </xf>
    <xf numFmtId="0" fontId="12" fillId="7" borderId="1" xfId="5" applyFont="1" applyFill="1" applyBorder="1" applyAlignment="1">
      <alignment horizontal="center" vertical="center"/>
    </xf>
    <xf numFmtId="1" fontId="12" fillId="7" borderId="1" xfId="5" applyNumberFormat="1" applyFont="1" applyFill="1" applyBorder="1" applyAlignment="1">
      <alignment horizontal="center" vertical="center"/>
    </xf>
    <xf numFmtId="0" fontId="12" fillId="7" borderId="1" xfId="48" applyFont="1" applyFill="1" applyBorder="1" applyAlignment="1">
      <alignment horizontal="center" vertical="center"/>
    </xf>
    <xf numFmtId="169" fontId="18" fillId="7" borderId="1" xfId="5" applyNumberFormat="1" applyFont="1" applyFill="1" applyBorder="1" applyAlignment="1">
      <alignment horizontal="center" vertical="center"/>
    </xf>
    <xf numFmtId="0" fontId="12" fillId="7" borderId="1" xfId="5" applyFont="1" applyFill="1" applyBorder="1" applyAlignment="1">
      <alignment horizontal="left" vertical="top"/>
    </xf>
    <xf numFmtId="1" fontId="12" fillId="7" borderId="1" xfId="51" applyNumberFormat="1" applyFont="1" applyFill="1" applyBorder="1" applyAlignment="1">
      <alignment horizontal="center" vertical="center" wrapText="1"/>
    </xf>
    <xf numFmtId="0" fontId="12" fillId="7" borderId="1" xfId="3" applyFont="1" applyFill="1" applyBorder="1" applyAlignment="1">
      <alignment horizontal="justify" vertical="top" wrapText="1"/>
    </xf>
    <xf numFmtId="0" fontId="18" fillId="7" borderId="1" xfId="51" applyFont="1" applyFill="1" applyBorder="1" applyAlignment="1" applyProtection="1">
      <alignment horizontal="justify" vertical="top" wrapText="1"/>
    </xf>
    <xf numFmtId="0" fontId="12" fillId="7" borderId="1" xfId="51" applyFont="1" applyFill="1" applyBorder="1" applyAlignment="1">
      <alignment horizontal="center" vertical="center" wrapText="1"/>
    </xf>
    <xf numFmtId="0" fontId="12" fillId="7" borderId="1" xfId="51" applyFont="1" applyFill="1" applyBorder="1" applyAlignment="1" applyProtection="1">
      <alignment horizontal="justify" vertical="top" wrapText="1"/>
    </xf>
    <xf numFmtId="0" fontId="18" fillId="7" borderId="1" xfId="51" applyFont="1" applyFill="1" applyBorder="1" applyAlignment="1" applyProtection="1">
      <alignment horizontal="left" vertical="top" wrapText="1"/>
    </xf>
    <xf numFmtId="0" fontId="12" fillId="7" borderId="1" xfId="51" applyFont="1" applyFill="1" applyBorder="1" applyAlignment="1" applyProtection="1">
      <alignment horizontal="left" vertical="top" wrapText="1"/>
    </xf>
    <xf numFmtId="2" fontId="18" fillId="7" borderId="1" xfId="2" applyNumberFormat="1" applyFont="1" applyFill="1" applyBorder="1" applyAlignment="1">
      <alignment horizontal="justify" vertical="top" wrapText="1"/>
    </xf>
    <xf numFmtId="0" fontId="12" fillId="7" borderId="1" xfId="2" applyFont="1" applyFill="1" applyBorder="1" applyAlignment="1">
      <alignment horizontal="center" vertical="center" wrapText="1"/>
    </xf>
    <xf numFmtId="2" fontId="12" fillId="7" borderId="1" xfId="0" applyNumberFormat="1" applyFont="1" applyFill="1" applyBorder="1" applyAlignment="1">
      <alignment horizontal="justify" vertical="top" wrapText="1"/>
    </xf>
    <xf numFmtId="0" fontId="12" fillId="7" borderId="1" xfId="0" applyFont="1" applyFill="1" applyBorder="1" applyAlignment="1">
      <alignment horizontal="center" vertical="center" wrapText="1"/>
    </xf>
    <xf numFmtId="0" fontId="12" fillId="7" borderId="1" xfId="2" applyFont="1" applyFill="1" applyBorder="1" applyAlignment="1">
      <alignment horizontal="center" vertical="center"/>
    </xf>
    <xf numFmtId="0" fontId="12" fillId="7" borderId="1" xfId="2" applyFont="1" applyFill="1" applyBorder="1" applyAlignment="1">
      <alignment horizontal="left" vertical="top" wrapText="1"/>
    </xf>
    <xf numFmtId="0" fontId="12" fillId="7" borderId="1" xfId="4" applyFont="1" applyFill="1" applyBorder="1" applyAlignment="1">
      <alignment horizontal="left" vertical="top" wrapText="1"/>
    </xf>
    <xf numFmtId="0" fontId="18" fillId="7" borderId="1" xfId="8" applyFont="1" applyFill="1" applyBorder="1" applyAlignment="1">
      <alignment horizontal="justify" vertical="center" wrapText="1"/>
    </xf>
    <xf numFmtId="0" fontId="12" fillId="7" borderId="1" xfId="48" applyFont="1" applyFill="1" applyBorder="1" applyAlignment="1">
      <alignment horizontal="right" vertical="center"/>
    </xf>
    <xf numFmtId="0" fontId="12" fillId="7" borderId="0" xfId="48" applyFont="1" applyFill="1" applyAlignment="1">
      <alignment vertical="center" wrapText="1"/>
    </xf>
    <xf numFmtId="0" fontId="12" fillId="7" borderId="0" xfId="48" applyFont="1" applyFill="1" applyBorder="1" applyAlignment="1">
      <alignment vertical="center" wrapText="1"/>
    </xf>
    <xf numFmtId="0" fontId="12" fillId="7" borderId="0" xfId="48" applyFont="1" applyFill="1" applyBorder="1" applyAlignment="1">
      <alignment horizontal="center" vertical="center" wrapText="1"/>
    </xf>
    <xf numFmtId="0" fontId="12" fillId="7" borderId="0" xfId="5" applyFont="1" applyFill="1" applyBorder="1" applyAlignment="1">
      <alignment horizontal="center" vertical="center" wrapText="1"/>
    </xf>
    <xf numFmtId="0" fontId="12" fillId="7" borderId="0" xfId="48" applyFont="1" applyFill="1" applyAlignment="1">
      <alignment vertical="center"/>
    </xf>
    <xf numFmtId="0" fontId="12" fillId="7" borderId="0" xfId="26" applyFont="1" applyFill="1" applyBorder="1" applyAlignment="1">
      <alignment horizontal="center" vertical="center" wrapText="1"/>
    </xf>
    <xf numFmtId="2" fontId="12" fillId="7" borderId="0" xfId="5" applyNumberFormat="1" applyFont="1" applyFill="1" applyBorder="1" applyAlignment="1">
      <alignment horizontal="center" vertical="center" wrapText="1"/>
    </xf>
    <xf numFmtId="0" fontId="12" fillId="7" borderId="0" xfId="4" applyFont="1" applyFill="1" applyBorder="1" applyAlignment="1">
      <alignment horizontal="center" vertical="center" wrapText="1"/>
    </xf>
    <xf numFmtId="0" fontId="12" fillId="7" borderId="0" xfId="48" applyFont="1" applyFill="1" applyAlignment="1">
      <alignment horizontal="center" vertical="center" wrapText="1"/>
    </xf>
    <xf numFmtId="0" fontId="12" fillId="0" borderId="1" xfId="38" applyFont="1" applyFill="1" applyBorder="1" applyAlignment="1" applyProtection="1">
      <alignment horizontal="justify" vertical="center" wrapText="1"/>
    </xf>
    <xf numFmtId="4" fontId="18" fillId="0" borderId="1" xfId="61" applyNumberFormat="1" applyFont="1" applyFill="1" applyBorder="1" applyAlignment="1" applyProtection="1">
      <alignment horizontal="right" vertical="center" wrapText="1"/>
    </xf>
    <xf numFmtId="49" fontId="18" fillId="0" borderId="1" xfId="38" applyNumberFormat="1" applyFont="1" applyFill="1" applyBorder="1" applyAlignment="1" applyProtection="1">
      <alignment horizontal="left" vertical="center"/>
    </xf>
    <xf numFmtId="0" fontId="12" fillId="0" borderId="1" xfId="38" applyFont="1" applyFill="1" applyBorder="1" applyAlignment="1" applyProtection="1">
      <alignment horizontal="right" vertical="center"/>
    </xf>
    <xf numFmtId="49" fontId="12" fillId="0" borderId="1" xfId="38" applyNumberFormat="1" applyFont="1" applyFill="1" applyBorder="1" applyAlignment="1" applyProtection="1">
      <alignment horizontal="left" vertical="center" wrapText="1"/>
    </xf>
    <xf numFmtId="49" fontId="18" fillId="0" borderId="1" xfId="38" applyNumberFormat="1" applyFont="1" applyFill="1" applyBorder="1" applyAlignment="1" applyProtection="1">
      <alignment horizontal="left" vertical="center" wrapText="1"/>
    </xf>
    <xf numFmtId="49" fontId="18" fillId="0" borderId="1" xfId="38" applyNumberFormat="1" applyFont="1" applyFill="1" applyBorder="1" applyAlignment="1" applyProtection="1">
      <alignment horizontal="justify" vertical="center" wrapText="1"/>
    </xf>
    <xf numFmtId="0" fontId="18" fillId="0" borderId="1" xfId="61" applyFont="1" applyFill="1" applyBorder="1" applyAlignment="1" applyProtection="1">
      <alignment horizontal="left" vertical="center" wrapText="1"/>
    </xf>
    <xf numFmtId="4" fontId="12" fillId="0" borderId="1" xfId="61" applyNumberFormat="1" applyFont="1" applyFill="1" applyBorder="1" applyAlignment="1" applyProtection="1">
      <alignment horizontal="right" vertical="center" wrapText="1"/>
    </xf>
    <xf numFmtId="1" fontId="12" fillId="0" borderId="1" xfId="58" applyNumberFormat="1" applyFont="1" applyFill="1" applyBorder="1" applyAlignment="1">
      <alignment horizontal="center" vertical="center" wrapText="1"/>
    </xf>
    <xf numFmtId="0" fontId="12" fillId="0" borderId="1" xfId="8" applyFont="1" applyFill="1" applyBorder="1" applyAlignment="1">
      <alignment horizontal="justify" vertical="top" wrapText="1"/>
    </xf>
    <xf numFmtId="0" fontId="12" fillId="0" borderId="1" xfId="58" applyFont="1" applyFill="1" applyBorder="1" applyAlignment="1">
      <alignment horizontal="center" vertical="center" wrapText="1"/>
    </xf>
    <xf numFmtId="1" fontId="12" fillId="0" borderId="1" xfId="58" applyNumberFormat="1" applyFont="1" applyFill="1" applyBorder="1" applyAlignment="1">
      <alignment horizontal="right" vertical="center"/>
    </xf>
    <xf numFmtId="0" fontId="12" fillId="0" borderId="1" xfId="8" applyFont="1" applyFill="1" applyBorder="1" applyAlignment="1">
      <alignment horizontal="justify" vertical="top"/>
    </xf>
    <xf numFmtId="0" fontId="12" fillId="0" borderId="1" xfId="3" applyFont="1" applyFill="1" applyBorder="1" applyAlignment="1">
      <alignment horizontal="center" vertical="center" wrapText="1"/>
    </xf>
    <xf numFmtId="0" fontId="12" fillId="0" borderId="1" xfId="5" applyFont="1" applyFill="1" applyBorder="1" applyAlignment="1">
      <alignment horizontal="center" vertical="center" wrapText="1"/>
    </xf>
    <xf numFmtId="0" fontId="12" fillId="0" borderId="1" xfId="58" quotePrefix="1" applyFont="1" applyFill="1" applyBorder="1" applyAlignment="1">
      <alignment horizontal="justify" vertical="top"/>
    </xf>
    <xf numFmtId="2" fontId="12" fillId="0" borderId="1" xfId="58" applyNumberFormat="1" applyFont="1" applyFill="1" applyBorder="1" applyAlignment="1">
      <alignment horizontal="center" vertical="center" wrapText="1"/>
    </xf>
    <xf numFmtId="0" fontId="12" fillId="0" borderId="1" xfId="11" applyFont="1" applyFill="1" applyBorder="1" applyAlignment="1">
      <alignment horizontal="justify" vertical="top" wrapText="1"/>
    </xf>
    <xf numFmtId="0" fontId="12" fillId="0" borderId="1" xfId="11" applyFont="1" applyFill="1" applyBorder="1" applyAlignment="1">
      <alignment horizontal="center" vertical="center" wrapText="1"/>
    </xf>
    <xf numFmtId="0" fontId="12" fillId="0" borderId="1" xfId="4" applyNumberFormat="1" applyFont="1" applyFill="1" applyBorder="1" applyAlignment="1">
      <alignment horizontal="justify" vertical="top" wrapText="1"/>
    </xf>
    <xf numFmtId="0" fontId="12" fillId="0" borderId="1" xfId="2" applyFont="1" applyFill="1" applyBorder="1" applyAlignment="1">
      <alignment horizontal="left" vertical="top" wrapText="1"/>
    </xf>
    <xf numFmtId="1" fontId="12" fillId="0" borderId="1" xfId="58" applyNumberFormat="1" applyFont="1" applyFill="1" applyBorder="1" applyAlignment="1">
      <alignment horizontal="right" vertical="center" wrapText="1"/>
    </xf>
    <xf numFmtId="0" fontId="12" fillId="0" borderId="1" xfId="5" applyFont="1" applyFill="1" applyBorder="1" applyAlignment="1">
      <alignment horizontal="center" vertical="center"/>
    </xf>
    <xf numFmtId="0" fontId="12" fillId="0" borderId="1" xfId="4" applyFont="1" applyFill="1" applyBorder="1" applyAlignment="1">
      <alignment horizontal="left" vertical="top" wrapText="1"/>
    </xf>
    <xf numFmtId="0" fontId="12" fillId="0" borderId="1" xfId="4" applyFont="1" applyFill="1" applyBorder="1" applyAlignment="1">
      <alignment horizontal="justify" vertical="top" wrapText="1"/>
    </xf>
    <xf numFmtId="0" fontId="12" fillId="0" borderId="1" xfId="25" applyFont="1" applyFill="1" applyBorder="1" applyAlignment="1">
      <alignment horizontal="center" vertical="center" wrapText="1"/>
    </xf>
    <xf numFmtId="0" fontId="12" fillId="0" borderId="1" xfId="58" applyFont="1" applyFill="1" applyBorder="1" applyAlignment="1" applyProtection="1">
      <alignment horizontal="justify" vertical="top" wrapText="1"/>
    </xf>
    <xf numFmtId="0" fontId="12" fillId="0" borderId="1" xfId="3" applyFont="1" applyFill="1" applyBorder="1" applyAlignment="1">
      <alignment horizontal="justify" vertical="top" wrapText="1"/>
    </xf>
    <xf numFmtId="0" fontId="12" fillId="0" borderId="1" xfId="51" applyFont="1" applyFill="1" applyBorder="1" applyAlignment="1" applyProtection="1">
      <alignment horizontal="justify" vertical="top" wrapText="1"/>
    </xf>
    <xf numFmtId="0" fontId="18" fillId="0" borderId="1" xfId="51" applyFont="1" applyFill="1" applyBorder="1" applyAlignment="1" applyProtection="1">
      <alignment horizontal="justify" vertical="top" wrapText="1"/>
    </xf>
    <xf numFmtId="0" fontId="18" fillId="0" borderId="1" xfId="51" applyFont="1" applyFill="1" applyBorder="1" applyAlignment="1" applyProtection="1">
      <alignment horizontal="left" vertical="top" wrapText="1"/>
    </xf>
    <xf numFmtId="0" fontId="12" fillId="0" borderId="1" xfId="51" applyFont="1" applyFill="1" applyBorder="1" applyAlignment="1" applyProtection="1">
      <alignment horizontal="left" vertical="top" wrapText="1"/>
    </xf>
    <xf numFmtId="0" fontId="12" fillId="0" borderId="1" xfId="58" applyNumberFormat="1" applyFont="1" applyFill="1" applyBorder="1" applyAlignment="1" applyProtection="1">
      <alignment horizontal="justify" vertical="top" wrapText="1"/>
    </xf>
    <xf numFmtId="0" fontId="12" fillId="0" borderId="1" xfId="58" applyNumberFormat="1" applyFont="1" applyFill="1" applyBorder="1" applyAlignment="1" applyProtection="1">
      <alignment horizontal="justify" vertical="top"/>
    </xf>
    <xf numFmtId="0" fontId="12" fillId="0" borderId="1" xfId="58" applyFont="1" applyFill="1" applyBorder="1" applyAlignment="1" applyProtection="1">
      <alignment horizontal="center" vertical="center"/>
    </xf>
    <xf numFmtId="2" fontId="12" fillId="0" borderId="1" xfId="58" applyNumberFormat="1" applyFont="1" applyFill="1" applyBorder="1" applyAlignment="1">
      <alignment horizontal="justify" vertical="top" wrapText="1"/>
    </xf>
    <xf numFmtId="0" fontId="18" fillId="0" borderId="1" xfId="8" applyFont="1" applyFill="1" applyBorder="1" applyAlignment="1">
      <alignment horizontal="justify" vertical="top" wrapText="1"/>
    </xf>
    <xf numFmtId="0" fontId="18" fillId="0" borderId="1" xfId="58" applyFont="1" applyFill="1" applyBorder="1" applyAlignment="1">
      <alignment horizontal="right" vertical="center"/>
    </xf>
    <xf numFmtId="0" fontId="12" fillId="0" borderId="0" xfId="58" applyFont="1" applyFill="1" applyBorder="1" applyAlignment="1">
      <alignment horizontal="left" vertical="top" wrapText="1"/>
    </xf>
    <xf numFmtId="0" fontId="12" fillId="0" borderId="0" xfId="58" applyFont="1" applyFill="1" applyAlignment="1">
      <alignment horizontal="left" vertical="top" wrapText="1"/>
    </xf>
    <xf numFmtId="0" fontId="18" fillId="0" borderId="1" xfId="55" applyFont="1" applyFill="1" applyBorder="1" applyAlignment="1">
      <alignment horizontal="center" vertical="center" wrapText="1"/>
    </xf>
    <xf numFmtId="1" fontId="12" fillId="0" borderId="1" xfId="55" applyNumberFormat="1" applyFont="1" applyFill="1" applyBorder="1" applyAlignment="1">
      <alignment horizontal="center" vertical="center" wrapText="1"/>
    </xf>
    <xf numFmtId="0" fontId="12" fillId="0" borderId="1" xfId="55" applyFont="1" applyFill="1" applyBorder="1" applyAlignment="1">
      <alignment horizontal="center" vertical="center" wrapText="1"/>
    </xf>
    <xf numFmtId="2" fontId="12" fillId="0" borderId="1" xfId="55" applyNumberFormat="1" applyFont="1" applyFill="1" applyBorder="1" applyAlignment="1">
      <alignment horizontal="right" vertical="center"/>
    </xf>
    <xf numFmtId="1" fontId="12" fillId="0" borderId="1" xfId="2" applyNumberFormat="1" applyFont="1" applyFill="1" applyBorder="1" applyAlignment="1">
      <alignment horizontal="right" vertical="center"/>
    </xf>
    <xf numFmtId="0" fontId="12" fillId="0" borderId="1" xfId="55" quotePrefix="1" applyFont="1" applyFill="1" applyBorder="1" applyAlignment="1">
      <alignment horizontal="justify" vertical="top"/>
    </xf>
    <xf numFmtId="2" fontId="12" fillId="0" borderId="1" xfId="55" applyNumberFormat="1" applyFont="1" applyFill="1" applyBorder="1" applyAlignment="1">
      <alignment horizontal="center" vertical="center" wrapText="1"/>
    </xf>
    <xf numFmtId="0" fontId="12" fillId="0" borderId="1" xfId="11" applyFont="1" applyFill="1" applyBorder="1" applyAlignment="1">
      <alignment horizontal="justify" vertical="top"/>
    </xf>
    <xf numFmtId="1" fontId="12" fillId="0" borderId="1" xfId="56" applyNumberFormat="1" applyFont="1" applyFill="1" applyBorder="1" applyAlignment="1">
      <alignment horizontal="center" vertical="center" wrapText="1"/>
    </xf>
    <xf numFmtId="0" fontId="12" fillId="0" borderId="1" xfId="38" applyFont="1" applyFill="1" applyBorder="1" applyAlignment="1">
      <alignment horizontal="justify" vertical="top" wrapText="1"/>
    </xf>
    <xf numFmtId="0" fontId="12" fillId="0" borderId="1" xfId="55" applyFont="1" applyFill="1" applyBorder="1" applyAlignment="1">
      <alignment horizontal="justify" vertical="top" wrapText="1"/>
    </xf>
    <xf numFmtId="0" fontId="12" fillId="0" borderId="1" xfId="55" applyFont="1" applyFill="1" applyBorder="1" applyAlignment="1" applyProtection="1">
      <alignment horizontal="justify" vertical="top" wrapText="1"/>
    </xf>
    <xf numFmtId="0" fontId="12" fillId="0" borderId="1" xfId="55" applyFont="1" applyFill="1" applyBorder="1" applyAlignment="1">
      <alignment vertical="top" wrapText="1"/>
    </xf>
    <xf numFmtId="172" fontId="12" fillId="0" borderId="1" xfId="55" applyNumberFormat="1" applyFont="1" applyFill="1" applyBorder="1" applyAlignment="1">
      <alignment horizontal="left" vertical="top"/>
    </xf>
    <xf numFmtId="1" fontId="12" fillId="0" borderId="1" xfId="5" applyNumberFormat="1" applyFont="1" applyFill="1" applyBorder="1" applyAlignment="1">
      <alignment horizontal="center" vertical="center" wrapText="1"/>
    </xf>
    <xf numFmtId="169" fontId="12" fillId="0" borderId="1" xfId="5" applyNumberFormat="1" applyFont="1" applyFill="1" applyBorder="1" applyAlignment="1">
      <alignment horizontal="center" vertical="center"/>
    </xf>
    <xf numFmtId="0" fontId="18" fillId="0" borderId="1" xfId="8" applyFont="1" applyFill="1" applyBorder="1" applyAlignment="1">
      <alignment horizontal="justify" vertical="top"/>
    </xf>
    <xf numFmtId="1" fontId="12" fillId="0" borderId="1" xfId="5" applyNumberFormat="1" applyFont="1" applyFill="1" applyBorder="1" applyAlignment="1">
      <alignment horizontal="center" vertical="center"/>
    </xf>
    <xf numFmtId="0" fontId="12" fillId="0" borderId="1" xfId="55" applyFont="1" applyFill="1" applyBorder="1" applyAlignment="1">
      <alignment horizontal="center"/>
    </xf>
    <xf numFmtId="169" fontId="18" fillId="0" borderId="1" xfId="5" applyNumberFormat="1" applyFont="1" applyFill="1" applyBorder="1" applyAlignment="1">
      <alignment horizontal="center" vertical="center"/>
    </xf>
    <xf numFmtId="0" fontId="12" fillId="0" borderId="1" xfId="5" applyFont="1" applyFill="1" applyBorder="1" applyAlignment="1">
      <alignment horizontal="left" vertical="top"/>
    </xf>
    <xf numFmtId="0" fontId="18" fillId="0" borderId="1" xfId="58" applyFont="1" applyFill="1" applyBorder="1" applyAlignment="1" applyProtection="1">
      <alignment horizontal="justify" vertical="top" wrapText="1"/>
    </xf>
    <xf numFmtId="0" fontId="18" fillId="0" borderId="1" xfId="58" applyFont="1" applyFill="1" applyBorder="1" applyAlignment="1" applyProtection="1">
      <alignment horizontal="left" vertical="top" wrapText="1"/>
    </xf>
    <xf numFmtId="0" fontId="12" fillId="0" borderId="1" xfId="58" applyFont="1" applyFill="1" applyBorder="1" applyAlignment="1" applyProtection="1">
      <alignment horizontal="left" vertical="top" wrapText="1"/>
    </xf>
    <xf numFmtId="2" fontId="18" fillId="0" borderId="1" xfId="2" applyNumberFormat="1" applyFont="1" applyFill="1" applyBorder="1" applyAlignment="1">
      <alignment horizontal="justify" vertical="top" wrapText="1"/>
    </xf>
    <xf numFmtId="0" fontId="12" fillId="0" borderId="1" xfId="2" applyFont="1" applyFill="1" applyBorder="1" applyAlignment="1">
      <alignment horizontal="center" vertical="center" wrapText="1"/>
    </xf>
    <xf numFmtId="2" fontId="12" fillId="0" borderId="1" xfId="2" applyNumberFormat="1" applyFont="1" applyFill="1" applyBorder="1" applyAlignment="1">
      <alignment horizontal="justify" vertical="top" wrapText="1"/>
    </xf>
    <xf numFmtId="2" fontId="12" fillId="0" borderId="1" xfId="0" applyNumberFormat="1" applyFont="1" applyFill="1" applyBorder="1" applyAlignment="1">
      <alignment horizontal="justify" vertical="top" wrapText="1"/>
    </xf>
    <xf numFmtId="0" fontId="12" fillId="0" borderId="1" xfId="0" applyFont="1" applyFill="1" applyBorder="1" applyAlignment="1">
      <alignment horizontal="center" vertical="center" wrapText="1"/>
    </xf>
    <xf numFmtId="0" fontId="12" fillId="0" borderId="1" xfId="2" applyFont="1" applyFill="1" applyBorder="1" applyAlignment="1">
      <alignment horizontal="center" vertical="center"/>
    </xf>
    <xf numFmtId="0" fontId="12" fillId="0" borderId="1" xfId="59" applyFont="1" applyFill="1" applyBorder="1" applyAlignment="1">
      <alignment horizontal="center" vertical="center" wrapText="1"/>
    </xf>
    <xf numFmtId="2" fontId="12" fillId="0" borderId="1" xfId="35" applyNumberFormat="1" applyFont="1" applyFill="1" applyBorder="1" applyAlignment="1">
      <alignment horizontal="justify" vertical="top" wrapText="1"/>
    </xf>
    <xf numFmtId="0" fontId="12" fillId="0" borderId="1" xfId="35" applyFont="1" applyFill="1" applyBorder="1" applyAlignment="1">
      <alignment horizontal="center" vertical="center" wrapText="1"/>
    </xf>
    <xf numFmtId="0" fontId="12" fillId="0" borderId="1" xfId="55" applyFont="1" applyFill="1" applyBorder="1" applyAlignment="1">
      <alignment horizontal="right" vertical="center"/>
    </xf>
    <xf numFmtId="0" fontId="12" fillId="0" borderId="1" xfId="55" applyFont="1" applyFill="1" applyBorder="1" applyAlignment="1">
      <alignment horizontal="right" vertical="center" wrapText="1"/>
    </xf>
    <xf numFmtId="1" fontId="12" fillId="0" borderId="1" xfId="3" applyNumberFormat="1" applyFont="1" applyFill="1" applyBorder="1" applyAlignment="1">
      <alignment horizontal="right" vertical="center" wrapText="1"/>
    </xf>
    <xf numFmtId="1" fontId="12" fillId="0" borderId="1" xfId="5" applyNumberFormat="1" applyFont="1" applyFill="1" applyBorder="1" applyAlignment="1">
      <alignment horizontal="right" vertical="center" wrapText="1"/>
    </xf>
    <xf numFmtId="1" fontId="12" fillId="0" borderId="1" xfId="11" applyNumberFormat="1" applyFont="1" applyFill="1" applyBorder="1" applyAlignment="1">
      <alignment horizontal="right" vertical="center" wrapText="1"/>
    </xf>
    <xf numFmtId="1" fontId="12" fillId="0" borderId="1" xfId="25" applyNumberFormat="1" applyFont="1" applyFill="1" applyBorder="1" applyAlignment="1">
      <alignment horizontal="right" vertical="center" wrapText="1"/>
    </xf>
    <xf numFmtId="4" fontId="12" fillId="0" borderId="1" xfId="8" applyNumberFormat="1" applyFont="1" applyFill="1" applyBorder="1" applyAlignment="1">
      <alignment horizontal="center" vertical="center" wrapText="1"/>
    </xf>
    <xf numFmtId="1" fontId="12" fillId="0" borderId="1" xfId="8" applyNumberFormat="1" applyFont="1" applyFill="1" applyBorder="1" applyAlignment="1">
      <alignment horizontal="right" vertical="center" wrapText="1"/>
    </xf>
    <xf numFmtId="1" fontId="12" fillId="0" borderId="1" xfId="55" applyNumberFormat="1" applyFont="1" applyFill="1" applyBorder="1" applyAlignment="1">
      <alignment horizontal="right" vertical="center" wrapText="1"/>
    </xf>
    <xf numFmtId="1" fontId="12" fillId="0" borderId="1" xfId="5" applyNumberFormat="1" applyFont="1" applyFill="1" applyBorder="1" applyAlignment="1">
      <alignment horizontal="right" vertical="center"/>
    </xf>
    <xf numFmtId="1" fontId="12" fillId="0" borderId="1" xfId="2" applyNumberFormat="1" applyFont="1" applyFill="1" applyBorder="1" applyAlignment="1">
      <alignment horizontal="right" vertical="center" wrapText="1"/>
    </xf>
    <xf numFmtId="1" fontId="12" fillId="0" borderId="1" xfId="35" applyNumberFormat="1" applyFont="1" applyFill="1" applyBorder="1" applyAlignment="1">
      <alignment horizontal="right" vertical="center" wrapText="1"/>
    </xf>
    <xf numFmtId="0" fontId="12" fillId="7" borderId="0" xfId="4" applyFont="1" applyFill="1" applyBorder="1" applyAlignment="1">
      <alignment horizontal="center" vertical="center" wrapText="1"/>
    </xf>
    <xf numFmtId="0" fontId="12" fillId="7" borderId="0" xfId="4" applyFont="1" applyFill="1" applyBorder="1" applyAlignment="1">
      <alignment horizontal="center" vertical="center" wrapText="1"/>
    </xf>
    <xf numFmtId="0" fontId="18" fillId="7" borderId="1" xfId="48" applyFont="1" applyFill="1" applyBorder="1" applyAlignment="1">
      <alignment horizontal="center" vertical="center" wrapText="1"/>
    </xf>
    <xf numFmtId="0" fontId="52" fillId="0" borderId="1" xfId="0" applyFont="1" applyFill="1" applyBorder="1" applyAlignment="1" applyProtection="1">
      <alignment horizontal="center" vertical="center" wrapText="1"/>
    </xf>
    <xf numFmtId="9" fontId="12" fillId="0" borderId="1" xfId="62" applyFont="1" applyFill="1" applyBorder="1" applyAlignment="1" applyProtection="1">
      <alignment horizontal="center" vertical="center" wrapText="1"/>
      <protection locked="0"/>
    </xf>
    <xf numFmtId="164" fontId="12" fillId="7" borderId="1" xfId="3" applyNumberFormat="1" applyFont="1" applyFill="1" applyBorder="1" applyAlignment="1">
      <alignment horizontal="center" vertical="center" wrapText="1"/>
    </xf>
    <xf numFmtId="2" fontId="12" fillId="7" borderId="1" xfId="3" applyNumberFormat="1" applyFont="1" applyFill="1" applyBorder="1" applyAlignment="1">
      <alignment horizontal="center" vertical="center" wrapText="1"/>
    </xf>
    <xf numFmtId="0" fontId="18" fillId="7" borderId="4" xfId="48" applyFont="1" applyFill="1" applyBorder="1" applyAlignment="1">
      <alignment horizontal="center" vertical="center" wrapText="1"/>
    </xf>
    <xf numFmtId="0" fontId="52" fillId="0" borderId="1" xfId="0" applyFont="1" applyFill="1" applyBorder="1" applyAlignment="1" applyProtection="1">
      <alignment horizontal="center" vertical="center" wrapText="1"/>
    </xf>
    <xf numFmtId="0" fontId="18" fillId="7" borderId="1" xfId="48" applyFont="1" applyFill="1" applyBorder="1" applyAlignment="1">
      <alignment horizontal="center" vertical="center" wrapText="1"/>
    </xf>
    <xf numFmtId="0" fontId="18" fillId="7" borderId="4" xfId="48" applyFont="1" applyFill="1" applyBorder="1" applyAlignment="1">
      <alignment horizontal="center" vertical="center" wrapText="1"/>
    </xf>
    <xf numFmtId="0" fontId="12" fillId="0" borderId="0" xfId="4" applyFont="1" applyFill="1" applyBorder="1" applyAlignment="1">
      <alignment horizontal="center" vertical="center" wrapText="1"/>
    </xf>
    <xf numFmtId="0" fontId="12" fillId="0" borderId="1" xfId="55" applyFont="1" applyFill="1" applyBorder="1" applyAlignment="1">
      <alignment horizontal="center" vertical="center" wrapText="1"/>
    </xf>
    <xf numFmtId="2" fontId="12" fillId="0" borderId="1" xfId="2" applyNumberFormat="1" applyFont="1" applyFill="1" applyBorder="1" applyAlignment="1">
      <alignment horizontal="right" vertical="center"/>
    </xf>
    <xf numFmtId="2" fontId="12" fillId="0" borderId="1" xfId="3" applyNumberFormat="1" applyFont="1" applyFill="1" applyBorder="1" applyAlignment="1">
      <alignment horizontal="right" vertical="center" wrapText="1"/>
    </xf>
    <xf numFmtId="2" fontId="12" fillId="0" borderId="1" xfId="58" applyNumberFormat="1" applyFont="1" applyFill="1" applyBorder="1" applyAlignment="1">
      <alignment horizontal="right" vertical="center"/>
    </xf>
    <xf numFmtId="164" fontId="12" fillId="0" borderId="1" xfId="38" applyNumberFormat="1" applyFont="1" applyFill="1" applyBorder="1" applyAlignment="1" applyProtection="1">
      <alignment horizontal="right" vertical="center"/>
    </xf>
    <xf numFmtId="0" fontId="32" fillId="7" borderId="0" xfId="48" applyFont="1" applyFill="1" applyBorder="1" applyAlignment="1">
      <alignment vertical="center" wrapText="1"/>
    </xf>
    <xf numFmtId="164" fontId="12" fillId="0" borderId="0" xfId="55" applyNumberFormat="1" applyFont="1" applyFill="1" applyBorder="1" applyAlignment="1">
      <alignment horizontal="center" vertical="center" wrapText="1"/>
    </xf>
    <xf numFmtId="0" fontId="52" fillId="0" borderId="1" xfId="0" applyFont="1" applyFill="1" applyBorder="1" applyAlignment="1" applyProtection="1">
      <alignment horizontal="center" vertical="center" wrapText="1"/>
    </xf>
    <xf numFmtId="0" fontId="18" fillId="7" borderId="4" xfId="48" applyFont="1" applyFill="1" applyBorder="1" applyAlignment="1">
      <alignment horizontal="center" vertical="center" wrapText="1"/>
    </xf>
    <xf numFmtId="0" fontId="12" fillId="0" borderId="0" xfId="4" applyFont="1" applyFill="1" applyBorder="1" applyAlignment="1">
      <alignment horizontal="center" vertical="center" wrapText="1"/>
    </xf>
    <xf numFmtId="2" fontId="52" fillId="0" borderId="1" xfId="0" applyNumberFormat="1" applyFont="1" applyFill="1" applyBorder="1" applyAlignment="1" applyProtection="1">
      <alignment horizontal="center" vertical="center" wrapText="1"/>
    </xf>
    <xf numFmtId="2" fontId="18" fillId="0" borderId="1" xfId="54" applyNumberFormat="1" applyFont="1" applyFill="1" applyBorder="1" applyAlignment="1">
      <alignment vertical="center" wrapText="1"/>
    </xf>
    <xf numFmtId="2" fontId="12" fillId="0" borderId="0" xfId="55" applyNumberFormat="1" applyFont="1" applyFill="1" applyBorder="1" applyAlignment="1">
      <alignment horizontal="center" vertical="center" wrapText="1"/>
    </xf>
    <xf numFmtId="2" fontId="12" fillId="0" borderId="0" xfId="26" applyNumberFormat="1" applyFont="1" applyFill="1" applyBorder="1" applyAlignment="1">
      <alignment horizontal="center" vertical="center" wrapText="1"/>
    </xf>
    <xf numFmtId="2" fontId="12" fillId="0" borderId="0" xfId="4" applyNumberFormat="1" applyFont="1" applyFill="1" applyBorder="1" applyAlignment="1">
      <alignment horizontal="center" vertical="center" wrapText="1"/>
    </xf>
    <xf numFmtId="2" fontId="12" fillId="0" borderId="0" xfId="55" applyNumberFormat="1" applyFont="1" applyFill="1" applyAlignment="1">
      <alignment horizontal="center" vertical="center" wrapText="1"/>
    </xf>
    <xf numFmtId="2" fontId="12" fillId="0" borderId="1" xfId="55" applyNumberFormat="1" applyFont="1" applyFill="1" applyBorder="1" applyAlignment="1">
      <alignment horizontal="right" vertical="center" wrapText="1"/>
    </xf>
    <xf numFmtId="2" fontId="12" fillId="0" borderId="1" xfId="5" applyNumberFormat="1" applyFont="1" applyFill="1" applyBorder="1" applyAlignment="1">
      <alignment horizontal="right" vertical="center" wrapText="1"/>
    </xf>
    <xf numFmtId="2" fontId="12" fillId="0" borderId="1" xfId="5" applyNumberFormat="1" applyFont="1" applyFill="1" applyBorder="1" applyAlignment="1">
      <alignment horizontal="right" vertical="center"/>
    </xf>
    <xf numFmtId="2" fontId="12" fillId="0" borderId="0" xfId="2" applyNumberFormat="1" applyFont="1" applyFill="1" applyBorder="1" applyAlignment="1">
      <alignment horizontal="right" vertical="center"/>
    </xf>
    <xf numFmtId="2" fontId="18" fillId="7" borderId="1" xfId="54" applyNumberFormat="1" applyFont="1" applyFill="1" applyBorder="1" applyAlignment="1">
      <alignment vertical="center" wrapText="1"/>
    </xf>
    <xf numFmtId="0" fontId="12" fillId="7" borderId="0" xfId="4" applyFont="1" applyFill="1" applyBorder="1" applyAlignment="1">
      <alignment horizontal="center" vertical="center" wrapText="1"/>
    </xf>
    <xf numFmtId="0" fontId="52" fillId="0" borderId="1" xfId="0" applyFont="1" applyFill="1" applyBorder="1" applyAlignment="1" applyProtection="1">
      <alignment horizontal="center" vertical="center" wrapText="1"/>
    </xf>
    <xf numFmtId="0" fontId="18" fillId="7" borderId="1" xfId="48" applyFont="1" applyFill="1" applyBorder="1" applyAlignment="1">
      <alignment horizontal="center" vertical="center" wrapText="1"/>
    </xf>
    <xf numFmtId="0" fontId="18" fillId="7" borderId="4" xfId="48" applyFont="1" applyFill="1" applyBorder="1" applyAlignment="1">
      <alignment horizontal="center" vertical="center" wrapText="1"/>
    </xf>
    <xf numFmtId="0" fontId="18" fillId="7" borderId="35" xfId="48" applyFont="1" applyFill="1" applyBorder="1" applyAlignment="1">
      <alignment horizontal="center" vertical="center" wrapText="1"/>
    </xf>
    <xf numFmtId="1" fontId="12" fillId="0" borderId="34" xfId="55" applyNumberFormat="1" applyFont="1" applyFill="1" applyBorder="1" applyAlignment="1">
      <alignment horizontal="center" vertical="center" wrapText="1"/>
    </xf>
    <xf numFmtId="1" fontId="12" fillId="0" borderId="34" xfId="56" applyNumberFormat="1" applyFont="1" applyFill="1" applyBorder="1" applyAlignment="1">
      <alignment horizontal="center" vertical="center" wrapText="1"/>
    </xf>
    <xf numFmtId="1" fontId="12" fillId="7" borderId="34" xfId="48" applyNumberFormat="1" applyFont="1" applyFill="1" applyBorder="1" applyAlignment="1">
      <alignment horizontal="center" vertical="center" wrapText="1"/>
    </xf>
    <xf numFmtId="1" fontId="12" fillId="0" borderId="34" xfId="5" applyNumberFormat="1" applyFont="1" applyFill="1" applyBorder="1" applyAlignment="1">
      <alignment horizontal="center" vertical="center" wrapText="1"/>
    </xf>
    <xf numFmtId="169" fontId="12" fillId="0" borderId="34" xfId="5" applyNumberFormat="1" applyFont="1" applyFill="1" applyBorder="1" applyAlignment="1">
      <alignment horizontal="center" vertical="center"/>
    </xf>
    <xf numFmtId="1" fontId="12" fillId="0" borderId="34" xfId="5" applyNumberFormat="1" applyFont="1" applyFill="1" applyBorder="1" applyAlignment="1">
      <alignment horizontal="center" vertical="center"/>
    </xf>
    <xf numFmtId="169" fontId="18" fillId="0" borderId="34" xfId="5" applyNumberFormat="1" applyFont="1" applyFill="1" applyBorder="1" applyAlignment="1">
      <alignment horizontal="center" vertical="center"/>
    </xf>
    <xf numFmtId="1" fontId="12" fillId="0" borderId="34" xfId="58" applyNumberFormat="1" applyFont="1" applyFill="1" applyBorder="1" applyAlignment="1">
      <alignment horizontal="center" vertical="center" wrapText="1"/>
    </xf>
    <xf numFmtId="0" fontId="12" fillId="0" borderId="34" xfId="58" applyFont="1" applyFill="1" applyBorder="1" applyAlignment="1">
      <alignment horizontal="center" vertical="center" wrapText="1"/>
    </xf>
    <xf numFmtId="0" fontId="12" fillId="0" borderId="34" xfId="2" applyFont="1" applyFill="1" applyBorder="1" applyAlignment="1">
      <alignment horizontal="center" vertical="center"/>
    </xf>
    <xf numFmtId="0" fontId="12" fillId="0" borderId="34" xfId="59" applyFont="1" applyFill="1" applyBorder="1" applyAlignment="1">
      <alignment horizontal="center" vertical="center" wrapText="1"/>
    </xf>
    <xf numFmtId="0" fontId="18" fillId="0" borderId="34" xfId="55" applyFont="1" applyFill="1" applyBorder="1" applyAlignment="1">
      <alignment horizontal="center" vertical="center" wrapText="1"/>
    </xf>
    <xf numFmtId="0" fontId="12" fillId="0" borderId="1" xfId="55" applyFont="1" applyFill="1" applyBorder="1"/>
    <xf numFmtId="0" fontId="12" fillId="0" borderId="1" xfId="55" applyFont="1" applyFill="1" applyBorder="1" applyAlignment="1">
      <alignment wrapText="1"/>
    </xf>
    <xf numFmtId="0" fontId="12" fillId="0" borderId="1" xfId="48" applyFont="1" applyFill="1" applyBorder="1" applyAlignment="1">
      <alignment vertical="center" wrapText="1"/>
    </xf>
    <xf numFmtId="0" fontId="12" fillId="0" borderId="1" xfId="55" applyFont="1" applyFill="1" applyBorder="1" applyAlignment="1">
      <alignment vertical="center" wrapText="1"/>
    </xf>
    <xf numFmtId="0" fontId="12" fillId="0" borderId="1" xfId="55" applyFont="1" applyFill="1" applyBorder="1" applyAlignment="1">
      <alignment vertical="center"/>
    </xf>
    <xf numFmtId="0" fontId="12" fillId="0" borderId="1" xfId="5" applyNumberFormat="1" applyFont="1" applyFill="1" applyBorder="1" applyAlignment="1">
      <alignment horizontal="center" vertical="center"/>
    </xf>
    <xf numFmtId="0" fontId="18" fillId="0" borderId="1" xfId="5" applyNumberFormat="1" applyFont="1" applyFill="1" applyBorder="1" applyAlignment="1">
      <alignment horizontal="center" vertical="center"/>
    </xf>
    <xf numFmtId="0" fontId="12" fillId="0" borderId="0" xfId="55" applyFont="1" applyFill="1" applyAlignment="1">
      <alignment horizontal="center" wrapText="1"/>
    </xf>
    <xf numFmtId="0" fontId="12" fillId="0" borderId="0" xfId="48" applyFont="1" applyFill="1" applyAlignment="1">
      <alignment horizontal="center" vertical="center" wrapText="1"/>
    </xf>
    <xf numFmtId="0" fontId="12" fillId="0" borderId="0" xfId="55" applyFont="1" applyFill="1" applyAlignment="1">
      <alignment horizontal="center"/>
    </xf>
    <xf numFmtId="0" fontId="18" fillId="0" borderId="0" xfId="58" applyFont="1" applyFill="1" applyAlignment="1">
      <alignment horizontal="center" vertical="center" wrapText="1"/>
    </xf>
    <xf numFmtId="2" fontId="12" fillId="7" borderId="1" xfId="5" applyNumberFormat="1" applyFont="1" applyFill="1" applyBorder="1" applyAlignment="1">
      <alignment horizontal="center" vertical="center" wrapText="1"/>
    </xf>
    <xf numFmtId="0" fontId="12" fillId="7" borderId="1" xfId="5" applyNumberFormat="1" applyFont="1" applyFill="1" applyBorder="1" applyAlignment="1">
      <alignment horizontal="center" vertical="center"/>
    </xf>
    <xf numFmtId="2" fontId="12" fillId="7" borderId="1" xfId="5" applyNumberFormat="1" applyFont="1" applyFill="1" applyBorder="1" applyAlignment="1">
      <alignment horizontal="center" vertical="center"/>
    </xf>
    <xf numFmtId="0" fontId="18" fillId="7" borderId="1" xfId="5" applyNumberFormat="1" applyFont="1" applyFill="1" applyBorder="1" applyAlignment="1">
      <alignment horizontal="center" vertical="center"/>
    </xf>
    <xf numFmtId="2" fontId="12" fillId="7" borderId="1" xfId="0" applyNumberFormat="1" applyFont="1" applyFill="1" applyBorder="1" applyAlignment="1">
      <alignment horizontal="center" vertical="center" wrapText="1"/>
    </xf>
    <xf numFmtId="2" fontId="18" fillId="0" borderId="1" xfId="1" applyNumberFormat="1" applyFont="1" applyFill="1" applyBorder="1" applyAlignment="1">
      <alignment vertical="center" wrapText="1"/>
    </xf>
    <xf numFmtId="165" fontId="18" fillId="0" borderId="1" xfId="1" applyFont="1" applyFill="1" applyBorder="1" applyAlignment="1">
      <alignment vertical="center" wrapText="1"/>
    </xf>
    <xf numFmtId="2" fontId="12" fillId="7" borderId="0" xfId="48" applyNumberFormat="1" applyFont="1" applyFill="1" applyBorder="1" applyAlignment="1">
      <alignment horizontal="center" vertical="center" wrapText="1"/>
    </xf>
    <xf numFmtId="2" fontId="12" fillId="7" borderId="0" xfId="26" applyNumberFormat="1" applyFont="1" applyFill="1" applyBorder="1" applyAlignment="1">
      <alignment horizontal="center" vertical="center" wrapText="1"/>
    </xf>
    <xf numFmtId="2" fontId="12" fillId="7" borderId="0" xfId="4" applyNumberFormat="1" applyFont="1" applyFill="1" applyBorder="1" applyAlignment="1">
      <alignment horizontal="center" vertical="center" wrapText="1"/>
    </xf>
    <xf numFmtId="2" fontId="12" fillId="7" borderId="0" xfId="48" applyNumberFormat="1" applyFont="1" applyFill="1" applyAlignment="1">
      <alignment horizontal="center" vertical="center" wrapText="1"/>
    </xf>
    <xf numFmtId="0" fontId="53" fillId="11" borderId="0" xfId="0" applyFont="1" applyFill="1" applyBorder="1" applyAlignment="1" applyProtection="1">
      <alignment vertical="center"/>
    </xf>
    <xf numFmtId="0" fontId="52" fillId="11" borderId="0" xfId="0" applyFont="1" applyFill="1" applyAlignment="1" applyProtection="1">
      <alignment horizontal="center" vertical="center" wrapText="1"/>
    </xf>
    <xf numFmtId="0" fontId="53" fillId="0" borderId="1" xfId="0" applyFont="1" applyFill="1" applyBorder="1" applyAlignment="1" applyProtection="1">
      <alignment horizontal="center" vertical="center"/>
    </xf>
    <xf numFmtId="2" fontId="53" fillId="0" borderId="1" xfId="0" applyNumberFormat="1" applyFont="1" applyFill="1" applyBorder="1" applyAlignment="1" applyProtection="1">
      <alignment horizontal="center" vertical="center"/>
    </xf>
    <xf numFmtId="0" fontId="54" fillId="11" borderId="0" xfId="0" applyFont="1" applyFill="1" applyBorder="1" applyAlignment="1" applyProtection="1">
      <alignment horizontal="center" vertical="center" wrapText="1"/>
    </xf>
    <xf numFmtId="0" fontId="54" fillId="11" borderId="0" xfId="0" applyFont="1" applyFill="1" applyAlignment="1" applyProtection="1">
      <alignment horizontal="center" vertical="center" wrapText="1"/>
    </xf>
    <xf numFmtId="0" fontId="52" fillId="12" borderId="1" xfId="0" applyFont="1" applyFill="1" applyBorder="1" applyAlignment="1" applyProtection="1">
      <alignment horizontal="center" vertical="center" wrapText="1"/>
    </xf>
    <xf numFmtId="2" fontId="52" fillId="12" borderId="1" xfId="0" applyNumberFormat="1" applyFont="1" applyFill="1" applyBorder="1" applyAlignment="1" applyProtection="1">
      <alignment horizontal="center" vertical="center" wrapText="1"/>
    </xf>
    <xf numFmtId="0" fontId="54" fillId="12" borderId="1" xfId="0" applyFont="1" applyFill="1" applyBorder="1" applyAlignment="1" applyProtection="1">
      <alignment horizontal="center" vertical="center" wrapText="1"/>
    </xf>
    <xf numFmtId="0" fontId="54" fillId="12" borderId="1" xfId="0" applyFont="1" applyFill="1" applyBorder="1" applyAlignment="1" applyProtection="1">
      <alignment horizontal="justify" vertical="center" wrapText="1"/>
    </xf>
    <xf numFmtId="0" fontId="52" fillId="12" borderId="1" xfId="0" applyFont="1" applyFill="1" applyBorder="1" applyAlignment="1" applyProtection="1">
      <alignment vertical="center" wrapText="1"/>
    </xf>
    <xf numFmtId="0" fontId="52" fillId="0" borderId="0" xfId="0" applyFont="1" applyFill="1" applyBorder="1" applyAlignment="1" applyProtection="1">
      <alignment horizontal="center" vertical="center" wrapText="1"/>
    </xf>
    <xf numFmtId="2" fontId="52" fillId="0" borderId="0" xfId="0" applyNumberFormat="1" applyFont="1" applyFill="1" applyBorder="1" applyAlignment="1" applyProtection="1">
      <alignment horizontal="center" vertical="center" wrapText="1"/>
    </xf>
    <xf numFmtId="0" fontId="52" fillId="0" borderId="0" xfId="0" applyFont="1" applyFill="1" applyBorder="1" applyAlignment="1" applyProtection="1">
      <alignment horizontal="left" vertical="center" wrapText="1"/>
    </xf>
    <xf numFmtId="2" fontId="52" fillId="0" borderId="1" xfId="1" applyNumberFormat="1" applyFont="1" applyFill="1" applyBorder="1" applyAlignment="1" applyProtection="1">
      <alignment horizontal="right" vertical="center" wrapText="1"/>
    </xf>
    <xf numFmtId="0" fontId="54" fillId="3" borderId="0" xfId="0" applyFont="1" applyFill="1" applyAlignment="1" applyProtection="1">
      <alignment horizontal="center" vertical="center" wrapText="1"/>
    </xf>
    <xf numFmtId="0" fontId="54" fillId="0" borderId="0" xfId="0" applyFont="1" applyFill="1" applyBorder="1" applyAlignment="1" applyProtection="1">
      <alignment horizontal="center" vertical="center" wrapText="1"/>
    </xf>
    <xf numFmtId="2" fontId="54" fillId="0" borderId="0" xfId="0" applyNumberFormat="1" applyFont="1" applyFill="1" applyBorder="1" applyAlignment="1" applyProtection="1">
      <alignment horizontal="center" vertical="center" wrapText="1"/>
    </xf>
    <xf numFmtId="0" fontId="14" fillId="0" borderId="0" xfId="0" applyFont="1" applyAlignment="1" applyProtection="1">
      <alignment horizontal="center" vertical="center"/>
    </xf>
    <xf numFmtId="0" fontId="14" fillId="0" borderId="0" xfId="0" applyFont="1" applyProtection="1"/>
    <xf numFmtId="2" fontId="14" fillId="0" borderId="0" xfId="0" applyNumberFormat="1" applyFont="1" applyProtection="1"/>
    <xf numFmtId="1" fontId="12" fillId="3" borderId="1" xfId="55" applyNumberFormat="1" applyFont="1" applyFill="1" applyBorder="1" applyAlignment="1">
      <alignment horizontal="center" vertical="center" wrapText="1"/>
    </xf>
    <xf numFmtId="1" fontId="12" fillId="3" borderId="1" xfId="48" applyNumberFormat="1" applyFont="1" applyFill="1" applyBorder="1" applyAlignment="1">
      <alignment horizontal="center" vertical="center" wrapText="1"/>
    </xf>
    <xf numFmtId="1" fontId="12" fillId="3" borderId="1" xfId="51" applyNumberFormat="1" applyFont="1" applyFill="1" applyBorder="1" applyAlignment="1">
      <alignment horizontal="center" vertical="center" wrapText="1"/>
    </xf>
    <xf numFmtId="0" fontId="12" fillId="3" borderId="1" xfId="51" applyFont="1" applyFill="1" applyBorder="1" applyAlignment="1">
      <alignment horizontal="center" vertical="center" wrapText="1"/>
    </xf>
    <xf numFmtId="1" fontId="12" fillId="3" borderId="34" xfId="55" applyNumberFormat="1" applyFont="1" applyFill="1" applyBorder="1" applyAlignment="1">
      <alignment horizontal="center" vertical="center" wrapText="1"/>
    </xf>
    <xf numFmtId="169" fontId="12" fillId="3" borderId="1" xfId="5" applyNumberFormat="1" applyFont="1" applyFill="1" applyBorder="1" applyAlignment="1">
      <alignment horizontal="center" vertical="center"/>
    </xf>
    <xf numFmtId="1" fontId="12" fillId="3" borderId="1" xfId="5" applyNumberFormat="1" applyFont="1" applyFill="1" applyBorder="1" applyAlignment="1">
      <alignment horizontal="center" vertical="center"/>
    </xf>
    <xf numFmtId="0" fontId="12" fillId="3" borderId="1" xfId="55" applyFont="1" applyFill="1" applyBorder="1" applyAlignment="1">
      <alignment horizontal="center"/>
    </xf>
    <xf numFmtId="169" fontId="18" fillId="3" borderId="1" xfId="5" applyNumberFormat="1" applyFont="1" applyFill="1" applyBorder="1" applyAlignment="1">
      <alignment horizontal="center" vertical="center"/>
    </xf>
    <xf numFmtId="1" fontId="12" fillId="3" borderId="1" xfId="58" applyNumberFormat="1" applyFont="1" applyFill="1" applyBorder="1" applyAlignment="1">
      <alignment horizontal="center" vertical="center" wrapText="1"/>
    </xf>
    <xf numFmtId="0" fontId="12" fillId="3" borderId="1" xfId="59" applyFont="1" applyFill="1" applyBorder="1" applyAlignment="1">
      <alignment horizontal="center" vertical="center" wrapText="1"/>
    </xf>
    <xf numFmtId="0" fontId="12" fillId="3" borderId="1" xfId="58" applyFont="1" applyFill="1" applyBorder="1" applyAlignment="1">
      <alignment horizontal="center" vertical="center" wrapText="1"/>
    </xf>
    <xf numFmtId="0" fontId="15" fillId="0" borderId="6" xfId="0" applyFont="1" applyBorder="1" applyAlignment="1">
      <alignment horizontal="center" vertical="center" wrapText="1"/>
    </xf>
    <xf numFmtId="0" fontId="15" fillId="0" borderId="6" xfId="0" applyFont="1" applyBorder="1" applyAlignment="1">
      <alignment horizontal="center" vertical="center"/>
    </xf>
    <xf numFmtId="0" fontId="15" fillId="0" borderId="6" xfId="12" applyFont="1" applyBorder="1" applyAlignment="1">
      <alignment horizontal="center" vertical="center" wrapText="1"/>
    </xf>
    <xf numFmtId="0" fontId="15" fillId="0" borderId="6" xfId="12" applyFont="1" applyBorder="1" applyAlignment="1">
      <alignment horizontal="center" vertical="center"/>
    </xf>
    <xf numFmtId="1" fontId="20" fillId="0" borderId="17" xfId="12" applyNumberFormat="1" applyFont="1" applyFill="1" applyBorder="1" applyAlignment="1">
      <alignment horizontal="center" wrapText="1"/>
    </xf>
    <xf numFmtId="1" fontId="20" fillId="0" borderId="0" xfId="12" applyNumberFormat="1" applyFont="1" applyFill="1" applyAlignment="1">
      <alignment horizontal="center" wrapText="1"/>
    </xf>
    <xf numFmtId="0" fontId="32" fillId="7" borderId="6" xfId="48" applyFont="1" applyFill="1" applyBorder="1" applyAlignment="1">
      <alignment horizontal="left" vertical="center" wrapText="1"/>
    </xf>
    <xf numFmtId="0" fontId="12" fillId="7" borderId="0" xfId="4" applyFont="1" applyFill="1" applyBorder="1" applyAlignment="1">
      <alignment horizontal="center" vertical="center" wrapText="1"/>
    </xf>
    <xf numFmtId="0" fontId="32" fillId="0" borderId="1" xfId="5" applyFont="1" applyFill="1" applyBorder="1" applyAlignment="1">
      <alignment horizontal="center" vertical="center" wrapText="1"/>
    </xf>
    <xf numFmtId="0" fontId="52" fillId="0" borderId="1" xfId="0" applyFont="1" applyFill="1" applyBorder="1" applyAlignment="1" applyProtection="1">
      <alignment horizontal="center" vertical="center" wrapText="1"/>
    </xf>
    <xf numFmtId="0" fontId="18" fillId="7" borderId="1" xfId="48" applyFont="1" applyFill="1" applyBorder="1" applyAlignment="1">
      <alignment horizontal="center" vertical="center" wrapText="1"/>
    </xf>
    <xf numFmtId="0" fontId="18" fillId="7" borderId="2" xfId="48" applyFont="1" applyFill="1" applyBorder="1" applyAlignment="1">
      <alignment horizontal="center" vertical="center" wrapText="1"/>
    </xf>
    <xf numFmtId="0" fontId="18" fillId="7" borderId="4" xfId="48" applyFont="1" applyFill="1" applyBorder="1" applyAlignment="1">
      <alignment horizontal="center" vertical="center" wrapText="1"/>
    </xf>
    <xf numFmtId="0" fontId="52" fillId="0" borderId="3" xfId="0" applyFont="1" applyFill="1" applyBorder="1" applyAlignment="1" applyProtection="1">
      <alignment horizontal="center" vertical="center" wrapText="1"/>
    </xf>
    <xf numFmtId="0" fontId="52" fillId="0" borderId="34" xfId="0" applyFont="1" applyFill="1" applyBorder="1" applyAlignment="1" applyProtection="1">
      <alignment horizontal="center" vertical="center" wrapText="1"/>
    </xf>
    <xf numFmtId="0" fontId="53" fillId="0" borderId="1" xfId="0" applyFont="1" applyFill="1" applyBorder="1" applyAlignment="1" applyProtection="1">
      <alignment horizontal="center" vertical="center" wrapText="1"/>
    </xf>
    <xf numFmtId="0" fontId="12" fillId="0" borderId="0" xfId="4" applyFont="1" applyFill="1" applyBorder="1" applyAlignment="1">
      <alignment horizontal="center" vertical="center" wrapText="1"/>
    </xf>
    <xf numFmtId="0" fontId="32" fillId="7" borderId="1" xfId="48" applyFont="1" applyFill="1" applyBorder="1" applyAlignment="1">
      <alignment horizontal="left" vertical="center" wrapText="1"/>
    </xf>
    <xf numFmtId="0" fontId="39" fillId="3" borderId="0" xfId="0" applyFont="1" applyFill="1" applyAlignment="1">
      <alignment horizontal="center" vertical="center"/>
    </xf>
    <xf numFmtId="0" fontId="15" fillId="6" borderId="1" xfId="0" applyFont="1" applyFill="1" applyBorder="1" applyAlignment="1">
      <alignment horizontal="center" vertical="center"/>
    </xf>
    <xf numFmtId="0" fontId="20" fillId="0" borderId="16" xfId="0" applyFont="1" applyBorder="1" applyAlignment="1">
      <alignment horizontal="left" vertical="center" wrapText="1"/>
    </xf>
    <xf numFmtId="0" fontId="15" fillId="0" borderId="1" xfId="0" applyFont="1" applyBorder="1" applyAlignment="1">
      <alignment horizontal="center" vertical="center"/>
    </xf>
    <xf numFmtId="0" fontId="15" fillId="0" borderId="1" xfId="0" applyFont="1" applyFill="1" applyBorder="1" applyAlignment="1">
      <alignment horizontal="center" vertical="center"/>
    </xf>
    <xf numFmtId="1" fontId="15" fillId="0" borderId="1" xfId="0" applyNumberFormat="1" applyFont="1" applyFill="1" applyBorder="1" applyAlignment="1">
      <alignment horizontal="center" vertical="center" wrapText="1"/>
    </xf>
    <xf numFmtId="168" fontId="15" fillId="0" borderId="1" xfId="0" applyNumberFormat="1" applyFont="1" applyFill="1" applyBorder="1" applyAlignment="1">
      <alignment horizontal="center" vertical="center" wrapText="1"/>
    </xf>
    <xf numFmtId="2"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1" xfId="6" applyFont="1" applyFill="1" applyBorder="1" applyAlignment="1" applyProtection="1">
      <alignment horizontal="center" vertical="center" wrapText="1"/>
    </xf>
    <xf numFmtId="171" fontId="15" fillId="0" borderId="1" xfId="0" applyNumberFormat="1" applyFont="1" applyFill="1" applyBorder="1" applyAlignment="1">
      <alignment horizontal="center" vertical="center" wrapText="1"/>
    </xf>
    <xf numFmtId="0" fontId="16" fillId="0" borderId="1" xfId="0" applyFont="1" applyBorder="1" applyAlignment="1">
      <alignment horizontal="center" vertical="center" wrapText="1"/>
    </xf>
    <xf numFmtId="0" fontId="0" fillId="0" borderId="1" xfId="0" applyBorder="1" applyAlignment="1">
      <alignment horizontal="center" vertical="center" wrapText="1"/>
    </xf>
    <xf numFmtId="0" fontId="21" fillId="0" borderId="2" xfId="7" applyFont="1" applyFill="1" applyBorder="1" applyAlignment="1">
      <alignment horizontal="center" vertical="center" wrapText="1"/>
    </xf>
    <xf numFmtId="0" fontId="21" fillId="0" borderId="4" xfId="7" applyFont="1" applyFill="1" applyBorder="1" applyAlignment="1">
      <alignment horizontal="center" vertical="center" wrapText="1"/>
    </xf>
    <xf numFmtId="0" fontId="21" fillId="0" borderId="1" xfId="7" applyFont="1" applyFill="1" applyBorder="1" applyAlignment="1">
      <alignment horizontal="center" vertical="center"/>
    </xf>
    <xf numFmtId="0" fontId="17" fillId="0" borderId="6" xfId="0" applyFont="1"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xf>
    <xf numFmtId="0" fontId="21" fillId="0" borderId="1" xfId="7" applyFont="1" applyFill="1" applyBorder="1" applyAlignment="1">
      <alignment horizontal="center" vertical="center" wrapText="1"/>
    </xf>
    <xf numFmtId="0" fontId="21" fillId="0" borderId="1" xfId="6" applyFont="1" applyFill="1" applyBorder="1" applyAlignment="1">
      <alignment horizontal="center" vertical="center" wrapText="1"/>
    </xf>
    <xf numFmtId="0" fontId="23" fillId="0" borderId="1" xfId="0" applyFont="1" applyBorder="1" applyAlignment="1">
      <alignment horizontal="center" vertical="center"/>
    </xf>
    <xf numFmtId="0" fontId="0" fillId="0" borderId="1" xfId="0" applyBorder="1" applyAlignment="1">
      <alignment horizontal="center" vertical="center"/>
    </xf>
    <xf numFmtId="0" fontId="21" fillId="0" borderId="1" xfId="6" applyFont="1" applyFill="1" applyBorder="1" applyAlignment="1" applyProtection="1">
      <alignment horizontal="center" vertical="center" wrapText="1"/>
    </xf>
    <xf numFmtId="0" fontId="16" fillId="0" borderId="1" xfId="0" applyFont="1" applyBorder="1" applyAlignment="1">
      <alignment horizontal="center" vertical="center"/>
    </xf>
    <xf numFmtId="0" fontId="35" fillId="0" borderId="1" xfId="0" applyFont="1" applyBorder="1" applyAlignment="1">
      <alignment horizontal="center"/>
    </xf>
    <xf numFmtId="0" fontId="11" fillId="0" borderId="18" xfId="0" applyFont="1" applyBorder="1" applyAlignment="1">
      <alignment horizontal="center" vertical="center"/>
    </xf>
    <xf numFmtId="0" fontId="16" fillId="0" borderId="27" xfId="0" applyFont="1" applyBorder="1" applyAlignment="1">
      <alignment horizontal="center" vertical="center" wrapText="1"/>
    </xf>
    <xf numFmtId="0" fontId="0" fillId="0" borderId="31" xfId="0" applyBorder="1"/>
    <xf numFmtId="0" fontId="16" fillId="0" borderId="31" xfId="0" applyFont="1" applyBorder="1" applyAlignment="1">
      <alignment horizontal="center" vertical="center" wrapText="1"/>
    </xf>
    <xf numFmtId="0" fontId="32" fillId="7" borderId="1" xfId="48" applyFont="1" applyFill="1" applyBorder="1" applyAlignment="1">
      <alignment horizontal="center" vertical="center" wrapText="1"/>
    </xf>
    <xf numFmtId="0" fontId="18" fillId="0" borderId="0" xfId="61" applyFont="1" applyFill="1" applyBorder="1" applyAlignment="1" applyProtection="1">
      <alignment horizontal="left" vertical="center" wrapText="1"/>
    </xf>
    <xf numFmtId="0" fontId="32" fillId="0" borderId="1" xfId="61" applyFont="1" applyFill="1" applyBorder="1" applyAlignment="1" applyProtection="1">
      <alignment horizontal="center" vertical="center" wrapText="1"/>
    </xf>
  </cellXfs>
  <cellStyles count="64">
    <cellStyle name="Comma" xfId="54" builtinId="3"/>
    <cellStyle name="Comma 10 2" xfId="63" xr:uid="{00000000-0005-0000-0000-000001000000}"/>
    <cellStyle name="Comma 2" xfId="1" xr:uid="{00000000-0005-0000-0000-000002000000}"/>
    <cellStyle name="Comma 2 2" xfId="14" xr:uid="{00000000-0005-0000-0000-000003000000}"/>
    <cellStyle name="Comma 2 3" xfId="15" xr:uid="{00000000-0005-0000-0000-000004000000}"/>
    <cellStyle name="Comma 3" xfId="16" xr:uid="{00000000-0005-0000-0000-000005000000}"/>
    <cellStyle name="Comma 3 2" xfId="40" xr:uid="{00000000-0005-0000-0000-000006000000}"/>
    <cellStyle name="Comma 4" xfId="17" xr:uid="{00000000-0005-0000-0000-000007000000}"/>
    <cellStyle name="Comma 5" xfId="18" xr:uid="{00000000-0005-0000-0000-000008000000}"/>
    <cellStyle name="Comma 6" xfId="60" xr:uid="{00000000-0005-0000-0000-000009000000}"/>
    <cellStyle name="Hyperlink 2" xfId="19" xr:uid="{00000000-0005-0000-0000-00000A000000}"/>
    <cellStyle name="Normal" xfId="0" builtinId="0"/>
    <cellStyle name="Normal 10" xfId="61" xr:uid="{00000000-0005-0000-0000-00000C000000}"/>
    <cellStyle name="Normal 2" xfId="2" xr:uid="{00000000-0005-0000-0000-00000D000000}"/>
    <cellStyle name="Normal 2 2" xfId="11" xr:uid="{00000000-0005-0000-0000-00000E000000}"/>
    <cellStyle name="Normal 2 3" xfId="38" xr:uid="{00000000-0005-0000-0000-00000F000000}"/>
    <cellStyle name="Normal 2 5" xfId="32" xr:uid="{00000000-0005-0000-0000-000010000000}"/>
    <cellStyle name="Normal 2 5 2" xfId="35" xr:uid="{00000000-0005-0000-0000-000011000000}"/>
    <cellStyle name="Normal 3" xfId="9" xr:uid="{00000000-0005-0000-0000-000012000000}"/>
    <cellStyle name="Normal 3 2" xfId="10" xr:uid="{00000000-0005-0000-0000-000013000000}"/>
    <cellStyle name="Normal 3 2 2" xfId="13" xr:uid="{00000000-0005-0000-0000-000014000000}"/>
    <cellStyle name="Normal 3 2 2 2" xfId="41" xr:uid="{00000000-0005-0000-0000-000015000000}"/>
    <cellStyle name="Normal 3 2 3" xfId="42" xr:uid="{00000000-0005-0000-0000-000016000000}"/>
    <cellStyle name="Normal 3 3" xfId="43" xr:uid="{00000000-0005-0000-0000-000017000000}"/>
    <cellStyle name="Normal 4" xfId="12" xr:uid="{00000000-0005-0000-0000-000018000000}"/>
    <cellStyle name="Normal 4 2" xfId="44" xr:uid="{00000000-0005-0000-0000-000019000000}"/>
    <cellStyle name="Normal 5" xfId="20" xr:uid="{00000000-0005-0000-0000-00001A000000}"/>
    <cellStyle name="Normal 6" xfId="21" xr:uid="{00000000-0005-0000-0000-00001B000000}"/>
    <cellStyle name="Normal 7" xfId="22" xr:uid="{00000000-0005-0000-0000-00001C000000}"/>
    <cellStyle name="Normal 7 2" xfId="45" xr:uid="{00000000-0005-0000-0000-00001D000000}"/>
    <cellStyle name="Normal 8" xfId="23" xr:uid="{00000000-0005-0000-0000-00001E000000}"/>
    <cellStyle name="Normal 8 2" xfId="46" xr:uid="{00000000-0005-0000-0000-00001F000000}"/>
    <cellStyle name="Normal 9" xfId="27" xr:uid="{00000000-0005-0000-0000-000020000000}"/>
    <cellStyle name="Normal 9 2" xfId="28" xr:uid="{00000000-0005-0000-0000-000021000000}"/>
    <cellStyle name="Normal 9 2 2" xfId="29" xr:uid="{00000000-0005-0000-0000-000022000000}"/>
    <cellStyle name="Normal 9 2 2 2" xfId="39" xr:uid="{00000000-0005-0000-0000-000023000000}"/>
    <cellStyle name="Normal 9 2 2 2 2" xfId="33" xr:uid="{00000000-0005-0000-0000-000024000000}"/>
    <cellStyle name="Normal 9 2 2 2 3" xfId="51" xr:uid="{00000000-0005-0000-0000-000025000000}"/>
    <cellStyle name="Normal 9 2 2 2 3 2" xfId="58" xr:uid="{00000000-0005-0000-0000-000026000000}"/>
    <cellStyle name="Normal 9 2 3" xfId="31" xr:uid="{00000000-0005-0000-0000-000027000000}"/>
    <cellStyle name="Normal 9 2 3 2" xfId="37" xr:uid="{00000000-0005-0000-0000-000028000000}"/>
    <cellStyle name="Normal 9 2 3 2 2" xfId="50" xr:uid="{00000000-0005-0000-0000-000029000000}"/>
    <cellStyle name="Normal 9 2 3 2 2 2" xfId="57" xr:uid="{00000000-0005-0000-0000-00002A000000}"/>
    <cellStyle name="Normal 9 2 3 2 3" xfId="53" xr:uid="{00000000-0005-0000-0000-00002B000000}"/>
    <cellStyle name="Normal 9 2 4" xfId="34" xr:uid="{00000000-0005-0000-0000-00002C000000}"/>
    <cellStyle name="Normal 9 2 4 2" xfId="48" xr:uid="{00000000-0005-0000-0000-00002D000000}"/>
    <cellStyle name="Normal 9 2 4 2 2" xfId="55" xr:uid="{00000000-0005-0000-0000-00002E000000}"/>
    <cellStyle name="Normal 9 2 4 3" xfId="52" xr:uid="{00000000-0005-0000-0000-00002F000000}"/>
    <cellStyle name="Normal 9 2 4 3 2" xfId="59" xr:uid="{00000000-0005-0000-0000-000030000000}"/>
    <cellStyle name="Normal 9 3" xfId="47" xr:uid="{00000000-0005-0000-0000-000031000000}"/>
    <cellStyle name="Normal 9 3 2" xfId="30" xr:uid="{00000000-0005-0000-0000-000032000000}"/>
    <cellStyle name="Normal 9 3 2 2" xfId="36" xr:uid="{00000000-0005-0000-0000-000033000000}"/>
    <cellStyle name="Normal 9 3 2 2 2" xfId="49" xr:uid="{00000000-0005-0000-0000-000034000000}"/>
    <cellStyle name="Normal 9 3 2 2 2 2" xfId="56" xr:uid="{00000000-0005-0000-0000-000035000000}"/>
    <cellStyle name="Normal_C-EAP-Airport Road to K&amp;C STP210606" xfId="3" xr:uid="{00000000-0005-0000-0000-000036000000}"/>
    <cellStyle name="Normal_H-EAP-Gokul Appt to HMT Layout (LINE-1) (01-07-2006)" xfId="4" xr:uid="{00000000-0005-0000-0000-000037000000}"/>
    <cellStyle name="Normal_H-EAP-Matadahalli to Hebbal STP (LINE-4&amp;5) (03-07-06)" xfId="26" xr:uid="{00000000-0005-0000-0000-000038000000}"/>
    <cellStyle name="Normal_H-EAP-Mathikere to BEL Road (LINE-2) (30-06-2006)" xfId="5" xr:uid="{00000000-0005-0000-0000-000039000000}"/>
    <cellStyle name="Normal_Hebbal Line 3 - Estimate 260506" xfId="25" xr:uid="{00000000-0005-0000-0000-00003A000000}"/>
    <cellStyle name="Normal_sewerdsn" xfId="6" xr:uid="{00000000-0005-0000-0000-00003B000000}"/>
    <cellStyle name="Normal_Surathkal_EarthWork_Qty_180302" xfId="7" xr:uid="{00000000-0005-0000-0000-00003C000000}"/>
    <cellStyle name="Percent" xfId="62" builtinId="5"/>
    <cellStyle name="Style 1" xfId="8" xr:uid="{00000000-0005-0000-0000-00003E000000}"/>
    <cellStyle name="Style 1 2" xfId="24" xr:uid="{00000000-0005-0000-0000-00003F000000}"/>
  </cellStyles>
  <dxfs count="216">
    <dxf>
      <fill>
        <patternFill>
          <bgColor indexed="22"/>
        </patternFill>
      </fill>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7.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20" Type="http://schemas.openxmlformats.org/officeDocument/2006/relationships/worksheet" Target="worksheets/sheet20.xml"/><Relationship Id="rId41"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mum104057\d\0Projects\460%20000010%203\Excel\final%20design\1C_r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ilserver\upg\Tuticorin_UGD\from%20bangalore\1A_Desig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Hebbal%20Valley\&#9679;Work%20No.1-H-EAP-Gokul%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erver\Contract%20S2D\EAP-B\Hebbal%20Valley\&#9679;Work%20No.1-H-EAP-Gokul%2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ystem5\f\MWSSB\PUNE\ESTIMATE\Pune1\dump.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ilserver\upg\0projects\Tuticorin\design\design_data\DESIGN_DATA_i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omp11\E\Users\user\Desktop\Extra\S.R.%20DOCU\ARRR-ver-110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allappa\d\Documents%20and%20Settings\Admin\Desktop\PMGSY%20Belgaum%20Division%20DPRS%20and%20Drawings\Belgaum%20Division\RR_SR_09-10_____as_per_coo_8-11-200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7\BOQ_M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omp5\d\Belgaum%20PMGSY%201%208%2006\Chickamalligawadi%20final%20%2010%208%2006\Documents%20and%20Settings\jms\Desktop\Extra\S.R.%20DOCU\ARRR-ver-11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ystem5\f\CHANDRA1\Pune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2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EAP-B\Hebbal%20Valley\&#9679;Work%20No.1-H-EAP-Gokul%2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nmum104057\460-000010_R1\0Projects\460-000010_R1\1B\1B-finalr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omp11\E\New%20Belgaum%20PMGSY%2022%207%2008\Dharwad%20PMGSY\Teerta%20to%20To%206\Extra\S.R.%20DOCU\ARRR-ver-11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Kilserver\upg\0projects\Tuticorin\design\design_data\DESIGN_DATA_Z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ystem5\f\MWSSB\PUNE\ESTIMATE\Pune1\PUNE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mp10\E\Extra\S.R.%20DOCU\ARRR-ver-11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ilserver\upg\0projects\Tuticorin\design\design_data\DESIGN_DATA_Z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ilserver\upg\0projects\Tuticorin\design\design_data\DESIGN_DATA_Z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mp10\e\MANOHAR%20New%20PMGSY%20Rd%20Bagalkot\Jaligeri%20to%20Ganganbudihal%20Rd%2015%202%2007\Extra\S.R.%20DOCU\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E 1"/>
      <sheetName val="CPIPE"/>
      <sheetName val="Annex 6.7"/>
      <sheetName val="Bed Class"/>
      <sheetName val="Bed Calculation"/>
      <sheetName val="Tot-Excav"/>
      <sheetName val="Design"/>
      <sheetName val="Load-fact"/>
      <sheetName val="Bedding"/>
      <sheetName val="Sheet2"/>
      <sheetName val="MH pivot data"/>
      <sheetName val="Manhole"/>
    </sheetNames>
    <sheetDataSet>
      <sheetData sheetId="0"/>
      <sheetData sheetId="1" refreshError="1">
        <row r="16">
          <cell r="B16" t="str">
            <v>Dia</v>
          </cell>
        </row>
        <row r="17">
          <cell r="B17">
            <v>80</v>
          </cell>
        </row>
        <row r="18">
          <cell r="B18">
            <v>100</v>
          </cell>
        </row>
        <row r="19">
          <cell r="B19">
            <v>125</v>
          </cell>
        </row>
        <row r="20">
          <cell r="B20">
            <v>150</v>
          </cell>
        </row>
        <row r="21">
          <cell r="B21">
            <v>200</v>
          </cell>
        </row>
        <row r="22">
          <cell r="B22">
            <v>250</v>
          </cell>
        </row>
        <row r="23">
          <cell r="B23">
            <v>300</v>
          </cell>
        </row>
        <row r="24">
          <cell r="B24">
            <v>350</v>
          </cell>
        </row>
        <row r="25">
          <cell r="B25">
            <v>400</v>
          </cell>
        </row>
        <row r="26">
          <cell r="B26">
            <v>450</v>
          </cell>
        </row>
        <row r="27">
          <cell r="B27">
            <v>500</v>
          </cell>
        </row>
        <row r="28">
          <cell r="B28">
            <v>600</v>
          </cell>
        </row>
        <row r="29">
          <cell r="B29">
            <v>700</v>
          </cell>
        </row>
        <row r="30">
          <cell r="B30">
            <v>800</v>
          </cell>
        </row>
        <row r="31">
          <cell r="B31">
            <v>900</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sheet"/>
      <sheetName val="MH_exv"/>
      <sheetName val="MH pivot data"/>
      <sheetName val="Manhole"/>
      <sheetName val="Sheet1"/>
      <sheetName val="Design_1d"/>
      <sheetName val="Design_1a"/>
      <sheetName val="1A_cross"/>
      <sheetName val="cd_1aPart1"/>
      <sheetName val="1A"/>
      <sheetName val="Excavation"/>
      <sheetName val="Bedding"/>
      <sheetName val="Load-fact"/>
      <sheetName val="Structure"/>
      <sheetName val="DVALUE"/>
      <sheetName val="1B"/>
      <sheetName val="Q_peak"/>
      <sheetName val="THK"/>
      <sheetName val="Cd"/>
      <sheetName val="Cs"/>
      <sheetName val="CPIPE"/>
      <sheetName val="CPIPE2"/>
      <sheetName val="Bed Class"/>
      <sheetName val="Design"/>
    </sheetNames>
    <sheetDataSet>
      <sheetData sheetId="0" refreshError="1"/>
      <sheetData sheetId="1" refreshError="1"/>
      <sheetData sheetId="2" refreshError="1"/>
      <sheetData sheetId="3" refreshError="1"/>
      <sheetData sheetId="4" refreshError="1">
        <row r="3">
          <cell r="B3" t="str">
            <v>from</v>
          </cell>
          <cell r="C3" t="str">
            <v>UIL</v>
          </cell>
          <cell r="D3" t="str">
            <v>Slope</v>
          </cell>
          <cell r="E3" t="str">
            <v>Dia</v>
          </cell>
        </row>
        <row r="4">
          <cell r="B4" t="str">
            <v>A1</v>
          </cell>
          <cell r="C4">
            <v>800.47</v>
          </cell>
          <cell r="D4">
            <v>150</v>
          </cell>
          <cell r="E4">
            <v>150</v>
          </cell>
        </row>
        <row r="5">
          <cell r="B5" t="str">
            <v>A2</v>
          </cell>
          <cell r="C5">
            <v>800.32333333333338</v>
          </cell>
          <cell r="D5">
            <v>150</v>
          </cell>
          <cell r="E5">
            <v>150</v>
          </cell>
        </row>
        <row r="6">
          <cell r="B6" t="str">
            <v>A3</v>
          </cell>
          <cell r="C6">
            <v>800.11</v>
          </cell>
          <cell r="D6">
            <v>150</v>
          </cell>
          <cell r="E6">
            <v>150</v>
          </cell>
        </row>
        <row r="7">
          <cell r="B7" t="str">
            <v>A4</v>
          </cell>
          <cell r="C7">
            <v>799.9233333333334</v>
          </cell>
          <cell r="D7">
            <v>150</v>
          </cell>
          <cell r="E7">
            <v>150</v>
          </cell>
        </row>
        <row r="8">
          <cell r="B8" t="str">
            <v>A5</v>
          </cell>
          <cell r="C8">
            <v>799.73</v>
          </cell>
          <cell r="D8">
            <v>150</v>
          </cell>
          <cell r="E8">
            <v>150</v>
          </cell>
        </row>
        <row r="9">
          <cell r="B9" t="str">
            <v>A6</v>
          </cell>
          <cell r="C9">
            <v>799.6633333333333</v>
          </cell>
          <cell r="D9">
            <v>150</v>
          </cell>
          <cell r="E9">
            <v>150</v>
          </cell>
        </row>
        <row r="10">
          <cell r="B10" t="str">
            <v>A7</v>
          </cell>
          <cell r="C10">
            <v>799.58999999999992</v>
          </cell>
          <cell r="D10">
            <v>150</v>
          </cell>
          <cell r="E10">
            <v>150</v>
          </cell>
        </row>
        <row r="11">
          <cell r="B11" t="str">
            <v>A8</v>
          </cell>
          <cell r="C11">
            <v>799.50333333333322</v>
          </cell>
          <cell r="D11">
            <v>150</v>
          </cell>
          <cell r="E11">
            <v>150</v>
          </cell>
        </row>
        <row r="12">
          <cell r="B12" t="str">
            <v>A9</v>
          </cell>
          <cell r="C12">
            <v>799.42333333333318</v>
          </cell>
          <cell r="D12">
            <v>150</v>
          </cell>
          <cell r="E12">
            <v>150</v>
          </cell>
        </row>
        <row r="13">
          <cell r="B13" t="str">
            <v>A11</v>
          </cell>
          <cell r="C13">
            <v>802.03</v>
          </cell>
          <cell r="D13">
            <v>150</v>
          </cell>
          <cell r="E13">
            <v>150</v>
          </cell>
        </row>
        <row r="14">
          <cell r="B14" t="str">
            <v>A12</v>
          </cell>
          <cell r="C14">
            <v>801.73666666666668</v>
          </cell>
          <cell r="D14">
            <v>69.465513250237393</v>
          </cell>
          <cell r="E14">
            <v>150</v>
          </cell>
        </row>
        <row r="15">
          <cell r="B15" t="str">
            <v>A10</v>
          </cell>
          <cell r="C15">
            <v>799.39666666666653</v>
          </cell>
          <cell r="D15">
            <v>150</v>
          </cell>
          <cell r="E15">
            <v>150</v>
          </cell>
        </row>
        <row r="16">
          <cell r="B16" t="str">
            <v>A13</v>
          </cell>
          <cell r="C16">
            <v>799.23666666666657</v>
          </cell>
          <cell r="D16">
            <v>150</v>
          </cell>
          <cell r="E16">
            <v>150</v>
          </cell>
        </row>
        <row r="17">
          <cell r="B17" t="str">
            <v>A14</v>
          </cell>
          <cell r="C17">
            <v>799.05666666666662</v>
          </cell>
          <cell r="D17">
            <v>150</v>
          </cell>
          <cell r="E17">
            <v>150</v>
          </cell>
        </row>
        <row r="18">
          <cell r="B18" t="str">
            <v>A15</v>
          </cell>
          <cell r="C18">
            <v>798.87</v>
          </cell>
          <cell r="D18">
            <v>28.983190275684031</v>
          </cell>
          <cell r="E18">
            <v>150</v>
          </cell>
        </row>
        <row r="19">
          <cell r="B19" t="str">
            <v>A16</v>
          </cell>
          <cell r="C19">
            <v>798.11093932411382</v>
          </cell>
          <cell r="D19">
            <v>7.9348654872758777</v>
          </cell>
          <cell r="E19">
            <v>150</v>
          </cell>
        </row>
        <row r="20">
          <cell r="B20" t="str">
            <v>A17</v>
          </cell>
          <cell r="C20">
            <v>795.96849594844969</v>
          </cell>
          <cell r="D20">
            <v>150</v>
          </cell>
          <cell r="E20">
            <v>150</v>
          </cell>
        </row>
        <row r="21">
          <cell r="B21" t="str">
            <v>A18</v>
          </cell>
          <cell r="C21">
            <v>795.741829281783</v>
          </cell>
          <cell r="D21">
            <v>25.559702473648056</v>
          </cell>
          <cell r="E21">
            <v>150</v>
          </cell>
        </row>
        <row r="22">
          <cell r="B22" t="str">
            <v>A19</v>
          </cell>
          <cell r="C22">
            <v>794.48985852692022</v>
          </cell>
          <cell r="D22">
            <v>6.1105507755929613</v>
          </cell>
          <cell r="E22">
            <v>150</v>
          </cell>
        </row>
        <row r="23">
          <cell r="B23" t="str">
            <v>A20</v>
          </cell>
          <cell r="C23">
            <v>789.58031745579001</v>
          </cell>
          <cell r="D23">
            <v>5.5029229992517124</v>
          </cell>
          <cell r="E23">
            <v>150</v>
          </cell>
        </row>
        <row r="24">
          <cell r="B24" t="str">
            <v>A21</v>
          </cell>
          <cell r="C24">
            <v>784.31039090876334</v>
          </cell>
          <cell r="D24">
            <v>5.1430345325672615</v>
          </cell>
          <cell r="E24">
            <v>150</v>
          </cell>
        </row>
        <row r="25">
          <cell r="B25" t="str">
            <v>A22</v>
          </cell>
          <cell r="C25">
            <v>780.8105116281522</v>
          </cell>
          <cell r="D25">
            <v>150</v>
          </cell>
          <cell r="E25">
            <v>150</v>
          </cell>
        </row>
        <row r="26">
          <cell r="B26" t="str">
            <v>A23</v>
          </cell>
          <cell r="C26">
            <v>780.63051162815225</v>
          </cell>
          <cell r="D26">
            <v>150</v>
          </cell>
          <cell r="E26">
            <v>150</v>
          </cell>
        </row>
        <row r="27">
          <cell r="B27" t="str">
            <v>A24</v>
          </cell>
          <cell r="C27">
            <v>780.41717829481888</v>
          </cell>
          <cell r="D27">
            <v>8.3633113483534913</v>
          </cell>
          <cell r="E27">
            <v>150</v>
          </cell>
        </row>
        <row r="28">
          <cell r="B28" t="str">
            <v>A25</v>
          </cell>
          <cell r="C28">
            <v>776.59094264877899</v>
          </cell>
          <cell r="D28">
            <v>4.3749293597208609</v>
          </cell>
          <cell r="E28">
            <v>150</v>
          </cell>
        </row>
        <row r="29">
          <cell r="B29" t="str">
            <v>A26</v>
          </cell>
          <cell r="C29">
            <v>768.59081347589722</v>
          </cell>
          <cell r="D29">
            <v>4.749825128650305</v>
          </cell>
          <cell r="E29">
            <v>150</v>
          </cell>
        </row>
        <row r="30">
          <cell r="B30" t="str">
            <v>A26A</v>
          </cell>
          <cell r="C30">
            <v>760.59051894488618</v>
          </cell>
          <cell r="D30">
            <v>3.897432329684611</v>
          </cell>
          <cell r="E30">
            <v>150</v>
          </cell>
        </row>
        <row r="31">
          <cell r="B31" t="str">
            <v>A28</v>
          </cell>
          <cell r="C31">
            <v>786.7</v>
          </cell>
          <cell r="D31">
            <v>37.644337884200475</v>
          </cell>
          <cell r="E31">
            <v>150</v>
          </cell>
        </row>
        <row r="32">
          <cell r="B32" t="str">
            <v>A29</v>
          </cell>
          <cell r="C32">
            <v>785.92963182167773</v>
          </cell>
          <cell r="D32">
            <v>10.028288173457682</v>
          </cell>
          <cell r="E32">
            <v>150</v>
          </cell>
        </row>
        <row r="33">
          <cell r="B33" t="str">
            <v>A30</v>
          </cell>
          <cell r="C33">
            <v>782.43950475366671</v>
          </cell>
          <cell r="D33">
            <v>6.2333259249839443</v>
          </cell>
          <cell r="E33">
            <v>150</v>
          </cell>
        </row>
        <row r="34">
          <cell r="B34" t="str">
            <v>A31</v>
          </cell>
          <cell r="C34">
            <v>776.18281282557689</v>
          </cell>
          <cell r="D34">
            <v>9.4354046261060986</v>
          </cell>
          <cell r="E34">
            <v>150</v>
          </cell>
        </row>
        <row r="35">
          <cell r="B35" t="str">
            <v>A34</v>
          </cell>
          <cell r="C35">
            <v>772.04944477773574</v>
          </cell>
          <cell r="D35">
            <v>4.8209029441835742</v>
          </cell>
          <cell r="E35">
            <v>150</v>
          </cell>
        </row>
        <row r="36">
          <cell r="B36" t="str">
            <v>A27</v>
          </cell>
          <cell r="C36">
            <v>784.5</v>
          </cell>
          <cell r="D36">
            <v>6.9226282651592577</v>
          </cell>
          <cell r="E36">
            <v>150</v>
          </cell>
        </row>
        <row r="37">
          <cell r="B37" t="str">
            <v>A27a</v>
          </cell>
          <cell r="C37">
            <v>779.73302440402801</v>
          </cell>
          <cell r="D37">
            <v>10.5</v>
          </cell>
          <cell r="E37">
            <v>150</v>
          </cell>
        </row>
        <row r="38">
          <cell r="B38" t="str">
            <v>A27b</v>
          </cell>
          <cell r="C38">
            <v>776.5901672611709</v>
          </cell>
          <cell r="D38">
            <v>150</v>
          </cell>
          <cell r="E38">
            <v>150</v>
          </cell>
        </row>
        <row r="39">
          <cell r="B39" t="str">
            <v>A27c</v>
          </cell>
          <cell r="C39">
            <v>776.46350059450424</v>
          </cell>
          <cell r="D39">
            <v>4.3</v>
          </cell>
          <cell r="E39">
            <v>150</v>
          </cell>
        </row>
        <row r="40">
          <cell r="B40" t="str">
            <v>A35</v>
          </cell>
          <cell r="C40">
            <v>765.99838431543446</v>
          </cell>
          <cell r="D40">
            <v>25.530556226009161</v>
          </cell>
          <cell r="E40">
            <v>150</v>
          </cell>
        </row>
        <row r="41">
          <cell r="B41" t="str">
            <v>A36</v>
          </cell>
          <cell r="C41">
            <v>763.0507399580689</v>
          </cell>
          <cell r="D41">
            <v>3.1571837658648518</v>
          </cell>
          <cell r="E41">
            <v>150</v>
          </cell>
        </row>
        <row r="42">
          <cell r="B42" t="str">
            <v>A37</v>
          </cell>
          <cell r="C42">
            <v>748.48079300175061</v>
          </cell>
          <cell r="D42">
            <v>5.5999634167630914</v>
          </cell>
          <cell r="E42">
            <v>150</v>
          </cell>
        </row>
        <row r="43">
          <cell r="B43" t="str">
            <v>A38</v>
          </cell>
          <cell r="C43">
            <v>740.980744006024</v>
          </cell>
          <cell r="D43">
            <v>7.2056082791454452</v>
          </cell>
          <cell r="E43">
            <v>150</v>
          </cell>
        </row>
        <row r="44">
          <cell r="B44" t="str">
            <v>A39</v>
          </cell>
          <cell r="C44">
            <v>735.29073166956903</v>
          </cell>
          <cell r="D44">
            <v>20.056249963654306</v>
          </cell>
          <cell r="E44">
            <v>150</v>
          </cell>
        </row>
        <row r="45">
          <cell r="B45" t="str">
            <v>A40</v>
          </cell>
          <cell r="C45">
            <v>732.89746273410083</v>
          </cell>
          <cell r="D45">
            <v>17.793331765798939</v>
          </cell>
          <cell r="E45">
            <v>150</v>
          </cell>
        </row>
        <row r="46">
          <cell r="B46" t="str">
            <v>A41</v>
          </cell>
          <cell r="C46">
            <v>749</v>
          </cell>
          <cell r="D46">
            <v>6.1636617897105204</v>
          </cell>
          <cell r="E46">
            <v>150</v>
          </cell>
        </row>
        <row r="47">
          <cell r="B47" t="str">
            <v>A42</v>
          </cell>
          <cell r="C47">
            <v>739.59000931932644</v>
          </cell>
          <cell r="D47">
            <v>8.7718636904037659</v>
          </cell>
          <cell r="E47">
            <v>150</v>
          </cell>
        </row>
        <row r="48">
          <cell r="B48" t="str">
            <v>A42a</v>
          </cell>
          <cell r="C48">
            <v>735.02997493988676</v>
          </cell>
          <cell r="D48">
            <v>18.221550585804419</v>
          </cell>
          <cell r="E48">
            <v>150</v>
          </cell>
        </row>
        <row r="49">
          <cell r="B49" t="str">
            <v>A42b</v>
          </cell>
          <cell r="C49">
            <v>732.61525179144746</v>
          </cell>
          <cell r="D49">
            <v>80</v>
          </cell>
          <cell r="E49">
            <v>150</v>
          </cell>
        </row>
        <row r="50">
          <cell r="B50" t="str">
            <v>A167a</v>
          </cell>
          <cell r="C50">
            <v>732.24025179144746</v>
          </cell>
          <cell r="D50">
            <v>150</v>
          </cell>
          <cell r="E50">
            <v>150</v>
          </cell>
        </row>
        <row r="51">
          <cell r="B51" t="str">
            <v>A167</v>
          </cell>
          <cell r="C51">
            <v>732.04025179144742</v>
          </cell>
          <cell r="D51">
            <v>150</v>
          </cell>
          <cell r="E51">
            <v>150</v>
          </cell>
        </row>
        <row r="52">
          <cell r="B52" t="str">
            <v>A168</v>
          </cell>
          <cell r="C52">
            <v>731.81358512478073</v>
          </cell>
          <cell r="D52">
            <v>150</v>
          </cell>
          <cell r="E52">
            <v>150</v>
          </cell>
        </row>
        <row r="53">
          <cell r="B53" t="str">
            <v>A169</v>
          </cell>
          <cell r="C53">
            <v>731.62025179144734</v>
          </cell>
          <cell r="D53">
            <v>150</v>
          </cell>
          <cell r="E53">
            <v>150</v>
          </cell>
        </row>
        <row r="54">
          <cell r="B54" t="str">
            <v>A170</v>
          </cell>
          <cell r="C54">
            <v>731.40691845811398</v>
          </cell>
          <cell r="D54">
            <v>84.527339417435172</v>
          </cell>
          <cell r="E54">
            <v>150</v>
          </cell>
        </row>
        <row r="55">
          <cell r="B55" t="str">
            <v>A171</v>
          </cell>
          <cell r="C55">
            <v>731.04017321079334</v>
          </cell>
          <cell r="D55">
            <v>21.327676600165002</v>
          </cell>
          <cell r="E55">
            <v>150</v>
          </cell>
        </row>
        <row r="56">
          <cell r="B56" t="str">
            <v>A172</v>
          </cell>
          <cell r="C56">
            <v>729.35222563568232</v>
          </cell>
          <cell r="D56">
            <v>24.550371122611704</v>
          </cell>
          <cell r="E56">
            <v>150</v>
          </cell>
        </row>
        <row r="57">
          <cell r="B57" t="str">
            <v>A173</v>
          </cell>
          <cell r="C57">
            <v>773.5</v>
          </cell>
          <cell r="D57">
            <v>4.4188544460881216</v>
          </cell>
          <cell r="E57">
            <v>150</v>
          </cell>
        </row>
        <row r="58">
          <cell r="B58" t="str">
            <v>A175</v>
          </cell>
          <cell r="C58">
            <v>763.09006218439208</v>
          </cell>
          <cell r="D58">
            <v>3.6197394457571375</v>
          </cell>
          <cell r="E58">
            <v>150</v>
          </cell>
        </row>
        <row r="59">
          <cell r="B59" t="str">
            <v>A175a</v>
          </cell>
          <cell r="C59">
            <v>749.00065029045606</v>
          </cell>
          <cell r="D59">
            <v>16.776450791524223</v>
          </cell>
          <cell r="E59">
            <v>150</v>
          </cell>
        </row>
        <row r="60">
          <cell r="B60" t="str">
            <v>A176</v>
          </cell>
          <cell r="C60">
            <v>746.07988948062166</v>
          </cell>
          <cell r="D60">
            <v>5.0056974672217569</v>
          </cell>
          <cell r="E60">
            <v>150</v>
          </cell>
        </row>
        <row r="61">
          <cell r="B61" t="str">
            <v>A177</v>
          </cell>
          <cell r="C61">
            <v>737.09013324891396</v>
          </cell>
          <cell r="D61">
            <v>58.83352355201022</v>
          </cell>
          <cell r="E61">
            <v>150</v>
          </cell>
        </row>
        <row r="62">
          <cell r="B62" t="str">
            <v>A174</v>
          </cell>
          <cell r="C62">
            <v>752</v>
          </cell>
          <cell r="D62">
            <v>14.351620377865562</v>
          </cell>
          <cell r="E62">
            <v>150</v>
          </cell>
        </row>
        <row r="63">
          <cell r="B63" t="str">
            <v>A174a</v>
          </cell>
          <cell r="C63">
            <v>748.72510847120179</v>
          </cell>
          <cell r="D63">
            <v>9.0649585345056725</v>
          </cell>
          <cell r="E63">
            <v>150</v>
          </cell>
        </row>
        <row r="64">
          <cell r="B64" t="str">
            <v>A174b</v>
          </cell>
          <cell r="C64">
            <v>745.19503165086201</v>
          </cell>
          <cell r="D64">
            <v>5.5503939869348988</v>
          </cell>
          <cell r="E64">
            <v>150</v>
          </cell>
        </row>
        <row r="65">
          <cell r="B65" t="str">
            <v>A174c</v>
          </cell>
          <cell r="C65">
            <v>739.79000994058038</v>
          </cell>
          <cell r="D65">
            <v>9.5316315316853171</v>
          </cell>
          <cell r="E65">
            <v>150</v>
          </cell>
        </row>
        <row r="66">
          <cell r="B66" t="str">
            <v>A178</v>
          </cell>
          <cell r="C66">
            <v>736.22293961406012</v>
          </cell>
          <cell r="D66">
            <v>6</v>
          </cell>
          <cell r="E66">
            <v>150</v>
          </cell>
        </row>
        <row r="67">
          <cell r="B67" t="str">
            <v>A179</v>
          </cell>
          <cell r="C67">
            <v>732.72293961406012</v>
          </cell>
          <cell r="D67">
            <v>8.4661601763775458</v>
          </cell>
          <cell r="E67">
            <v>150</v>
          </cell>
        </row>
        <row r="68">
          <cell r="B68" t="str">
            <v>A180</v>
          </cell>
          <cell r="C68">
            <v>730.00624166353293</v>
          </cell>
          <cell r="D68">
            <v>7.0733997662757009</v>
          </cell>
          <cell r="E68">
            <v>150</v>
          </cell>
        </row>
        <row r="69">
          <cell r="B69" t="str">
            <v>A155</v>
          </cell>
          <cell r="C69">
            <v>801.745</v>
          </cell>
          <cell r="D69">
            <v>8.3777433462765583</v>
          </cell>
          <cell r="E69">
            <v>150</v>
          </cell>
        </row>
        <row r="70">
          <cell r="B70" t="str">
            <v>A156</v>
          </cell>
          <cell r="C70">
            <v>797.0898084540172</v>
          </cell>
          <cell r="D70">
            <v>3.656375965904219</v>
          </cell>
          <cell r="E70">
            <v>150</v>
          </cell>
        </row>
        <row r="71">
          <cell r="B71" t="str">
            <v>A157</v>
          </cell>
          <cell r="C71">
            <v>786.15001441396203</v>
          </cell>
          <cell r="D71">
            <v>3.3611050719158402</v>
          </cell>
          <cell r="E71">
            <v>150</v>
          </cell>
        </row>
        <row r="72">
          <cell r="B72" t="str">
            <v>A158</v>
          </cell>
          <cell r="C72">
            <v>774.2491665844118</v>
          </cell>
          <cell r="D72">
            <v>6.7144329836331291</v>
          </cell>
          <cell r="E72">
            <v>150</v>
          </cell>
        </row>
        <row r="73">
          <cell r="B73" t="str">
            <v>A159</v>
          </cell>
          <cell r="C73">
            <v>768.58971624919695</v>
          </cell>
          <cell r="D73">
            <v>5.2927844990255926</v>
          </cell>
          <cell r="E73">
            <v>150</v>
          </cell>
        </row>
        <row r="74">
          <cell r="B74" t="str">
            <v>A160</v>
          </cell>
          <cell r="C74">
            <v>761.41013053075403</v>
          </cell>
          <cell r="D74">
            <v>5.0431588030424219</v>
          </cell>
          <cell r="E74">
            <v>150</v>
          </cell>
        </row>
        <row r="75">
          <cell r="B75" t="str">
            <v>A161</v>
          </cell>
          <cell r="C75">
            <v>753.28030523648295</v>
          </cell>
          <cell r="D75">
            <v>6.4973730607999372</v>
          </cell>
          <cell r="E75">
            <v>150</v>
          </cell>
        </row>
        <row r="76">
          <cell r="B76" t="str">
            <v>A162</v>
          </cell>
          <cell r="C76">
            <v>746.97006267901588</v>
          </cell>
          <cell r="D76">
            <v>5.2621953253430069</v>
          </cell>
          <cell r="E76">
            <v>150</v>
          </cell>
        </row>
        <row r="77">
          <cell r="B77" t="str">
            <v>A163</v>
          </cell>
          <cell r="C77">
            <v>744.309576107456</v>
          </cell>
          <cell r="D77">
            <v>3.9117083965747628</v>
          </cell>
          <cell r="E77">
            <v>150</v>
          </cell>
        </row>
        <row r="78">
          <cell r="B78" t="str">
            <v>A164</v>
          </cell>
          <cell r="C78">
            <v>736.64029277686086</v>
          </cell>
          <cell r="D78">
            <v>5.5863812711503149</v>
          </cell>
          <cell r="E78">
            <v>150</v>
          </cell>
        </row>
        <row r="79">
          <cell r="B79" t="str">
            <v>A165</v>
          </cell>
          <cell r="C79">
            <v>731.27009003847479</v>
          </cell>
          <cell r="D79">
            <v>9.5659518003767001</v>
          </cell>
          <cell r="E79">
            <v>150</v>
          </cell>
        </row>
        <row r="80">
          <cell r="B80" t="str">
            <v>A166</v>
          </cell>
          <cell r="C80">
            <v>727.32012174555689</v>
          </cell>
          <cell r="D80">
            <v>150</v>
          </cell>
          <cell r="E80">
            <v>150</v>
          </cell>
        </row>
        <row r="81">
          <cell r="B81" t="str">
            <v>A182</v>
          </cell>
          <cell r="C81">
            <v>727.1267884122235</v>
          </cell>
          <cell r="D81">
            <v>150</v>
          </cell>
          <cell r="E81">
            <v>150</v>
          </cell>
        </row>
        <row r="82">
          <cell r="B82" t="str">
            <v>A183</v>
          </cell>
          <cell r="C82">
            <v>726.93345507889012</v>
          </cell>
          <cell r="D82">
            <v>150</v>
          </cell>
          <cell r="E82">
            <v>150</v>
          </cell>
        </row>
        <row r="83">
          <cell r="B83" t="str">
            <v>A151</v>
          </cell>
          <cell r="C83">
            <v>741.03500000000008</v>
          </cell>
          <cell r="D83">
            <v>11.6231193297654</v>
          </cell>
          <cell r="E83">
            <v>150</v>
          </cell>
        </row>
        <row r="84">
          <cell r="B84" t="str">
            <v>A152</v>
          </cell>
          <cell r="C84">
            <v>738.53997270334878</v>
          </cell>
          <cell r="D84">
            <v>6.6510131641716201</v>
          </cell>
          <cell r="E84">
            <v>150</v>
          </cell>
        </row>
        <row r="85">
          <cell r="B85" t="str">
            <v>A152</v>
          </cell>
          <cell r="C85">
            <v>734.17973475400595</v>
          </cell>
          <cell r="D85">
            <v>7.6170317940662091</v>
          </cell>
          <cell r="E85">
            <v>150</v>
          </cell>
        </row>
        <row r="86">
          <cell r="B86" t="str">
            <v>A154</v>
          </cell>
          <cell r="C86">
            <v>726.75345507889017</v>
          </cell>
          <cell r="D86">
            <v>9.5257205350855383</v>
          </cell>
          <cell r="E86">
            <v>150</v>
          </cell>
        </row>
        <row r="87">
          <cell r="B87" t="str">
            <v>A184</v>
          </cell>
          <cell r="C87">
            <v>724.12898169570417</v>
          </cell>
          <cell r="D87">
            <v>150</v>
          </cell>
          <cell r="E87">
            <v>150</v>
          </cell>
        </row>
        <row r="88">
          <cell r="B88" t="str">
            <v>A184a</v>
          </cell>
          <cell r="C88">
            <v>723.93564836237078</v>
          </cell>
          <cell r="D88">
            <v>150</v>
          </cell>
          <cell r="E88">
            <v>150</v>
          </cell>
        </row>
        <row r="89">
          <cell r="B89" t="str">
            <v>A185</v>
          </cell>
          <cell r="C89">
            <v>723.7089816957041</v>
          </cell>
          <cell r="D89">
            <v>150</v>
          </cell>
          <cell r="E89">
            <v>150</v>
          </cell>
        </row>
        <row r="90">
          <cell r="B90" t="str">
            <v>A185a</v>
          </cell>
          <cell r="C90">
            <v>723.50898169570405</v>
          </cell>
          <cell r="D90">
            <v>150</v>
          </cell>
          <cell r="E90">
            <v>150</v>
          </cell>
        </row>
        <row r="91">
          <cell r="B91" t="str">
            <v>A186</v>
          </cell>
          <cell r="C91">
            <v>723.40898169570403</v>
          </cell>
          <cell r="D91">
            <v>4.8789279542849249</v>
          </cell>
          <cell r="E91">
            <v>150</v>
          </cell>
        </row>
        <row r="92">
          <cell r="B92" t="str">
            <v>A186a</v>
          </cell>
          <cell r="C92">
            <v>721.76927722067194</v>
          </cell>
          <cell r="D92">
            <v>150</v>
          </cell>
          <cell r="E92">
            <v>150</v>
          </cell>
        </row>
        <row r="93">
          <cell r="B93" t="str">
            <v>A187</v>
          </cell>
          <cell r="C93">
            <v>721.71594388733865</v>
          </cell>
          <cell r="D93">
            <v>21.151287527980301</v>
          </cell>
          <cell r="E93">
            <v>150</v>
          </cell>
        </row>
        <row r="94">
          <cell r="B94" t="str">
            <v>A187a</v>
          </cell>
          <cell r="C94">
            <v>721.29043787556066</v>
          </cell>
          <cell r="D94">
            <v>150</v>
          </cell>
          <cell r="E94">
            <v>150</v>
          </cell>
        </row>
        <row r="95">
          <cell r="B95" t="str">
            <v>A187b</v>
          </cell>
          <cell r="C95">
            <v>721.21710454222728</v>
          </cell>
          <cell r="D95">
            <v>28.777849450655072</v>
          </cell>
          <cell r="E95">
            <v>150</v>
          </cell>
        </row>
        <row r="96">
          <cell r="B96" t="str">
            <v>A187c</v>
          </cell>
          <cell r="C96">
            <v>720.86961506018145</v>
          </cell>
          <cell r="D96">
            <v>150</v>
          </cell>
          <cell r="E96">
            <v>150</v>
          </cell>
        </row>
        <row r="97">
          <cell r="B97" t="str">
            <v>A196</v>
          </cell>
          <cell r="C97">
            <v>720.72961506018146</v>
          </cell>
          <cell r="D97">
            <v>150</v>
          </cell>
          <cell r="E97">
            <v>150</v>
          </cell>
        </row>
        <row r="98">
          <cell r="B98" t="str">
            <v>A198</v>
          </cell>
          <cell r="C98">
            <v>732.92100000000005</v>
          </cell>
          <cell r="D98">
            <v>42.020764158723956</v>
          </cell>
          <cell r="E98">
            <v>150</v>
          </cell>
        </row>
        <row r="99">
          <cell r="B99" t="str">
            <v>A199</v>
          </cell>
          <cell r="C99">
            <v>732.20706724316869</v>
          </cell>
          <cell r="D99">
            <v>18.725908344389868</v>
          </cell>
          <cell r="E99">
            <v>150</v>
          </cell>
        </row>
        <row r="100">
          <cell r="B100" t="str">
            <v>A200</v>
          </cell>
          <cell r="C100">
            <v>730.76521462360859</v>
          </cell>
          <cell r="D100">
            <v>13.336807164060129</v>
          </cell>
          <cell r="E100">
            <v>150</v>
          </cell>
        </row>
        <row r="101">
          <cell r="B101" t="str">
            <v>A201</v>
          </cell>
          <cell r="C101">
            <v>728.59078114464603</v>
          </cell>
          <cell r="D101">
            <v>13.706400242023541</v>
          </cell>
          <cell r="E101">
            <v>150</v>
          </cell>
        </row>
        <row r="102">
          <cell r="B102" t="str">
            <v>A202</v>
          </cell>
          <cell r="C102">
            <v>726.47498126371988</v>
          </cell>
          <cell r="D102">
            <v>14.154122407858544</v>
          </cell>
          <cell r="E102">
            <v>150</v>
          </cell>
        </row>
        <row r="103">
          <cell r="B103" t="str">
            <v>A203</v>
          </cell>
          <cell r="C103">
            <v>724.42610821003632</v>
          </cell>
          <cell r="D103">
            <v>19.032215080913687</v>
          </cell>
          <cell r="E103">
            <v>150</v>
          </cell>
        </row>
        <row r="104">
          <cell r="B104" t="str">
            <v>A204</v>
          </cell>
          <cell r="C104">
            <v>722.79729097209497</v>
          </cell>
          <cell r="D104">
            <v>25.242540600008216</v>
          </cell>
          <cell r="E104">
            <v>150</v>
          </cell>
        </row>
        <row r="105">
          <cell r="B105" t="str">
            <v>A205</v>
          </cell>
          <cell r="C105">
            <v>721.60882106031477</v>
          </cell>
          <cell r="D105">
            <v>31.019223590572103</v>
          </cell>
          <cell r="E105">
            <v>150</v>
          </cell>
        </row>
        <row r="106">
          <cell r="B106" t="str">
            <v>A197</v>
          </cell>
          <cell r="C106">
            <v>720.64961506018142</v>
          </cell>
          <cell r="D106">
            <v>150</v>
          </cell>
          <cell r="E106">
            <v>200</v>
          </cell>
        </row>
        <row r="107">
          <cell r="B107" t="str">
            <v>A206</v>
          </cell>
          <cell r="C107">
            <v>720.46961506018147</v>
          </cell>
          <cell r="D107">
            <v>150</v>
          </cell>
          <cell r="E107">
            <v>200</v>
          </cell>
        </row>
        <row r="108">
          <cell r="B108" t="str">
            <v>A207</v>
          </cell>
          <cell r="C108">
            <v>720.3096150601815</v>
          </cell>
          <cell r="D108">
            <v>29.663338515075189</v>
          </cell>
          <cell r="E108">
            <v>200</v>
          </cell>
        </row>
        <row r="109">
          <cell r="B109" t="str">
            <v>A208</v>
          </cell>
          <cell r="C109">
            <v>719.56795882385393</v>
          </cell>
          <cell r="D109">
            <v>15.192336870728596</v>
          </cell>
          <cell r="E109">
            <v>200</v>
          </cell>
        </row>
        <row r="110">
          <cell r="B110" t="str">
            <v>A209</v>
          </cell>
          <cell r="C110">
            <v>717.39581109695735</v>
          </cell>
          <cell r="D110">
            <v>21.245151042312493</v>
          </cell>
          <cell r="E110">
            <v>200</v>
          </cell>
        </row>
        <row r="111">
          <cell r="B111" t="str">
            <v>A210</v>
          </cell>
          <cell r="C111">
            <v>715.88958504395032</v>
          </cell>
          <cell r="D111">
            <v>9.240008623594786</v>
          </cell>
          <cell r="E111">
            <v>200</v>
          </cell>
        </row>
        <row r="112">
          <cell r="B112" t="str">
            <v>A211</v>
          </cell>
          <cell r="C112">
            <v>712.42638481291522</v>
          </cell>
          <cell r="D112">
            <v>12</v>
          </cell>
          <cell r="E112">
            <v>200</v>
          </cell>
        </row>
        <row r="113">
          <cell r="B113" t="str">
            <v>A212</v>
          </cell>
          <cell r="C113">
            <v>710.59305147958185</v>
          </cell>
          <cell r="D113">
            <v>35</v>
          </cell>
          <cell r="E113">
            <v>200</v>
          </cell>
        </row>
        <row r="114">
          <cell r="B114" t="str">
            <v>A213</v>
          </cell>
          <cell r="C114">
            <v>710.07876576529611</v>
          </cell>
          <cell r="D114">
            <v>42.287607097903447</v>
          </cell>
          <cell r="E114">
            <v>200</v>
          </cell>
        </row>
        <row r="115">
          <cell r="B115" t="str">
            <v>A214</v>
          </cell>
          <cell r="C115">
            <v>709.62946155292934</v>
          </cell>
          <cell r="D115">
            <v>96.648763243684527</v>
          </cell>
          <cell r="E115">
            <v>200</v>
          </cell>
        </row>
        <row r="116">
          <cell r="B116" t="str">
            <v>A215</v>
          </cell>
          <cell r="C116">
            <v>709.39148644359443</v>
          </cell>
          <cell r="D116">
            <v>16.551824476305281</v>
          </cell>
          <cell r="E116">
            <v>200</v>
          </cell>
        </row>
        <row r="117">
          <cell r="B117" t="str">
            <v>A216</v>
          </cell>
          <cell r="C117">
            <v>707.63941373151874</v>
          </cell>
          <cell r="D117">
            <v>15.264562527368675</v>
          </cell>
          <cell r="E117">
            <v>200</v>
          </cell>
        </row>
        <row r="118">
          <cell r="B118" t="str">
            <v>A217</v>
          </cell>
          <cell r="C118">
            <v>705.73958856797378</v>
          </cell>
          <cell r="D118">
            <v>23.182420835228061</v>
          </cell>
          <cell r="E118">
            <v>200</v>
          </cell>
        </row>
        <row r="119">
          <cell r="B119" t="str">
            <v>A219</v>
          </cell>
          <cell r="C119">
            <v>704.48864069647573</v>
          </cell>
          <cell r="D119">
            <v>39.185910409038719</v>
          </cell>
          <cell r="E119">
            <v>200</v>
          </cell>
        </row>
        <row r="120">
          <cell r="B120" t="str">
            <v>A220</v>
          </cell>
          <cell r="C120">
            <v>703.74857877888121</v>
          </cell>
          <cell r="D120">
            <v>17.79327141534489</v>
          </cell>
          <cell r="E120">
            <v>200</v>
          </cell>
        </row>
        <row r="121">
          <cell r="B121" t="str">
            <v>A221</v>
          </cell>
          <cell r="C121">
            <v>702.11874920324794</v>
          </cell>
          <cell r="D121">
            <v>2.8497259507951678</v>
          </cell>
          <cell r="E121">
            <v>200</v>
          </cell>
        </row>
        <row r="122">
          <cell r="B122" t="str">
            <v>A222</v>
          </cell>
          <cell r="C122">
            <v>690.53868832378271</v>
          </cell>
          <cell r="D122">
            <v>150</v>
          </cell>
          <cell r="E122">
            <v>200</v>
          </cell>
        </row>
        <row r="123">
          <cell r="B123" t="str">
            <v>A223</v>
          </cell>
          <cell r="C123">
            <v>690.34535499044932</v>
          </cell>
          <cell r="D123">
            <v>150</v>
          </cell>
          <cell r="E123">
            <v>200</v>
          </cell>
        </row>
        <row r="124">
          <cell r="B124" t="str">
            <v>A224</v>
          </cell>
          <cell r="C124">
            <v>690.15202165711594</v>
          </cell>
          <cell r="D124">
            <v>150</v>
          </cell>
          <cell r="E124">
            <v>200</v>
          </cell>
        </row>
        <row r="125">
          <cell r="B125" t="str">
            <v>A225</v>
          </cell>
          <cell r="C125">
            <v>689.95868832378255</v>
          </cell>
          <cell r="D125">
            <v>7.311544445112486</v>
          </cell>
          <cell r="E125">
            <v>200</v>
          </cell>
        </row>
        <row r="126">
          <cell r="B126" t="str">
            <v>A226</v>
          </cell>
          <cell r="C126">
            <v>686.53943809728469</v>
          </cell>
          <cell r="D126">
            <v>5.7391124578385009</v>
          </cell>
          <cell r="E126">
            <v>200</v>
          </cell>
        </row>
        <row r="127">
          <cell r="B127" t="str">
            <v>A227</v>
          </cell>
          <cell r="C127">
            <v>680.78942008623687</v>
          </cell>
          <cell r="D127">
            <v>3.555504216457841</v>
          </cell>
          <cell r="E127">
            <v>200</v>
          </cell>
        </row>
        <row r="128">
          <cell r="B128" t="str">
            <v>A228</v>
          </cell>
          <cell r="C128">
            <v>669.53925764377743</v>
          </cell>
          <cell r="D128">
            <v>16.501784852990006</v>
          </cell>
          <cell r="E128">
            <v>200</v>
          </cell>
        </row>
        <row r="129">
          <cell r="B129" t="str">
            <v>A229</v>
          </cell>
          <cell r="C129">
            <v>667.53947396619412</v>
          </cell>
          <cell r="D129">
            <v>3.7507956675791823</v>
          </cell>
          <cell r="E129">
            <v>200</v>
          </cell>
        </row>
        <row r="130">
          <cell r="B130" t="str">
            <v>A230</v>
          </cell>
          <cell r="C130">
            <v>663.54032249823877</v>
          </cell>
          <cell r="D130">
            <v>88.456671482601166</v>
          </cell>
          <cell r="E130">
            <v>200</v>
          </cell>
        </row>
        <row r="131">
          <cell r="B131" t="str">
            <v>A231</v>
          </cell>
          <cell r="C131">
            <v>663.15595352493085</v>
          </cell>
          <cell r="D131">
            <v>65.807735245301643</v>
          </cell>
          <cell r="E131">
            <v>200</v>
          </cell>
        </row>
        <row r="132">
          <cell r="B132" t="str">
            <v>A232</v>
          </cell>
          <cell r="C132">
            <v>662.60890537222042</v>
          </cell>
          <cell r="D132">
            <v>150</v>
          </cell>
          <cell r="E132">
            <v>200</v>
          </cell>
        </row>
        <row r="133">
          <cell r="B133" t="str">
            <v>A234</v>
          </cell>
          <cell r="C133">
            <v>665.99099999999999</v>
          </cell>
          <cell r="D133">
            <v>65.179841761005363</v>
          </cell>
          <cell r="E133">
            <v>150</v>
          </cell>
        </row>
        <row r="134">
          <cell r="B134" t="str">
            <v>A235</v>
          </cell>
          <cell r="C134">
            <v>665.51539283124271</v>
          </cell>
          <cell r="D134">
            <v>17.461827408123604</v>
          </cell>
          <cell r="E134">
            <v>150</v>
          </cell>
        </row>
        <row r="135">
          <cell r="B135" t="str">
            <v>A236</v>
          </cell>
          <cell r="C135">
            <v>663.74009181174131</v>
          </cell>
          <cell r="D135">
            <v>150</v>
          </cell>
          <cell r="E135">
            <v>150</v>
          </cell>
        </row>
        <row r="136">
          <cell r="B136" t="str">
            <v>A237</v>
          </cell>
          <cell r="C136">
            <v>663.5334251450746</v>
          </cell>
          <cell r="D136">
            <v>150</v>
          </cell>
          <cell r="E136">
            <v>150</v>
          </cell>
        </row>
        <row r="137">
          <cell r="B137" t="str">
            <v>A238</v>
          </cell>
          <cell r="C137">
            <v>663.3267584784079</v>
          </cell>
          <cell r="D137">
            <v>107.47663314476506</v>
          </cell>
          <cell r="E137">
            <v>150</v>
          </cell>
        </row>
        <row r="138">
          <cell r="B138" t="str">
            <v>A233</v>
          </cell>
          <cell r="C138">
            <v>662.46890537222043</v>
          </cell>
          <cell r="D138">
            <v>150</v>
          </cell>
          <cell r="E138">
            <v>150</v>
          </cell>
        </row>
        <row r="139">
          <cell r="B139" t="str">
            <v>A239</v>
          </cell>
          <cell r="C139">
            <v>662.42223870555381</v>
          </cell>
          <cell r="D139">
            <v>150</v>
          </cell>
          <cell r="E139">
            <v>150</v>
          </cell>
        </row>
        <row r="140">
          <cell r="B140" t="str">
            <v>A50</v>
          </cell>
          <cell r="C140">
            <v>726.7</v>
          </cell>
          <cell r="D140">
            <v>150</v>
          </cell>
          <cell r="E140">
            <v>150</v>
          </cell>
        </row>
        <row r="141">
          <cell r="B141" t="str">
            <v>A51</v>
          </cell>
          <cell r="C141">
            <v>726.4666666666667</v>
          </cell>
          <cell r="D141">
            <v>150</v>
          </cell>
          <cell r="E141">
            <v>150</v>
          </cell>
        </row>
        <row r="142">
          <cell r="B142" t="str">
            <v>A52</v>
          </cell>
          <cell r="C142">
            <v>726.28000000000009</v>
          </cell>
          <cell r="D142">
            <v>4.0464431097166287</v>
          </cell>
          <cell r="E142">
            <v>150</v>
          </cell>
        </row>
        <row r="143">
          <cell r="B143" t="str">
            <v>A49</v>
          </cell>
          <cell r="C143">
            <v>717.63042825241882</v>
          </cell>
          <cell r="D143">
            <v>25.814085010785814</v>
          </cell>
          <cell r="E143">
            <v>150</v>
          </cell>
        </row>
        <row r="144">
          <cell r="B144" t="str">
            <v>A53</v>
          </cell>
          <cell r="C144">
            <v>717.01061159057258</v>
          </cell>
          <cell r="D144">
            <v>150</v>
          </cell>
          <cell r="E144">
            <v>150</v>
          </cell>
        </row>
        <row r="145">
          <cell r="B145" t="str">
            <v>A54</v>
          </cell>
          <cell r="C145">
            <v>716.77061159057257</v>
          </cell>
          <cell r="D145">
            <v>150</v>
          </cell>
          <cell r="E145">
            <v>150</v>
          </cell>
        </row>
        <row r="146">
          <cell r="B146" t="str">
            <v>A55</v>
          </cell>
          <cell r="C146">
            <v>716.53061159057256</v>
          </cell>
          <cell r="D146">
            <v>150</v>
          </cell>
          <cell r="E146">
            <v>150</v>
          </cell>
        </row>
        <row r="147">
          <cell r="B147" t="str">
            <v>A56</v>
          </cell>
          <cell r="C147">
            <v>716.29061159057255</v>
          </cell>
          <cell r="D147">
            <v>150</v>
          </cell>
          <cell r="E147">
            <v>150</v>
          </cell>
        </row>
        <row r="148">
          <cell r="B148" t="str">
            <v>A57</v>
          </cell>
          <cell r="C148">
            <v>716.05061159057254</v>
          </cell>
          <cell r="D148">
            <v>150</v>
          </cell>
          <cell r="E148">
            <v>150</v>
          </cell>
        </row>
        <row r="149">
          <cell r="B149" t="str">
            <v>A58</v>
          </cell>
          <cell r="C149">
            <v>715.83061159057252</v>
          </cell>
          <cell r="D149">
            <v>150</v>
          </cell>
          <cell r="E149">
            <v>150</v>
          </cell>
        </row>
        <row r="150">
          <cell r="B150" t="str">
            <v>A59</v>
          </cell>
          <cell r="C150">
            <v>715.67061159057255</v>
          </cell>
          <cell r="D150">
            <v>150</v>
          </cell>
          <cell r="E150">
            <v>150</v>
          </cell>
        </row>
        <row r="151">
          <cell r="B151" t="str">
            <v>A60</v>
          </cell>
          <cell r="C151">
            <v>715.49727825723926</v>
          </cell>
          <cell r="D151">
            <v>150</v>
          </cell>
          <cell r="E151">
            <v>150</v>
          </cell>
        </row>
        <row r="152">
          <cell r="B152" t="str">
            <v>A61</v>
          </cell>
          <cell r="C152">
            <v>715.29061159057255</v>
          </cell>
          <cell r="D152">
            <v>150</v>
          </cell>
          <cell r="E152">
            <v>150</v>
          </cell>
        </row>
        <row r="153">
          <cell r="B153" t="str">
            <v>A62</v>
          </cell>
          <cell r="C153">
            <v>715.13727825723925</v>
          </cell>
          <cell r="D153">
            <v>150</v>
          </cell>
          <cell r="E153">
            <v>150</v>
          </cell>
        </row>
        <row r="154">
          <cell r="B154" t="str">
            <v>A63</v>
          </cell>
          <cell r="C154">
            <v>714.92394492390588</v>
          </cell>
          <cell r="D154">
            <v>7.2286043733796586</v>
          </cell>
          <cell r="E154">
            <v>150</v>
          </cell>
        </row>
        <row r="155">
          <cell r="B155" t="str">
            <v>A64</v>
          </cell>
          <cell r="C155">
            <v>709.11369472475667</v>
          </cell>
          <cell r="D155">
            <v>5.6964344175910417</v>
          </cell>
          <cell r="E155">
            <v>150</v>
          </cell>
        </row>
        <row r="156">
          <cell r="B156" t="str">
            <v>A188</v>
          </cell>
          <cell r="C156">
            <v>715.5</v>
          </cell>
          <cell r="D156">
            <v>5.341340290051817</v>
          </cell>
          <cell r="E156">
            <v>150</v>
          </cell>
        </row>
        <row r="157">
          <cell r="B157" t="str">
            <v>A189</v>
          </cell>
          <cell r="C157">
            <v>710.81952681491532</v>
          </cell>
          <cell r="D157">
            <v>12.897295018879703</v>
          </cell>
          <cell r="E157">
            <v>150</v>
          </cell>
        </row>
        <row r="158">
          <cell r="B158" t="str">
            <v>A190</v>
          </cell>
          <cell r="C158">
            <v>708.57099330788549</v>
          </cell>
          <cell r="D158">
            <v>17.869603780295233</v>
          </cell>
          <cell r="E158">
            <v>150</v>
          </cell>
        </row>
        <row r="159">
          <cell r="B159" t="str">
            <v>A191</v>
          </cell>
          <cell r="C159">
            <v>706.9481257638397</v>
          </cell>
          <cell r="D159">
            <v>67.012584547304328</v>
          </cell>
          <cell r="E159">
            <v>150</v>
          </cell>
        </row>
        <row r="160">
          <cell r="B160" t="str">
            <v>A192</v>
          </cell>
          <cell r="C160">
            <v>706.51537122682396</v>
          </cell>
          <cell r="D160">
            <v>150</v>
          </cell>
          <cell r="E160">
            <v>150</v>
          </cell>
        </row>
        <row r="161">
          <cell r="B161" t="str">
            <v>A193</v>
          </cell>
          <cell r="C161">
            <v>706.32203789349057</v>
          </cell>
          <cell r="D161">
            <v>150</v>
          </cell>
          <cell r="E161">
            <v>150</v>
          </cell>
        </row>
        <row r="162">
          <cell r="B162" t="str">
            <v>A194</v>
          </cell>
          <cell r="C162">
            <v>706.12870456015719</v>
          </cell>
          <cell r="D162">
            <v>150</v>
          </cell>
          <cell r="E162">
            <v>150</v>
          </cell>
        </row>
        <row r="163">
          <cell r="B163" t="str">
            <v>A195</v>
          </cell>
          <cell r="C163">
            <v>705.91537122682382</v>
          </cell>
          <cell r="D163">
            <v>150</v>
          </cell>
          <cell r="E163">
            <v>150</v>
          </cell>
        </row>
        <row r="164">
          <cell r="B164" t="str">
            <v>A195a</v>
          </cell>
          <cell r="C164">
            <v>705.64203789349051</v>
          </cell>
          <cell r="D164">
            <v>150</v>
          </cell>
          <cell r="E164">
            <v>150</v>
          </cell>
        </row>
        <row r="165">
          <cell r="B165" t="str">
            <v>A195b</v>
          </cell>
          <cell r="C165">
            <v>705.44870456015713</v>
          </cell>
          <cell r="D165">
            <v>150</v>
          </cell>
          <cell r="E165">
            <v>150</v>
          </cell>
        </row>
        <row r="166">
          <cell r="B166" t="str">
            <v>A65</v>
          </cell>
          <cell r="C166">
            <v>705.25537122682374</v>
          </cell>
          <cell r="D166">
            <v>13.255278121555047</v>
          </cell>
          <cell r="E166">
            <v>150</v>
          </cell>
        </row>
        <row r="167">
          <cell r="B167" t="str">
            <v>A67</v>
          </cell>
          <cell r="C167">
            <v>724.79100000000005</v>
          </cell>
          <cell r="D167">
            <v>6.6535926042110116</v>
          </cell>
          <cell r="E167">
            <v>150</v>
          </cell>
        </row>
        <row r="168">
          <cell r="B168" t="str">
            <v>A68</v>
          </cell>
          <cell r="C168">
            <v>719.68097868933523</v>
          </cell>
          <cell r="D168">
            <v>8.5</v>
          </cell>
          <cell r="E168">
            <v>150</v>
          </cell>
        </row>
        <row r="169">
          <cell r="B169" t="str">
            <v>A69</v>
          </cell>
          <cell r="C169">
            <v>715.68097868933523</v>
          </cell>
          <cell r="D169">
            <v>6.75</v>
          </cell>
          <cell r="E169">
            <v>150</v>
          </cell>
        </row>
        <row r="170">
          <cell r="B170" t="str">
            <v>A70</v>
          </cell>
          <cell r="C170">
            <v>710.05134905970556</v>
          </cell>
          <cell r="D170">
            <v>5.4615451949697009</v>
          </cell>
          <cell r="E170">
            <v>150</v>
          </cell>
        </row>
        <row r="171">
          <cell r="B171" t="str">
            <v>A66</v>
          </cell>
          <cell r="C171">
            <v>703.09361115890056</v>
          </cell>
          <cell r="D171">
            <v>32</v>
          </cell>
          <cell r="E171">
            <v>150</v>
          </cell>
        </row>
        <row r="172">
          <cell r="B172" t="str">
            <v>A71</v>
          </cell>
          <cell r="C172">
            <v>702.06236115890056</v>
          </cell>
          <cell r="D172">
            <v>10</v>
          </cell>
          <cell r="E172">
            <v>150</v>
          </cell>
        </row>
        <row r="173">
          <cell r="B173" t="str">
            <v>A72</v>
          </cell>
          <cell r="C173">
            <v>699.96236115890053</v>
          </cell>
          <cell r="D173">
            <v>7.5418704193425787</v>
          </cell>
          <cell r="E173">
            <v>150</v>
          </cell>
        </row>
        <row r="174">
          <cell r="B174" t="str">
            <v>A73</v>
          </cell>
          <cell r="C174">
            <v>697.31049910241302</v>
          </cell>
          <cell r="D174">
            <v>8.6661332679594452</v>
          </cell>
          <cell r="E174">
            <v>150</v>
          </cell>
        </row>
        <row r="175">
          <cell r="B175" t="str">
            <v>A74</v>
          </cell>
          <cell r="C175">
            <v>694.31031445303449</v>
          </cell>
          <cell r="D175">
            <v>9.335963131434756</v>
          </cell>
          <cell r="E175">
            <v>150</v>
          </cell>
        </row>
        <row r="176">
          <cell r="B176" t="str">
            <v>A75</v>
          </cell>
          <cell r="C176">
            <v>691.31115950717549</v>
          </cell>
          <cell r="D176">
            <v>7.6226483901391919</v>
          </cell>
          <cell r="E176">
            <v>150</v>
          </cell>
        </row>
        <row r="177">
          <cell r="B177" t="str">
            <v>A76</v>
          </cell>
          <cell r="C177">
            <v>688.03145949735472</v>
          </cell>
          <cell r="D177">
            <v>10.666551992855871</v>
          </cell>
          <cell r="E177">
            <v>150</v>
          </cell>
        </row>
        <row r="178">
          <cell r="B178" t="str">
            <v>A77</v>
          </cell>
          <cell r="C178">
            <v>685.03142724499867</v>
          </cell>
          <cell r="D178">
            <v>9.266373002302096</v>
          </cell>
          <cell r="E178">
            <v>150</v>
          </cell>
        </row>
        <row r="179">
          <cell r="B179" t="str">
            <v>A78</v>
          </cell>
          <cell r="C179">
            <v>682.00974875298846</v>
          </cell>
          <cell r="D179">
            <v>14.678030357112334</v>
          </cell>
          <cell r="E179">
            <v>150</v>
          </cell>
        </row>
        <row r="180">
          <cell r="B180" t="str">
            <v>A79</v>
          </cell>
          <cell r="C180">
            <v>680.44278101682653</v>
          </cell>
          <cell r="D180">
            <v>11.322311420113385</v>
          </cell>
          <cell r="E180">
            <v>150</v>
          </cell>
        </row>
        <row r="181">
          <cell r="B181" t="str">
            <v>A80</v>
          </cell>
          <cell r="C181">
            <v>678.67635724893125</v>
          </cell>
          <cell r="D181">
            <v>15.988465449077328</v>
          </cell>
          <cell r="E181">
            <v>150</v>
          </cell>
        </row>
        <row r="182">
          <cell r="B182" t="str">
            <v>A81</v>
          </cell>
          <cell r="C182">
            <v>677.30036528334404</v>
          </cell>
          <cell r="D182">
            <v>10.536133420103953</v>
          </cell>
          <cell r="E182">
            <v>150</v>
          </cell>
        </row>
        <row r="183">
          <cell r="B183" t="str">
            <v>A82</v>
          </cell>
          <cell r="C183">
            <v>676.73089641267165</v>
          </cell>
          <cell r="D183">
            <v>15.876936776270652</v>
          </cell>
          <cell r="E183">
            <v>150</v>
          </cell>
        </row>
        <row r="184">
          <cell r="B184" t="str">
            <v>A83</v>
          </cell>
          <cell r="C184">
            <v>675.59717646066542</v>
          </cell>
          <cell r="D184">
            <v>15.621316242654757</v>
          </cell>
          <cell r="E184">
            <v>150</v>
          </cell>
        </row>
        <row r="185">
          <cell r="B185" t="str">
            <v>A84</v>
          </cell>
          <cell r="C185">
            <v>674.70096516947012</v>
          </cell>
          <cell r="D185">
            <v>17.5</v>
          </cell>
          <cell r="E185">
            <v>150</v>
          </cell>
        </row>
        <row r="186">
          <cell r="B186" t="str">
            <v>A85</v>
          </cell>
          <cell r="C186">
            <v>673.95810802661299</v>
          </cell>
          <cell r="D186">
            <v>14</v>
          </cell>
          <cell r="E186">
            <v>150</v>
          </cell>
        </row>
        <row r="187">
          <cell r="B187" t="str">
            <v>A86</v>
          </cell>
          <cell r="C187">
            <v>673.1009651694701</v>
          </cell>
          <cell r="D187">
            <v>150</v>
          </cell>
          <cell r="E187">
            <v>150</v>
          </cell>
        </row>
        <row r="188">
          <cell r="B188" t="str">
            <v>A88</v>
          </cell>
          <cell r="C188">
            <v>673.25</v>
          </cell>
          <cell r="D188">
            <v>115</v>
          </cell>
          <cell r="E188">
            <v>150</v>
          </cell>
        </row>
        <row r="189">
          <cell r="B189" t="str">
            <v>A89</v>
          </cell>
          <cell r="C189">
            <v>673.07608695652175</v>
          </cell>
          <cell r="D189">
            <v>150</v>
          </cell>
          <cell r="E189">
            <v>150</v>
          </cell>
        </row>
        <row r="190">
          <cell r="B190" t="str">
            <v>A87</v>
          </cell>
          <cell r="C190">
            <v>672.92763183613681</v>
          </cell>
          <cell r="D190">
            <v>7.7752968297757352</v>
          </cell>
          <cell r="E190">
            <v>150</v>
          </cell>
        </row>
        <row r="191">
          <cell r="B191" t="str">
            <v>A90</v>
          </cell>
          <cell r="C191">
            <v>669.19787069197787</v>
          </cell>
          <cell r="D191">
            <v>6.0240508061679838</v>
          </cell>
          <cell r="E191">
            <v>150</v>
          </cell>
        </row>
        <row r="192">
          <cell r="B192" t="str">
            <v>A91</v>
          </cell>
          <cell r="C192">
            <v>662.16890537222048</v>
          </cell>
          <cell r="D192">
            <v>150</v>
          </cell>
          <cell r="E192">
            <v>200</v>
          </cell>
        </row>
        <row r="193">
          <cell r="B193" t="str">
            <v>A92</v>
          </cell>
          <cell r="C193">
            <v>662.00890537222051</v>
          </cell>
          <cell r="D193">
            <v>13.549022847299264</v>
          </cell>
          <cell r="E193">
            <v>200</v>
          </cell>
        </row>
        <row r="194">
          <cell r="B194" t="str">
            <v>A93</v>
          </cell>
          <cell r="C194">
            <v>659.49949931517949</v>
          </cell>
          <cell r="D194">
            <v>8.9998341726594617</v>
          </cell>
          <cell r="E194">
            <v>200</v>
          </cell>
        </row>
        <row r="195">
          <cell r="B195" t="str">
            <v>A94</v>
          </cell>
          <cell r="C195">
            <v>656.49944403838083</v>
          </cell>
          <cell r="D195">
            <v>32</v>
          </cell>
          <cell r="E195">
            <v>200</v>
          </cell>
        </row>
        <row r="196">
          <cell r="B196" t="str">
            <v>A95</v>
          </cell>
          <cell r="C196">
            <v>655.56194403838083</v>
          </cell>
          <cell r="D196">
            <v>150</v>
          </cell>
          <cell r="E196">
            <v>200</v>
          </cell>
        </row>
        <row r="197">
          <cell r="B197" t="str">
            <v>A96</v>
          </cell>
          <cell r="C197">
            <v>655.35527737171412</v>
          </cell>
          <cell r="D197">
            <v>150</v>
          </cell>
          <cell r="E197">
            <v>200</v>
          </cell>
        </row>
        <row r="198">
          <cell r="B198" t="str">
            <v>A97</v>
          </cell>
          <cell r="C198">
            <v>655.16861070504751</v>
          </cell>
          <cell r="D198">
            <v>150</v>
          </cell>
          <cell r="E198">
            <v>200</v>
          </cell>
        </row>
        <row r="199">
          <cell r="B199" t="str">
            <v>A100</v>
          </cell>
          <cell r="C199">
            <v>722.09</v>
          </cell>
          <cell r="D199">
            <v>7.3979061454540957</v>
          </cell>
          <cell r="E199">
            <v>150</v>
          </cell>
        </row>
        <row r="200">
          <cell r="B200" t="str">
            <v>A101</v>
          </cell>
          <cell r="C200">
            <v>718.71066542769518</v>
          </cell>
          <cell r="D200">
            <v>150</v>
          </cell>
          <cell r="E200">
            <v>150</v>
          </cell>
        </row>
        <row r="201">
          <cell r="B201" t="str">
            <v>A102</v>
          </cell>
          <cell r="C201">
            <v>718.41733209436188</v>
          </cell>
          <cell r="D201">
            <v>150</v>
          </cell>
          <cell r="E201">
            <v>150</v>
          </cell>
        </row>
        <row r="202">
          <cell r="B202" t="str">
            <v>A103</v>
          </cell>
          <cell r="C202">
            <v>718.23066542769527</v>
          </cell>
          <cell r="D202">
            <v>11.739900567906631</v>
          </cell>
          <cell r="E202">
            <v>150</v>
          </cell>
        </row>
        <row r="203">
          <cell r="B203" t="str">
            <v>A104</v>
          </cell>
          <cell r="C203">
            <v>715.59009791856795</v>
          </cell>
          <cell r="D203">
            <v>8.6664126579869691</v>
          </cell>
          <cell r="E203">
            <v>150</v>
          </cell>
        </row>
        <row r="204">
          <cell r="B204" t="str">
            <v>A105</v>
          </cell>
          <cell r="C204">
            <v>711.08996602558022</v>
          </cell>
          <cell r="D204">
            <v>5.2000522330692736</v>
          </cell>
          <cell r="E204">
            <v>150</v>
          </cell>
        </row>
        <row r="205">
          <cell r="B205" t="str">
            <v>A106</v>
          </cell>
          <cell r="C205">
            <v>706.09001624918085</v>
          </cell>
          <cell r="D205">
            <v>4.7532025481727871</v>
          </cell>
          <cell r="E205">
            <v>150</v>
          </cell>
        </row>
        <row r="206">
          <cell r="B206" t="str">
            <v>A107</v>
          </cell>
          <cell r="C206">
            <v>700.62002002316376</v>
          </cell>
          <cell r="D206">
            <v>3.0659023634044225</v>
          </cell>
          <cell r="E206">
            <v>150</v>
          </cell>
        </row>
        <row r="207">
          <cell r="B207" t="str">
            <v>A108</v>
          </cell>
          <cell r="C207">
            <v>685.29011240411921</v>
          </cell>
          <cell r="D207">
            <v>5.2238053509568436</v>
          </cell>
          <cell r="E207">
            <v>150</v>
          </cell>
        </row>
        <row r="208">
          <cell r="B208" t="str">
            <v>A109</v>
          </cell>
          <cell r="C208">
            <v>678.59001589428487</v>
          </cell>
          <cell r="D208">
            <v>21.345788867709292</v>
          </cell>
          <cell r="E208">
            <v>150</v>
          </cell>
        </row>
        <row r="209">
          <cell r="B209" t="str">
            <v>A110</v>
          </cell>
          <cell r="C209">
            <v>677.0908911630172</v>
          </cell>
          <cell r="D209">
            <v>51.913165668899111</v>
          </cell>
          <cell r="E209">
            <v>150</v>
          </cell>
        </row>
        <row r="210">
          <cell r="B210" t="str">
            <v>A111</v>
          </cell>
          <cell r="C210">
            <v>676.59005482092573</v>
          </cell>
          <cell r="D210">
            <v>150</v>
          </cell>
          <cell r="E210">
            <v>150</v>
          </cell>
        </row>
        <row r="211">
          <cell r="B211" t="str">
            <v>A112</v>
          </cell>
          <cell r="C211">
            <v>676.31672148759242</v>
          </cell>
          <cell r="D211">
            <v>150</v>
          </cell>
          <cell r="E211">
            <v>150</v>
          </cell>
        </row>
        <row r="212">
          <cell r="B212" t="str">
            <v>A113</v>
          </cell>
          <cell r="C212">
            <v>676.13005482092581</v>
          </cell>
          <cell r="D212">
            <v>150</v>
          </cell>
          <cell r="E212">
            <v>150</v>
          </cell>
        </row>
        <row r="213">
          <cell r="B213" t="str">
            <v>A114</v>
          </cell>
          <cell r="C213">
            <v>675.9433881542592</v>
          </cell>
          <cell r="D213">
            <v>150</v>
          </cell>
          <cell r="E213">
            <v>150</v>
          </cell>
        </row>
        <row r="214">
          <cell r="B214" t="str">
            <v>A115</v>
          </cell>
          <cell r="C214">
            <v>675.80338815425921</v>
          </cell>
          <cell r="D214">
            <v>150</v>
          </cell>
          <cell r="E214">
            <v>150</v>
          </cell>
        </row>
        <row r="215">
          <cell r="B215" t="str">
            <v>A116</v>
          </cell>
          <cell r="C215">
            <v>675.48338815425916</v>
          </cell>
          <cell r="D215">
            <v>20</v>
          </cell>
          <cell r="E215">
            <v>150</v>
          </cell>
        </row>
        <row r="216">
          <cell r="B216" t="str">
            <v>A117</v>
          </cell>
          <cell r="C216">
            <v>673.83338815425918</v>
          </cell>
          <cell r="D216">
            <v>4.8381216099230349</v>
          </cell>
          <cell r="E216">
            <v>150</v>
          </cell>
        </row>
        <row r="217">
          <cell r="B217" t="str">
            <v>B81</v>
          </cell>
          <cell r="C217">
            <v>667.74</v>
          </cell>
          <cell r="D217">
            <v>8.9414155640462063</v>
          </cell>
          <cell r="E217">
            <v>300</v>
          </cell>
        </row>
        <row r="218">
          <cell r="B218" t="str">
            <v>A133</v>
          </cell>
          <cell r="C218">
            <v>663.49011364500279</v>
          </cell>
          <cell r="D218">
            <v>10.660974422886646</v>
          </cell>
          <cell r="E218">
            <v>300</v>
          </cell>
        </row>
        <row r="219">
          <cell r="B219" t="str">
            <v>A134</v>
          </cell>
          <cell r="C219">
            <v>660.30091173424591</v>
          </cell>
          <cell r="D219">
            <v>21.648016744319122</v>
          </cell>
          <cell r="E219">
            <v>300</v>
          </cell>
        </row>
        <row r="220">
          <cell r="B220" t="str">
            <v>A135</v>
          </cell>
          <cell r="C220">
            <v>658.96129710152854</v>
          </cell>
          <cell r="D220">
            <v>150</v>
          </cell>
          <cell r="E220">
            <v>300</v>
          </cell>
        </row>
        <row r="221">
          <cell r="B221" t="str">
            <v>A136</v>
          </cell>
          <cell r="C221">
            <v>658.76796376819516</v>
          </cell>
          <cell r="D221">
            <v>150</v>
          </cell>
          <cell r="E221">
            <v>300</v>
          </cell>
        </row>
        <row r="222">
          <cell r="B222" t="str">
            <v>A137</v>
          </cell>
          <cell r="C222">
            <v>658.57463043486177</v>
          </cell>
          <cell r="D222">
            <v>150</v>
          </cell>
          <cell r="E222">
            <v>300</v>
          </cell>
        </row>
        <row r="223">
          <cell r="B223" t="str">
            <v>A138</v>
          </cell>
          <cell r="C223">
            <v>658.46129710152843</v>
          </cell>
          <cell r="D223">
            <v>150</v>
          </cell>
          <cell r="E223">
            <v>300</v>
          </cell>
        </row>
        <row r="224">
          <cell r="B224" t="str">
            <v>A139</v>
          </cell>
          <cell r="C224">
            <v>658.32129710152844</v>
          </cell>
          <cell r="D224">
            <v>150</v>
          </cell>
          <cell r="E224">
            <v>300</v>
          </cell>
        </row>
        <row r="225">
          <cell r="B225" t="str">
            <v>A140</v>
          </cell>
          <cell r="C225">
            <v>658.1212971015284</v>
          </cell>
          <cell r="D225">
            <v>150</v>
          </cell>
          <cell r="E225">
            <v>300</v>
          </cell>
        </row>
        <row r="226">
          <cell r="B226" t="str">
            <v>A141</v>
          </cell>
          <cell r="C226">
            <v>657.92796376819501</v>
          </cell>
          <cell r="D226">
            <v>150</v>
          </cell>
          <cell r="E226">
            <v>300</v>
          </cell>
        </row>
        <row r="227">
          <cell r="B227" t="str">
            <v>B173</v>
          </cell>
          <cell r="C227">
            <v>678.5</v>
          </cell>
          <cell r="D227">
            <v>150</v>
          </cell>
          <cell r="E227">
            <v>150</v>
          </cell>
        </row>
        <row r="228">
          <cell r="B228" t="str">
            <v>A145</v>
          </cell>
          <cell r="C228">
            <v>660.76199999999994</v>
          </cell>
          <cell r="D228">
            <v>150</v>
          </cell>
          <cell r="E228">
            <v>150</v>
          </cell>
        </row>
        <row r="229">
          <cell r="B229" t="str">
            <v>A142</v>
          </cell>
          <cell r="C229">
            <v>657.74796376819506</v>
          </cell>
          <cell r="D229">
            <v>150</v>
          </cell>
          <cell r="E229">
            <v>300</v>
          </cell>
        </row>
        <row r="230">
          <cell r="B230" t="str">
            <v>A146</v>
          </cell>
          <cell r="C230">
            <v>657.55463043486168</v>
          </cell>
          <cell r="D230">
            <v>150</v>
          </cell>
          <cell r="E230">
            <v>300</v>
          </cell>
        </row>
        <row r="231">
          <cell r="B231" t="str">
            <v>A147</v>
          </cell>
          <cell r="C231">
            <v>657.36129710152829</v>
          </cell>
          <cell r="D231">
            <v>150</v>
          </cell>
          <cell r="E231">
            <v>300</v>
          </cell>
        </row>
        <row r="232">
          <cell r="B232" t="str">
            <v>A148</v>
          </cell>
          <cell r="C232">
            <v>657.16796376819491</v>
          </cell>
          <cell r="D232">
            <v>150</v>
          </cell>
          <cell r="E232">
            <v>300</v>
          </cell>
        </row>
        <row r="233">
          <cell r="B233" t="str">
            <v>A149</v>
          </cell>
          <cell r="C233">
            <v>656.97463043486152</v>
          </cell>
          <cell r="D233">
            <v>150</v>
          </cell>
          <cell r="E233">
            <v>300</v>
          </cell>
        </row>
        <row r="234">
          <cell r="B234" t="str">
            <v>A150</v>
          </cell>
          <cell r="C234">
            <v>656.78129710152814</v>
          </cell>
          <cell r="D234">
            <v>150</v>
          </cell>
          <cell r="E234">
            <v>300</v>
          </cell>
        </row>
        <row r="235">
          <cell r="B235" t="str">
            <v>A118</v>
          </cell>
          <cell r="C235">
            <v>663.91218239094155</v>
          </cell>
          <cell r="D235">
            <v>40</v>
          </cell>
          <cell r="E235">
            <v>300</v>
          </cell>
        </row>
        <row r="236">
          <cell r="B236" t="str">
            <v>A119</v>
          </cell>
          <cell r="C236">
            <v>663.06218239094153</v>
          </cell>
          <cell r="D236">
            <v>5.5456096108904394</v>
          </cell>
          <cell r="E236">
            <v>300</v>
          </cell>
        </row>
        <row r="237">
          <cell r="B237" t="str">
            <v>A99</v>
          </cell>
          <cell r="C237">
            <v>658.87899999999991</v>
          </cell>
          <cell r="D237">
            <v>97.298435764599006</v>
          </cell>
          <cell r="E237">
            <v>150</v>
          </cell>
        </row>
        <row r="238">
          <cell r="B238" t="str">
            <v>A120</v>
          </cell>
          <cell r="C238">
            <v>658.64261387704471</v>
          </cell>
          <cell r="D238">
            <v>16.45085119962166</v>
          </cell>
          <cell r="E238">
            <v>300</v>
          </cell>
        </row>
        <row r="239">
          <cell r="B239" t="str">
            <v>A98</v>
          </cell>
          <cell r="C239">
            <v>654.9819440383809</v>
          </cell>
          <cell r="D239">
            <v>150</v>
          </cell>
          <cell r="E239">
            <v>350</v>
          </cell>
        </row>
        <row r="240">
          <cell r="B240" t="str">
            <v>A121</v>
          </cell>
          <cell r="C240">
            <v>654.8619440383809</v>
          </cell>
          <cell r="D240">
            <v>17.036860077843826</v>
          </cell>
          <cell r="E240">
            <v>350</v>
          </cell>
        </row>
        <row r="241">
          <cell r="B241" t="str">
            <v>A122</v>
          </cell>
          <cell r="C241">
            <v>653.39453749246979</v>
          </cell>
          <cell r="D241">
            <v>9.3029269353813966</v>
          </cell>
          <cell r="E241">
            <v>350</v>
          </cell>
        </row>
        <row r="242">
          <cell r="B242" t="str">
            <v>A123</v>
          </cell>
          <cell r="C242">
            <v>650.59971816511211</v>
          </cell>
          <cell r="D242">
            <v>8.9208796551665479</v>
          </cell>
          <cell r="E242">
            <v>350</v>
          </cell>
        </row>
        <row r="243">
          <cell r="B243" t="str">
            <v>A124</v>
          </cell>
          <cell r="C243">
            <v>647.34891766998328</v>
          </cell>
          <cell r="D243">
            <v>7.3229606958989235</v>
          </cell>
          <cell r="E243">
            <v>350</v>
          </cell>
        </row>
        <row r="244">
          <cell r="B244" t="str">
            <v>A125</v>
          </cell>
          <cell r="C244">
            <v>643.38877078345956</v>
          </cell>
          <cell r="D244">
            <v>10.000074475785457</v>
          </cell>
          <cell r="E244">
            <v>350</v>
          </cell>
        </row>
        <row r="245">
          <cell r="B245" t="str">
            <v>A126</v>
          </cell>
          <cell r="C245">
            <v>640.48879238127654</v>
          </cell>
          <cell r="D245">
            <v>8.7866816141800612</v>
          </cell>
          <cell r="E245">
            <v>350</v>
          </cell>
        </row>
        <row r="246">
          <cell r="B246" t="str">
            <v>A127</v>
          </cell>
          <cell r="C246">
            <v>637.52976858348234</v>
          </cell>
          <cell r="D246">
            <v>13.935454269282907</v>
          </cell>
          <cell r="E246">
            <v>350</v>
          </cell>
        </row>
        <row r="247">
          <cell r="B247" t="str">
            <v>A128</v>
          </cell>
          <cell r="C247">
            <v>636.09458034967747</v>
          </cell>
          <cell r="D247">
            <v>37.995330702638249</v>
          </cell>
          <cell r="E247">
            <v>350</v>
          </cell>
        </row>
        <row r="248">
          <cell r="B248" t="str">
            <v>A129</v>
          </cell>
          <cell r="C248">
            <v>635.09445745833068</v>
          </cell>
          <cell r="D248">
            <v>150</v>
          </cell>
          <cell r="E248">
            <v>350</v>
          </cell>
        </row>
        <row r="249">
          <cell r="B249" t="str">
            <v>A130</v>
          </cell>
          <cell r="C249">
            <v>634.84779079166401</v>
          </cell>
          <cell r="D249">
            <v>47.87830230805956</v>
          </cell>
          <cell r="E249">
            <v>350</v>
          </cell>
        </row>
        <row r="250">
          <cell r="B250">
            <v>0</v>
          </cell>
          <cell r="C250">
            <v>0</v>
          </cell>
          <cell r="D250">
            <v>0</v>
          </cell>
          <cell r="E250">
            <v>0</v>
          </cell>
        </row>
        <row r="251">
          <cell r="B251">
            <v>0</v>
          </cell>
          <cell r="C251">
            <v>0</v>
          </cell>
          <cell r="D251">
            <v>0</v>
          </cell>
          <cell r="E251">
            <v>0</v>
          </cell>
        </row>
        <row r="252">
          <cell r="B252">
            <v>0</v>
          </cell>
          <cell r="C252">
            <v>0</v>
          </cell>
          <cell r="D252">
            <v>0</v>
          </cell>
          <cell r="E252">
            <v>0</v>
          </cell>
        </row>
      </sheetData>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sheetData sheetId="15" refreshError="1"/>
      <sheetData sheetId="16"/>
      <sheetData sheetId="17"/>
      <sheetData sheetId="18"/>
      <sheetData sheetId="19"/>
      <sheetData sheetId="20"/>
      <sheetData sheetId="21"/>
      <sheetData sheetId="22"/>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CKWELL"/>
      <sheetName val="INPUT"/>
      <sheetName val="dump"/>
    </sheetNames>
    <sheetDataSet>
      <sheetData sheetId="0">
        <row r="13">
          <cell r="I13" t="str">
            <v>MEASUREMENTS</v>
          </cell>
        </row>
      </sheetData>
      <sheetData sheetId="1"/>
      <sheetData sheetId="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_DATA"/>
      <sheetName val="I-CO"/>
    </sheetNames>
    <sheetDataSet>
      <sheetData sheetId="0" refreshError="1"/>
      <sheetData sheetId="1" refreshError="1"/>
      <sheetData sheetId="2" refreshError="1">
        <row r="1">
          <cell r="A1" t="str">
            <v>MH-NO</v>
          </cell>
          <cell r="B1" t="str">
            <v>X</v>
          </cell>
          <cell r="C1" t="str">
            <v>Y</v>
          </cell>
          <cell r="D1" t="str">
            <v>GL</v>
          </cell>
        </row>
        <row r="2">
          <cell r="A2" t="str">
            <v>I-3/6/3/27</v>
          </cell>
          <cell r="B2">
            <v>7550.9276001269473</v>
          </cell>
          <cell r="C2">
            <v>6724.2434652617176</v>
          </cell>
          <cell r="D2" t="str">
            <v>1.380</v>
          </cell>
        </row>
        <row r="3">
          <cell r="A3" t="str">
            <v>I-3/6/3/28</v>
          </cell>
          <cell r="B3">
            <v>7556.5133853618718</v>
          </cell>
          <cell r="C3">
            <v>6749.0607460565516</v>
          </cell>
          <cell r="D3" t="str">
            <v>1.520</v>
          </cell>
        </row>
        <row r="4">
          <cell r="A4" t="str">
            <v>I-3/6/3/29</v>
          </cell>
          <cell r="B4">
            <v>7562.1263421225149</v>
          </cell>
          <cell r="C4">
            <v>6773.9987481743565</v>
          </cell>
          <cell r="D4" t="str">
            <v>1.680</v>
          </cell>
        </row>
        <row r="5">
          <cell r="A5" t="str">
            <v>I-3/6/3/30</v>
          </cell>
          <cell r="B5">
            <v>7568.3814606408296</v>
          </cell>
          <cell r="C5">
            <v>6801.7898332492723</v>
          </cell>
          <cell r="D5">
            <v>1.8</v>
          </cell>
        </row>
        <row r="6">
          <cell r="A6" t="str">
            <v>I-3/6/3/26</v>
          </cell>
          <cell r="B6">
            <v>7584.6765839171039</v>
          </cell>
          <cell r="C6">
            <v>6719.8248823151225</v>
          </cell>
          <cell r="D6" t="str">
            <v>1.600</v>
          </cell>
        </row>
        <row r="7">
          <cell r="A7" t="str">
            <v>I-3/6/3/23/14</v>
          </cell>
          <cell r="B7">
            <v>7591.8724811236834</v>
          </cell>
          <cell r="C7">
            <v>6770.1042373548644</v>
          </cell>
          <cell r="D7" t="str">
            <v>1.580</v>
          </cell>
        </row>
        <row r="8">
          <cell r="A8" t="str">
            <v>I-3/6/3/23/9</v>
          </cell>
          <cell r="B8">
            <v>7604.1691390011692</v>
          </cell>
          <cell r="C8">
            <v>6824.7374891805066</v>
          </cell>
          <cell r="D8" t="str">
            <v>1.690</v>
          </cell>
        </row>
        <row r="9">
          <cell r="A9" t="str">
            <v>I-3/6/3/25</v>
          </cell>
          <cell r="B9">
            <v>7619.1179732549608</v>
          </cell>
          <cell r="C9">
            <v>6715.3156462287407</v>
          </cell>
          <cell r="D9" t="str">
            <v>1.650</v>
          </cell>
        </row>
        <row r="10">
          <cell r="A10" t="str">
            <v>I-3/6/3/23/13</v>
          </cell>
          <cell r="B10">
            <v>7621.618620124852</v>
          </cell>
          <cell r="C10">
            <v>6766.2097265353732</v>
          </cell>
          <cell r="D10" t="str">
            <v>1.490</v>
          </cell>
        </row>
        <row r="11">
          <cell r="A11" t="str">
            <v>I-3/6/3/23/8</v>
          </cell>
          <cell r="B11">
            <v>7634.7510302889532</v>
          </cell>
          <cell r="C11">
            <v>6820.1771775991265</v>
          </cell>
          <cell r="D11" t="str">
            <v>1.730</v>
          </cell>
        </row>
        <row r="12">
          <cell r="A12" t="str">
            <v>I-3/6/3/23/12</v>
          </cell>
          <cell r="B12">
            <v>7651.3647591260205</v>
          </cell>
          <cell r="C12">
            <v>6762.3152157158811</v>
          </cell>
          <cell r="D12" t="str">
            <v>1.400</v>
          </cell>
        </row>
        <row r="13">
          <cell r="A13" t="str">
            <v>I-3/6/3/11/12/2</v>
          </cell>
          <cell r="B13">
            <v>7657.2223480645707</v>
          </cell>
          <cell r="C13">
            <v>6710.3268340686072</v>
          </cell>
          <cell r="D13" t="str">
            <v>1.300</v>
          </cell>
        </row>
        <row r="14">
          <cell r="A14" t="str">
            <v>I-3/6/3/23/7</v>
          </cell>
          <cell r="B14">
            <v>7663.711859469784</v>
          </cell>
          <cell r="C14">
            <v>6816.2001657590881</v>
          </cell>
          <cell r="D14" t="str">
            <v>1.750</v>
          </cell>
        </row>
        <row r="15">
          <cell r="A15" t="str">
            <v>I-3/6/3/23/11</v>
          </cell>
          <cell r="B15">
            <v>7681.11089812719</v>
          </cell>
          <cell r="C15">
            <v>6758.4207048963899</v>
          </cell>
          <cell r="D15" t="str">
            <v>1.440</v>
          </cell>
        </row>
        <row r="16">
          <cell r="A16" t="str">
            <v>I-3/6/3/24</v>
          </cell>
          <cell r="B16">
            <v>7690.1115036065767</v>
          </cell>
          <cell r="C16">
            <v>6706.0208240651837</v>
          </cell>
          <cell r="D16" t="str">
            <v>1.630</v>
          </cell>
        </row>
        <row r="17">
          <cell r="A17" t="str">
            <v>I-3/6/3/23/6</v>
          </cell>
          <cell r="B17">
            <v>7692.9905489172161</v>
          </cell>
          <cell r="C17">
            <v>6811.4472175553356</v>
          </cell>
          <cell r="D17" t="str">
            <v>1.870</v>
          </cell>
        </row>
        <row r="18">
          <cell r="A18" t="str">
            <v>I-3/6/3/23/10</v>
          </cell>
          <cell r="B18">
            <v>7710.8570371283586</v>
          </cell>
          <cell r="C18">
            <v>6754.5261940768969</v>
          </cell>
          <cell r="D18" t="str">
            <v>1.370</v>
          </cell>
        </row>
        <row r="19">
          <cell r="A19" t="str">
            <v>I-3/6/3/23/5</v>
          </cell>
          <cell r="B19">
            <v>7722.4790698724355</v>
          </cell>
          <cell r="C19">
            <v>6806.8852384643305</v>
          </cell>
          <cell r="D19" t="str">
            <v>1.900</v>
          </cell>
        </row>
        <row r="20">
          <cell r="A20" t="str">
            <v>I-3/6/3/23</v>
          </cell>
          <cell r="B20">
            <v>7722.5876728655558</v>
          </cell>
          <cell r="C20">
            <v>6701.76937519277</v>
          </cell>
          <cell r="D20" t="str">
            <v>1.560</v>
          </cell>
        </row>
        <row r="21">
          <cell r="A21" t="str">
            <v>I-3/6/3/23/1</v>
          </cell>
          <cell r="B21">
            <v>7728.0263334333276</v>
          </cell>
          <cell r="C21">
            <v>6728.1199137895246</v>
          </cell>
          <cell r="D21" t="str">
            <v>1.530</v>
          </cell>
        </row>
        <row r="22">
          <cell r="A22" t="str">
            <v>I-3/6/3/23/2</v>
          </cell>
          <cell r="B22">
            <v>7732.857937162561</v>
          </cell>
          <cell r="C22">
            <v>6751.8423348121632</v>
          </cell>
          <cell r="D22" t="str">
            <v>1.540</v>
          </cell>
        </row>
        <row r="23">
          <cell r="A23" t="str">
            <v>I-3/6/3/23/3</v>
          </cell>
          <cell r="B23">
            <v>7738.4771637531521</v>
          </cell>
          <cell r="C23">
            <v>6778.7546250900477</v>
          </cell>
          <cell r="D23" t="str">
            <v>1.650</v>
          </cell>
        </row>
        <row r="24">
          <cell r="A24" t="str">
            <v>I-3/6/3/23/4</v>
          </cell>
          <cell r="B24">
            <v>7743.5825861398653</v>
          </cell>
          <cell r="C24">
            <v>6803.4906107205961</v>
          </cell>
          <cell r="D24" t="str">
            <v>1.830</v>
          </cell>
        </row>
        <row r="25">
          <cell r="A25" t="str">
            <v>I-3/6/3/22</v>
          </cell>
          <cell r="B25">
            <v>7749.3046163967765</v>
          </cell>
          <cell r="C25">
            <v>6698.4079284557329</v>
          </cell>
          <cell r="D25" t="str">
            <v>1.680</v>
          </cell>
        </row>
        <row r="26">
          <cell r="A26" t="str">
            <v>I-3/6/3/21</v>
          </cell>
          <cell r="B26">
            <v>7774.9175712472088</v>
          </cell>
          <cell r="C26">
            <v>6695.1252623576383</v>
          </cell>
          <cell r="D26" t="str">
            <v>1.520</v>
          </cell>
        </row>
        <row r="27">
          <cell r="A27" t="str">
            <v>I-3/6/3/11/11</v>
          </cell>
          <cell r="B27">
            <v>7788.1055010103237</v>
          </cell>
          <cell r="C27">
            <v>6746.4658113378564</v>
          </cell>
          <cell r="D27" t="str">
            <v>1.760</v>
          </cell>
        </row>
        <row r="28">
          <cell r="A28" t="str">
            <v>I-3/6/25</v>
          </cell>
          <cell r="B28">
            <v>7800.9160000000002</v>
          </cell>
          <cell r="C28">
            <v>6795.8330000000005</v>
          </cell>
          <cell r="D28" t="str">
            <v>1.810</v>
          </cell>
        </row>
        <row r="29">
          <cell r="A29" t="str">
            <v>I-3/6/3/20</v>
          </cell>
          <cell r="B29">
            <v>7808.529609821032</v>
          </cell>
          <cell r="C29">
            <v>6689.2769809831043</v>
          </cell>
          <cell r="D29" t="str">
            <v>1.230</v>
          </cell>
        </row>
        <row r="30">
          <cell r="A30" t="str">
            <v>I-3/6/3/11/10</v>
          </cell>
          <cell r="B30">
            <v>7817.6617430720498</v>
          </cell>
          <cell r="C30">
            <v>6741.3249402843603</v>
          </cell>
          <cell r="D30" t="str">
            <v>1.930</v>
          </cell>
        </row>
        <row r="31">
          <cell r="A31" t="str">
            <v>I-3/6/24</v>
          </cell>
          <cell r="B31">
            <v>7830.4722420617263</v>
          </cell>
          <cell r="C31">
            <v>6790.6921289465045</v>
          </cell>
          <cell r="D31" t="str">
            <v>1.880</v>
          </cell>
        </row>
        <row r="32">
          <cell r="A32" t="str">
            <v>I-3/6/3/19</v>
          </cell>
          <cell r="B32">
            <v>7837.1655767665707</v>
          </cell>
          <cell r="C32">
            <v>6684.2895177817072</v>
          </cell>
          <cell r="D32" t="str">
            <v>1.210</v>
          </cell>
        </row>
        <row r="33">
          <cell r="A33" t="str">
            <v>I-3/6/3/11/9</v>
          </cell>
          <cell r="B33">
            <v>7847.2169673451044</v>
          </cell>
          <cell r="C33">
            <v>6736.1782194062098</v>
          </cell>
          <cell r="D33" t="str">
            <v>1.990</v>
          </cell>
        </row>
        <row r="34">
          <cell r="A34" t="str">
            <v>I-3/6/23</v>
          </cell>
          <cell r="B34">
            <v>7860.4768343012483</v>
          </cell>
          <cell r="C34">
            <v>6784.9449345629328</v>
          </cell>
          <cell r="D34" t="str">
            <v>2.290</v>
          </cell>
        </row>
        <row r="35">
          <cell r="A35" t="str">
            <v>I-3/6/3/18</v>
          </cell>
          <cell r="B35">
            <v>7869.6177698043257</v>
          </cell>
          <cell r="C35">
            <v>6678.6370100877803</v>
          </cell>
          <cell r="D35" t="str">
            <v>1.410</v>
          </cell>
        </row>
        <row r="36">
          <cell r="A36" t="str">
            <v>I-3/6/3/17</v>
          </cell>
          <cell r="B36">
            <v>7870.2143446576329</v>
          </cell>
          <cell r="C36">
            <v>6657.0480006991183</v>
          </cell>
          <cell r="D36" t="str">
            <v>1.410</v>
          </cell>
        </row>
        <row r="37">
          <cell r="A37" t="str">
            <v>I-3/6/3/11/8</v>
          </cell>
          <cell r="B37">
            <v>7876.7902133283314</v>
          </cell>
          <cell r="C37">
            <v>6729.8750570975362</v>
          </cell>
          <cell r="D37" t="str">
            <v>2.070</v>
          </cell>
        </row>
        <row r="38">
          <cell r="A38" t="str">
            <v>I-3/19/1</v>
          </cell>
          <cell r="B38">
            <v>7886.0663735657263</v>
          </cell>
          <cell r="C38">
            <v>6541.1937716349994</v>
          </cell>
          <cell r="D38" t="str">
            <v>1.890</v>
          </cell>
        </row>
        <row r="39">
          <cell r="A39" t="str">
            <v>I-3/6/22</v>
          </cell>
          <cell r="B39">
            <v>7890.1056448657027</v>
          </cell>
          <cell r="C39">
            <v>6779.7301465432465</v>
          </cell>
          <cell r="D39" t="str">
            <v>2.230</v>
          </cell>
        </row>
        <row r="40">
          <cell r="A40" t="str">
            <v>I-3/6/3/18/1</v>
          </cell>
          <cell r="B40">
            <v>7893.138895657341</v>
          </cell>
          <cell r="C40">
            <v>6674.5408397348338</v>
          </cell>
          <cell r="D40" t="str">
            <v>1.710</v>
          </cell>
        </row>
        <row r="41">
          <cell r="A41" t="str">
            <v>I-3/6/3/16</v>
          </cell>
          <cell r="B41">
            <v>7898.3382421522811</v>
          </cell>
          <cell r="C41">
            <v>6646.6054727623332</v>
          </cell>
          <cell r="D41" t="str">
            <v>1.690</v>
          </cell>
        </row>
        <row r="42">
          <cell r="A42" t="str">
            <v>I-3/22</v>
          </cell>
          <cell r="B42">
            <v>7898.8289881665323</v>
          </cell>
          <cell r="C42">
            <v>6596.8278885294185</v>
          </cell>
          <cell r="D42" t="str">
            <v>1.380</v>
          </cell>
        </row>
        <row r="43">
          <cell r="A43" t="str">
            <v>I-3/6/3/11/7</v>
          </cell>
          <cell r="B43">
            <v>7906.1727529112841</v>
          </cell>
          <cell r="C43">
            <v>6724.3782980684355</v>
          </cell>
          <cell r="D43" t="str">
            <v>2.170</v>
          </cell>
        </row>
        <row r="44">
          <cell r="A44" t="str">
            <v>I-3/18</v>
          </cell>
          <cell r="B44">
            <v>7917.8200264102152</v>
          </cell>
          <cell r="C44">
            <v>6514.3658837586563</v>
          </cell>
          <cell r="D44" t="str">
            <v>1.910</v>
          </cell>
        </row>
        <row r="45">
          <cell r="A45" t="str">
            <v>I-3/6/21</v>
          </cell>
          <cell r="B45">
            <v>7919.1053084595806</v>
          </cell>
          <cell r="C45">
            <v>6774.4992610361824</v>
          </cell>
          <cell r="D45" t="str">
            <v>2.130</v>
          </cell>
        </row>
        <row r="46">
          <cell r="A46" t="str">
            <v>I-3/13/2</v>
          </cell>
          <cell r="B46">
            <v>7921.0188184339268</v>
          </cell>
          <cell r="C46">
            <v>6457.2060747108508</v>
          </cell>
          <cell r="D46" t="str">
            <v>2.420</v>
          </cell>
        </row>
        <row r="47">
          <cell r="A47" t="str">
            <v>I-3/6/3/18/2</v>
          </cell>
          <cell r="B47">
            <v>7922.6939643707201</v>
          </cell>
          <cell r="C47">
            <v>6669.3932271601361</v>
          </cell>
          <cell r="D47" t="str">
            <v>1.730</v>
          </cell>
        </row>
        <row r="48">
          <cell r="A48" t="str">
            <v>I-3/3/4/9/4</v>
          </cell>
          <cell r="B48">
            <v>7923.4186689366079</v>
          </cell>
          <cell r="C48">
            <v>6195.9090841824191</v>
          </cell>
          <cell r="D48" t="str">
            <v>1.410</v>
          </cell>
        </row>
        <row r="49">
          <cell r="A49" t="str">
            <v>I-3/19</v>
          </cell>
          <cell r="B49">
            <v>7923.6696475198769</v>
          </cell>
          <cell r="C49">
            <v>6535.573946679945</v>
          </cell>
          <cell r="D49" t="str">
            <v>1.850</v>
          </cell>
        </row>
        <row r="50">
          <cell r="A50" t="str">
            <v>I-3/6/3/15</v>
          </cell>
          <cell r="B50">
            <v>7926.4621396469283</v>
          </cell>
          <cell r="C50">
            <v>6636.162944825548</v>
          </cell>
          <cell r="D50" t="str">
            <v>1.680</v>
          </cell>
        </row>
        <row r="51">
          <cell r="A51" t="str">
            <v>I-3/20</v>
          </cell>
          <cell r="B51">
            <v>7934.5712141333388</v>
          </cell>
          <cell r="C51">
            <v>6575.0980639423515</v>
          </cell>
          <cell r="D51" t="str">
            <v>1.630</v>
          </cell>
        </row>
        <row r="52">
          <cell r="A52" t="str">
            <v>I-3/6/3/11/5</v>
          </cell>
          <cell r="B52">
            <v>7934.6400331407285</v>
          </cell>
          <cell r="C52">
            <v>6692.9245089478109</v>
          </cell>
          <cell r="D52" t="str">
            <v>1.980</v>
          </cell>
        </row>
        <row r="53">
          <cell r="A53" t="str">
            <v>I-3/21</v>
          </cell>
          <cell r="B53">
            <v>7938.5595921626527</v>
          </cell>
          <cell r="C53">
            <v>6589.5581068432284</v>
          </cell>
          <cell r="D53" t="str">
            <v>1.580</v>
          </cell>
        </row>
        <row r="54">
          <cell r="A54" t="str">
            <v>I-3/6/3/11/6</v>
          </cell>
          <cell r="B54">
            <v>7940.5287153907493</v>
          </cell>
          <cell r="C54">
            <v>6717.9177028867234</v>
          </cell>
          <cell r="D54" t="str">
            <v>2.060</v>
          </cell>
        </row>
        <row r="55">
          <cell r="A55" t="str">
            <v>I-3/6/20</v>
          </cell>
          <cell r="B55">
            <v>7948.750755556136</v>
          </cell>
          <cell r="C55">
            <v>6769.3532390329419</v>
          </cell>
          <cell r="D55" t="str">
            <v>2.070</v>
          </cell>
        </row>
        <row r="56">
          <cell r="A56" t="str">
            <v>I-3/13/1</v>
          </cell>
          <cell r="B56">
            <v>7950.5717300190736</v>
          </cell>
          <cell r="C56">
            <v>6454.1348287418068</v>
          </cell>
          <cell r="D56" t="str">
            <v>2.260</v>
          </cell>
        </row>
        <row r="57">
          <cell r="A57" t="str">
            <v>I-3/3/4/9/3</v>
          </cell>
          <cell r="B57">
            <v>7953.2208663864931</v>
          </cell>
          <cell r="C57">
            <v>6192.4697489039008</v>
          </cell>
          <cell r="D57" t="str">
            <v>1.540</v>
          </cell>
        </row>
        <row r="58">
          <cell r="A58" t="str">
            <v>I-3/17</v>
          </cell>
          <cell r="B58">
            <v>7953.8325356833575</v>
          </cell>
          <cell r="C58">
            <v>6510.864707734313</v>
          </cell>
          <cell r="D58" t="str">
            <v>1.960</v>
          </cell>
        </row>
        <row r="59">
          <cell r="A59" t="str">
            <v>I-3/6/3/14</v>
          </cell>
          <cell r="B59">
            <v>7954.5860371415765</v>
          </cell>
          <cell r="C59">
            <v>6625.720416888762</v>
          </cell>
          <cell r="D59" t="str">
            <v>1.450</v>
          </cell>
        </row>
        <row r="60">
          <cell r="A60" t="str">
            <v>I-3/3/4/6/3</v>
          </cell>
          <cell r="B60">
            <v>7959.6663868938449</v>
          </cell>
          <cell r="C60">
            <v>6285.3272730304561</v>
          </cell>
          <cell r="D60" t="str">
            <v>1.800</v>
          </cell>
        </row>
        <row r="61">
          <cell r="A61" t="str">
            <v>I-3/6/3/11/4</v>
          </cell>
          <cell r="B61">
            <v>7960.602255999419</v>
          </cell>
          <cell r="C61">
            <v>6690.9111014538958</v>
          </cell>
          <cell r="D61" t="str">
            <v>2.150</v>
          </cell>
        </row>
        <row r="62">
          <cell r="A62" t="str">
            <v>I-3/3/4/6/4</v>
          </cell>
          <cell r="B62">
            <v>7963.3929692584061</v>
          </cell>
          <cell r="C62">
            <v>6315.0949162673696</v>
          </cell>
          <cell r="D62" t="str">
            <v>1.850</v>
          </cell>
        </row>
        <row r="63">
          <cell r="A63" t="str">
            <v>I-3/3/4/6/5</v>
          </cell>
          <cell r="B63">
            <v>7967.1195516229673</v>
          </cell>
          <cell r="C63">
            <v>6344.8625595042822</v>
          </cell>
          <cell r="D63" t="str">
            <v>1.860</v>
          </cell>
        </row>
        <row r="64">
          <cell r="A64" t="str">
            <v>I-3/3/4/6/6</v>
          </cell>
          <cell r="B64">
            <v>7970.5976951632238</v>
          </cell>
          <cell r="C64">
            <v>6372.6456931920684</v>
          </cell>
          <cell r="D64" t="str">
            <v>1.960</v>
          </cell>
        </row>
        <row r="65">
          <cell r="A65" t="str">
            <v>I-3/6/19</v>
          </cell>
          <cell r="B65">
            <v>7974.2698733188026</v>
          </cell>
          <cell r="C65">
            <v>6766.0019835836129</v>
          </cell>
          <cell r="D65" t="str">
            <v>2.070</v>
          </cell>
        </row>
        <row r="66">
          <cell r="A66" t="str">
            <v>I-3/12</v>
          </cell>
          <cell r="B66">
            <v>7975.5664716493056</v>
          </cell>
          <cell r="C66">
            <v>6412.3358841746194</v>
          </cell>
          <cell r="D66" t="str">
            <v>2.450</v>
          </cell>
        </row>
        <row r="67">
          <cell r="A67" t="str">
            <v>I-3/13</v>
          </cell>
          <cell r="B67">
            <v>7980.4110287232352</v>
          </cell>
          <cell r="C67">
            <v>6451.0338203826059</v>
          </cell>
          <cell r="D67" t="str">
            <v>2.280</v>
          </cell>
        </row>
        <row r="68">
          <cell r="A68" t="str">
            <v>I-3/6/3/13</v>
          </cell>
          <cell r="B68">
            <v>7982.7099346362238</v>
          </cell>
          <cell r="C68">
            <v>6615.2778889519768</v>
          </cell>
          <cell r="D68" t="str">
            <v>1.520</v>
          </cell>
        </row>
        <row r="69">
          <cell r="A69" t="str">
            <v>I-3/3/4/9/2</v>
          </cell>
          <cell r="B69">
            <v>7983.0230638363782</v>
          </cell>
          <cell r="C69">
            <v>6189.0304136253835</v>
          </cell>
          <cell r="D69" t="str">
            <v>1.640</v>
          </cell>
        </row>
        <row r="70">
          <cell r="A70" t="str">
            <v>I-3/14</v>
          </cell>
          <cell r="B70">
            <v>7983.4710402503279</v>
          </cell>
          <cell r="C70">
            <v>6475.4769488387419</v>
          </cell>
          <cell r="D70" t="str">
            <v>2.110</v>
          </cell>
        </row>
        <row r="71">
          <cell r="A71" t="str">
            <v>I-3/6/3/6/4</v>
          </cell>
          <cell r="B71">
            <v>7984.65491121995</v>
          </cell>
          <cell r="C71">
            <v>6570.0404515549708</v>
          </cell>
          <cell r="D71" t="str">
            <v>1.500</v>
          </cell>
        </row>
        <row r="72">
          <cell r="A72" t="str">
            <v>I-3/15</v>
          </cell>
          <cell r="B72">
            <v>7986.3735605065331</v>
          </cell>
          <cell r="C72">
            <v>6498.6620495616671</v>
          </cell>
          <cell r="D72" t="str">
            <v>2.120</v>
          </cell>
        </row>
        <row r="73">
          <cell r="A73" t="str">
            <v>I-3/16</v>
          </cell>
          <cell r="B73">
            <v>7987.4915352159014</v>
          </cell>
          <cell r="C73">
            <v>6507.592342532741</v>
          </cell>
          <cell r="D73" t="str">
            <v>2.120</v>
          </cell>
        </row>
        <row r="74">
          <cell r="A74" t="str">
            <v>I-3/6/3/11/3</v>
          </cell>
          <cell r="B74">
            <v>7988.0495209279834</v>
          </cell>
          <cell r="C74">
            <v>6688.7825268246952</v>
          </cell>
          <cell r="D74" t="str">
            <v>2.290</v>
          </cell>
        </row>
        <row r="75">
          <cell r="A75" t="str">
            <v>I-3/3/4/6/2</v>
          </cell>
          <cell r="B75">
            <v>7993.6255366385385</v>
          </cell>
          <cell r="C75">
            <v>6282.2092747164379</v>
          </cell>
          <cell r="D75" t="str">
            <v>1.840</v>
          </cell>
        </row>
        <row r="76">
          <cell r="A76" t="str">
            <v>I-3/6/18</v>
          </cell>
          <cell r="B76">
            <v>8004.0482584824031</v>
          </cell>
          <cell r="C76">
            <v>6762.3622339976819</v>
          </cell>
          <cell r="D76" t="str">
            <v>2.060</v>
          </cell>
        </row>
        <row r="77">
          <cell r="A77" t="str">
            <v>I-3/11</v>
          </cell>
          <cell r="B77">
            <v>8010.3392085752903</v>
          </cell>
          <cell r="C77">
            <v>6408.2255350877604</v>
          </cell>
          <cell r="D77" t="str">
            <v>2.420</v>
          </cell>
        </row>
        <row r="78">
          <cell r="A78" t="str">
            <v>I-3/6/3/12</v>
          </cell>
          <cell r="B78">
            <v>8011.0591020388365</v>
          </cell>
          <cell r="C78">
            <v>6604.8802387437063</v>
          </cell>
          <cell r="D78" t="str">
            <v>1.620</v>
          </cell>
        </row>
        <row r="79">
          <cell r="A79" t="str">
            <v>I-3/6/3/6/3</v>
          </cell>
          <cell r="B79">
            <v>8012.227574197289</v>
          </cell>
          <cell r="C79">
            <v>6567.7843958053581</v>
          </cell>
          <cell r="D79" t="str">
            <v>1.410</v>
          </cell>
        </row>
        <row r="80">
          <cell r="A80" t="str">
            <v>I-3/3/4/9/1</v>
          </cell>
          <cell r="B80">
            <v>8012.8252612862634</v>
          </cell>
          <cell r="C80">
            <v>6185.5910783468671</v>
          </cell>
          <cell r="D80" t="str">
            <v>1.610</v>
          </cell>
        </row>
        <row r="81">
          <cell r="A81" t="str">
            <v>I-3/6/3/11</v>
          </cell>
          <cell r="B81">
            <v>8012.997113158207</v>
          </cell>
          <cell r="C81">
            <v>6627.3833209850654</v>
          </cell>
          <cell r="D81" t="str">
            <v>1.680</v>
          </cell>
        </row>
        <row r="82">
          <cell r="A82" t="str">
            <v>I-3/6/3/11/1</v>
          </cell>
          <cell r="B82">
            <v>8015.5102059020674</v>
          </cell>
          <cell r="C82">
            <v>6656.5639237845262</v>
          </cell>
          <cell r="D82" t="str">
            <v>2.280</v>
          </cell>
        </row>
        <row r="83">
          <cell r="A83" t="str">
            <v>I-3/6/3/11/2</v>
          </cell>
          <cell r="B83">
            <v>8017.9597124586626</v>
          </cell>
          <cell r="C83">
            <v>6686.4629487169159</v>
          </cell>
          <cell r="D83" t="str">
            <v>2.160</v>
          </cell>
        </row>
        <row r="84">
          <cell r="A84" t="str">
            <v>I-3/3/4/15</v>
          </cell>
          <cell r="B84">
            <v>8018.2394941499615</v>
          </cell>
          <cell r="C84">
            <v>6045.0833141087123</v>
          </cell>
          <cell r="D84" t="str">
            <v>1.980</v>
          </cell>
        </row>
        <row r="85">
          <cell r="A85" t="str">
            <v>I-3/3/4/14</v>
          </cell>
          <cell r="B85">
            <v>8019.7690437295641</v>
          </cell>
          <cell r="C85">
            <v>6059.8985138045819</v>
          </cell>
          <cell r="D85" t="str">
            <v>2.090</v>
          </cell>
        </row>
        <row r="86">
          <cell r="A86" t="str">
            <v>I-3/3/4/16</v>
          </cell>
          <cell r="B86">
            <v>8020.4150778014264</v>
          </cell>
          <cell r="C86">
            <v>6025.3323031460895</v>
          </cell>
          <cell r="D86" t="str">
            <v>1.980</v>
          </cell>
        </row>
        <row r="87">
          <cell r="A87" t="str">
            <v>I-3/3/4/13</v>
          </cell>
          <cell r="B87">
            <v>8022.0607469881779</v>
          </cell>
          <cell r="C87">
            <v>6084.0775313821914</v>
          </cell>
          <cell r="D87" t="str">
            <v>2.110</v>
          </cell>
        </row>
        <row r="88">
          <cell r="A88" t="str">
            <v>I-3/3/4/12</v>
          </cell>
          <cell r="B88">
            <v>8023.8824265525873</v>
          </cell>
          <cell r="C88">
            <v>6104.6210014784319</v>
          </cell>
          <cell r="D88" t="str">
            <v>2.180</v>
          </cell>
        </row>
        <row r="89">
          <cell r="A89" t="str">
            <v>I-3/3/4/17</v>
          </cell>
          <cell r="B89">
            <v>8024.2349633130643</v>
          </cell>
          <cell r="C89">
            <v>5988.6004363815418</v>
          </cell>
          <cell r="D89" t="str">
            <v>1.920</v>
          </cell>
        </row>
        <row r="90">
          <cell r="A90" t="str">
            <v>I-3/3/4/18</v>
          </cell>
          <cell r="B90">
            <v>8027.9826041930428</v>
          </cell>
          <cell r="C90">
            <v>5952.5632711143317</v>
          </cell>
          <cell r="D90" t="str">
            <v>2.540</v>
          </cell>
        </row>
        <row r="91">
          <cell r="A91" t="str">
            <v>I-3/3/4/11</v>
          </cell>
          <cell r="B91">
            <v>8029.843451994032</v>
          </cell>
          <cell r="C91">
            <v>6128.9128581605919</v>
          </cell>
          <cell r="D91" t="str">
            <v>1.910</v>
          </cell>
        </row>
        <row r="92">
          <cell r="A92" t="str">
            <v>I-3/3/4/6/1</v>
          </cell>
          <cell r="B92">
            <v>8030.2278897163133</v>
          </cell>
          <cell r="C92">
            <v>6279.2616771361327</v>
          </cell>
          <cell r="D92" t="str">
            <v>2.090</v>
          </cell>
        </row>
        <row r="93">
          <cell r="A93" t="str">
            <v>I-3/6/17</v>
          </cell>
          <cell r="B93">
            <v>8033.7696016753653</v>
          </cell>
          <cell r="C93">
            <v>6758.2164297560457</v>
          </cell>
          <cell r="D93" t="str">
            <v>2.060</v>
          </cell>
        </row>
        <row r="94">
          <cell r="A94" t="str">
            <v>I-3/3/4/10</v>
          </cell>
          <cell r="B94">
            <v>8035.2136808909745</v>
          </cell>
          <cell r="C94">
            <v>6151.277129702371</v>
          </cell>
          <cell r="D94" t="str">
            <v>1.890</v>
          </cell>
        </row>
        <row r="95">
          <cell r="A95" t="str">
            <v>I-3/6/3/6/2</v>
          </cell>
          <cell r="B95">
            <v>8042.0954049911161</v>
          </cell>
          <cell r="C95">
            <v>6564.9714465218985</v>
          </cell>
          <cell r="D95" t="str">
            <v>1.410</v>
          </cell>
        </row>
        <row r="96">
          <cell r="A96" t="str">
            <v>I-3/6/3/10</v>
          </cell>
          <cell r="B96">
            <v>8042.3588779461106</v>
          </cell>
          <cell r="C96">
            <v>6621.2280981182766</v>
          </cell>
          <cell r="D96" t="str">
            <v>1.470</v>
          </cell>
        </row>
        <row r="97">
          <cell r="A97" t="str">
            <v>I-3/3/4/9</v>
          </cell>
          <cell r="B97">
            <v>8042.6274587361486</v>
          </cell>
          <cell r="C97">
            <v>6182.1517430683498</v>
          </cell>
          <cell r="D97" t="str">
            <v>1.550</v>
          </cell>
        </row>
        <row r="98">
          <cell r="A98" t="str">
            <v>I-3/10</v>
          </cell>
          <cell r="B98">
            <v>8047.5450082539364</v>
          </cell>
          <cell r="C98">
            <v>6403.8275831790406</v>
          </cell>
          <cell r="D98" t="str">
            <v>2.050</v>
          </cell>
        </row>
        <row r="99">
          <cell r="A99" t="str">
            <v>I-3/3/4/14/1</v>
          </cell>
          <cell r="B99">
            <v>8049.635624189651</v>
          </cell>
          <cell r="C99">
            <v>6057.0723199645954</v>
          </cell>
          <cell r="D99" t="str">
            <v>2.170</v>
          </cell>
        </row>
        <row r="100">
          <cell r="A100" t="str">
            <v>I-3/3/4/16/1</v>
          </cell>
          <cell r="B100">
            <v>8050.1430736246721</v>
          </cell>
          <cell r="C100">
            <v>6021.3016376510268</v>
          </cell>
          <cell r="D100" t="str">
            <v>1.950</v>
          </cell>
        </row>
        <row r="101">
          <cell r="A101" t="str">
            <v>I-3/6/3/11/12</v>
          </cell>
          <cell r="B101">
            <v>8050.6930787779311</v>
          </cell>
          <cell r="C101">
            <v>6683.9244293687452</v>
          </cell>
          <cell r="D101" t="str">
            <v>2.100</v>
          </cell>
        </row>
        <row r="102">
          <cell r="A102" t="str">
            <v>I-3/3/6/7/3</v>
          </cell>
          <cell r="B102">
            <v>8050.7049869863758</v>
          </cell>
          <cell r="C102">
            <v>6101.4780533876601</v>
          </cell>
          <cell r="D102" t="str">
            <v>2.160</v>
          </cell>
        </row>
        <row r="103">
          <cell r="A103" t="str">
            <v>I-3/3/4/8</v>
          </cell>
          <cell r="B103">
            <v>8051.3696007564213</v>
          </cell>
          <cell r="C103">
            <v>6218.5583174900639</v>
          </cell>
          <cell r="D103" t="str">
            <v>1.610</v>
          </cell>
        </row>
        <row r="104">
          <cell r="A104" t="str">
            <v>I-3/3/4/7</v>
          </cell>
          <cell r="B104">
            <v>8058.3742471437372</v>
          </cell>
          <cell r="C104">
            <v>6247.729106457602</v>
          </cell>
          <cell r="D104" t="str">
            <v>1.660</v>
          </cell>
        </row>
        <row r="105">
          <cell r="A105" t="str">
            <v>I-3/3/4/10/1</v>
          </cell>
          <cell r="B105">
            <v>8061.5408660486164</v>
          </cell>
          <cell r="C105">
            <v>6150.8867319170649</v>
          </cell>
          <cell r="D105" t="str">
            <v>1.900</v>
          </cell>
        </row>
        <row r="106">
          <cell r="A106" t="str">
            <v>I-3/6/16</v>
          </cell>
          <cell r="B106">
            <v>8064.5342440328295</v>
          </cell>
          <cell r="C106">
            <v>6755.4571628908734</v>
          </cell>
          <cell r="D106" t="str">
            <v>2.280</v>
          </cell>
        </row>
        <row r="107">
          <cell r="A107" t="str">
            <v>I-3/3/4/6</v>
          </cell>
          <cell r="B107">
            <v>8065.0102728268212</v>
          </cell>
          <cell r="C107">
            <v>6275.3647777078895</v>
          </cell>
          <cell r="D107" t="str">
            <v>1.940</v>
          </cell>
        </row>
        <row r="108">
          <cell r="A108" t="str">
            <v>I-3/6/3/9</v>
          </cell>
          <cell r="B108">
            <v>8071.67305255474</v>
          </cell>
          <cell r="C108">
            <v>6614.8500759315175</v>
          </cell>
          <cell r="D108" t="str">
            <v>1.310</v>
          </cell>
        </row>
        <row r="109">
          <cell r="A109" t="str">
            <v>I-3/6/3/6/1</v>
          </cell>
          <cell r="B109">
            <v>8071.9632357849432</v>
          </cell>
          <cell r="C109">
            <v>6562.1584972384408</v>
          </cell>
          <cell r="D109" t="str">
            <v>1.210</v>
          </cell>
        </row>
        <row r="110">
          <cell r="A110" t="str">
            <v>I-3/9</v>
          </cell>
          <cell r="B110">
            <v>8077.3375892132071</v>
          </cell>
          <cell r="C110">
            <v>6400.3059188302786</v>
          </cell>
          <cell r="D110" t="str">
            <v>1.470</v>
          </cell>
        </row>
        <row r="111">
          <cell r="A111" t="str">
            <v>I-3/3/6/4/2</v>
          </cell>
          <cell r="B111">
            <v>8078.7918426223569</v>
          </cell>
          <cell r="C111">
            <v>6177.978176956829</v>
          </cell>
          <cell r="D111" t="str">
            <v>1.640</v>
          </cell>
        </row>
        <row r="112">
          <cell r="A112" t="str">
            <v>I-3/3/4/14/2</v>
          </cell>
          <cell r="B112">
            <v>8079.502204649737</v>
          </cell>
          <cell r="C112">
            <v>6054.2461261246071</v>
          </cell>
          <cell r="D112" t="str">
            <v>2.190</v>
          </cell>
        </row>
        <row r="113">
          <cell r="A113" t="str">
            <v>I-3/3/4/16/2</v>
          </cell>
          <cell r="B113">
            <v>8079.8710694479178</v>
          </cell>
          <cell r="C113">
            <v>6017.270972155964</v>
          </cell>
          <cell r="D113" t="str">
            <v>1.980</v>
          </cell>
        </row>
        <row r="114">
          <cell r="A114" t="str">
            <v>I-3/3/6/7/2</v>
          </cell>
          <cell r="B114">
            <v>8081.1763992360056</v>
          </cell>
          <cell r="C114">
            <v>6097.9105455251438</v>
          </cell>
          <cell r="D114" t="str">
            <v>2.260</v>
          </cell>
        </row>
        <row r="115">
          <cell r="A115" t="str">
            <v>I-3/6/3/11/13</v>
          </cell>
          <cell r="B115">
            <v>8084.1909907941244</v>
          </cell>
          <cell r="C115">
            <v>6681.3266184089125</v>
          </cell>
          <cell r="D115" t="str">
            <v>2.080</v>
          </cell>
        </row>
        <row r="116">
          <cell r="A116" t="str">
            <v>I-3/3/4/10/2</v>
          </cell>
          <cell r="B116">
            <v>8088.867662833899</v>
          </cell>
          <cell r="C116">
            <v>6150.4815111963308</v>
          </cell>
          <cell r="D116" t="str">
            <v>1.950</v>
          </cell>
        </row>
        <row r="117">
          <cell r="A117" t="str">
            <v>I-3/3/4/5</v>
          </cell>
          <cell r="B117">
            <v>8091.0498018057697</v>
          </cell>
          <cell r="C117">
            <v>6273.2641539810938</v>
          </cell>
          <cell r="D117" t="str">
            <v>1.920</v>
          </cell>
        </row>
        <row r="118">
          <cell r="A118" t="str">
            <v>I-3/6/3/8</v>
          </cell>
          <cell r="B118">
            <v>8092.527032604793</v>
          </cell>
          <cell r="C118">
            <v>6610.5064212060424</v>
          </cell>
          <cell r="D118" t="str">
            <v>1.390</v>
          </cell>
        </row>
        <row r="119">
          <cell r="A119" t="str">
            <v>I-3/6/3/3</v>
          </cell>
          <cell r="B119">
            <v>8092.5546605830632</v>
          </cell>
          <cell r="C119">
            <v>6491.670224975579</v>
          </cell>
          <cell r="D119" t="str">
            <v>0.960</v>
          </cell>
        </row>
        <row r="120">
          <cell r="A120" t="str">
            <v>I-3/6/15</v>
          </cell>
          <cell r="B120">
            <v>8093.4171999350456</v>
          </cell>
          <cell r="C120">
            <v>6751.7230468278767</v>
          </cell>
          <cell r="D120" t="str">
            <v>2.200</v>
          </cell>
        </row>
        <row r="121">
          <cell r="A121" t="str">
            <v>I-3/6/3/7</v>
          </cell>
          <cell r="B121">
            <v>8097.0566133215898</v>
          </cell>
          <cell r="C121">
            <v>6585.5992351853702</v>
          </cell>
          <cell r="D121" t="str">
            <v>1.100</v>
          </cell>
        </row>
        <row r="122">
          <cell r="A122" t="str">
            <v>I-3/6/3/4</v>
          </cell>
          <cell r="B122">
            <v>8100.5283641305086</v>
          </cell>
          <cell r="C122">
            <v>6526.7612423727724</v>
          </cell>
          <cell r="D122" t="str">
            <v>1.720</v>
          </cell>
        </row>
        <row r="123">
          <cell r="A123" t="str">
            <v>I-3/6/3/6</v>
          </cell>
          <cell r="B123">
            <v>8101.8310665787703</v>
          </cell>
          <cell r="C123">
            <v>6559.3455479549812</v>
          </cell>
          <cell r="D123" t="str">
            <v>1.310</v>
          </cell>
        </row>
        <row r="124">
          <cell r="A124" t="str">
            <v>I-3/3/4/16/3</v>
          </cell>
          <cell r="B124">
            <v>8102.3786973366941</v>
          </cell>
          <cell r="C124">
            <v>6014.2192790769413</v>
          </cell>
          <cell r="D124" t="str">
            <v>2.170</v>
          </cell>
        </row>
        <row r="125">
          <cell r="A125" t="str">
            <v>I-3/3/4/14/3</v>
          </cell>
          <cell r="B125">
            <v>8104.987311449614</v>
          </cell>
          <cell r="C125">
            <v>6051.8345393028258</v>
          </cell>
          <cell r="D125" t="str">
            <v>2.180</v>
          </cell>
        </row>
        <row r="126">
          <cell r="A126" t="str">
            <v>I-3/8</v>
          </cell>
          <cell r="B126">
            <v>8107.1301701724769</v>
          </cell>
          <cell r="C126">
            <v>6396.7842544815139</v>
          </cell>
          <cell r="D126" t="str">
            <v>1.310</v>
          </cell>
        </row>
        <row r="127">
          <cell r="A127" t="str">
            <v>I-3/3/6/7/1</v>
          </cell>
          <cell r="B127">
            <v>8107.3585326755656</v>
          </cell>
          <cell r="C127">
            <v>6094.8452144489902</v>
          </cell>
          <cell r="D127" t="str">
            <v>2.250</v>
          </cell>
        </row>
        <row r="128">
          <cell r="A128" t="str">
            <v>I-3/6/3/5</v>
          </cell>
          <cell r="B128">
            <v>8107.8046327375359</v>
          </cell>
          <cell r="C128">
            <v>6558.7829580982898</v>
          </cell>
          <cell r="D128" t="str">
            <v>1.270</v>
          </cell>
        </row>
        <row r="129">
          <cell r="A129" t="str">
            <v>I-3/3/6/4/1</v>
          </cell>
          <cell r="B129">
            <v>8108.594040072242</v>
          </cell>
          <cell r="C129">
            <v>6174.5388416783117</v>
          </cell>
          <cell r="D129" t="str">
            <v>1.730</v>
          </cell>
        </row>
        <row r="130">
          <cell r="A130" t="str">
            <v>I-3/6/3/11/14</v>
          </cell>
          <cell r="B130">
            <v>8114.1011823248036</v>
          </cell>
          <cell r="C130">
            <v>6679.0070403011332</v>
          </cell>
          <cell r="D130" t="str">
            <v>2.030</v>
          </cell>
        </row>
        <row r="131">
          <cell r="A131" t="str">
            <v>I-3/3/4/10/3</v>
          </cell>
          <cell r="B131">
            <v>8115.1238008368546</v>
          </cell>
          <cell r="C131">
            <v>6150.0921669475756</v>
          </cell>
          <cell r="D131" t="str">
            <v>2.930</v>
          </cell>
        </row>
        <row r="132">
          <cell r="A132" t="str">
            <v>I-3/3/6/11</v>
          </cell>
          <cell r="B132">
            <v>8115.4345186560777</v>
          </cell>
          <cell r="C132">
            <v>5949.106467542083</v>
          </cell>
          <cell r="D132" t="str">
            <v>2.290</v>
          </cell>
        </row>
        <row r="133">
          <cell r="A133" t="str">
            <v>I-3/6/3/2</v>
          </cell>
          <cell r="B133">
            <v>8117.6330270490016</v>
          </cell>
          <cell r="C133">
            <v>6490.0188619824548</v>
          </cell>
          <cell r="D133" t="str">
            <v>1.070</v>
          </cell>
        </row>
        <row r="134">
          <cell r="A134" t="str">
            <v>I-3/3/6/10</v>
          </cell>
          <cell r="B134">
            <v>8118.9605221651846</v>
          </cell>
          <cell r="C134">
            <v>5981.119899739655</v>
          </cell>
          <cell r="D134" t="str">
            <v>2.170</v>
          </cell>
        </row>
        <row r="135">
          <cell r="A135" t="str">
            <v>I-3/3/6/9</v>
          </cell>
          <cell r="B135">
            <v>8122.3188416673866</v>
          </cell>
          <cell r="C135">
            <v>6011.6484285083043</v>
          </cell>
          <cell r="D135" t="str">
            <v>2.170</v>
          </cell>
        </row>
        <row r="136">
          <cell r="A136" t="str">
            <v>I-3/6/14</v>
          </cell>
          <cell r="B136">
            <v>8123.1902402447322</v>
          </cell>
          <cell r="C136">
            <v>6748.0398321018811</v>
          </cell>
          <cell r="D136" t="str">
            <v>2.060</v>
          </cell>
        </row>
        <row r="137">
          <cell r="A137" t="str">
            <v>I-3/3/4/4</v>
          </cell>
          <cell r="B137">
            <v>8125.9583376535347</v>
          </cell>
          <cell r="C137">
            <v>6270.0589866922646</v>
          </cell>
          <cell r="D137" t="str">
            <v>2.220</v>
          </cell>
        </row>
        <row r="138">
          <cell r="A138" t="str">
            <v>I-3/3/6/8</v>
          </cell>
          <cell r="B138">
            <v>8126.6674113858571</v>
          </cell>
          <cell r="C138">
            <v>6058.2905190363754</v>
          </cell>
          <cell r="D138" t="str">
            <v>2.170</v>
          </cell>
        </row>
        <row r="139">
          <cell r="A139" t="str">
            <v>I-3/3/6/7</v>
          </cell>
          <cell r="B139">
            <v>8130.1812286899294</v>
          </cell>
          <cell r="C139">
            <v>6092.1731969262037</v>
          </cell>
          <cell r="D139" t="str">
            <v>2.170</v>
          </cell>
        </row>
        <row r="140">
          <cell r="A140" t="str">
            <v>I-3/3/6/6</v>
          </cell>
          <cell r="B140">
            <v>8132.026438607164</v>
          </cell>
          <cell r="C140">
            <v>6107.059617944441</v>
          </cell>
          <cell r="D140" t="str">
            <v>2.170</v>
          </cell>
        </row>
        <row r="141">
          <cell r="A141" t="str">
            <v>I-3/7</v>
          </cell>
          <cell r="B141">
            <v>8136.9227511317467</v>
          </cell>
          <cell r="C141">
            <v>6393.2625901327538</v>
          </cell>
          <cell r="D141" t="str">
            <v>1.480</v>
          </cell>
        </row>
        <row r="142">
          <cell r="A142" t="str">
            <v>I-3/3/6/5</v>
          </cell>
          <cell r="B142">
            <v>8137.031829447702</v>
          </cell>
          <cell r="C142">
            <v>6149.7672994845752</v>
          </cell>
          <cell r="D142" t="str">
            <v>2.150</v>
          </cell>
        </row>
        <row r="143">
          <cell r="A143" t="str">
            <v>I-3/3/6/4</v>
          </cell>
          <cell r="B143">
            <v>8139.5168325752784</v>
          </cell>
          <cell r="C143">
            <v>6170.9701836508357</v>
          </cell>
          <cell r="D143" t="str">
            <v>1.950</v>
          </cell>
        </row>
        <row r="144">
          <cell r="A144" t="str">
            <v>I-3/3/11/5</v>
          </cell>
          <cell r="B144">
            <v>8142.3659727797976</v>
          </cell>
          <cell r="C144">
            <v>6008.8941980990703</v>
          </cell>
          <cell r="D144" t="str">
            <v>2.280</v>
          </cell>
        </row>
        <row r="145">
          <cell r="A145" t="str">
            <v>I-3/6/3/11/15</v>
          </cell>
          <cell r="B145">
            <v>8144.0113738554828</v>
          </cell>
          <cell r="C145">
            <v>6676.6874621933539</v>
          </cell>
          <cell r="D145" t="str">
            <v>1.830</v>
          </cell>
        </row>
        <row r="146">
          <cell r="A146" t="str">
            <v>I-3/3/6/3</v>
          </cell>
          <cell r="B146">
            <v>8144.6545391904428</v>
          </cell>
          <cell r="C146">
            <v>6212.6558741882809</v>
          </cell>
          <cell r="D146" t="str">
            <v>1.750</v>
          </cell>
        </row>
        <row r="147">
          <cell r="A147" t="str">
            <v>I-3/3/10/5</v>
          </cell>
          <cell r="B147">
            <v>8147.8443016494984</v>
          </cell>
          <cell r="C147">
            <v>6055.7162212668318</v>
          </cell>
          <cell r="D147" t="str">
            <v>2.390</v>
          </cell>
        </row>
        <row r="148">
          <cell r="A148" t="str">
            <v>I-3/3/9/6</v>
          </cell>
          <cell r="B148">
            <v>8147.8648056028169</v>
          </cell>
          <cell r="C148">
            <v>6104.6098531658572</v>
          </cell>
          <cell r="D148" t="str">
            <v>2.290</v>
          </cell>
        </row>
        <row r="149">
          <cell r="A149" t="str">
            <v>I-3/6/3/1</v>
          </cell>
          <cell r="B149">
            <v>8150.1742700899995</v>
          </cell>
          <cell r="C149">
            <v>6487.876082683767</v>
          </cell>
          <cell r="D149" t="str">
            <v>1.180</v>
          </cell>
        </row>
        <row r="150">
          <cell r="A150" t="str">
            <v>I-3/3/4/3</v>
          </cell>
          <cell r="B150">
            <v>8150.8536217104229</v>
          </cell>
          <cell r="C150">
            <v>6267.7731976103832</v>
          </cell>
          <cell r="D150" t="str">
            <v>2.070</v>
          </cell>
        </row>
        <row r="151">
          <cell r="A151" t="str">
            <v>I-3/6/13</v>
          </cell>
          <cell r="B151">
            <v>8153.0713729348936</v>
          </cell>
          <cell r="C151">
            <v>6745.3718911068536</v>
          </cell>
          <cell r="D151" t="str">
            <v>1.860</v>
          </cell>
        </row>
        <row r="152">
          <cell r="A152" t="str">
            <v>I-3/3/8/2</v>
          </cell>
          <cell r="B152">
            <v>8154.1071254198669</v>
          </cell>
          <cell r="C152">
            <v>6143.4253430942208</v>
          </cell>
          <cell r="D152" t="str">
            <v>2.170</v>
          </cell>
        </row>
        <row r="153">
          <cell r="A153" t="str">
            <v>I-3/3/4/3/1</v>
          </cell>
          <cell r="B153">
            <v>8154.9736277526326</v>
          </cell>
          <cell r="C153">
            <v>6299.9469366062476</v>
          </cell>
          <cell r="D153" t="str">
            <v>1.890</v>
          </cell>
        </row>
        <row r="154">
          <cell r="A154" t="str">
            <v>I-3/3/4/3/2</v>
          </cell>
          <cell r="B154">
            <v>8158.7841601489599</v>
          </cell>
          <cell r="C154">
            <v>6329.703949945233</v>
          </cell>
          <cell r="D154" t="str">
            <v>1.520</v>
          </cell>
        </row>
        <row r="155">
          <cell r="A155" t="str">
            <v>I-3/3/4/3/3</v>
          </cell>
          <cell r="B155">
            <v>8162.5946925452872</v>
          </cell>
          <cell r="C155">
            <v>6359.4609632842175</v>
          </cell>
          <cell r="D155" t="str">
            <v>1.680</v>
          </cell>
        </row>
        <row r="156">
          <cell r="A156" t="str">
            <v>I-3/3/7/6</v>
          </cell>
          <cell r="B156">
            <v>8162.8811584658015</v>
          </cell>
          <cell r="C156">
            <v>6168.2738136791522</v>
          </cell>
          <cell r="D156" t="str">
            <v>1.830</v>
          </cell>
        </row>
        <row r="157">
          <cell r="A157" t="str">
            <v>I-3/6</v>
          </cell>
          <cell r="B157">
            <v>8166.4052249416145</v>
          </cell>
          <cell r="C157">
            <v>6389.217976623203</v>
          </cell>
          <cell r="D157" t="str">
            <v>1.900</v>
          </cell>
        </row>
        <row r="158">
          <cell r="A158" t="str">
            <v>I-3/6/1</v>
          </cell>
          <cell r="B158">
            <v>8171.0797862370091</v>
          </cell>
          <cell r="C158">
            <v>6426.4921420763303</v>
          </cell>
          <cell r="D158" t="str">
            <v>1.440</v>
          </cell>
        </row>
        <row r="159">
          <cell r="A159" t="str">
            <v>I-3/3/11/4</v>
          </cell>
          <cell r="B159">
            <v>8171.1880040424121</v>
          </cell>
          <cell r="C159">
            <v>6004.9344038265499</v>
          </cell>
          <cell r="D159" t="str">
            <v>2.240</v>
          </cell>
        </row>
        <row r="160">
          <cell r="A160" t="str">
            <v>I-3/3/6/2</v>
          </cell>
          <cell r="B160">
            <v>8174.2068487536917</v>
          </cell>
          <cell r="C160">
            <v>6209.2352250377799</v>
          </cell>
          <cell r="D160" t="str">
            <v>2.270</v>
          </cell>
        </row>
        <row r="161">
          <cell r="A161" t="str">
            <v>I-3/6/2</v>
          </cell>
          <cell r="B161">
            <v>8174.9634616643425</v>
          </cell>
          <cell r="C161">
            <v>6456.0505180711789</v>
          </cell>
          <cell r="D161" t="str">
            <v>1.180</v>
          </cell>
        </row>
        <row r="162">
          <cell r="A162" t="str">
            <v>I-3/3/10/4</v>
          </cell>
          <cell r="B162">
            <v>8175.1922199641604</v>
          </cell>
          <cell r="C162">
            <v>6052.3917631314489</v>
          </cell>
          <cell r="D162" t="str">
            <v>2.210</v>
          </cell>
        </row>
        <row r="163">
          <cell r="A163" t="str">
            <v>I-3/3/4/2</v>
          </cell>
          <cell r="B163">
            <v>8177.7520334277133</v>
          </cell>
          <cell r="C163">
            <v>6265.3034890630606</v>
          </cell>
          <cell r="D163" t="str">
            <v>1.920</v>
          </cell>
        </row>
        <row r="164">
          <cell r="A164" t="str">
            <v>I-3/3/9/5</v>
          </cell>
          <cell r="B164">
            <v>8177.8876491564233</v>
          </cell>
          <cell r="C164">
            <v>6100.4521289214081</v>
          </cell>
          <cell r="D164" t="str">
            <v>2.440</v>
          </cell>
        </row>
        <row r="165">
          <cell r="A165" t="str">
            <v>I-3/6/3</v>
          </cell>
          <cell r="B165">
            <v>8178.5075960394943</v>
          </cell>
          <cell r="C165">
            <v>6486.1283533667565</v>
          </cell>
          <cell r="D165" t="str">
            <v>1.290</v>
          </cell>
        </row>
        <row r="166">
          <cell r="A166" t="str">
            <v>I-3/6/4</v>
          </cell>
          <cell r="B166">
            <v>8181.3044055546006</v>
          </cell>
          <cell r="C166">
            <v>6505.5678905270661</v>
          </cell>
          <cell r="D166" t="str">
            <v>1.290</v>
          </cell>
        </row>
        <row r="167">
          <cell r="A167" t="str">
            <v>I-3/6/5</v>
          </cell>
          <cell r="B167">
            <v>8181.4910136918097</v>
          </cell>
          <cell r="C167">
            <v>6528.4277111244237</v>
          </cell>
          <cell r="D167" t="str">
            <v>1.260</v>
          </cell>
        </row>
        <row r="168">
          <cell r="A168" t="str">
            <v>I-3/6/6</v>
          </cell>
          <cell r="B168">
            <v>8181.6716188345163</v>
          </cell>
          <cell r="C168">
            <v>6555.0803172182514</v>
          </cell>
          <cell r="D168" t="str">
            <v>1.410</v>
          </cell>
        </row>
        <row r="169">
          <cell r="A169" t="str">
            <v>I-3/6/7</v>
          </cell>
          <cell r="B169">
            <v>8181.7077508773009</v>
          </cell>
          <cell r="C169">
            <v>6586.3833250473599</v>
          </cell>
          <cell r="D169" t="str">
            <v>1.670</v>
          </cell>
        </row>
        <row r="170">
          <cell r="A170" t="str">
            <v>I-3/6/8</v>
          </cell>
          <cell r="B170">
            <v>8182.0688813363504</v>
          </cell>
          <cell r="C170">
            <v>6613.7058957515255</v>
          </cell>
          <cell r="D170" t="str">
            <v>1.680</v>
          </cell>
        </row>
        <row r="171">
          <cell r="A171" t="str">
            <v>I-3/6/9</v>
          </cell>
          <cell r="B171">
            <v>8182.2721646427408</v>
          </cell>
          <cell r="C171">
            <v>6643.7052070085756</v>
          </cell>
          <cell r="D171" t="str">
            <v>1.740</v>
          </cell>
        </row>
        <row r="172">
          <cell r="A172" t="str">
            <v>I-3/6/10</v>
          </cell>
          <cell r="B172">
            <v>8182.4754479491321</v>
          </cell>
          <cell r="C172">
            <v>6673.7045182656248</v>
          </cell>
          <cell r="D172" t="str">
            <v>1.760</v>
          </cell>
        </row>
        <row r="173">
          <cell r="A173" t="str">
            <v>I-3/6/11</v>
          </cell>
          <cell r="B173">
            <v>8182.6992533567372</v>
          </cell>
          <cell r="C173">
            <v>6706.7323561288849</v>
          </cell>
          <cell r="D173" t="str">
            <v>1.800</v>
          </cell>
        </row>
        <row r="174">
          <cell r="A174" t="str">
            <v>I-3/6/12</v>
          </cell>
          <cell r="B174">
            <v>8182.9523196399232</v>
          </cell>
          <cell r="C174">
            <v>6742.7018678838913</v>
          </cell>
          <cell r="D174" t="str">
            <v>1.870</v>
          </cell>
        </row>
        <row r="175">
          <cell r="A175" t="str">
            <v>I-3/3/8/1</v>
          </cell>
          <cell r="B175">
            <v>8183.6119330940601</v>
          </cell>
          <cell r="C175">
            <v>6137.9970538509269</v>
          </cell>
          <cell r="D175" t="str">
            <v>2.340</v>
          </cell>
        </row>
        <row r="176">
          <cell r="A176" t="str">
            <v>I-3/3/13</v>
          </cell>
          <cell r="B176">
            <v>8190.1823876395038</v>
          </cell>
          <cell r="C176">
            <v>5937.3911664206444</v>
          </cell>
          <cell r="D176" t="str">
            <v>1.770</v>
          </cell>
        </row>
        <row r="177">
          <cell r="A177" t="str">
            <v>I-3/3/7/5</v>
          </cell>
          <cell r="B177">
            <v>8191.5112579078168</v>
          </cell>
          <cell r="C177">
            <v>6164.969744869999</v>
          </cell>
          <cell r="D177" t="str">
            <v>2.270</v>
          </cell>
        </row>
        <row r="178">
          <cell r="A178" t="str">
            <v>I-3/3/12</v>
          </cell>
          <cell r="B178">
            <v>8193.1492482768681</v>
          </cell>
          <cell r="C178">
            <v>5970.4513073733297</v>
          </cell>
          <cell r="D178" t="str">
            <v>1.810</v>
          </cell>
        </row>
        <row r="179">
          <cell r="A179" t="str">
            <v>I-3/3/11</v>
          </cell>
          <cell r="B179">
            <v>8195.9386472612914</v>
          </cell>
          <cell r="C179">
            <v>6001.533968431615</v>
          </cell>
          <cell r="D179" t="str">
            <v>2.040</v>
          </cell>
        </row>
        <row r="180">
          <cell r="A180" t="str">
            <v>I-3/5</v>
          </cell>
          <cell r="B180">
            <v>8196.2931389638507</v>
          </cell>
          <cell r="C180">
            <v>6386.4635925483071</v>
          </cell>
          <cell r="D180" t="str">
            <v>1.330</v>
          </cell>
        </row>
        <row r="181">
          <cell r="A181" t="str">
            <v>I-3/3/10</v>
          </cell>
          <cell r="B181">
            <v>8200.9409768386831</v>
          </cell>
          <cell r="C181">
            <v>6049.2496035144504</v>
          </cell>
          <cell r="D181" t="str">
            <v>2.220</v>
          </cell>
        </row>
        <row r="182">
          <cell r="A182" t="str">
            <v>I-3/6/6/1</v>
          </cell>
          <cell r="B182">
            <v>8203.5660868103387</v>
          </cell>
          <cell r="C182">
            <v>6550.5595647532782</v>
          </cell>
          <cell r="D182" t="str">
            <v>1.520</v>
          </cell>
        </row>
        <row r="183">
          <cell r="A183" t="str">
            <v>I-3/3/6/1</v>
          </cell>
          <cell r="B183">
            <v>8204.007878529721</v>
          </cell>
          <cell r="C183">
            <v>6205.7857867808725</v>
          </cell>
          <cell r="D183" t="str">
            <v>1.980</v>
          </cell>
        </row>
        <row r="184">
          <cell r="A184" t="str">
            <v>I-3/3/9</v>
          </cell>
          <cell r="B184">
            <v>8207.533388100579</v>
          </cell>
          <cell r="C184">
            <v>6095.9381610591081</v>
          </cell>
          <cell r="D184" t="str">
            <v>2.490</v>
          </cell>
        </row>
        <row r="185">
          <cell r="A185" t="str">
            <v>I-3/6/8/1</v>
          </cell>
          <cell r="B185">
            <v>8207.6538643091772</v>
          </cell>
          <cell r="C185">
            <v>6610.0550921116946</v>
          </cell>
          <cell r="D185" t="str">
            <v>1.050</v>
          </cell>
        </row>
        <row r="186">
          <cell r="A186" t="str">
            <v>I-3/3/4/1</v>
          </cell>
          <cell r="B186">
            <v>8207.6779347625306</v>
          </cell>
          <cell r="C186">
            <v>6262.5558080813835</v>
          </cell>
          <cell r="D186" t="str">
            <v>1.910</v>
          </cell>
        </row>
        <row r="187">
          <cell r="A187" t="str">
            <v>I-3/6/3/31</v>
          </cell>
          <cell r="B187">
            <v>8208.2363892403246</v>
          </cell>
          <cell r="C187">
            <v>6482.1035732706141</v>
          </cell>
          <cell r="D187" t="str">
            <v>1.480</v>
          </cell>
        </row>
        <row r="188">
          <cell r="A188" t="str">
            <v>I-3/6/12/1</v>
          </cell>
          <cell r="B188">
            <v>8213.0242575373086</v>
          </cell>
          <cell r="C188">
            <v>6739.5360538679333</v>
          </cell>
          <cell r="D188" t="str">
            <v>1.910</v>
          </cell>
        </row>
        <row r="189">
          <cell r="A189" t="str">
            <v>I-3/3/8</v>
          </cell>
          <cell r="B189">
            <v>8213.0466307817987</v>
          </cell>
          <cell r="C189">
            <v>6132.2006263277508</v>
          </cell>
          <cell r="D189" t="str">
            <v>2.340</v>
          </cell>
        </row>
        <row r="190">
          <cell r="A190" t="str">
            <v>I-3/6/10/1</v>
          </cell>
          <cell r="B190">
            <v>8213.7276568873149</v>
          </cell>
          <cell r="C190">
            <v>6671.2808647895708</v>
          </cell>
          <cell r="D190" t="str">
            <v>1.750</v>
          </cell>
        </row>
        <row r="191">
          <cell r="A191" t="str">
            <v>I-3/3/7</v>
          </cell>
          <cell r="B191">
            <v>8217.5715040522464</v>
          </cell>
          <cell r="C191">
            <v>6161.9622510742111</v>
          </cell>
          <cell r="D191" t="str">
            <v>2.310</v>
          </cell>
        </row>
        <row r="192">
          <cell r="A192" t="str">
            <v>I-3/3/6</v>
          </cell>
          <cell r="B192">
            <v>8223.6901290707392</v>
          </cell>
          <cell r="C192">
            <v>6203.5075867150199</v>
          </cell>
          <cell r="D192" t="str">
            <v>2.110</v>
          </cell>
        </row>
        <row r="193">
          <cell r="A193" t="str">
            <v>I-3/3/11/1</v>
          </cell>
          <cell r="B193">
            <v>8225.6586740244366</v>
          </cell>
          <cell r="C193">
            <v>5997.4449576468487</v>
          </cell>
          <cell r="D193" t="str">
            <v>2.060</v>
          </cell>
        </row>
        <row r="194">
          <cell r="A194" t="str">
            <v>I-3/4</v>
          </cell>
          <cell r="B194">
            <v>8226.1104612512372</v>
          </cell>
          <cell r="C194">
            <v>6383.1579471332398</v>
          </cell>
          <cell r="D194" t="str">
            <v>1.320</v>
          </cell>
        </row>
        <row r="195">
          <cell r="A195" t="str">
            <v>I-3/6/6/2</v>
          </cell>
          <cell r="B195">
            <v>8226.8199536094598</v>
          </cell>
          <cell r="C195">
            <v>6546.0262712026979</v>
          </cell>
          <cell r="D195" t="str">
            <v>1.020</v>
          </cell>
        </row>
        <row r="196">
          <cell r="A196" t="str">
            <v>I-3/3/5</v>
          </cell>
          <cell r="B196">
            <v>8228.5375879531057</v>
          </cell>
          <cell r="C196">
            <v>6234.0899007317257</v>
          </cell>
          <cell r="D196" t="str">
            <v>1.740</v>
          </cell>
        </row>
        <row r="197">
          <cell r="A197" t="str">
            <v>I-3/3/10/1</v>
          </cell>
          <cell r="B197">
            <v>8230.6610036018283</v>
          </cell>
          <cell r="C197">
            <v>6045.1605927296841</v>
          </cell>
          <cell r="D197" t="str">
            <v>2.540</v>
          </cell>
        </row>
        <row r="198">
          <cell r="A198" t="str">
            <v>I-3/3/4</v>
          </cell>
          <cell r="B198">
            <v>8232.5100452230345</v>
          </cell>
          <cell r="C198">
            <v>6260.2758193557684</v>
          </cell>
          <cell r="D198" t="str">
            <v>1.300</v>
          </cell>
        </row>
        <row r="199">
          <cell r="A199" t="str">
            <v>I-3/6/3/32</v>
          </cell>
          <cell r="B199">
            <v>8232.8926778039258</v>
          </cell>
          <cell r="C199">
            <v>6479.0738329740398</v>
          </cell>
          <cell r="D199" t="str">
            <v>1.240</v>
          </cell>
        </row>
        <row r="200">
          <cell r="A200" t="str">
            <v>I-3/6/8/2</v>
          </cell>
          <cell r="B200">
            <v>8233.7605745713445</v>
          </cell>
          <cell r="C200">
            <v>6607.2274732804563</v>
          </cell>
          <cell r="D200" t="str">
            <v>1.060</v>
          </cell>
        </row>
        <row r="201">
          <cell r="A201" t="str">
            <v>I-3/3/3</v>
          </cell>
          <cell r="B201">
            <v>8236.3305935676326</v>
          </cell>
          <cell r="C201">
            <v>6290.0315483897975</v>
          </cell>
          <cell r="D201" t="str">
            <v>1.200</v>
          </cell>
        </row>
        <row r="202">
          <cell r="A202" t="str">
            <v>I-3/3/9/1</v>
          </cell>
          <cell r="B202">
            <v>8237.1032987834587</v>
          </cell>
          <cell r="C202">
            <v>6090.8765030099594</v>
          </cell>
          <cell r="D202" t="str">
            <v>2.480</v>
          </cell>
        </row>
        <row r="203">
          <cell r="A203" t="str">
            <v>I-3/3/2</v>
          </cell>
          <cell r="B203">
            <v>8240.1511419122326</v>
          </cell>
          <cell r="C203">
            <v>6319.7872774238276</v>
          </cell>
          <cell r="D203" t="str">
            <v>1.360</v>
          </cell>
        </row>
        <row r="204">
          <cell r="A204" t="str">
            <v>I-3/6/12/2</v>
          </cell>
          <cell r="B204">
            <v>8242.9834754699041</v>
          </cell>
          <cell r="C204">
            <v>6736.5708699426013</v>
          </cell>
          <cell r="D204" t="str">
            <v>1.700</v>
          </cell>
        </row>
        <row r="205">
          <cell r="A205" t="str">
            <v>I-3/3/1</v>
          </cell>
          <cell r="B205">
            <v>8243.9716902568307</v>
          </cell>
          <cell r="C205">
            <v>6349.5430064578568</v>
          </cell>
          <cell r="D205" t="str">
            <v>1.530</v>
          </cell>
        </row>
        <row r="206">
          <cell r="A206" t="str">
            <v>I-3/3/7/1</v>
          </cell>
          <cell r="B206">
            <v>8247.5081518485931</v>
          </cell>
          <cell r="C206">
            <v>6158.5073994962477</v>
          </cell>
          <cell r="D206" t="str">
            <v>1.910</v>
          </cell>
        </row>
        <row r="207">
          <cell r="A207" t="str">
            <v>I-3/6/10/2</v>
          </cell>
          <cell r="B207">
            <v>8247.5199219242932</v>
          </cell>
          <cell r="C207">
            <v>6668.6602263322193</v>
          </cell>
          <cell r="D207" t="str">
            <v>1.670</v>
          </cell>
        </row>
        <row r="208">
          <cell r="A208" t="str">
            <v>I-3/3</v>
          </cell>
          <cell r="B208">
            <v>8247.9764975953203</v>
          </cell>
          <cell r="C208">
            <v>6380.7338071621898</v>
          </cell>
          <cell r="D208" t="str">
            <v>1.350</v>
          </cell>
        </row>
        <row r="209">
          <cell r="A209" t="str">
            <v>I-3/3/11/2</v>
          </cell>
          <cell r="B209">
            <v>8255.3787007875817</v>
          </cell>
          <cell r="C209">
            <v>5993.3559468620833</v>
          </cell>
          <cell r="D209" t="str">
            <v>2.070</v>
          </cell>
        </row>
        <row r="210">
          <cell r="A210" t="str">
            <v>I-3/6/3/33</v>
          </cell>
          <cell r="B210">
            <v>8259.0537461256536</v>
          </cell>
          <cell r="C210">
            <v>6475.7284646422841</v>
          </cell>
          <cell r="D210" t="str">
            <v>1.300</v>
          </cell>
        </row>
        <row r="211">
          <cell r="A211" t="str">
            <v>I-3/3/10/2</v>
          </cell>
          <cell r="B211">
            <v>8260.3183791270894</v>
          </cell>
          <cell r="C211">
            <v>6040.3242033110309</v>
          </cell>
          <cell r="D211" t="str">
            <v>2.500</v>
          </cell>
        </row>
        <row r="212">
          <cell r="A212" t="str">
            <v>I-3/3/4/19</v>
          </cell>
          <cell r="B212">
            <v>8262.3843860913003</v>
          </cell>
          <cell r="C212">
            <v>6257.5328724575111</v>
          </cell>
          <cell r="D212" t="str">
            <v>2.510</v>
          </cell>
        </row>
        <row r="213">
          <cell r="A213" t="str">
            <v>I-3/6/6/3</v>
          </cell>
          <cell r="B213">
            <v>8266.352434500157</v>
          </cell>
          <cell r="C213">
            <v>6538.319495284165</v>
          </cell>
          <cell r="D213" t="str">
            <v>1.130</v>
          </cell>
        </row>
        <row r="214">
          <cell r="A214" t="str">
            <v>I-3/3/9/2</v>
          </cell>
          <cell r="B214">
            <v>8266.721234645087</v>
          </cell>
          <cell r="C214">
            <v>6086.0995218532098</v>
          </cell>
          <cell r="D214" t="str">
            <v>2.560</v>
          </cell>
        </row>
        <row r="215">
          <cell r="A215" t="str">
            <v>I-3/6/6/4</v>
          </cell>
          <cell r="B215">
            <v>8270.1301730857667</v>
          </cell>
          <cell r="C215">
            <v>6572.9775736822776</v>
          </cell>
          <cell r="D215" t="str">
            <v>1.040</v>
          </cell>
        </row>
        <row r="216">
          <cell r="A216" t="str">
            <v>I-3/6/6/5</v>
          </cell>
          <cell r="B216">
            <v>8273.8810179230313</v>
          </cell>
          <cell r="C216">
            <v>6602.8820264585602</v>
          </cell>
          <cell r="D216" t="str">
            <v>1.040</v>
          </cell>
        </row>
        <row r="217">
          <cell r="A217" t="str">
            <v>I-3/3/7/2</v>
          </cell>
          <cell r="B217">
            <v>8277.6118217185576</v>
          </cell>
          <cell r="C217">
            <v>6155.0332726648039</v>
          </cell>
          <cell r="D217" t="str">
            <v>2.090</v>
          </cell>
        </row>
        <row r="218">
          <cell r="A218" t="str">
            <v>I-3/6/6/6</v>
          </cell>
          <cell r="B218">
            <v>8278.532868814942</v>
          </cell>
          <cell r="C218">
            <v>6644.0629212623917</v>
          </cell>
          <cell r="D218" t="str">
            <v>1.190</v>
          </cell>
        </row>
        <row r="219">
          <cell r="A219" t="str">
            <v>I-3/6/10/3</v>
          </cell>
          <cell r="B219">
            <v>8281.2463642317507</v>
          </cell>
          <cell r="C219">
            <v>6666.0446925216302</v>
          </cell>
          <cell r="D219" t="str">
            <v>1.680</v>
          </cell>
        </row>
        <row r="220">
          <cell r="A220" t="str">
            <v>I-21</v>
          </cell>
          <cell r="B220">
            <v>8283.7999601584379</v>
          </cell>
          <cell r="C220">
            <v>6798.4759544750914</v>
          </cell>
          <cell r="D220" t="str">
            <v>1.250</v>
          </cell>
        </row>
        <row r="221">
          <cell r="A221" t="str">
            <v>I-3/2</v>
          </cell>
          <cell r="B221">
            <v>8284.0093071410756</v>
          </cell>
          <cell r="C221">
            <v>6376.7390925959753</v>
          </cell>
          <cell r="D221" t="str">
            <v>1.360</v>
          </cell>
        </row>
        <row r="222">
          <cell r="A222" t="str">
            <v>I-3/3/11/3</v>
          </cell>
          <cell r="B222">
            <v>8285.0987275507268</v>
          </cell>
          <cell r="C222">
            <v>5989.266936077318</v>
          </cell>
          <cell r="D222" t="str">
            <v>2.020</v>
          </cell>
        </row>
        <row r="223">
          <cell r="A223" t="str">
            <v>I-20</v>
          </cell>
          <cell r="B223">
            <v>8285.2267837669115</v>
          </cell>
          <cell r="C223">
            <v>6767.9887854425069</v>
          </cell>
          <cell r="D223" t="str">
            <v>1.260</v>
          </cell>
        </row>
        <row r="224">
          <cell r="A224" t="str">
            <v>I-3/6/3/34</v>
          </cell>
          <cell r="B224">
            <v>8286.815855289813</v>
          </cell>
          <cell r="C224">
            <v>6472.1783618835452</v>
          </cell>
          <cell r="D224" t="str">
            <v>1.010</v>
          </cell>
        </row>
        <row r="225">
          <cell r="A225" t="str">
            <v>I-19</v>
          </cell>
          <cell r="B225">
            <v>8286.9050095613457</v>
          </cell>
          <cell r="C225">
            <v>6732.1298655550272</v>
          </cell>
          <cell r="D225" t="str">
            <v>1.750</v>
          </cell>
        </row>
        <row r="226">
          <cell r="A226" t="str">
            <v>I-22</v>
          </cell>
          <cell r="B226">
            <v>8287.7865462332284</v>
          </cell>
          <cell r="C226">
            <v>6829.5081676455911</v>
          </cell>
          <cell r="D226" t="str">
            <v>1.520</v>
          </cell>
        </row>
        <row r="227">
          <cell r="A227" t="str">
            <v>I-3/3/10/3</v>
          </cell>
          <cell r="B227">
            <v>8290.4163618446419</v>
          </cell>
          <cell r="C227">
            <v>6036.1859666623022</v>
          </cell>
          <cell r="D227" t="str">
            <v>2.560</v>
          </cell>
        </row>
        <row r="228">
          <cell r="A228" t="str">
            <v>I-23</v>
          </cell>
          <cell r="B228">
            <v>8291.1902580409132</v>
          </cell>
          <cell r="C228">
            <v>6856.0031958239369</v>
          </cell>
          <cell r="D228" t="str">
            <v>1.470</v>
          </cell>
        </row>
        <row r="229">
          <cell r="A229" t="str">
            <v>I-3/3/4/20</v>
          </cell>
          <cell r="B229">
            <v>8292.258726959566</v>
          </cell>
          <cell r="C229">
            <v>6254.7899255592538</v>
          </cell>
          <cell r="D229" t="str">
            <v>2.610</v>
          </cell>
        </row>
        <row r="230">
          <cell r="A230" t="str">
            <v>I-24</v>
          </cell>
          <cell r="B230">
            <v>8294.3466068960588</v>
          </cell>
          <cell r="C230">
            <v>6880.5727118649247</v>
          </cell>
          <cell r="D230" t="str">
            <v>1.240</v>
          </cell>
        </row>
        <row r="231">
          <cell r="A231" t="str">
            <v>I-3/6/6/7</v>
          </cell>
          <cell r="B231">
            <v>8295.7981149314492</v>
          </cell>
          <cell r="C231">
            <v>6532.5791203888948</v>
          </cell>
          <cell r="D231" t="str">
            <v>1.710</v>
          </cell>
        </row>
        <row r="232">
          <cell r="A232" t="str">
            <v>I-27</v>
          </cell>
          <cell r="B232">
            <v>8296.3196800418136</v>
          </cell>
          <cell r="C232">
            <v>6974.6245807045761</v>
          </cell>
          <cell r="D232" t="str">
            <v>1.550</v>
          </cell>
        </row>
        <row r="233">
          <cell r="A233" t="str">
            <v>I-3/3/9/3</v>
          </cell>
          <cell r="B233">
            <v>8296.3399895826697</v>
          </cell>
          <cell r="C233">
            <v>6081.3303709045003</v>
          </cell>
          <cell r="D233" t="str">
            <v>2.500</v>
          </cell>
        </row>
        <row r="234">
          <cell r="A234" t="str">
            <v>I-26</v>
          </cell>
          <cell r="B234">
            <v>8296.6805917459933</v>
          </cell>
          <cell r="C234">
            <v>6938.6263898786228</v>
          </cell>
          <cell r="D234" t="str">
            <v>1.12</v>
          </cell>
        </row>
        <row r="235">
          <cell r="A235" t="str">
            <v>I-25</v>
          </cell>
          <cell r="B235">
            <v>8297.0515287752896</v>
          </cell>
          <cell r="C235">
            <v>6901.6282493075032</v>
          </cell>
          <cell r="D235" t="str">
            <v>1.370</v>
          </cell>
        </row>
        <row r="236">
          <cell r="A236" t="str">
            <v>I-3/6/10/4</v>
          </cell>
          <cell r="B236">
            <v>8304.6586056142696</v>
          </cell>
          <cell r="C236">
            <v>6664.2290397362167</v>
          </cell>
          <cell r="D236" t="str">
            <v>1.710</v>
          </cell>
        </row>
        <row r="237">
          <cell r="A237" t="str">
            <v>I-21/1</v>
          </cell>
          <cell r="B237">
            <v>8304.7188690201892</v>
          </cell>
          <cell r="C237">
            <v>6796.1950858919863</v>
          </cell>
          <cell r="D237" t="str">
            <v>1.500</v>
          </cell>
        </row>
        <row r="238">
          <cell r="A238" t="str">
            <v>I-3/3/7/3</v>
          </cell>
          <cell r="B238">
            <v>8306.0339768097747</v>
          </cell>
          <cell r="C238">
            <v>6151.7532017619424</v>
          </cell>
          <cell r="D238" t="str">
            <v>2.360</v>
          </cell>
        </row>
        <row r="239">
          <cell r="A239" t="str">
            <v>I-3/1</v>
          </cell>
          <cell r="B239">
            <v>8312.2192274206845</v>
          </cell>
          <cell r="C239">
            <v>6373.6116490001714</v>
          </cell>
          <cell r="D239" t="str">
            <v>1.240</v>
          </cell>
        </row>
        <row r="240">
          <cell r="A240" t="str">
            <v>I-18</v>
          </cell>
          <cell r="B240">
            <v>8317.456810679616</v>
          </cell>
          <cell r="C240">
            <v>6728.5132008104547</v>
          </cell>
          <cell r="D240" t="str">
            <v>1.530</v>
          </cell>
        </row>
        <row r="241">
          <cell r="A241" t="str">
            <v>I-3/6/3/35</v>
          </cell>
          <cell r="B241">
            <v>8319.9526835162433</v>
          </cell>
          <cell r="C241">
            <v>6467.9409624623804</v>
          </cell>
          <cell r="D241" t="str">
            <v>1.190</v>
          </cell>
        </row>
        <row r="242">
          <cell r="A242" t="str">
            <v>I-23/1</v>
          </cell>
          <cell r="B242">
            <v>8319.9863277311106</v>
          </cell>
          <cell r="C242">
            <v>6852.8775796815162</v>
          </cell>
          <cell r="D242" t="str">
            <v>1.540</v>
          </cell>
        </row>
        <row r="243">
          <cell r="A243" t="str">
            <v>I-3/3/4/21</v>
          </cell>
          <cell r="B243">
            <v>8322.1330678278318</v>
          </cell>
          <cell r="C243">
            <v>6252.0469786609965</v>
          </cell>
          <cell r="D243" t="str">
            <v>2.560</v>
          </cell>
        </row>
        <row r="244">
          <cell r="A244" t="str">
            <v>I-28</v>
          </cell>
          <cell r="B244">
            <v>8323.2630800626321</v>
          </cell>
          <cell r="C244">
            <v>6970.5485346070745</v>
          </cell>
          <cell r="D244" t="str">
            <v>1.200</v>
          </cell>
        </row>
        <row r="245">
          <cell r="A245" t="str">
            <v>I-3/6/6/8</v>
          </cell>
          <cell r="B245">
            <v>8325.2437953627414</v>
          </cell>
          <cell r="C245">
            <v>6526.8387454936237</v>
          </cell>
          <cell r="D245" t="str">
            <v>1.390</v>
          </cell>
        </row>
        <row r="246">
          <cell r="A246" t="str">
            <v>I-3/3/9/4</v>
          </cell>
          <cell r="B246">
            <v>8325.9509367804058</v>
          </cell>
          <cell r="C246">
            <v>6076.514356986243</v>
          </cell>
          <cell r="D246" t="str">
            <v>2.590</v>
          </cell>
        </row>
        <row r="247">
          <cell r="A247" t="str">
            <v>I-25/1</v>
          </cell>
          <cell r="B247">
            <v>8326.8145876535218</v>
          </cell>
          <cell r="C247">
            <v>6896.9725054130349</v>
          </cell>
          <cell r="D247" t="str">
            <v>1.010</v>
          </cell>
        </row>
        <row r="248">
          <cell r="A248" t="str">
            <v>I-26/1</v>
          </cell>
          <cell r="B248">
            <v>8327.3404141441206</v>
          </cell>
          <cell r="C248">
            <v>6934.6385940551236</v>
          </cell>
          <cell r="D248" t="str">
            <v>1.29</v>
          </cell>
        </row>
        <row r="249">
          <cell r="A249" t="str">
            <v>I-3</v>
          </cell>
          <cell r="B249">
            <v>8331.3407611571365</v>
          </cell>
          <cell r="C249">
            <v>6371.4917735225636</v>
          </cell>
          <cell r="D249" t="str">
            <v>1.420</v>
          </cell>
        </row>
        <row r="250">
          <cell r="A250" t="str">
            <v>I-3/3/7/4</v>
          </cell>
          <cell r="B250">
            <v>8334.4348803612793</v>
          </cell>
          <cell r="C250">
            <v>6148.4755834020643</v>
          </cell>
          <cell r="D250" t="str">
            <v>2.610</v>
          </cell>
        </row>
        <row r="251">
          <cell r="A251" t="str">
            <v>I-21/2</v>
          </cell>
          <cell r="B251">
            <v>8334.5421178166871</v>
          </cell>
          <cell r="C251">
            <v>6792.9433430943282</v>
          </cell>
          <cell r="D251" t="str">
            <v>1.350</v>
          </cell>
        </row>
        <row r="252">
          <cell r="A252" t="str">
            <v>I-4</v>
          </cell>
          <cell r="B252">
            <v>8334.61509281486</v>
          </cell>
          <cell r="C252">
            <v>6394.0592706075404</v>
          </cell>
          <cell r="D252" t="str">
            <v>1.420</v>
          </cell>
        </row>
        <row r="253">
          <cell r="A253" t="str">
            <v>I-3/6/10/5</v>
          </cell>
          <cell r="B253">
            <v>8337.2504965163298</v>
          </cell>
          <cell r="C253">
            <v>6661.7014920088805</v>
          </cell>
          <cell r="D253" t="str">
            <v>1.840</v>
          </cell>
        </row>
        <row r="254">
          <cell r="A254" t="str">
            <v>I-5</v>
          </cell>
          <cell r="B254">
            <v>8338.3234919546921</v>
          </cell>
          <cell r="C254">
            <v>6420.6427300225459</v>
          </cell>
          <cell r="D254" t="str">
            <v>1.290</v>
          </cell>
        </row>
        <row r="255">
          <cell r="A255" t="str">
            <v>I-6</v>
          </cell>
          <cell r="B255">
            <v>8341.702651450616</v>
          </cell>
          <cell r="C255">
            <v>6444.8660527905577</v>
          </cell>
          <cell r="D255" t="str">
            <v>1.240</v>
          </cell>
        </row>
        <row r="256">
          <cell r="A256" t="str">
            <v>I-39/20</v>
          </cell>
          <cell r="B256">
            <v>8341.9203720320238</v>
          </cell>
          <cell r="C256">
            <v>5973.2854614675798</v>
          </cell>
          <cell r="D256" t="str">
            <v>1.780</v>
          </cell>
        </row>
        <row r="257">
          <cell r="A257" t="str">
            <v>I-7</v>
          </cell>
          <cell r="B257">
            <v>8344.3600096484824</v>
          </cell>
          <cell r="C257">
            <v>6464.8198553691427</v>
          </cell>
          <cell r="D257" t="str">
            <v>1.130</v>
          </cell>
        </row>
        <row r="258">
          <cell r="A258" t="str">
            <v>I-8</v>
          </cell>
          <cell r="B258">
            <v>8348.6293109919698</v>
          </cell>
          <cell r="C258">
            <v>6490.5926349723877</v>
          </cell>
          <cell r="D258" t="str">
            <v>1.220</v>
          </cell>
        </row>
        <row r="259">
          <cell r="A259" t="str">
            <v>I-30</v>
          </cell>
          <cell r="B259">
            <v>8349.8356654593008</v>
          </cell>
          <cell r="C259">
            <v>6957.555183509513</v>
          </cell>
          <cell r="D259" t="str">
            <v>1.320</v>
          </cell>
        </row>
        <row r="260">
          <cell r="A260" t="str">
            <v>I-17</v>
          </cell>
          <cell r="B260">
            <v>8350.8339401607755</v>
          </cell>
          <cell r="C260">
            <v>6724.4339624997519</v>
          </cell>
          <cell r="D260" t="str">
            <v>1.470</v>
          </cell>
        </row>
        <row r="261">
          <cell r="A261" t="str">
            <v>I-29</v>
          </cell>
          <cell r="B261">
            <v>8352.6778201066045</v>
          </cell>
          <cell r="C261">
            <v>6966.0946306204687</v>
          </cell>
          <cell r="D261" t="str">
            <v>1.300</v>
          </cell>
        </row>
        <row r="262">
          <cell r="A262" t="str">
            <v>I-9</v>
          </cell>
          <cell r="B262">
            <v>8353.7986903351302</v>
          </cell>
          <cell r="C262">
            <v>6523.4480817712692</v>
          </cell>
          <cell r="D262" t="str">
            <v>1.250</v>
          </cell>
        </row>
        <row r="263">
          <cell r="A263" t="str">
            <v>I-10</v>
          </cell>
          <cell r="B263">
            <v>8356.1593883036003</v>
          </cell>
          <cell r="C263">
            <v>6540.3838574652127</v>
          </cell>
          <cell r="D263" t="str">
            <v>1.290</v>
          </cell>
        </row>
        <row r="264">
          <cell r="A264" t="str">
            <v>I-11</v>
          </cell>
          <cell r="B264">
            <v>8359.5696784514239</v>
          </cell>
          <cell r="C264">
            <v>6563.4179425530274</v>
          </cell>
          <cell r="D264" t="str">
            <v>1.390</v>
          </cell>
        </row>
        <row r="265">
          <cell r="A265" t="str">
            <v>I-35/2/3</v>
          </cell>
          <cell r="B265">
            <v>8361.612549214944</v>
          </cell>
          <cell r="C265">
            <v>6417.1068207469825</v>
          </cell>
          <cell r="D265" t="str">
            <v>0.950</v>
          </cell>
        </row>
        <row r="266">
          <cell r="A266" t="str">
            <v>I-12</v>
          </cell>
          <cell r="B266">
            <v>8363.377949818605</v>
          </cell>
          <cell r="C266">
            <v>6594.4556576413233</v>
          </cell>
          <cell r="D266" t="str">
            <v>1.470</v>
          </cell>
        </row>
        <row r="267">
          <cell r="A267" t="str">
            <v>I-25/2</v>
          </cell>
          <cell r="B267">
            <v>8364.3580312177655</v>
          </cell>
          <cell r="C267">
            <v>6891.0996998366109</v>
          </cell>
          <cell r="D267">
            <v>1.2</v>
          </cell>
        </row>
        <row r="268">
          <cell r="A268" t="str">
            <v>I-21/3</v>
          </cell>
          <cell r="B268">
            <v>8364.3653666131868</v>
          </cell>
          <cell r="C268">
            <v>6789.6916002966709</v>
          </cell>
          <cell r="D268" t="str">
            <v>1.220</v>
          </cell>
        </row>
        <row r="269">
          <cell r="A269" t="str">
            <v>I-2</v>
          </cell>
          <cell r="B269">
            <v>8366.3438597900476</v>
          </cell>
          <cell r="C269">
            <v>6366.7281016811958</v>
          </cell>
          <cell r="D269" t="str">
            <v>1.490</v>
          </cell>
        </row>
        <row r="270">
          <cell r="A270" t="str">
            <v>I-13</v>
          </cell>
          <cell r="B270">
            <v>8367.6425334530431</v>
          </cell>
          <cell r="C270">
            <v>6628.9921522401846</v>
          </cell>
          <cell r="D270" t="str">
            <v>1.370</v>
          </cell>
        </row>
        <row r="271">
          <cell r="A271" t="str">
            <v>I-39/19</v>
          </cell>
          <cell r="B271">
            <v>8368.2499549746299</v>
          </cell>
          <cell r="C271">
            <v>5968.6287786170578</v>
          </cell>
          <cell r="D271" t="str">
            <v>2.000</v>
          </cell>
        </row>
        <row r="272">
          <cell r="A272" t="str">
            <v>I-21/7/3</v>
          </cell>
          <cell r="B272">
            <v>8368.706003149402</v>
          </cell>
          <cell r="C272">
            <v>6824.4698500561453</v>
          </cell>
          <cell r="D272" t="str">
            <v>1.640</v>
          </cell>
        </row>
        <row r="273">
          <cell r="A273" t="str">
            <v>I-21/8/3</v>
          </cell>
          <cell r="B273">
            <v>8368.8133922373581</v>
          </cell>
          <cell r="C273">
            <v>6852.199320669024</v>
          </cell>
          <cell r="D273" t="str">
            <v>1.400</v>
          </cell>
        </row>
        <row r="274">
          <cell r="A274" t="str">
            <v>I-14</v>
          </cell>
          <cell r="B274">
            <v>8370.1620669060849</v>
          </cell>
          <cell r="C274">
            <v>6650.5153044803683</v>
          </cell>
          <cell r="D274" t="str">
            <v>1.360</v>
          </cell>
        </row>
        <row r="275">
          <cell r="A275" t="str">
            <v>I-35/7</v>
          </cell>
          <cell r="B275">
            <v>8371.9391659710327</v>
          </cell>
          <cell r="C275">
            <v>6464.584103566076</v>
          </cell>
          <cell r="D275" t="str">
            <v>1.090</v>
          </cell>
        </row>
        <row r="276">
          <cell r="A276" t="str">
            <v>I-39/8/5</v>
          </cell>
          <cell r="B276">
            <v>8373.4873169436469</v>
          </cell>
          <cell r="C276">
            <v>6120.5640471989136</v>
          </cell>
          <cell r="D276" t="str">
            <v>3.020</v>
          </cell>
        </row>
        <row r="277">
          <cell r="A277" t="str">
            <v>I-15</v>
          </cell>
          <cell r="B277">
            <v>8375.4166856916981</v>
          </cell>
          <cell r="C277">
            <v>6690.6797425404175</v>
          </cell>
          <cell r="D277" t="str">
            <v>1.520</v>
          </cell>
        </row>
        <row r="278">
          <cell r="A278" t="str">
            <v>I-16</v>
          </cell>
          <cell r="B278">
            <v>8379.7199999999993</v>
          </cell>
          <cell r="C278">
            <v>6720.7890000000007</v>
          </cell>
          <cell r="D278" t="str">
            <v>1.560</v>
          </cell>
        </row>
        <row r="279">
          <cell r="A279" t="str">
            <v>I-9/1</v>
          </cell>
          <cell r="B279">
            <v>8382.4315349620974</v>
          </cell>
          <cell r="C279">
            <v>6516.0638240883509</v>
          </cell>
          <cell r="D279" t="str">
            <v>1.320</v>
          </cell>
        </row>
        <row r="280">
          <cell r="A280" t="str">
            <v>I-31</v>
          </cell>
          <cell r="B280">
            <v>8382.5348452193102</v>
          </cell>
          <cell r="C280">
            <v>6953.1095516058786</v>
          </cell>
          <cell r="D280" t="str">
            <v>1.440</v>
          </cell>
        </row>
        <row r="281">
          <cell r="A281" t="str">
            <v>I-39/5/3/5</v>
          </cell>
          <cell r="B281">
            <v>8384.5121260432697</v>
          </cell>
          <cell r="C281">
            <v>6189.2151788141509</v>
          </cell>
          <cell r="D281" t="str">
            <v>3.610</v>
          </cell>
        </row>
        <row r="282">
          <cell r="A282" t="str">
            <v>I-11/1</v>
          </cell>
          <cell r="B282">
            <v>8387.4800969577627</v>
          </cell>
          <cell r="C282">
            <v>6557.679040417408</v>
          </cell>
          <cell r="D282" t="str">
            <v>1.700</v>
          </cell>
        </row>
        <row r="283">
          <cell r="A283" t="str">
            <v>I-39/5/7</v>
          </cell>
          <cell r="B283">
            <v>8387.9691119377731</v>
          </cell>
          <cell r="C283">
            <v>6218.7178884109717</v>
          </cell>
          <cell r="D283" t="str">
            <v>3.390</v>
          </cell>
        </row>
        <row r="284">
          <cell r="A284" t="str">
            <v>I-32</v>
          </cell>
          <cell r="B284">
            <v>8389.5091452980196</v>
          </cell>
          <cell r="C284">
            <v>6988.4275234957267</v>
          </cell>
          <cell r="D284" t="str">
            <v>1.330</v>
          </cell>
        </row>
        <row r="285">
          <cell r="A285" t="str">
            <v>I-35/2/2</v>
          </cell>
          <cell r="B285">
            <v>8390.8384261184801</v>
          </cell>
          <cell r="C285">
            <v>6414.4107944839916</v>
          </cell>
          <cell r="D285" t="str">
            <v>1.120</v>
          </cell>
        </row>
        <row r="286">
          <cell r="A286" t="str">
            <v>I-21/4</v>
          </cell>
          <cell r="B286">
            <v>8394.1886154096865</v>
          </cell>
          <cell r="C286">
            <v>6786.4398574990128</v>
          </cell>
          <cell r="D286" t="str">
            <v>1.170</v>
          </cell>
        </row>
        <row r="287">
          <cell r="A287" t="str">
            <v>I-25/3</v>
          </cell>
          <cell r="B287">
            <v>8395.7265663010476</v>
          </cell>
          <cell r="C287">
            <v>6886.1928162299937</v>
          </cell>
          <cell r="D287" t="str">
            <v>1.200</v>
          </cell>
        </row>
        <row r="288">
          <cell r="A288" t="str">
            <v>I-13/1</v>
          </cell>
          <cell r="B288">
            <v>8397.0594025449082</v>
          </cell>
          <cell r="C288">
            <v>6623.7388510218971</v>
          </cell>
          <cell r="D288" t="str">
            <v>1.270</v>
          </cell>
        </row>
        <row r="289">
          <cell r="A289" t="str">
            <v>I-39/18</v>
          </cell>
          <cell r="B289">
            <v>8398.3502509728787</v>
          </cell>
          <cell r="C289">
            <v>5963.3052027565436</v>
          </cell>
          <cell r="D289" t="str">
            <v>2.410</v>
          </cell>
        </row>
        <row r="290">
          <cell r="A290" t="str">
            <v>I-21/7/2</v>
          </cell>
          <cell r="B290">
            <v>8398.3536560231587</v>
          </cell>
          <cell r="C290">
            <v>6819.8854548858772</v>
          </cell>
          <cell r="D290" t="str">
            <v>1.280</v>
          </cell>
        </row>
        <row r="291">
          <cell r="A291" t="str">
            <v>I-14/1</v>
          </cell>
          <cell r="B291">
            <v>8398.3801633625899</v>
          </cell>
          <cell r="C291">
            <v>6645.7098461804308</v>
          </cell>
          <cell r="D291" t="str">
            <v>1.640</v>
          </cell>
        </row>
        <row r="292">
          <cell r="A292" t="str">
            <v>I-35/6</v>
          </cell>
          <cell r="B292">
            <v>8398.385425165392</v>
          </cell>
          <cell r="C292">
            <v>6461.7350836574797</v>
          </cell>
          <cell r="D292" t="str">
            <v>1.100</v>
          </cell>
        </row>
        <row r="293">
          <cell r="A293" t="str">
            <v>LS-9</v>
          </cell>
          <cell r="B293">
            <v>8400.6345536028784</v>
          </cell>
          <cell r="C293">
            <v>6350.450801793384</v>
          </cell>
          <cell r="D293" t="str">
            <v>1.800</v>
          </cell>
        </row>
        <row r="294">
          <cell r="A294" t="str">
            <v>I-1</v>
          </cell>
          <cell r="B294">
            <v>8400.7528587910565</v>
          </cell>
          <cell r="C294">
            <v>6362.0428207282057</v>
          </cell>
          <cell r="D294" t="str">
            <v>1.930</v>
          </cell>
        </row>
        <row r="295">
          <cell r="A295" t="str">
            <v>I-21/8/2</v>
          </cell>
          <cell r="B295">
            <v>8403.0686560554768</v>
          </cell>
          <cell r="C295">
            <v>6847.1166782818109</v>
          </cell>
          <cell r="D295" t="str">
            <v>1.120</v>
          </cell>
        </row>
        <row r="296">
          <cell r="A296" t="str">
            <v>I-15/1</v>
          </cell>
          <cell r="B296">
            <v>8404.8676639785972</v>
          </cell>
          <cell r="C296">
            <v>6684.3019238638672</v>
          </cell>
          <cell r="D296" t="str">
            <v>1.770</v>
          </cell>
        </row>
        <row r="297">
          <cell r="A297" t="str">
            <v>I-39/18/1</v>
          </cell>
          <cell r="B297">
            <v>8406.4935435874522</v>
          </cell>
          <cell r="C297">
            <v>5991.6366465321471</v>
          </cell>
          <cell r="D297" t="str">
            <v>2.480</v>
          </cell>
        </row>
        <row r="298">
          <cell r="A298" t="str">
            <v>I-31/1</v>
          </cell>
          <cell r="B298">
            <v>8407.2694044952314</v>
          </cell>
          <cell r="C298">
            <v>6949.8608763828215</v>
          </cell>
          <cell r="D298" t="str">
            <v>1.170</v>
          </cell>
        </row>
        <row r="299">
          <cell r="A299" t="str">
            <v>I-9/2</v>
          </cell>
          <cell r="B299">
            <v>8410.1676484257005</v>
          </cell>
          <cell r="C299">
            <v>6508.9182777469359</v>
          </cell>
          <cell r="D299" t="str">
            <v>1.510</v>
          </cell>
        </row>
        <row r="300">
          <cell r="A300" t="str">
            <v>I-9/8/4</v>
          </cell>
          <cell r="B300">
            <v>8410.5017894097455</v>
          </cell>
          <cell r="C300">
            <v>6579.3904050322972</v>
          </cell>
          <cell r="D300" t="str">
            <v>1.600</v>
          </cell>
        </row>
        <row r="301">
          <cell r="A301" t="str">
            <v>I-39/8/4</v>
          </cell>
          <cell r="B301">
            <v>8412.0956572378018</v>
          </cell>
          <cell r="C301">
            <v>6112.5919860861059</v>
          </cell>
          <cell r="D301" t="str">
            <v>2.650</v>
          </cell>
        </row>
        <row r="302">
          <cell r="A302" t="str">
            <v>I-39/5/3/4</v>
          </cell>
          <cell r="B302">
            <v>8413.5252597612925</v>
          </cell>
          <cell r="C302">
            <v>6181.5837915313477</v>
          </cell>
          <cell r="D302" t="str">
            <v>3.080</v>
          </cell>
        </row>
        <row r="303">
          <cell r="A303" t="str">
            <v>I-39/18/2</v>
          </cell>
          <cell r="B303">
            <v>8414.7808887068277</v>
          </cell>
          <cell r="C303">
            <v>6020.4692654016208</v>
          </cell>
          <cell r="D303" t="str">
            <v>2.620</v>
          </cell>
        </row>
        <row r="304">
          <cell r="A304" t="str">
            <v>I-39/5/6</v>
          </cell>
          <cell r="B304">
            <v>8416.8228216388743</v>
          </cell>
          <cell r="C304">
            <v>6210.5042755344966</v>
          </cell>
          <cell r="D304" t="str">
            <v>3.130</v>
          </cell>
        </row>
        <row r="305">
          <cell r="A305" t="str">
            <v>I-11/2</v>
          </cell>
          <cell r="B305">
            <v>8418.1797693932785</v>
          </cell>
          <cell r="C305">
            <v>6551.2266183677275</v>
          </cell>
          <cell r="D305" t="str">
            <v>1.470</v>
          </cell>
        </row>
        <row r="306">
          <cell r="A306" t="str">
            <v>I-35/2/1</v>
          </cell>
          <cell r="B306">
            <v>8418.8395830289137</v>
          </cell>
          <cell r="C306">
            <v>6411.8277460891104</v>
          </cell>
          <cell r="D306" t="str">
            <v>1.040</v>
          </cell>
        </row>
        <row r="307">
          <cell r="A307" t="str">
            <v>I-39/17</v>
          </cell>
          <cell r="B307">
            <v>8421.5539307776617</v>
          </cell>
          <cell r="C307">
            <v>5959.2013710304027</v>
          </cell>
          <cell r="D307" t="str">
            <v>2.600</v>
          </cell>
        </row>
        <row r="308">
          <cell r="A308" t="str">
            <v>I-33</v>
          </cell>
          <cell r="B308">
            <v>8422.6667110608978</v>
          </cell>
          <cell r="C308">
            <v>6983.9416903424908</v>
          </cell>
          <cell r="D308" t="str">
            <v>1.380</v>
          </cell>
        </row>
        <row r="309">
          <cell r="A309" t="str">
            <v>I-39/18/3</v>
          </cell>
          <cell r="B309">
            <v>8423.0682338262031</v>
          </cell>
          <cell r="C309">
            <v>6049.3018842710953</v>
          </cell>
          <cell r="D309" t="str">
            <v>2.650</v>
          </cell>
        </row>
        <row r="310">
          <cell r="A310" t="str">
            <v>I-21/5</v>
          </cell>
          <cell r="B310">
            <v>8424.2603912794893</v>
          </cell>
          <cell r="C310">
            <v>6783.1610168447069</v>
          </cell>
          <cell r="D310" t="str">
            <v>1.250</v>
          </cell>
        </row>
        <row r="311">
          <cell r="A311" t="str">
            <v>I-36/6</v>
          </cell>
          <cell r="B311">
            <v>8424.3377943319447</v>
          </cell>
          <cell r="C311">
            <v>6260.421386674283</v>
          </cell>
          <cell r="D311" t="str">
            <v>1.560</v>
          </cell>
        </row>
        <row r="312">
          <cell r="A312" t="str">
            <v>I-35/5</v>
          </cell>
          <cell r="B312">
            <v>8425.749499154068</v>
          </cell>
          <cell r="C312">
            <v>6458.787188796392</v>
          </cell>
          <cell r="D312" t="str">
            <v>1.120</v>
          </cell>
        </row>
        <row r="313">
          <cell r="A313" t="str">
            <v>I-13/2</v>
          </cell>
          <cell r="B313">
            <v>8426.8602369209257</v>
          </cell>
          <cell r="C313">
            <v>6618.5453194206384</v>
          </cell>
          <cell r="D313" t="str">
            <v>1.370</v>
          </cell>
        </row>
        <row r="314">
          <cell r="A314" t="str">
            <v>I-21/7/1</v>
          </cell>
          <cell r="B314">
            <v>8428.0013088969172</v>
          </cell>
          <cell r="C314">
            <v>6815.3010597156081</v>
          </cell>
          <cell r="D314" t="str">
            <v>1.230</v>
          </cell>
        </row>
        <row r="315">
          <cell r="A315" t="str">
            <v>I-14/2</v>
          </cell>
          <cell r="B315">
            <v>8428.3918150787777</v>
          </cell>
          <cell r="C315">
            <v>6640.8680250214575</v>
          </cell>
          <cell r="D315" t="str">
            <v>1.720</v>
          </cell>
        </row>
        <row r="316">
          <cell r="A316" t="str">
            <v>I-52/6</v>
          </cell>
          <cell r="B316">
            <v>8430.6835819025073</v>
          </cell>
          <cell r="C316">
            <v>6715.156023371469</v>
          </cell>
          <cell r="D316" t="str">
            <v>1.340</v>
          </cell>
        </row>
        <row r="317">
          <cell r="A317" t="str">
            <v>I-21/8/1</v>
          </cell>
          <cell r="B317">
            <v>8432.9910737943355</v>
          </cell>
          <cell r="C317">
            <v>6842.6769241600823</v>
          </cell>
          <cell r="D317" t="str">
            <v>1.730</v>
          </cell>
        </row>
        <row r="318">
          <cell r="A318" t="str">
            <v>I-25/4</v>
          </cell>
          <cell r="B318">
            <v>8433.2700098652913</v>
          </cell>
          <cell r="C318">
            <v>6880.3200106535696</v>
          </cell>
          <cell r="D318" t="str">
            <v>1.210</v>
          </cell>
        </row>
        <row r="319">
          <cell r="A319" t="str">
            <v>I-15/2</v>
          </cell>
          <cell r="B319">
            <v>8433.9694981151351</v>
          </cell>
          <cell r="C319">
            <v>6678.1256992978942</v>
          </cell>
          <cell r="D319" t="str">
            <v>1.960</v>
          </cell>
        </row>
        <row r="320">
          <cell r="A320" t="str">
            <v>I-35</v>
          </cell>
          <cell r="B320">
            <v>8438.6300360022615</v>
          </cell>
          <cell r="C320">
            <v>6356.8888209593961</v>
          </cell>
          <cell r="D320" t="str">
            <v>1.690</v>
          </cell>
        </row>
        <row r="321">
          <cell r="A321" t="str">
            <v>I-39/10/4</v>
          </cell>
          <cell r="B321">
            <v>8439.5325543186136</v>
          </cell>
          <cell r="C321">
            <v>6069.7883809660898</v>
          </cell>
          <cell r="D321" t="str">
            <v>2.700</v>
          </cell>
        </row>
        <row r="322">
          <cell r="A322" t="str">
            <v>I-9/3</v>
          </cell>
          <cell r="B322">
            <v>8439.5874406021067</v>
          </cell>
          <cell r="C322">
            <v>6501.3389718493327</v>
          </cell>
          <cell r="D322" t="str">
            <v>1.280</v>
          </cell>
        </row>
        <row r="323">
          <cell r="A323" t="str">
            <v>I-31/2</v>
          </cell>
          <cell r="B323">
            <v>8441.8640387990235</v>
          </cell>
          <cell r="C323">
            <v>6945.043424023148</v>
          </cell>
          <cell r="D323" t="str">
            <v>1.650</v>
          </cell>
        </row>
        <row r="324">
          <cell r="A324" t="str">
            <v>I-39/5/3/3</v>
          </cell>
          <cell r="B324">
            <v>8442.5383934793153</v>
          </cell>
          <cell r="C324">
            <v>6173.9524042485446</v>
          </cell>
          <cell r="D324" t="str">
            <v>2.530</v>
          </cell>
        </row>
        <row r="325">
          <cell r="A325" t="str">
            <v>I-35/1</v>
          </cell>
          <cell r="B325">
            <v>8443.2115856863602</v>
          </cell>
          <cell r="C325">
            <v>6385.489050682002</v>
          </cell>
          <cell r="D325" t="str">
            <v>1.690</v>
          </cell>
        </row>
        <row r="326">
          <cell r="A326" t="str">
            <v>I-9/8/3</v>
          </cell>
          <cell r="B326">
            <v>8445.0122501396017</v>
          </cell>
          <cell r="C326">
            <v>6572.1370358562681</v>
          </cell>
          <cell r="D326" t="str">
            <v>1.560</v>
          </cell>
        </row>
        <row r="327">
          <cell r="A327" t="str">
            <v>I-39/5/5</v>
          </cell>
          <cell r="B327">
            <v>8445.6765313399756</v>
          </cell>
          <cell r="C327">
            <v>6202.2906626580225</v>
          </cell>
          <cell r="D327" t="str">
            <v>2.660</v>
          </cell>
        </row>
        <row r="328">
          <cell r="A328" t="str">
            <v>I-35/2</v>
          </cell>
          <cell r="B328">
            <v>8447.0156397465998</v>
          </cell>
          <cell r="C328">
            <v>6409.2357799552137</v>
          </cell>
          <cell r="D328" t="str">
            <v>1.070</v>
          </cell>
        </row>
        <row r="329">
          <cell r="A329" t="str">
            <v>I-11/3</v>
          </cell>
          <cell r="B329">
            <v>8447.538317732291</v>
          </cell>
          <cell r="C329">
            <v>6545.0560722471737</v>
          </cell>
          <cell r="D329" t="str">
            <v>1.970</v>
          </cell>
        </row>
        <row r="330">
          <cell r="A330" t="str">
            <v>I-39/16</v>
          </cell>
          <cell r="B330">
            <v>8447.5861335891659</v>
          </cell>
          <cell r="C330">
            <v>5954.5972832004563</v>
          </cell>
          <cell r="D330" t="str">
            <v>2.730</v>
          </cell>
        </row>
        <row r="331">
          <cell r="A331" t="str">
            <v>I-35/3</v>
          </cell>
          <cell r="B331">
            <v>8450.0783640920745</v>
          </cell>
          <cell r="C331">
            <v>6432.776172940914</v>
          </cell>
          <cell r="D331" t="str">
            <v>1.050</v>
          </cell>
        </row>
        <row r="332">
          <cell r="A332" t="str">
            <v>I-39/8/3</v>
          </cell>
          <cell r="B332">
            <v>8451.9774933571789</v>
          </cell>
          <cell r="C332">
            <v>6104.3569665951809</v>
          </cell>
          <cell r="D332" t="str">
            <v>2.450</v>
          </cell>
        </row>
        <row r="333">
          <cell r="A333" t="str">
            <v>I-36/5</v>
          </cell>
          <cell r="B333">
            <v>8452.8337987357954</v>
          </cell>
          <cell r="C333">
            <v>6251.8750287941311</v>
          </cell>
          <cell r="D333" t="str">
            <v>1.550</v>
          </cell>
        </row>
        <row r="334">
          <cell r="A334" t="str">
            <v>I-35/4</v>
          </cell>
          <cell r="B334">
            <v>8453.0794709127185</v>
          </cell>
          <cell r="C334">
            <v>6455.8429677226459</v>
          </cell>
          <cell r="D334" t="str">
            <v>1.130</v>
          </cell>
        </row>
        <row r="335">
          <cell r="A335" t="str">
            <v>I-21/6</v>
          </cell>
          <cell r="B335">
            <v>8453.7589337871468</v>
          </cell>
          <cell r="C335">
            <v>6779.9446780147155</v>
          </cell>
          <cell r="D335" t="str">
            <v>1.480</v>
          </cell>
        </row>
        <row r="336">
          <cell r="A336" t="str">
            <v>I-39/16/1</v>
          </cell>
          <cell r="B336">
            <v>8453.9670789055199</v>
          </cell>
          <cell r="C336">
            <v>5983.8389993640612</v>
          </cell>
          <cell r="D336" t="str">
            <v>2.760</v>
          </cell>
        </row>
        <row r="337">
          <cell r="A337" t="str">
            <v>I-34</v>
          </cell>
          <cell r="B337">
            <v>8455.2945675881292</v>
          </cell>
          <cell r="C337">
            <v>6979.5275206903634</v>
          </cell>
          <cell r="D337" t="str">
            <v>1.540</v>
          </cell>
        </row>
        <row r="338">
          <cell r="A338" t="str">
            <v>I-13/3</v>
          </cell>
          <cell r="B338">
            <v>8456.1684955221299</v>
          </cell>
          <cell r="C338">
            <v>6613.4376313169205</v>
          </cell>
          <cell r="D338" t="str">
            <v>1.460</v>
          </cell>
        </row>
        <row r="339">
          <cell r="A339" t="str">
            <v>I-9/4</v>
          </cell>
          <cell r="B339">
            <v>8457.2437301620939</v>
          </cell>
          <cell r="C339">
            <v>6496.7902510837548</v>
          </cell>
          <cell r="D339" t="str">
            <v>1.220</v>
          </cell>
        </row>
        <row r="340">
          <cell r="A340" t="str">
            <v>I-21/7</v>
          </cell>
          <cell r="B340">
            <v>8458.4146819025882</v>
          </cell>
          <cell r="C340">
            <v>6810.4717785967114</v>
          </cell>
          <cell r="D340" t="str">
            <v>1.220</v>
          </cell>
        </row>
        <row r="341">
          <cell r="A341" t="str">
            <v>I-14/3</v>
          </cell>
          <cell r="B341">
            <v>8459.431244120824</v>
          </cell>
          <cell r="C341">
            <v>6635.8603911291448</v>
          </cell>
          <cell r="D341" t="str">
            <v>1.720</v>
          </cell>
        </row>
        <row r="342">
          <cell r="A342" t="str">
            <v>I-39/16/2</v>
          </cell>
          <cell r="B342">
            <v>8460.1743189356257</v>
          </cell>
          <cell r="C342">
            <v>6011.3434969847476</v>
          </cell>
          <cell r="D342" t="str">
            <v>2.750</v>
          </cell>
        </row>
        <row r="343">
          <cell r="A343" t="str">
            <v>I-15/3</v>
          </cell>
          <cell r="B343">
            <v>8462.0864922877317</v>
          </cell>
          <cell r="C343">
            <v>6672.1584853650766</v>
          </cell>
          <cell r="D343" t="str">
            <v>1.870</v>
          </cell>
        </row>
        <row r="344">
          <cell r="A344" t="str">
            <v>I-21/8</v>
          </cell>
          <cell r="B344">
            <v>8462.5608985617237</v>
          </cell>
          <cell r="C344">
            <v>6838.4158546668823</v>
          </cell>
          <cell r="D344" t="str">
            <v>1.420</v>
          </cell>
        </row>
        <row r="345">
          <cell r="A345" t="str">
            <v>I-35A</v>
          </cell>
          <cell r="B345">
            <v>8464.9768293281395</v>
          </cell>
          <cell r="C345">
            <v>6353.3026576166349</v>
          </cell>
          <cell r="D345" t="str">
            <v>1.580</v>
          </cell>
        </row>
        <row r="346">
          <cell r="A346" t="str">
            <v>I-39/16/3</v>
          </cell>
          <cell r="B346">
            <v>8465.883282146493</v>
          </cell>
          <cell r="C346">
            <v>6037.0789018850001</v>
          </cell>
          <cell r="D346" t="str">
            <v>2.670</v>
          </cell>
        </row>
        <row r="347">
          <cell r="A347" t="str">
            <v>I-21/9</v>
          </cell>
          <cell r="B347">
            <v>8468.0079139262798</v>
          </cell>
          <cell r="C347">
            <v>6875.1240566526021</v>
          </cell>
          <cell r="D347" t="str">
            <v>1.650</v>
          </cell>
        </row>
        <row r="348">
          <cell r="A348" t="str">
            <v>I-52/5</v>
          </cell>
          <cell r="B348">
            <v>8470.4412300000004</v>
          </cell>
          <cell r="C348">
            <v>6710.7595000000001</v>
          </cell>
          <cell r="D348" t="str">
            <v>1.570</v>
          </cell>
        </row>
        <row r="349">
          <cell r="A349" t="str">
            <v>I-39/10/3</v>
          </cell>
          <cell r="B349">
            <v>8471.5029584117437</v>
          </cell>
          <cell r="C349">
            <v>6062.9889734862882</v>
          </cell>
          <cell r="D349" t="str">
            <v>2.650</v>
          </cell>
        </row>
        <row r="350">
          <cell r="A350" t="str">
            <v>I-21/10</v>
          </cell>
          <cell r="B350">
            <v>8471.5137911708298</v>
          </cell>
          <cell r="C350">
            <v>6898.7552755617653</v>
          </cell>
          <cell r="D350" t="str">
            <v>1.530</v>
          </cell>
        </row>
        <row r="351">
          <cell r="A351" t="str">
            <v>I-39/5/3/2</v>
          </cell>
          <cell r="B351">
            <v>8471.5515271973381</v>
          </cell>
          <cell r="C351">
            <v>6166.3210169657405</v>
          </cell>
          <cell r="D351" t="str">
            <v>2.340</v>
          </cell>
        </row>
        <row r="352">
          <cell r="A352" t="str">
            <v>I-9/8/2</v>
          </cell>
          <cell r="B352">
            <v>8474.3707984786142</v>
          </cell>
          <cell r="C352">
            <v>6565.9664897357143</v>
          </cell>
          <cell r="D352" t="str">
            <v>1.560</v>
          </cell>
        </row>
        <row r="353">
          <cell r="A353" t="str">
            <v>I-39/5/4</v>
          </cell>
          <cell r="B353">
            <v>8474.5302410410768</v>
          </cell>
          <cell r="C353">
            <v>6194.0770497815474</v>
          </cell>
          <cell r="D353" t="str">
            <v>2.570</v>
          </cell>
        </row>
        <row r="354">
          <cell r="A354" t="str">
            <v>I-11/4</v>
          </cell>
          <cell r="B354">
            <v>8476.8968660713017</v>
          </cell>
          <cell r="C354">
            <v>6538.8855261266199</v>
          </cell>
          <cell r="D354" t="str">
            <v>1.870</v>
          </cell>
        </row>
        <row r="355">
          <cell r="A355" t="str">
            <v>I-21/11</v>
          </cell>
          <cell r="B355">
            <v>8477.6413857024709</v>
          </cell>
          <cell r="C355">
            <v>6940.0531578955579</v>
          </cell>
          <cell r="D355" t="str">
            <v>1.750</v>
          </cell>
        </row>
        <row r="356">
          <cell r="A356" t="str">
            <v>I-39/15</v>
          </cell>
          <cell r="B356">
            <v>8478.2354705178041</v>
          </cell>
          <cell r="C356">
            <v>5949.1766032767919</v>
          </cell>
          <cell r="D356" t="str">
            <v>2.830</v>
          </cell>
        </row>
        <row r="357">
          <cell r="A357" t="str">
            <v>I-54/6</v>
          </cell>
          <cell r="B357">
            <v>8479.7300129474315</v>
          </cell>
          <cell r="C357">
            <v>6777.1129519950882</v>
          </cell>
          <cell r="D357" t="str">
            <v>1.810</v>
          </cell>
        </row>
        <row r="358">
          <cell r="A358" t="str">
            <v>I-36/4</v>
          </cell>
          <cell r="B358">
            <v>8481.8087275834114</v>
          </cell>
          <cell r="C358">
            <v>6243.1850346470846</v>
          </cell>
          <cell r="D358" t="str">
            <v>1.610</v>
          </cell>
        </row>
        <row r="359">
          <cell r="A359" t="str">
            <v>I-21/12</v>
          </cell>
          <cell r="B359">
            <v>8482.9617522119806</v>
          </cell>
          <cell r="C359">
            <v>6975.9106006404681</v>
          </cell>
          <cell r="D359" t="str">
            <v>1.830</v>
          </cell>
        </row>
        <row r="360">
          <cell r="A360" t="str">
            <v>I-9/5</v>
          </cell>
          <cell r="B360">
            <v>8483.8401587604167</v>
          </cell>
          <cell r="C360">
            <v>6492.1348481428322</v>
          </cell>
          <cell r="D360" t="str">
            <v>1.260</v>
          </cell>
        </row>
        <row r="361">
          <cell r="A361" t="str">
            <v>I-13/4</v>
          </cell>
          <cell r="B361">
            <v>8485.9693298981474</v>
          </cell>
          <cell r="C361">
            <v>6608.2440997156618</v>
          </cell>
          <cell r="D361" t="str">
            <v>1.610</v>
          </cell>
        </row>
        <row r="362">
          <cell r="A362" t="str">
            <v>I-55/6</v>
          </cell>
          <cell r="B362">
            <v>8487.0495508704826</v>
          </cell>
          <cell r="C362">
            <v>6806.1704726681555</v>
          </cell>
          <cell r="D362" t="str">
            <v>1.080</v>
          </cell>
        </row>
        <row r="363">
          <cell r="A363" t="str">
            <v>I-14/4</v>
          </cell>
          <cell r="B363">
            <v>8489.0482865668291</v>
          </cell>
          <cell r="C363">
            <v>6631.0822328279164</v>
          </cell>
          <cell r="D363" t="str">
            <v>2.020</v>
          </cell>
        </row>
        <row r="364">
          <cell r="A364" t="str">
            <v>I-39/8/2</v>
          </cell>
          <cell r="B364">
            <v>8491.9211424072837</v>
          </cell>
          <cell r="C364">
            <v>6096.1091836324886</v>
          </cell>
          <cell r="D364" t="str">
            <v>2.300</v>
          </cell>
        </row>
        <row r="365">
          <cell r="A365" t="str">
            <v>I-15/4</v>
          </cell>
          <cell r="B365">
            <v>8492.9068260723307</v>
          </cell>
          <cell r="C365">
            <v>6665.6175470256294</v>
          </cell>
          <cell r="D365" t="str">
            <v>1.700</v>
          </cell>
        </row>
        <row r="366">
          <cell r="A366" t="str">
            <v>I-39/10/2</v>
          </cell>
          <cell r="B366">
            <v>8494.9777614397535</v>
          </cell>
          <cell r="C366">
            <v>6056.5479008420616</v>
          </cell>
          <cell r="D366" t="str">
            <v>2.780</v>
          </cell>
        </row>
        <row r="367">
          <cell r="A367" t="str">
            <v>I-58/8</v>
          </cell>
          <cell r="B367">
            <v>8495.7541651531319</v>
          </cell>
          <cell r="C367">
            <v>6830.7674827483434</v>
          </cell>
          <cell r="D367">
            <v>1.8</v>
          </cell>
        </row>
        <row r="368">
          <cell r="A368" t="str">
            <v>I-39/7/2</v>
          </cell>
          <cell r="B368">
            <v>8497.1301979339587</v>
          </cell>
          <cell r="C368">
            <v>6137.9232104432904</v>
          </cell>
          <cell r="D368" t="str">
            <v>2.226</v>
          </cell>
        </row>
        <row r="369">
          <cell r="A369" t="str">
            <v>I-37/2/2</v>
          </cell>
          <cell r="B369">
            <v>8497.9965853449921</v>
          </cell>
          <cell r="C369">
            <v>6404.5256775199387</v>
          </cell>
          <cell r="D369" t="str">
            <v>1.410</v>
          </cell>
        </row>
        <row r="370">
          <cell r="A370" t="str">
            <v>I-35B</v>
          </cell>
          <cell r="B370">
            <v>8499.8002605978418</v>
          </cell>
          <cell r="C370">
            <v>6348.5635786270223</v>
          </cell>
          <cell r="D370" t="str">
            <v>1.630</v>
          </cell>
        </row>
        <row r="371">
          <cell r="A371" t="str">
            <v>I-39/5/3/1</v>
          </cell>
          <cell r="B371">
            <v>8500.8890783454317</v>
          </cell>
          <cell r="C371">
            <v>6158.6042974649763</v>
          </cell>
          <cell r="D371" t="str">
            <v>1.230</v>
          </cell>
        </row>
        <row r="372">
          <cell r="A372" t="str">
            <v>I-58/7</v>
          </cell>
          <cell r="B372">
            <v>8501.5782335502481</v>
          </cell>
          <cell r="C372">
            <v>6867.5290640930207</v>
          </cell>
          <cell r="D372">
            <v>1.75</v>
          </cell>
        </row>
        <row r="373">
          <cell r="A373" t="str">
            <v>I-9/8/1</v>
          </cell>
          <cell r="B373">
            <v>8503.7293468176267</v>
          </cell>
          <cell r="C373">
            <v>6559.7959436151605</v>
          </cell>
          <cell r="D373" t="str">
            <v>1.610</v>
          </cell>
        </row>
        <row r="374">
          <cell r="A374" t="str">
            <v>I-37/2/3</v>
          </cell>
          <cell r="B374">
            <v>8503.9240830316212</v>
          </cell>
          <cell r="C374">
            <v>6447.0844581537167</v>
          </cell>
          <cell r="D374" t="str">
            <v>1.190</v>
          </cell>
        </row>
        <row r="375">
          <cell r="A375" t="str">
            <v>I-11/5</v>
          </cell>
          <cell r="B375">
            <v>8503.9343051445612</v>
          </cell>
          <cell r="C375">
            <v>6533.2028280975255</v>
          </cell>
          <cell r="D375" t="str">
            <v>1.570</v>
          </cell>
        </row>
        <row r="376">
          <cell r="A376" t="str">
            <v>I-39/5/3</v>
          </cell>
          <cell r="B376">
            <v>8506.1485701624915</v>
          </cell>
          <cell r="C376">
            <v>6185.0764492385142</v>
          </cell>
          <cell r="D376" t="str">
            <v>2.660</v>
          </cell>
        </row>
        <row r="377">
          <cell r="A377" t="str">
            <v>I-39/14</v>
          </cell>
          <cell r="B377">
            <v>8506.6691927287084</v>
          </cell>
          <cell r="C377">
            <v>5944.1477797331509</v>
          </cell>
          <cell r="D377" t="str">
            <v>2.750</v>
          </cell>
        </row>
        <row r="378">
          <cell r="A378" t="str">
            <v>I-58/6</v>
          </cell>
          <cell r="B378">
            <v>8506.7270835996733</v>
          </cell>
          <cell r="C378">
            <v>6900.0286600828758</v>
          </cell>
          <cell r="D378" t="str">
            <v>1.550</v>
          </cell>
        </row>
        <row r="379">
          <cell r="A379" t="str">
            <v>I-52/4</v>
          </cell>
          <cell r="B379">
            <v>8508.4468395280728</v>
          </cell>
          <cell r="C379">
            <v>6706.4507507093758</v>
          </cell>
          <cell r="D379" t="str">
            <v>1.710</v>
          </cell>
        </row>
        <row r="380">
          <cell r="A380" t="str">
            <v>I-13/5</v>
          </cell>
          <cell r="B380">
            <v>8508.6438113699442</v>
          </cell>
          <cell r="C380">
            <v>6604.2925111601162</v>
          </cell>
          <cell r="D380" t="str">
            <v>1.660</v>
          </cell>
        </row>
        <row r="381">
          <cell r="A381" t="str">
            <v>I-36/3</v>
          </cell>
          <cell r="B381">
            <v>8510.5439260264429</v>
          </cell>
          <cell r="C381">
            <v>6234.5659762776158</v>
          </cell>
          <cell r="D381" t="str">
            <v>1.720</v>
          </cell>
        </row>
        <row r="382">
          <cell r="A382" t="str">
            <v>I-59/5</v>
          </cell>
          <cell r="B382">
            <v>8512.2168194948008</v>
          </cell>
          <cell r="C382">
            <v>6935.4785796244187</v>
          </cell>
          <cell r="D382" t="str">
            <v>1.470</v>
          </cell>
        </row>
        <row r="383">
          <cell r="A383" t="str">
            <v>I-14/5</v>
          </cell>
          <cell r="B383">
            <v>8512.4922762924834</v>
          </cell>
          <cell r="C383">
            <v>6627.2999816350166</v>
          </cell>
          <cell r="D383" t="str">
            <v>1.900</v>
          </cell>
        </row>
        <row r="384">
          <cell r="A384" t="str">
            <v>I-39/14/1</v>
          </cell>
          <cell r="B384">
            <v>8512.9863837091798</v>
          </cell>
          <cell r="C384">
            <v>5985.3542208267554</v>
          </cell>
          <cell r="D384" t="str">
            <v>2.730</v>
          </cell>
        </row>
        <row r="385">
          <cell r="A385" t="str">
            <v>I-54/5</v>
          </cell>
          <cell r="B385">
            <v>8513.450113545392</v>
          </cell>
          <cell r="C385">
            <v>6771.3940046896896</v>
          </cell>
          <cell r="D385" t="str">
            <v>1.850</v>
          </cell>
        </row>
        <row r="386">
          <cell r="A386" t="str">
            <v>I-15/5</v>
          </cell>
          <cell r="B386">
            <v>8514.1805519746649</v>
          </cell>
          <cell r="C386">
            <v>6661.1026663513967</v>
          </cell>
          <cell r="D386" t="str">
            <v>1.770</v>
          </cell>
        </row>
        <row r="387">
          <cell r="A387" t="str">
            <v>I-36/2</v>
          </cell>
          <cell r="B387">
            <v>8516.1254194991652</v>
          </cell>
          <cell r="C387">
            <v>6270.7265958915968</v>
          </cell>
          <cell r="D387" t="str">
            <v>1.750</v>
          </cell>
        </row>
        <row r="388">
          <cell r="A388" t="str">
            <v>I-55/5</v>
          </cell>
          <cell r="B388">
            <v>8516.944267518189</v>
          </cell>
          <cell r="C388">
            <v>6801.5478742048017</v>
          </cell>
          <cell r="D388" t="str">
            <v>1.720</v>
          </cell>
        </row>
        <row r="389">
          <cell r="A389" t="str">
            <v>I-61/5</v>
          </cell>
          <cell r="B389">
            <v>8517.8173594627551</v>
          </cell>
          <cell r="C389">
            <v>6970.0305986723233</v>
          </cell>
          <cell r="D389" t="str">
            <v>1.810</v>
          </cell>
        </row>
        <row r="390">
          <cell r="A390" t="str">
            <v>I-37/2/1</v>
          </cell>
          <cell r="B390">
            <v>8518.1122166464011</v>
          </cell>
          <cell r="C390">
            <v>6404.1199723746267</v>
          </cell>
          <cell r="D390" t="str">
            <v>1.340</v>
          </cell>
        </row>
        <row r="391">
          <cell r="A391" t="str">
            <v>I-39/14/2</v>
          </cell>
          <cell r="B391">
            <v>8518.6976008613947</v>
          </cell>
          <cell r="C391">
            <v>6022.60795177822</v>
          </cell>
          <cell r="D391" t="str">
            <v>2.860</v>
          </cell>
        </row>
        <row r="392">
          <cell r="A392" t="str">
            <v>I-9/6</v>
          </cell>
          <cell r="B392">
            <v>8520.4259953826386</v>
          </cell>
          <cell r="C392">
            <v>6485.8644227511895</v>
          </cell>
          <cell r="D392" t="str">
            <v>1.160</v>
          </cell>
        </row>
        <row r="393">
          <cell r="A393" t="str">
            <v>I-36/1</v>
          </cell>
          <cell r="B393">
            <v>8521.3762564935769</v>
          </cell>
          <cell r="C393">
            <v>6303.9982647321185</v>
          </cell>
          <cell r="D393" t="str">
            <v>1.700</v>
          </cell>
        </row>
        <row r="394">
          <cell r="A394" t="str">
            <v>I-39/10/1</v>
          </cell>
          <cell r="B394">
            <v>8522.8527215938902</v>
          </cell>
          <cell r="C394">
            <v>6048.8914114265017</v>
          </cell>
          <cell r="D394" t="str">
            <v>2.650</v>
          </cell>
        </row>
        <row r="395">
          <cell r="A395" t="str">
            <v>I-37/2/1/1</v>
          </cell>
          <cell r="B395">
            <v>8523.6563854094857</v>
          </cell>
          <cell r="C395">
            <v>6444.3231140923563</v>
          </cell>
          <cell r="D395" t="str">
            <v>1.090</v>
          </cell>
        </row>
        <row r="396">
          <cell r="A396" t="str">
            <v>I-9/7</v>
          </cell>
          <cell r="B396">
            <v>8527.0510528171144</v>
          </cell>
          <cell r="C396">
            <v>6528.344176504007</v>
          </cell>
          <cell r="D396" t="str">
            <v>1.550</v>
          </cell>
        </row>
        <row r="397">
          <cell r="A397" t="str">
            <v>I-36</v>
          </cell>
          <cell r="B397">
            <v>8527.8082053651015</v>
          </cell>
          <cell r="C397">
            <v>6344.753990548852</v>
          </cell>
          <cell r="D397" t="str">
            <v>1.550</v>
          </cell>
        </row>
        <row r="398">
          <cell r="A398" t="str">
            <v>I-39/8/1</v>
          </cell>
          <cell r="B398">
            <v>8529.6798324631363</v>
          </cell>
          <cell r="C398">
            <v>6088.3125629445385</v>
          </cell>
          <cell r="D398" t="str">
            <v>2.090</v>
          </cell>
        </row>
        <row r="399">
          <cell r="A399" t="str">
            <v>I-39/13/1</v>
          </cell>
          <cell r="B399">
            <v>8530.6003199592542</v>
          </cell>
          <cell r="C399">
            <v>5901.8559925615764</v>
          </cell>
          <cell r="D399" t="str">
            <v>2.330</v>
          </cell>
        </row>
        <row r="400">
          <cell r="A400" t="str">
            <v>I-39/5/2</v>
          </cell>
          <cell r="B400">
            <v>8532.2376604432775</v>
          </cell>
          <cell r="C400">
            <v>6177.6498240285973</v>
          </cell>
          <cell r="D400" t="str">
            <v>2.550</v>
          </cell>
        </row>
        <row r="401">
          <cell r="A401" t="str">
            <v>I-9/8</v>
          </cell>
          <cell r="B401">
            <v>8533.202399907299</v>
          </cell>
          <cell r="C401">
            <v>6553.4749318940458</v>
          </cell>
          <cell r="D401" t="str">
            <v>1.740</v>
          </cell>
        </row>
        <row r="402">
          <cell r="A402" t="str">
            <v>I-9/9</v>
          </cell>
          <cell r="B402">
            <v>8534.8323127642761</v>
          </cell>
          <cell r="C402">
            <v>6579.4690359461183</v>
          </cell>
          <cell r="D402" t="str">
            <v>1.790</v>
          </cell>
        </row>
        <row r="403">
          <cell r="A403" t="str">
            <v>I-39/7/1</v>
          </cell>
          <cell r="B403">
            <v>8535.7253760695276</v>
          </cell>
          <cell r="C403">
            <v>6127.3941933257538</v>
          </cell>
          <cell r="D403" t="str">
            <v>2.220</v>
          </cell>
        </row>
        <row r="404">
          <cell r="A404" t="str">
            <v>I-9/11</v>
          </cell>
          <cell r="B404">
            <v>8535.8650431322385</v>
          </cell>
          <cell r="C404">
            <v>6623.529220928519</v>
          </cell>
          <cell r="D404" t="str">
            <v>1.700</v>
          </cell>
        </row>
        <row r="405">
          <cell r="A405" t="str">
            <v>I-9/10</v>
          </cell>
          <cell r="B405">
            <v>8535.9657710413776</v>
          </cell>
          <cell r="C405">
            <v>6599.5309847152021</v>
          </cell>
          <cell r="D405" t="str">
            <v>1.810</v>
          </cell>
        </row>
        <row r="406">
          <cell r="A406" t="str">
            <v>I-9/12</v>
          </cell>
          <cell r="B406">
            <v>8536.0623331247807</v>
          </cell>
          <cell r="C406">
            <v>6633.4877313671786</v>
          </cell>
          <cell r="D406" t="str">
            <v>1.590</v>
          </cell>
        </row>
        <row r="407">
          <cell r="A407" t="str">
            <v>I-58/5</v>
          </cell>
          <cell r="B407">
            <v>8536.5283629986043</v>
          </cell>
          <cell r="C407">
            <v>6895.6351661240396</v>
          </cell>
          <cell r="D407" t="str">
            <v>1.530</v>
          </cell>
        </row>
        <row r="408">
          <cell r="A408" t="str">
            <v>I-39/13</v>
          </cell>
          <cell r="B408">
            <v>8537.1954399508049</v>
          </cell>
          <cell r="C408">
            <v>5938.7488696083765</v>
          </cell>
          <cell r="D408" t="str">
            <v>2.270</v>
          </cell>
        </row>
        <row r="409">
          <cell r="A409" t="str">
            <v>I-39/4/2</v>
          </cell>
          <cell r="B409">
            <v>8537.5720345610243</v>
          </cell>
          <cell r="C409">
            <v>6223.1550945348363</v>
          </cell>
          <cell r="D409" t="str">
            <v>1.720</v>
          </cell>
        </row>
        <row r="410">
          <cell r="A410" t="str">
            <v>I-52/3</v>
          </cell>
          <cell r="B410">
            <v>8541.9396605522015</v>
          </cell>
          <cell r="C410">
            <v>6702.6536225848513</v>
          </cell>
          <cell r="D410" t="str">
            <v>1.710</v>
          </cell>
        </row>
        <row r="411">
          <cell r="A411" t="str">
            <v>I-54/4</v>
          </cell>
          <cell r="B411">
            <v>8543.0277388574068</v>
          </cell>
          <cell r="C411">
            <v>6766.3776234340385</v>
          </cell>
          <cell r="D411" t="str">
            <v>1.730</v>
          </cell>
        </row>
        <row r="412">
          <cell r="A412" t="str">
            <v>I-39/12</v>
          </cell>
          <cell r="B412">
            <v>8544.4518024512636</v>
          </cell>
          <cell r="C412">
            <v>5979.3407147725702</v>
          </cell>
          <cell r="D412" t="str">
            <v>2.500</v>
          </cell>
        </row>
        <row r="413">
          <cell r="A413" t="str">
            <v>I-59/4</v>
          </cell>
          <cell r="B413">
            <v>8546.2501293737623</v>
          </cell>
          <cell r="C413">
            <v>6930.8515654517487</v>
          </cell>
          <cell r="D413" t="str">
            <v>1.420</v>
          </cell>
        </row>
        <row r="414">
          <cell r="A414" t="str">
            <v>I-55/4</v>
          </cell>
          <cell r="B414">
            <v>8546.3448566179959</v>
          </cell>
          <cell r="C414">
            <v>6797.0016823276183</v>
          </cell>
          <cell r="D414" t="str">
            <v>1.860</v>
          </cell>
        </row>
        <row r="415">
          <cell r="A415" t="str">
            <v>I-44/3</v>
          </cell>
          <cell r="B415">
            <v>8548.5715217561556</v>
          </cell>
          <cell r="C415">
            <v>6481.0405772544755</v>
          </cell>
          <cell r="D415" t="str">
            <v>1.090</v>
          </cell>
        </row>
        <row r="416">
          <cell r="A416" t="str">
            <v>I-39/11</v>
          </cell>
          <cell r="B416">
            <v>8550.8325997056454</v>
          </cell>
          <cell r="C416">
            <v>6015.0346777130399</v>
          </cell>
          <cell r="D416" t="str">
            <v>2.550</v>
          </cell>
        </row>
        <row r="417">
          <cell r="A417" t="str">
            <v>I-61/4</v>
          </cell>
          <cell r="B417">
            <v>8552.9768239812474</v>
          </cell>
          <cell r="C417">
            <v>6965.5323024382087</v>
          </cell>
          <cell r="D417" t="str">
            <v>1.660</v>
          </cell>
        </row>
        <row r="418">
          <cell r="A418" t="str">
            <v>I-37</v>
          </cell>
          <cell r="B418">
            <v>8553.5707876254783</v>
          </cell>
          <cell r="C418">
            <v>6341.2483728746947</v>
          </cell>
          <cell r="D418" t="str">
            <v>1.730</v>
          </cell>
        </row>
        <row r="419">
          <cell r="A419" t="str">
            <v>I-39/10</v>
          </cell>
          <cell r="B419">
            <v>8556.5462287586724</v>
          </cell>
          <cell r="C419">
            <v>6039.8906781265505</v>
          </cell>
          <cell r="D419" t="str">
            <v>2.300</v>
          </cell>
        </row>
        <row r="420">
          <cell r="A420" t="str">
            <v>I-37/1</v>
          </cell>
          <cell r="B420">
            <v>8557.7344310061708</v>
          </cell>
          <cell r="C420">
            <v>6370.8318090983394</v>
          </cell>
          <cell r="D420" t="str">
            <v>1.780</v>
          </cell>
        </row>
        <row r="421">
          <cell r="A421" t="str">
            <v>I-46/3</v>
          </cell>
          <cell r="B421">
            <v>8558.8435293093298</v>
          </cell>
          <cell r="C421">
            <v>6533.0001023287587</v>
          </cell>
          <cell r="D421" t="str">
            <v>1.440</v>
          </cell>
        </row>
        <row r="422">
          <cell r="A422" t="str">
            <v>I-39/5/1</v>
          </cell>
          <cell r="B422">
            <v>8561.0913701443787</v>
          </cell>
          <cell r="C422">
            <v>6169.4362111521232</v>
          </cell>
          <cell r="D422" t="str">
            <v>2.370</v>
          </cell>
        </row>
        <row r="423">
          <cell r="A423" t="str">
            <v>I-37/2</v>
          </cell>
          <cell r="B423">
            <v>8561.1141247963569</v>
          </cell>
          <cell r="C423">
            <v>6394.8451422673215</v>
          </cell>
          <cell r="D423" t="str">
            <v>1.760</v>
          </cell>
        </row>
        <row r="424">
          <cell r="A424" t="str">
            <v>I-39/9</v>
          </cell>
          <cell r="B424">
            <v>8564.1959384444745</v>
          </cell>
          <cell r="C424">
            <v>6073.0189431237241</v>
          </cell>
          <cell r="D424" t="str">
            <v>1.960</v>
          </cell>
        </row>
        <row r="425">
          <cell r="A425" t="str">
            <v>I-9/13</v>
          </cell>
          <cell r="B425">
            <v>8564.4935523419863</v>
          </cell>
          <cell r="C425">
            <v>6629.2094517215346</v>
          </cell>
          <cell r="D425" t="str">
            <v>1.100</v>
          </cell>
        </row>
        <row r="426">
          <cell r="A426" t="str">
            <v>I-39/8</v>
          </cell>
          <cell r="B426">
            <v>8565.9958701352516</v>
          </cell>
          <cell r="C426">
            <v>6080.8138290054121</v>
          </cell>
          <cell r="D426" t="str">
            <v>1.940</v>
          </cell>
        </row>
        <row r="427">
          <cell r="A427" t="str">
            <v>I-39/4/1</v>
          </cell>
          <cell r="B427">
            <v>8566.0042114819935</v>
          </cell>
          <cell r="C427">
            <v>6214.3987359575176</v>
          </cell>
          <cell r="D427" t="str">
            <v>1.790</v>
          </cell>
        </row>
        <row r="428">
          <cell r="A428" t="str">
            <v>I-58/4</v>
          </cell>
          <cell r="B428">
            <v>8566.2254640459287</v>
          </cell>
          <cell r="C428">
            <v>6891.3828503567192</v>
          </cell>
          <cell r="D428" t="str">
            <v>1.540</v>
          </cell>
        </row>
        <row r="429">
          <cell r="A429" t="str">
            <v>I-37/3</v>
          </cell>
          <cell r="B429">
            <v>8566.514666419851</v>
          </cell>
          <cell r="C429">
            <v>6433.2169633105423</v>
          </cell>
          <cell r="D429" t="str">
            <v>1.420</v>
          </cell>
        </row>
        <row r="430">
          <cell r="A430" t="str">
            <v>I-54/3</v>
          </cell>
          <cell r="B430">
            <v>8572.3588839584863</v>
          </cell>
          <cell r="C430">
            <v>6761.4030453555179</v>
          </cell>
          <cell r="D430" t="str">
            <v>1.280</v>
          </cell>
        </row>
        <row r="431">
          <cell r="A431" t="str">
            <v>I-44/2</v>
          </cell>
          <cell r="B431">
            <v>8572.6643154298254</v>
          </cell>
          <cell r="C431">
            <v>6476.9113272726609</v>
          </cell>
          <cell r="D431" t="str">
            <v>1.290</v>
          </cell>
        </row>
        <row r="432">
          <cell r="A432" t="str">
            <v>I-39/7</v>
          </cell>
          <cell r="B432">
            <v>8574.3205542050964</v>
          </cell>
          <cell r="C432">
            <v>6116.8651762082181</v>
          </cell>
          <cell r="D432" t="str">
            <v>1.880</v>
          </cell>
        </row>
        <row r="433">
          <cell r="A433" t="str">
            <v>I-55/3</v>
          </cell>
          <cell r="B433">
            <v>8575.9925094917544</v>
          </cell>
          <cell r="C433">
            <v>6792.4172871573492</v>
          </cell>
          <cell r="D433" t="str">
            <v>1.830</v>
          </cell>
        </row>
        <row r="434">
          <cell r="A434" t="str">
            <v>I-52/2</v>
          </cell>
          <cell r="B434">
            <v>8577.6880902272078</v>
          </cell>
          <cell r="C434">
            <v>6698.6007729419753</v>
          </cell>
          <cell r="D434" t="str">
            <v>1.760</v>
          </cell>
        </row>
        <row r="435">
          <cell r="A435" t="str">
            <v>I-59/3</v>
          </cell>
          <cell r="B435">
            <v>8579.9449036106944</v>
          </cell>
          <cell r="C435">
            <v>6926.2705770467555</v>
          </cell>
          <cell r="D435" t="str">
            <v>1.540</v>
          </cell>
        </row>
        <row r="436">
          <cell r="A436" t="str">
            <v>I-39/6</v>
          </cell>
          <cell r="B436">
            <v>8580.0286771321935</v>
          </cell>
          <cell r="C436">
            <v>6141.5850958825986</v>
          </cell>
          <cell r="D436" t="str">
            <v>1.800</v>
          </cell>
        </row>
        <row r="437">
          <cell r="A437" t="str">
            <v>I-39/5</v>
          </cell>
          <cell r="B437">
            <v>8584.8951528884118</v>
          </cell>
          <cell r="C437">
            <v>6162.6601307631345</v>
          </cell>
          <cell r="D437" t="str">
            <v>1.700</v>
          </cell>
        </row>
        <row r="438">
          <cell r="A438" t="str">
            <v>I-61/3</v>
          </cell>
          <cell r="B438">
            <v>8585.3936039164673</v>
          </cell>
          <cell r="C438">
            <v>6961.3849048284419</v>
          </cell>
          <cell r="D438" t="str">
            <v>1.650</v>
          </cell>
        </row>
        <row r="439">
          <cell r="A439" t="str">
            <v>I-46/2</v>
          </cell>
          <cell r="B439">
            <v>8588.2231919627648</v>
          </cell>
          <cell r="C439">
            <v>6526.9308830733316</v>
          </cell>
          <cell r="D439" t="str">
            <v>1.790</v>
          </cell>
        </row>
        <row r="440">
          <cell r="A440" t="str">
            <v>I-38</v>
          </cell>
          <cell r="B440">
            <v>8592.8477403072338</v>
          </cell>
          <cell r="C440">
            <v>6335.9008587269645</v>
          </cell>
          <cell r="D440" t="str">
            <v>1.730</v>
          </cell>
        </row>
        <row r="441">
          <cell r="A441" t="str">
            <v>I-9/14</v>
          </cell>
          <cell r="B441">
            <v>8593.1689947308878</v>
          </cell>
          <cell r="C441">
            <v>6624.8914789874016</v>
          </cell>
          <cell r="D441" t="str">
            <v>1.010</v>
          </cell>
        </row>
        <row r="442">
          <cell r="A442" t="str">
            <v>I-39/4</v>
          </cell>
          <cell r="B442">
            <v>8594.7947771876843</v>
          </cell>
          <cell r="C442">
            <v>6205.5320031124174</v>
          </cell>
          <cell r="D442" t="str">
            <v>1.800</v>
          </cell>
        </row>
        <row r="443">
          <cell r="A443" t="str">
            <v>I-54/2</v>
          </cell>
          <cell r="B443">
            <v>8595.0350633643648</v>
          </cell>
          <cell r="C443">
            <v>6757.5571530595189</v>
          </cell>
          <cell r="D443" t="str">
            <v>1.290</v>
          </cell>
        </row>
        <row r="444">
          <cell r="A444" t="str">
            <v>I-58/3</v>
          </cell>
          <cell r="B444">
            <v>8595.9225650932531</v>
          </cell>
          <cell r="C444">
            <v>6887.1305345893998</v>
          </cell>
          <cell r="D444" t="str">
            <v>1.820</v>
          </cell>
        </row>
        <row r="445">
          <cell r="A445" t="str">
            <v>I-37/4</v>
          </cell>
          <cell r="B445">
            <v>8598.2735442036574</v>
          </cell>
          <cell r="C445">
            <v>6427.1974039868328</v>
          </cell>
          <cell r="D445" t="str">
            <v>1.640</v>
          </cell>
        </row>
        <row r="446">
          <cell r="A446" t="str">
            <v>I-55/2</v>
          </cell>
          <cell r="B446">
            <v>8599.9576955647099</v>
          </cell>
          <cell r="C446">
            <v>6788.711567728049</v>
          </cell>
          <cell r="D446" t="str">
            <v>2.030</v>
          </cell>
        </row>
        <row r="447">
          <cell r="A447" t="str">
            <v>I-39/3</v>
          </cell>
          <cell r="B447">
            <v>8603.6727684787566</v>
          </cell>
          <cell r="C447">
            <v>6243.9795338310114</v>
          </cell>
          <cell r="D447" t="str">
            <v>1.680</v>
          </cell>
        </row>
        <row r="448">
          <cell r="A448" t="str">
            <v>I-44/1</v>
          </cell>
          <cell r="B448">
            <v>8605.4107636253266</v>
          </cell>
          <cell r="C448">
            <v>6472.0630987830082</v>
          </cell>
          <cell r="D448" t="str">
            <v>1.600</v>
          </cell>
        </row>
        <row r="449">
          <cell r="A449" t="str">
            <v>I-39/2</v>
          </cell>
          <cell r="B449">
            <v>8610.42251231917</v>
          </cell>
          <cell r="C449">
            <v>6273.2103558873405</v>
          </cell>
          <cell r="D449" t="str">
            <v>1.940</v>
          </cell>
        </row>
        <row r="450">
          <cell r="A450" t="str">
            <v>I-52/1</v>
          </cell>
          <cell r="B450">
            <v>8613.1584842682878</v>
          </cell>
          <cell r="C450">
            <v>6694.5794445891224</v>
          </cell>
          <cell r="D450" t="str">
            <v>1.600</v>
          </cell>
        </row>
        <row r="451">
          <cell r="A451" t="str">
            <v>I-59/2</v>
          </cell>
          <cell r="B451">
            <v>8615.7777658477698</v>
          </cell>
          <cell r="C451">
            <v>6921.6978253207926</v>
          </cell>
          <cell r="D451" t="str">
            <v>2.030</v>
          </cell>
        </row>
        <row r="452">
          <cell r="A452" t="str">
            <v>I-39/1</v>
          </cell>
          <cell r="B452">
            <v>8617.1722561595852</v>
          </cell>
          <cell r="C452">
            <v>6302.4411779436705</v>
          </cell>
          <cell r="D452" t="str">
            <v>2.250</v>
          </cell>
        </row>
        <row r="453">
          <cell r="A453" t="str">
            <v>I-46/1</v>
          </cell>
          <cell r="B453">
            <v>8617.6028546161979</v>
          </cell>
          <cell r="C453">
            <v>6520.8616638179055</v>
          </cell>
          <cell r="D453" t="str">
            <v>1.520</v>
          </cell>
        </row>
        <row r="454">
          <cell r="A454" t="str">
            <v>I-61/2</v>
          </cell>
          <cell r="B454">
            <v>8622.2892491041875</v>
          </cell>
          <cell r="C454">
            <v>6956.6644819188168</v>
          </cell>
          <cell r="D454" t="str">
            <v>1.520</v>
          </cell>
        </row>
        <row r="455">
          <cell r="A455" t="str">
            <v>I-39</v>
          </cell>
          <cell r="B455">
            <v>8623.6438485145391</v>
          </cell>
          <cell r="C455">
            <v>6331.7098533020035</v>
          </cell>
          <cell r="D455" t="str">
            <v>2.190</v>
          </cell>
        </row>
        <row r="456">
          <cell r="A456" t="str">
            <v>I-58/2</v>
          </cell>
          <cell r="B456">
            <v>8625.6196661405775</v>
          </cell>
          <cell r="C456">
            <v>6882.8782188220794</v>
          </cell>
          <cell r="D456" t="str">
            <v>2.480</v>
          </cell>
        </row>
        <row r="457">
          <cell r="A457" t="str">
            <v>I-40</v>
          </cell>
          <cell r="B457">
            <v>8629.2342415644525</v>
          </cell>
          <cell r="C457">
            <v>6358.8835313182481</v>
          </cell>
          <cell r="D457" t="str">
            <v>2.540</v>
          </cell>
        </row>
        <row r="458">
          <cell r="A458" t="str">
            <v>I-54/1</v>
          </cell>
          <cell r="B458">
            <v>8631.760614793453</v>
          </cell>
          <cell r="C458">
            <v>6751.3284796670869</v>
          </cell>
          <cell r="D458" t="str">
            <v>1.530</v>
          </cell>
        </row>
        <row r="459">
          <cell r="A459" t="str">
            <v>I-41</v>
          </cell>
          <cell r="B459">
            <v>8633.8585109312771</v>
          </cell>
          <cell r="C459">
            <v>6384.3983765297671</v>
          </cell>
          <cell r="D459" t="str">
            <v>2.860</v>
          </cell>
        </row>
        <row r="460">
          <cell r="A460" t="str">
            <v>I-55/1</v>
          </cell>
          <cell r="B460">
            <v>8635.2878152392695</v>
          </cell>
          <cell r="C460">
            <v>6783.2484968168119</v>
          </cell>
          <cell r="D460" t="str">
            <v>1.210</v>
          </cell>
        </row>
        <row r="461">
          <cell r="A461" t="str">
            <v>I-42</v>
          </cell>
          <cell r="B461">
            <v>8636.2262879735208</v>
          </cell>
          <cell r="C461">
            <v>6410.297633733112</v>
          </cell>
          <cell r="D461" t="str">
            <v>2.630</v>
          </cell>
        </row>
        <row r="462">
          <cell r="A462" t="str">
            <v>I-43</v>
          </cell>
          <cell r="B462">
            <v>8638.0812165819589</v>
          </cell>
          <cell r="C462">
            <v>6432.9870271417903</v>
          </cell>
          <cell r="D462" t="str">
            <v>2.360</v>
          </cell>
        </row>
        <row r="463">
          <cell r="A463" t="str">
            <v>I-44</v>
          </cell>
          <cell r="B463">
            <v>8639.9549999999999</v>
          </cell>
          <cell r="C463">
            <v>6466.9449999999997</v>
          </cell>
          <cell r="D463" t="str">
            <v>1.900</v>
          </cell>
        </row>
        <row r="464">
          <cell r="A464" t="str">
            <v>I-45</v>
          </cell>
          <cell r="B464">
            <v>8640.6298078206382</v>
          </cell>
          <cell r="C464">
            <v>6493.4380955106699</v>
          </cell>
          <cell r="D464" t="str">
            <v>2.040</v>
          </cell>
        </row>
        <row r="465">
          <cell r="A465" t="str">
            <v>I-46</v>
          </cell>
          <cell r="B465">
            <v>8641.081584738944</v>
          </cell>
          <cell r="C465">
            <v>6516.0062884135641</v>
          </cell>
          <cell r="D465" t="str">
            <v>1.930</v>
          </cell>
        </row>
        <row r="466">
          <cell r="A466" t="str">
            <v>I-47</v>
          </cell>
          <cell r="B466">
            <v>8642.0157096990806</v>
          </cell>
          <cell r="C466">
            <v>6540.4378081799086</v>
          </cell>
          <cell r="D466" t="str">
            <v>2.090</v>
          </cell>
        </row>
        <row r="467">
          <cell r="A467" t="str">
            <v>I-48</v>
          </cell>
          <cell r="B467">
            <v>8643.4022887856318</v>
          </cell>
          <cell r="C467">
            <v>6570.4721520762341</v>
          </cell>
          <cell r="D467" t="str">
            <v>2.310</v>
          </cell>
        </row>
        <row r="468">
          <cell r="A468" t="str">
            <v>I-49</v>
          </cell>
          <cell r="B468">
            <v>8645.3374744711327</v>
          </cell>
          <cell r="C468">
            <v>6600.3351460960157</v>
          </cell>
          <cell r="D468" t="str">
            <v>2.340</v>
          </cell>
        </row>
        <row r="469">
          <cell r="A469" t="str">
            <v>I-50</v>
          </cell>
          <cell r="B469">
            <v>8647.953929685742</v>
          </cell>
          <cell r="C469">
            <v>6630.2208309988246</v>
          </cell>
          <cell r="D469" t="str">
            <v>2.110</v>
          </cell>
        </row>
        <row r="470">
          <cell r="A470" t="str">
            <v>I-59/1</v>
          </cell>
          <cell r="B470">
            <v>8650.2804882819419</v>
          </cell>
          <cell r="C470">
            <v>6917.159492003655</v>
          </cell>
          <cell r="D470" t="str">
            <v>2.530</v>
          </cell>
        </row>
        <row r="471">
          <cell r="A471" t="str">
            <v>I-51</v>
          </cell>
          <cell r="B471">
            <v>8650.8883767135903</v>
          </cell>
          <cell r="C471">
            <v>6662.3553028994393</v>
          </cell>
          <cell r="D471" t="str">
            <v>1.710</v>
          </cell>
        </row>
        <row r="472">
          <cell r="A472" t="str">
            <v>I-52</v>
          </cell>
          <cell r="B472">
            <v>8653.3108900000007</v>
          </cell>
          <cell r="C472">
            <v>6690.0273100000004</v>
          </cell>
          <cell r="D472" t="str">
            <v>1.790</v>
          </cell>
        </row>
        <row r="473">
          <cell r="A473" t="str">
            <v>I-58/1</v>
          </cell>
          <cell r="B473">
            <v>8655.0692913458406</v>
          </cell>
          <cell r="C473">
            <v>6878.661339019488</v>
          </cell>
          <cell r="D473" t="str">
            <v>2.720</v>
          </cell>
        </row>
        <row r="474">
          <cell r="A474" t="str">
            <v>I-61/1</v>
          </cell>
          <cell r="B474">
            <v>8656.8715659936224</v>
          </cell>
          <cell r="C474">
            <v>6952.2400258595135</v>
          </cell>
          <cell r="D474" t="str">
            <v>1.490</v>
          </cell>
        </row>
        <row r="475">
          <cell r="A475" t="str">
            <v>I-53</v>
          </cell>
          <cell r="B475">
            <v>8657.5857307223014</v>
          </cell>
          <cell r="C475">
            <v>6720.4790480832316</v>
          </cell>
          <cell r="D475" t="str">
            <v>1.860</v>
          </cell>
        </row>
        <row r="476">
          <cell r="A476" t="str">
            <v>I-54</v>
          </cell>
          <cell r="B476">
            <v>8661.0917598945325</v>
          </cell>
          <cell r="C476">
            <v>6746.3539015885653</v>
          </cell>
          <cell r="D476" t="str">
            <v>1.810</v>
          </cell>
        </row>
        <row r="477">
          <cell r="A477" t="str">
            <v>I-55</v>
          </cell>
          <cell r="B477">
            <v>8664.9354681130262</v>
          </cell>
          <cell r="C477">
            <v>6778.6641016465428</v>
          </cell>
          <cell r="D477" t="str">
            <v>1.750</v>
          </cell>
        </row>
        <row r="478">
          <cell r="A478" t="str">
            <v>I-56</v>
          </cell>
          <cell r="B478">
            <v>8669.3517511792052</v>
          </cell>
          <cell r="C478">
            <v>6817.2425829061658</v>
          </cell>
          <cell r="D478" t="str">
            <v>2.050</v>
          </cell>
        </row>
        <row r="479">
          <cell r="A479" t="str">
            <v>I-57</v>
          </cell>
          <cell r="B479">
            <v>8672.8419999999987</v>
          </cell>
          <cell r="C479">
            <v>6846.3159999999998</v>
          </cell>
          <cell r="D479" t="str">
            <v>2.390</v>
          </cell>
        </row>
        <row r="480">
          <cell r="A480" t="str">
            <v>I-58</v>
          </cell>
          <cell r="B480">
            <v>8675.9809999999998</v>
          </cell>
          <cell r="C480">
            <v>6875.6669999999995</v>
          </cell>
          <cell r="D480" t="str">
            <v>2.790</v>
          </cell>
        </row>
        <row r="481">
          <cell r="A481" t="str">
            <v>I-59</v>
          </cell>
          <cell r="B481">
            <v>8680.7909999999993</v>
          </cell>
          <cell r="C481">
            <v>6912.56</v>
          </cell>
          <cell r="D481" t="str">
            <v>2.700</v>
          </cell>
        </row>
        <row r="482">
          <cell r="A482" t="str">
            <v>I-60</v>
          </cell>
          <cell r="B482">
            <v>8683.17</v>
          </cell>
          <cell r="C482">
            <v>6927.5259999999998</v>
          </cell>
          <cell r="D482" t="str">
            <v>2.550</v>
          </cell>
        </row>
        <row r="483">
          <cell r="A483" t="str">
            <v>I-61</v>
          </cell>
          <cell r="B483">
            <v>8686.8769893527242</v>
          </cell>
          <cell r="C483">
            <v>6948.4011368221591</v>
          </cell>
          <cell r="D483" t="str">
            <v>2.160</v>
          </cell>
        </row>
        <row r="484">
          <cell r="A484" t="str">
            <v>I-62</v>
          </cell>
          <cell r="B484">
            <v>8690.857</v>
          </cell>
          <cell r="C484">
            <v>6977.77</v>
          </cell>
          <cell r="D484" t="str">
            <v>2.320</v>
          </cell>
        </row>
        <row r="485">
          <cell r="A485" t="str">
            <v>I-63</v>
          </cell>
          <cell r="B485">
            <v>8697.148401681754</v>
          </cell>
          <cell r="C485">
            <v>7008.4567390511147</v>
          </cell>
          <cell r="D485" t="str">
            <v>2.540</v>
          </cell>
        </row>
        <row r="486">
          <cell r="A486" t="str">
            <v>I-64</v>
          </cell>
          <cell r="B486">
            <v>8702.5775214058031</v>
          </cell>
          <cell r="C486">
            <v>7035.5589091436723</v>
          </cell>
          <cell r="D486" t="str">
            <v>2.630</v>
          </cell>
        </row>
        <row r="487">
          <cell r="A487" t="str">
            <v>I-65</v>
          </cell>
          <cell r="B487">
            <v>8705.9897944397417</v>
          </cell>
          <cell r="C487">
            <v>7061.3300605274244</v>
          </cell>
          <cell r="D487" t="str">
            <v>2.600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4">
          <cell r="G4">
            <v>206</v>
          </cell>
        </row>
        <row r="11">
          <cell r="G11">
            <v>150</v>
          </cell>
        </row>
      </sheetData>
      <sheetData sheetId="3">
        <row r="3">
          <cell r="D3">
            <v>80.2</v>
          </cell>
        </row>
        <row r="5">
          <cell r="D5">
            <v>86</v>
          </cell>
        </row>
        <row r="6">
          <cell r="D6">
            <v>88.5</v>
          </cell>
        </row>
        <row r="11">
          <cell r="D11">
            <v>87.5</v>
          </cell>
        </row>
        <row r="14">
          <cell r="D14">
            <v>97.95</v>
          </cell>
        </row>
        <row r="16">
          <cell r="D16">
            <v>82.95</v>
          </cell>
        </row>
        <row r="17">
          <cell r="D17">
            <v>80.2</v>
          </cell>
        </row>
      </sheetData>
      <sheetData sheetId="4">
        <row r="17">
          <cell r="D17">
            <v>457</v>
          </cell>
        </row>
        <row r="18">
          <cell r="D18">
            <v>521</v>
          </cell>
        </row>
        <row r="19">
          <cell r="D19">
            <v>296</v>
          </cell>
        </row>
        <row r="38">
          <cell r="D38">
            <v>40</v>
          </cell>
        </row>
        <row r="47">
          <cell r="D47">
            <v>149.35</v>
          </cell>
        </row>
        <row r="48">
          <cell r="D48">
            <v>13</v>
          </cell>
        </row>
        <row r="49">
          <cell r="D49">
            <v>7.71</v>
          </cell>
        </row>
        <row r="50">
          <cell r="D50">
            <v>1.48</v>
          </cell>
        </row>
        <row r="51">
          <cell r="D51">
            <v>2568</v>
          </cell>
        </row>
        <row r="74">
          <cell r="D74">
            <v>6</v>
          </cell>
        </row>
        <row r="97">
          <cell r="D97">
            <v>1406</v>
          </cell>
        </row>
        <row r="113">
          <cell r="D113">
            <v>4499</v>
          </cell>
        </row>
        <row r="114">
          <cell r="D114">
            <v>4499</v>
          </cell>
        </row>
        <row r="115">
          <cell r="D115">
            <v>2306</v>
          </cell>
        </row>
        <row r="117">
          <cell r="D117">
            <v>1526</v>
          </cell>
        </row>
        <row r="118">
          <cell r="D118">
            <v>5367</v>
          </cell>
        </row>
        <row r="119">
          <cell r="D119">
            <v>4109</v>
          </cell>
        </row>
        <row r="120">
          <cell r="D120">
            <v>2999</v>
          </cell>
        </row>
        <row r="122">
          <cell r="D122">
            <v>1612</v>
          </cell>
        </row>
        <row r="125">
          <cell r="D125">
            <v>107</v>
          </cell>
        </row>
        <row r="126">
          <cell r="D126">
            <v>139</v>
          </cell>
        </row>
        <row r="129">
          <cell r="D129">
            <v>28190</v>
          </cell>
        </row>
        <row r="130">
          <cell r="D130">
            <v>28190</v>
          </cell>
        </row>
        <row r="131">
          <cell r="D131">
            <v>28190</v>
          </cell>
        </row>
        <row r="136">
          <cell r="D136">
            <v>250</v>
          </cell>
        </row>
        <row r="137">
          <cell r="D137">
            <v>220</v>
          </cell>
        </row>
        <row r="138">
          <cell r="D138">
            <v>150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row r="25">
          <cell r="G25">
            <v>1854</v>
          </cell>
        </row>
        <row r="34">
          <cell r="G34">
            <v>386</v>
          </cell>
        </row>
        <row r="49">
          <cell r="G49">
            <v>293</v>
          </cell>
        </row>
        <row r="53">
          <cell r="G53">
            <v>300</v>
          </cell>
        </row>
      </sheetData>
      <sheetData sheetId="3" refreshError="1">
        <row r="16">
          <cell r="D16">
            <v>139.62</v>
          </cell>
        </row>
        <row r="19">
          <cell r="D19">
            <v>139.62</v>
          </cell>
        </row>
      </sheetData>
      <sheetData sheetId="4" refreshError="1">
        <row r="146">
          <cell r="D146">
            <v>46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
      <sheetName val="Priced_DWR "/>
    </sheetNames>
    <sheetDataSet>
      <sheetData sheetId="0"/>
      <sheetData sheetId="1" refreshError="1">
        <row r="11">
          <cell r="S11">
            <v>53.900000000000006</v>
          </cell>
        </row>
      </sheetData>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row r="11">
          <cell r="D11">
            <v>87.5</v>
          </cell>
        </row>
      </sheetData>
      <sheetData sheetId="4">
        <row r="19">
          <cell r="D19">
            <v>296</v>
          </cell>
        </row>
        <row r="49">
          <cell r="D49">
            <v>7.71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9">
          <cell r="G29">
            <v>19.709999999999997</v>
          </cell>
          <cell r="J29">
            <v>17.527500000000003</v>
          </cell>
          <cell r="M29">
            <v>15.131250000000003</v>
          </cell>
          <cell r="S29">
            <v>10.361250000000002</v>
          </cell>
          <cell r="V29">
            <v>8.2349999999999994</v>
          </cell>
          <cell r="Y29">
            <v>6.2437500000000004</v>
          </cell>
          <cell r="AB29">
            <v>3.2399999999999998</v>
          </cell>
          <cell r="AE29">
            <v>1.8225000000000002</v>
          </cell>
        </row>
        <row r="30">
          <cell r="AK30">
            <v>6.9839999999999982</v>
          </cell>
          <cell r="AN30">
            <v>7.6139999999999999</v>
          </cell>
          <cell r="AQ30">
            <v>10.327500000000001</v>
          </cell>
          <cell r="AT30">
            <v>8.3565000000000005</v>
          </cell>
          <cell r="AW30">
            <v>6.5069999999999997</v>
          </cell>
          <cell r="AZ30">
            <v>7.1055000000000001</v>
          </cell>
          <cell r="BC30">
            <v>7.9019999999999992</v>
          </cell>
          <cell r="BF30">
            <v>6.1739999999999995</v>
          </cell>
          <cell r="BI30">
            <v>7.8929999999999989</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
      <sheetName val="Priced_DWR "/>
    </sheetNames>
    <sheetDataSet>
      <sheetData sheetId="0" refreshError="1">
        <row r="32">
          <cell r="C32">
            <v>120</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row>
        <row r="12">
          <cell r="A12" t="str">
            <v>H1-01-S015</v>
          </cell>
        </row>
        <row r="13">
          <cell r="A13" t="str">
            <v>H1-01-S014</v>
          </cell>
        </row>
        <row r="14">
          <cell r="A14" t="str">
            <v>H1-01-S013</v>
          </cell>
        </row>
        <row r="15">
          <cell r="A15" t="str">
            <v>H1-01-S012</v>
          </cell>
        </row>
        <row r="16">
          <cell r="A16" t="str">
            <v>H1-01-S011</v>
          </cell>
        </row>
        <row r="17">
          <cell r="A17" t="str">
            <v>H1-01-S010</v>
          </cell>
        </row>
        <row r="18">
          <cell r="A18" t="str">
            <v>H1-01-S009</v>
          </cell>
        </row>
        <row r="19">
          <cell r="A19" t="str">
            <v>H1-01-S008</v>
          </cell>
        </row>
        <row r="20">
          <cell r="A20" t="str">
            <v>H1-01-S007</v>
          </cell>
        </row>
        <row r="21">
          <cell r="A21" t="str">
            <v>H1-01-S006</v>
          </cell>
        </row>
        <row r="22">
          <cell r="A22" t="str">
            <v>H1-01-S005</v>
          </cell>
        </row>
        <row r="23">
          <cell r="A23" t="str">
            <v>H1-01-S004</v>
          </cell>
        </row>
        <row r="24">
          <cell r="A24" t="str">
            <v>H1-01-S003</v>
          </cell>
        </row>
        <row r="25">
          <cell r="A25" t="str">
            <v>H1-01-S002</v>
          </cell>
        </row>
        <row r="26">
          <cell r="A26" t="str">
            <v>H1-01-S001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row>
      </sheetData>
      <sheetData sheetId="18"/>
      <sheetData sheetId="19"/>
      <sheetData sheetId="20"/>
      <sheetData sheetId="21"/>
      <sheetData sheetId="22"/>
      <sheetData sheetId="23"/>
      <sheetData sheetId="2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1a.0"/>
      <sheetName val="1B(rd)"/>
      <sheetName val="1B(cc)"/>
      <sheetName val="1B(sp)"/>
      <sheetName val="cost"/>
      <sheetName val="B.1.1"/>
      <sheetName val="B.1.2"/>
      <sheetName val="B.2.1"/>
      <sheetName val="B.2.2"/>
      <sheetName val="B.3.1"/>
      <sheetName val="B.3.2"/>
      <sheetName val="Dia-Len"/>
      <sheetName val="MH_exv"/>
      <sheetName val="MH pivot data"/>
      <sheetName val="Sheet7"/>
      <sheetName val="Manhole"/>
      <sheetName val="Pf"/>
      <sheetName val="Annex 6.7"/>
      <sheetName val="Bed Class"/>
      <sheetName val="Bed Calculation"/>
      <sheetName val="Tot-Excav"/>
      <sheetName val="CPIPE"/>
      <sheetName val="CPIPE 1"/>
      <sheetName val="Annex 6.2"/>
      <sheetName val="Design"/>
      <sheetName val="cd_1B"/>
      <sheetName val="Load-fact"/>
      <sheetName val="BCost MH"/>
      <sheetName val="Bedding"/>
      <sheetName val="Qfull"/>
      <sheetName val="HELP"/>
      <sheetName val="Vfull"/>
      <sheetName val="length"/>
      <sheetName val="DVALUE"/>
      <sheetName val="Timber"/>
      <sheetName val="Cd"/>
      <sheetName val="THK"/>
      <sheetName val="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8">
          <cell r="B18" t="str">
            <v>Dia</v>
          </cell>
          <cell r="C18">
            <v>1</v>
          </cell>
          <cell r="D18">
            <v>2</v>
          </cell>
          <cell r="E18">
            <v>3</v>
          </cell>
        </row>
        <row r="19">
          <cell r="B19">
            <v>80</v>
          </cell>
          <cell r="C19">
            <v>1040</v>
          </cell>
          <cell r="E19">
            <v>1040</v>
          </cell>
        </row>
        <row r="20">
          <cell r="B20">
            <v>100</v>
          </cell>
          <cell r="C20">
            <v>1040</v>
          </cell>
          <cell r="E20">
            <v>1040</v>
          </cell>
        </row>
        <row r="21">
          <cell r="B21">
            <v>125</v>
          </cell>
          <cell r="C21">
            <v>1040</v>
          </cell>
          <cell r="E21">
            <v>1040</v>
          </cell>
        </row>
        <row r="22">
          <cell r="B22">
            <v>150</v>
          </cell>
          <cell r="C22">
            <v>1040</v>
          </cell>
          <cell r="E22">
            <v>1040</v>
          </cell>
        </row>
        <row r="23">
          <cell r="B23">
            <v>200</v>
          </cell>
          <cell r="C23">
            <v>1040</v>
          </cell>
          <cell r="E23">
            <v>1040</v>
          </cell>
        </row>
        <row r="24">
          <cell r="B24">
            <v>250</v>
          </cell>
          <cell r="C24">
            <v>1140</v>
          </cell>
          <cell r="E24">
            <v>1140</v>
          </cell>
        </row>
        <row r="25">
          <cell r="B25">
            <v>300</v>
          </cell>
          <cell r="C25">
            <v>1200</v>
          </cell>
          <cell r="D25">
            <v>3040</v>
          </cell>
          <cell r="E25">
            <v>1200</v>
          </cell>
        </row>
        <row r="26">
          <cell r="B26">
            <v>350</v>
          </cell>
          <cell r="C26">
            <v>1260</v>
          </cell>
          <cell r="D26">
            <v>3040</v>
          </cell>
          <cell r="E26">
            <v>1260</v>
          </cell>
        </row>
        <row r="27">
          <cell r="B27">
            <v>400</v>
          </cell>
          <cell r="C27">
            <v>1360</v>
          </cell>
          <cell r="D27">
            <v>3460</v>
          </cell>
          <cell r="E27">
            <v>3460</v>
          </cell>
        </row>
        <row r="28">
          <cell r="B28">
            <v>450</v>
          </cell>
          <cell r="C28">
            <v>1480</v>
          </cell>
          <cell r="D28">
            <v>3760</v>
          </cell>
          <cell r="E28">
            <v>3760</v>
          </cell>
        </row>
        <row r="29">
          <cell r="B29">
            <v>500</v>
          </cell>
          <cell r="C29">
            <v>1660</v>
          </cell>
          <cell r="D29">
            <v>4160</v>
          </cell>
          <cell r="E29">
            <v>4160</v>
          </cell>
        </row>
        <row r="30">
          <cell r="B30">
            <v>600</v>
          </cell>
          <cell r="C30">
            <v>1900</v>
          </cell>
          <cell r="D30">
            <v>4720</v>
          </cell>
          <cell r="E30">
            <v>4720</v>
          </cell>
        </row>
        <row r="31">
          <cell r="B31">
            <v>700</v>
          </cell>
          <cell r="C31">
            <v>2100</v>
          </cell>
          <cell r="D31">
            <v>5320</v>
          </cell>
          <cell r="E31">
            <v>5120</v>
          </cell>
        </row>
        <row r="32">
          <cell r="B32">
            <v>800</v>
          </cell>
          <cell r="C32">
            <v>2300</v>
          </cell>
          <cell r="D32">
            <v>6060</v>
          </cell>
          <cell r="E32">
            <v>6060</v>
          </cell>
        </row>
        <row r="33">
          <cell r="B33">
            <v>900</v>
          </cell>
          <cell r="C33">
            <v>2500</v>
          </cell>
          <cell r="D33">
            <v>6760</v>
          </cell>
          <cell r="E33">
            <v>6760</v>
          </cell>
        </row>
        <row r="34">
          <cell r="B34">
            <v>1000</v>
          </cell>
          <cell r="C34">
            <v>2680</v>
          </cell>
          <cell r="D34">
            <v>7400</v>
          </cell>
          <cell r="E34">
            <v>7400</v>
          </cell>
        </row>
        <row r="35">
          <cell r="B35">
            <v>1100</v>
          </cell>
          <cell r="C35">
            <v>2780</v>
          </cell>
          <cell r="D35">
            <v>8200</v>
          </cell>
          <cell r="E35">
            <v>8200</v>
          </cell>
        </row>
        <row r="36">
          <cell r="B36">
            <v>1200</v>
          </cell>
          <cell r="C36">
            <v>2880</v>
          </cell>
          <cell r="D36">
            <v>9000</v>
          </cell>
          <cell r="E36">
            <v>9000</v>
          </cell>
        </row>
        <row r="37">
          <cell r="B37">
            <v>1400</v>
          </cell>
          <cell r="C37">
            <v>2900</v>
          </cell>
          <cell r="E37">
            <v>10610</v>
          </cell>
        </row>
        <row r="38">
          <cell r="B38">
            <v>1600</v>
          </cell>
          <cell r="C38">
            <v>2980</v>
          </cell>
          <cell r="E38">
            <v>12800</v>
          </cell>
        </row>
        <row r="39">
          <cell r="B39">
            <v>1800</v>
          </cell>
          <cell r="C39">
            <v>2980</v>
          </cell>
          <cell r="E39">
            <v>13800</v>
          </cell>
        </row>
      </sheetData>
      <sheetData sheetId="23" refreshError="1">
        <row r="16">
          <cell r="B16" t="str">
            <v>Dia</v>
          </cell>
          <cell r="C16">
            <v>1</v>
          </cell>
          <cell r="D16">
            <v>2</v>
          </cell>
          <cell r="E16">
            <v>3</v>
          </cell>
        </row>
        <row r="17">
          <cell r="B17">
            <v>80</v>
          </cell>
          <cell r="C17">
            <v>1040</v>
          </cell>
          <cell r="D17">
            <v>0</v>
          </cell>
        </row>
        <row r="18">
          <cell r="B18">
            <v>100</v>
          </cell>
          <cell r="C18">
            <v>1040</v>
          </cell>
          <cell r="D18">
            <v>0</v>
          </cell>
        </row>
        <row r="19">
          <cell r="B19">
            <v>125</v>
          </cell>
          <cell r="C19">
            <v>1040</v>
          </cell>
          <cell r="D19">
            <v>0</v>
          </cell>
        </row>
        <row r="20">
          <cell r="B20">
            <v>150</v>
          </cell>
          <cell r="C20">
            <v>1040</v>
          </cell>
          <cell r="D20">
            <v>0</v>
          </cell>
        </row>
        <row r="21">
          <cell r="B21">
            <v>200</v>
          </cell>
          <cell r="C21">
            <v>1040</v>
          </cell>
          <cell r="D21">
            <v>0</v>
          </cell>
        </row>
        <row r="22">
          <cell r="B22">
            <v>250</v>
          </cell>
          <cell r="C22">
            <v>1140</v>
          </cell>
          <cell r="D22">
            <v>0</v>
          </cell>
        </row>
        <row r="23">
          <cell r="B23">
            <v>300</v>
          </cell>
          <cell r="C23">
            <v>1200</v>
          </cell>
          <cell r="D23">
            <v>3040</v>
          </cell>
        </row>
        <row r="24">
          <cell r="B24">
            <v>350</v>
          </cell>
          <cell r="C24">
            <v>1260</v>
          </cell>
          <cell r="D24">
            <v>3040</v>
          </cell>
        </row>
        <row r="25">
          <cell r="B25">
            <v>400</v>
          </cell>
          <cell r="C25">
            <v>1360</v>
          </cell>
          <cell r="D25">
            <v>3460</v>
          </cell>
          <cell r="E25">
            <v>3460</v>
          </cell>
        </row>
        <row r="26">
          <cell r="B26">
            <v>450</v>
          </cell>
          <cell r="C26">
            <v>1480</v>
          </cell>
          <cell r="D26">
            <v>3760</v>
          </cell>
          <cell r="E26">
            <v>3760</v>
          </cell>
        </row>
        <row r="27">
          <cell r="B27">
            <v>500</v>
          </cell>
          <cell r="C27">
            <v>1660</v>
          </cell>
          <cell r="D27">
            <v>4160</v>
          </cell>
          <cell r="E27">
            <v>4160</v>
          </cell>
        </row>
        <row r="28">
          <cell r="B28">
            <v>600</v>
          </cell>
          <cell r="C28">
            <v>1900</v>
          </cell>
          <cell r="D28">
            <v>4720</v>
          </cell>
          <cell r="E28">
            <v>4720</v>
          </cell>
        </row>
        <row r="29">
          <cell r="B29">
            <v>700</v>
          </cell>
          <cell r="C29">
            <v>2100</v>
          </cell>
          <cell r="D29">
            <v>5320</v>
          </cell>
          <cell r="E29">
            <v>5120</v>
          </cell>
        </row>
        <row r="30">
          <cell r="B30">
            <v>800</v>
          </cell>
          <cell r="C30">
            <v>2300</v>
          </cell>
          <cell r="D30">
            <v>6060</v>
          </cell>
          <cell r="E30">
            <v>6060</v>
          </cell>
        </row>
        <row r="31">
          <cell r="B31">
            <v>900</v>
          </cell>
          <cell r="C31">
            <v>2500</v>
          </cell>
          <cell r="D31">
            <v>6760</v>
          </cell>
          <cell r="E31">
            <v>6760</v>
          </cell>
        </row>
        <row r="32">
          <cell r="B32">
            <v>1000</v>
          </cell>
          <cell r="C32">
            <v>2680</v>
          </cell>
          <cell r="D32">
            <v>7400</v>
          </cell>
          <cell r="E32">
            <v>7400</v>
          </cell>
        </row>
        <row r="33">
          <cell r="B33">
            <v>1100</v>
          </cell>
          <cell r="C33">
            <v>2780</v>
          </cell>
          <cell r="D33">
            <v>8200</v>
          </cell>
          <cell r="E33">
            <v>8200</v>
          </cell>
        </row>
        <row r="34">
          <cell r="B34">
            <v>1200</v>
          </cell>
          <cell r="C34">
            <v>2880</v>
          </cell>
          <cell r="D34">
            <v>9000</v>
          </cell>
          <cell r="E34">
            <v>9000</v>
          </cell>
        </row>
        <row r="35">
          <cell r="B35">
            <v>1400</v>
          </cell>
          <cell r="C35">
            <v>2900</v>
          </cell>
          <cell r="E35">
            <v>10610</v>
          </cell>
        </row>
        <row r="36">
          <cell r="B36">
            <v>1600</v>
          </cell>
          <cell r="C36">
            <v>2980</v>
          </cell>
          <cell r="E36">
            <v>12800</v>
          </cell>
        </row>
        <row r="37">
          <cell r="B37">
            <v>1800</v>
          </cell>
          <cell r="C37">
            <v>2980</v>
          </cell>
          <cell r="E37">
            <v>13800</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row r="17">
          <cell r="A17" t="str">
            <v>H/B</v>
          </cell>
          <cell r="B17">
            <v>1</v>
          </cell>
          <cell r="C17">
            <v>2</v>
          </cell>
          <cell r="D17">
            <v>3</v>
          </cell>
          <cell r="E17">
            <v>4</v>
          </cell>
          <cell r="F17">
            <v>5</v>
          </cell>
        </row>
        <row r="18">
          <cell r="A18">
            <v>0.25</v>
          </cell>
          <cell r="B18">
            <v>0.22750000000000001</v>
          </cell>
          <cell r="C18">
            <v>0.23050000000000001</v>
          </cell>
          <cell r="D18">
            <v>0.23200000000000001</v>
          </cell>
          <cell r="E18">
            <v>0.23449999999999999</v>
          </cell>
          <cell r="F18">
            <v>0.23699999999999999</v>
          </cell>
        </row>
        <row r="19">
          <cell r="A19">
            <v>0.5</v>
          </cell>
          <cell r="B19">
            <v>0.45500000000000002</v>
          </cell>
          <cell r="C19">
            <v>0.46100000000000002</v>
          </cell>
          <cell r="D19">
            <v>0.46400000000000002</v>
          </cell>
          <cell r="E19">
            <v>0.46899999999999997</v>
          </cell>
          <cell r="F19">
            <v>0.47399999999999998</v>
          </cell>
        </row>
        <row r="20">
          <cell r="A20">
            <v>0.75</v>
          </cell>
          <cell r="B20">
            <v>0.6925</v>
          </cell>
          <cell r="C20">
            <v>0.65649999999999997</v>
          </cell>
          <cell r="D20">
            <v>0.66399999999999992</v>
          </cell>
          <cell r="E20">
            <v>0.67500000000000004</v>
          </cell>
          <cell r="F20">
            <v>0.68599999999999994</v>
          </cell>
        </row>
        <row r="21">
          <cell r="A21">
            <v>1</v>
          </cell>
          <cell r="B21">
            <v>0.93</v>
          </cell>
          <cell r="C21">
            <v>0.85199999999999998</v>
          </cell>
          <cell r="D21">
            <v>0.86399999999999999</v>
          </cell>
          <cell r="E21">
            <v>0.88100000000000001</v>
          </cell>
          <cell r="F21">
            <v>0.89800000000000002</v>
          </cell>
        </row>
        <row r="22">
          <cell r="A22">
            <v>1.25</v>
          </cell>
          <cell r="B22">
            <v>1.0349999999999999</v>
          </cell>
          <cell r="C22">
            <v>1.0175000000000001</v>
          </cell>
          <cell r="D22">
            <v>1.036</v>
          </cell>
          <cell r="E22">
            <v>1.0615000000000001</v>
          </cell>
          <cell r="F22">
            <v>1.0880000000000001</v>
          </cell>
        </row>
        <row r="23">
          <cell r="A23">
            <v>1.5</v>
          </cell>
          <cell r="B23">
            <v>1.1399999999999999</v>
          </cell>
          <cell r="C23">
            <v>1.1830000000000001</v>
          </cell>
          <cell r="D23">
            <v>1.208</v>
          </cell>
          <cell r="E23">
            <v>1.242</v>
          </cell>
          <cell r="F23">
            <v>1.278</v>
          </cell>
        </row>
        <row r="24">
          <cell r="A24">
            <v>1.75</v>
          </cell>
          <cell r="B24">
            <v>1.2675000000000001</v>
          </cell>
          <cell r="C24">
            <v>1.3235000000000001</v>
          </cell>
          <cell r="D24">
            <v>1.3559999999999999</v>
          </cell>
          <cell r="E24">
            <v>1.401</v>
          </cell>
          <cell r="F24">
            <v>1.448</v>
          </cell>
        </row>
        <row r="25">
          <cell r="A25">
            <v>2</v>
          </cell>
          <cell r="B25">
            <v>1.395</v>
          </cell>
          <cell r="C25">
            <v>1.464</v>
          </cell>
          <cell r="D25">
            <v>1.504</v>
          </cell>
          <cell r="E25">
            <v>1.56</v>
          </cell>
          <cell r="F25">
            <v>1.6180000000000001</v>
          </cell>
        </row>
        <row r="26">
          <cell r="A26">
            <v>2.25</v>
          </cell>
          <cell r="B26">
            <v>1.5005000000000002</v>
          </cell>
          <cell r="C26">
            <v>1.583</v>
          </cell>
          <cell r="D26">
            <v>1.6339999999999999</v>
          </cell>
          <cell r="E26">
            <v>1.6990000000000001</v>
          </cell>
          <cell r="F26">
            <v>1.7705000000000002</v>
          </cell>
        </row>
        <row r="27">
          <cell r="A27">
            <v>2.5</v>
          </cell>
          <cell r="B27">
            <v>1.6060000000000001</v>
          </cell>
          <cell r="C27">
            <v>1.702</v>
          </cell>
          <cell r="D27">
            <v>1.764</v>
          </cell>
          <cell r="E27">
            <v>1.8380000000000001</v>
          </cell>
          <cell r="F27">
            <v>1.923</v>
          </cell>
        </row>
        <row r="28">
          <cell r="A28">
            <v>2.75</v>
          </cell>
          <cell r="B28">
            <v>1.6930000000000001</v>
          </cell>
          <cell r="C28">
            <v>1.8029999999999999</v>
          </cell>
          <cell r="D28">
            <v>1.871</v>
          </cell>
          <cell r="E28">
            <v>1.9605000000000001</v>
          </cell>
          <cell r="F28">
            <v>2.0594999999999999</v>
          </cell>
        </row>
        <row r="29">
          <cell r="A29">
            <v>3</v>
          </cell>
          <cell r="B29">
            <v>1.78</v>
          </cell>
          <cell r="C29">
            <v>1.9039999999999999</v>
          </cell>
          <cell r="D29">
            <v>1.978</v>
          </cell>
          <cell r="E29">
            <v>2.0830000000000002</v>
          </cell>
          <cell r="F29">
            <v>2.1960000000000002</v>
          </cell>
        </row>
        <row r="30">
          <cell r="A30">
            <v>3.25</v>
          </cell>
          <cell r="B30">
            <v>1.8515000000000001</v>
          </cell>
          <cell r="C30">
            <v>1.9895</v>
          </cell>
          <cell r="D30">
            <v>2.0724999999999998</v>
          </cell>
          <cell r="E30">
            <v>2.1905000000000001</v>
          </cell>
          <cell r="F30">
            <v>2.3185000000000002</v>
          </cell>
        </row>
        <row r="31">
          <cell r="A31">
            <v>3.5</v>
          </cell>
          <cell r="B31">
            <v>1.923</v>
          </cell>
          <cell r="C31">
            <v>2.0750000000000002</v>
          </cell>
          <cell r="D31">
            <v>2.1669999999999998</v>
          </cell>
          <cell r="E31">
            <v>2.298</v>
          </cell>
          <cell r="F31">
            <v>2.4409999999999998</v>
          </cell>
        </row>
        <row r="32">
          <cell r="A32">
            <v>3.75</v>
          </cell>
          <cell r="B32">
            <v>1.982</v>
          </cell>
          <cell r="C32">
            <v>2.1480000000000001</v>
          </cell>
          <cell r="D32">
            <v>2.2480000000000002</v>
          </cell>
          <cell r="E32">
            <v>2.3925000000000001</v>
          </cell>
          <cell r="F32">
            <v>2.5505</v>
          </cell>
        </row>
        <row r="33">
          <cell r="A33">
            <v>4</v>
          </cell>
          <cell r="B33">
            <v>2.0409999999999999</v>
          </cell>
          <cell r="C33">
            <v>2.2210000000000001</v>
          </cell>
          <cell r="D33">
            <v>2.3290000000000002</v>
          </cell>
          <cell r="E33">
            <v>2.4870000000000001</v>
          </cell>
          <cell r="F33">
            <v>2.66</v>
          </cell>
        </row>
        <row r="34">
          <cell r="A34">
            <v>4.25</v>
          </cell>
          <cell r="B34">
            <v>2.0884999999999998</v>
          </cell>
          <cell r="C34">
            <v>2.2825000000000002</v>
          </cell>
          <cell r="D34">
            <v>2.399</v>
          </cell>
          <cell r="E34">
            <v>2.5685000000000002</v>
          </cell>
          <cell r="F34">
            <v>2.758</v>
          </cell>
        </row>
        <row r="35">
          <cell r="A35">
            <v>4.5</v>
          </cell>
          <cell r="B35">
            <v>2.1360000000000001</v>
          </cell>
          <cell r="C35">
            <v>2.3439999999999999</v>
          </cell>
          <cell r="D35">
            <v>2.4689999999999999</v>
          </cell>
          <cell r="E35">
            <v>2.65</v>
          </cell>
          <cell r="F35">
            <v>2.8559999999999999</v>
          </cell>
        </row>
        <row r="36">
          <cell r="A36">
            <v>4.75</v>
          </cell>
          <cell r="B36">
            <v>2.1775000000000002</v>
          </cell>
          <cell r="C36">
            <v>2.3959999999999999</v>
          </cell>
          <cell r="D36">
            <v>2.5294999999999996</v>
          </cell>
          <cell r="E36">
            <v>2.7240000000000002</v>
          </cell>
          <cell r="F36">
            <v>2.944</v>
          </cell>
        </row>
        <row r="37">
          <cell r="A37">
            <v>5</v>
          </cell>
          <cell r="B37">
            <v>2.2189999999999999</v>
          </cell>
          <cell r="C37">
            <v>2.448</v>
          </cell>
          <cell r="D37">
            <v>2.59</v>
          </cell>
          <cell r="E37">
            <v>2.798</v>
          </cell>
          <cell r="F37">
            <v>3.032</v>
          </cell>
        </row>
        <row r="38">
          <cell r="A38">
            <v>5.25</v>
          </cell>
          <cell r="B38">
            <v>2.2524999999999999</v>
          </cell>
          <cell r="C38">
            <v>2.4925000000000002</v>
          </cell>
          <cell r="D38">
            <v>2.6414999999999997</v>
          </cell>
          <cell r="E38">
            <v>2.8620000000000001</v>
          </cell>
          <cell r="F38">
            <v>3.1109999999999998</v>
          </cell>
        </row>
        <row r="39">
          <cell r="A39">
            <v>5.5</v>
          </cell>
          <cell r="B39">
            <v>2.286</v>
          </cell>
          <cell r="C39">
            <v>2.5369999999999999</v>
          </cell>
          <cell r="D39">
            <v>2.6930000000000001</v>
          </cell>
          <cell r="E39">
            <v>2.9260000000000002</v>
          </cell>
          <cell r="F39">
            <v>3.19</v>
          </cell>
        </row>
        <row r="40">
          <cell r="A40">
            <v>5.75</v>
          </cell>
          <cell r="B40">
            <v>2.3129999999999997</v>
          </cell>
          <cell r="C40">
            <v>2.5745</v>
          </cell>
          <cell r="D40">
            <v>2.7374999999999998</v>
          </cell>
          <cell r="E40">
            <v>2.9820000000000002</v>
          </cell>
          <cell r="F40">
            <v>3.2605</v>
          </cell>
        </row>
        <row r="41">
          <cell r="A41">
            <v>6</v>
          </cell>
          <cell r="B41">
            <v>2.34</v>
          </cell>
          <cell r="C41">
            <v>2.6120000000000001</v>
          </cell>
          <cell r="D41">
            <v>2.782</v>
          </cell>
          <cell r="E41">
            <v>3.0379999999999998</v>
          </cell>
          <cell r="F41">
            <v>3.331</v>
          </cell>
        </row>
        <row r="42">
          <cell r="A42">
            <v>6.25</v>
          </cell>
          <cell r="B42">
            <v>2.363</v>
          </cell>
          <cell r="C42">
            <v>2.6435</v>
          </cell>
          <cell r="D42">
            <v>2.8205</v>
          </cell>
          <cell r="E42">
            <v>3.0874999999999999</v>
          </cell>
          <cell r="F42">
            <v>3.3944999999999999</v>
          </cell>
        </row>
        <row r="43">
          <cell r="A43">
            <v>6.5</v>
          </cell>
          <cell r="B43">
            <v>2.3860000000000001</v>
          </cell>
          <cell r="C43">
            <v>2.6749999999999998</v>
          </cell>
          <cell r="D43">
            <v>2.859</v>
          </cell>
          <cell r="E43">
            <v>3.137</v>
          </cell>
          <cell r="F43">
            <v>3.4580000000000002</v>
          </cell>
        </row>
        <row r="44">
          <cell r="A44">
            <v>6.75</v>
          </cell>
          <cell r="B44">
            <v>2.4045000000000001</v>
          </cell>
          <cell r="C44">
            <v>2.702</v>
          </cell>
          <cell r="D44">
            <v>2.8919999999999999</v>
          </cell>
          <cell r="E44">
            <v>3.18</v>
          </cell>
          <cell r="F44">
            <v>3.5145</v>
          </cell>
        </row>
        <row r="45">
          <cell r="A45">
            <v>7</v>
          </cell>
          <cell r="B45">
            <v>2.423</v>
          </cell>
          <cell r="C45">
            <v>2.7290000000000001</v>
          </cell>
          <cell r="D45">
            <v>2.9249999999999998</v>
          </cell>
          <cell r="E45">
            <v>3.2229999999999999</v>
          </cell>
          <cell r="F45">
            <v>3.5710000000000002</v>
          </cell>
        </row>
        <row r="46">
          <cell r="A46">
            <v>7.25</v>
          </cell>
          <cell r="B46">
            <v>2.4385000000000003</v>
          </cell>
          <cell r="C46">
            <v>2.7519999999999998</v>
          </cell>
          <cell r="D46">
            <v>2.9535</v>
          </cell>
          <cell r="E46">
            <v>3.2610000000000001</v>
          </cell>
          <cell r="F46">
            <v>3.6219999999999999</v>
          </cell>
        </row>
        <row r="47">
          <cell r="A47">
            <v>7.5</v>
          </cell>
          <cell r="B47">
            <v>2.4540000000000002</v>
          </cell>
          <cell r="C47">
            <v>2.7749999999999999</v>
          </cell>
          <cell r="D47">
            <v>2.9820000000000002</v>
          </cell>
          <cell r="E47">
            <v>3.2989999999999999</v>
          </cell>
          <cell r="F47">
            <v>3.673</v>
          </cell>
        </row>
        <row r="48">
          <cell r="A48">
            <v>7.75</v>
          </cell>
          <cell r="B48">
            <v>2.4664999999999999</v>
          </cell>
          <cell r="C48">
            <v>2.7945000000000002</v>
          </cell>
          <cell r="D48">
            <v>3.0065</v>
          </cell>
          <cell r="E48">
            <v>3.3325</v>
          </cell>
          <cell r="F48">
            <v>3.7184999999999997</v>
          </cell>
        </row>
        <row r="49">
          <cell r="A49">
            <v>8</v>
          </cell>
          <cell r="B49">
            <v>2.4790000000000001</v>
          </cell>
          <cell r="C49">
            <v>2.8140000000000001</v>
          </cell>
          <cell r="D49">
            <v>3.0310000000000001</v>
          </cell>
          <cell r="E49">
            <v>3.3660000000000001</v>
          </cell>
          <cell r="F49">
            <v>3.7639999999999998</v>
          </cell>
        </row>
        <row r="50">
          <cell r="A50">
            <v>8.25</v>
          </cell>
          <cell r="B50">
            <v>2.4895</v>
          </cell>
          <cell r="C50">
            <v>2.8304999999999998</v>
          </cell>
          <cell r="D50">
            <v>3.052</v>
          </cell>
          <cell r="E50">
            <v>3.395</v>
          </cell>
          <cell r="F50">
            <v>3.8045</v>
          </cell>
        </row>
        <row r="51">
          <cell r="A51">
            <v>8.5</v>
          </cell>
          <cell r="B51">
            <v>2.5</v>
          </cell>
          <cell r="C51">
            <v>2.847</v>
          </cell>
          <cell r="D51">
            <v>3.073</v>
          </cell>
          <cell r="E51">
            <v>3.4239999999999999</v>
          </cell>
          <cell r="F51">
            <v>3.8450000000000002</v>
          </cell>
        </row>
        <row r="52">
          <cell r="A52">
            <v>8.75</v>
          </cell>
          <cell r="B52">
            <v>2.5089999999999999</v>
          </cell>
          <cell r="C52">
            <v>2.8609999999999998</v>
          </cell>
          <cell r="D52">
            <v>3.0910000000000002</v>
          </cell>
          <cell r="E52">
            <v>3.45</v>
          </cell>
          <cell r="F52">
            <v>3.8815</v>
          </cell>
        </row>
        <row r="53">
          <cell r="A53">
            <v>9</v>
          </cell>
          <cell r="B53">
            <v>2.5179999999999998</v>
          </cell>
          <cell r="C53">
            <v>2.875</v>
          </cell>
          <cell r="D53">
            <v>3.109</v>
          </cell>
          <cell r="E53">
            <v>3.476</v>
          </cell>
          <cell r="F53">
            <v>3.9180000000000001</v>
          </cell>
        </row>
        <row r="54">
          <cell r="A54">
            <v>9.25</v>
          </cell>
          <cell r="B54">
            <v>2.5249999999999999</v>
          </cell>
          <cell r="C54">
            <v>2.8864999999999998</v>
          </cell>
          <cell r="D54">
            <v>3.125</v>
          </cell>
          <cell r="E54">
            <v>3.4984999999999999</v>
          </cell>
          <cell r="F54">
            <v>3.9504999999999999</v>
          </cell>
        </row>
        <row r="55">
          <cell r="A55">
            <v>9.5</v>
          </cell>
          <cell r="B55">
            <v>2.532</v>
          </cell>
          <cell r="C55">
            <v>2.8980000000000001</v>
          </cell>
          <cell r="D55">
            <v>3.141</v>
          </cell>
          <cell r="E55">
            <v>3.5209999999999999</v>
          </cell>
          <cell r="F55">
            <v>3.9830000000000001</v>
          </cell>
        </row>
        <row r="56">
          <cell r="A56">
            <v>9.75</v>
          </cell>
          <cell r="B56">
            <v>2.5375000000000001</v>
          </cell>
          <cell r="C56">
            <v>2.9080000000000004</v>
          </cell>
          <cell r="D56">
            <v>3.1539999999999999</v>
          </cell>
          <cell r="E56">
            <v>3.5404999999999998</v>
          </cell>
          <cell r="F56">
            <v>4.0125000000000002</v>
          </cell>
        </row>
        <row r="57">
          <cell r="A57">
            <v>10</v>
          </cell>
          <cell r="B57">
            <v>2.5430000000000001</v>
          </cell>
          <cell r="C57">
            <v>2.9180000000000001</v>
          </cell>
          <cell r="D57">
            <v>3.1669999999999998</v>
          </cell>
          <cell r="E57">
            <v>3.56</v>
          </cell>
          <cell r="F57">
            <v>4.0419999999999998</v>
          </cell>
        </row>
        <row r="58">
          <cell r="A58">
            <v>10.25</v>
          </cell>
          <cell r="B58">
            <v>2.5474999999999999</v>
          </cell>
          <cell r="C58">
            <v>2.9260000000000002</v>
          </cell>
          <cell r="D58">
            <v>3.1777499999999996</v>
          </cell>
          <cell r="E58">
            <v>3.5765000000000002</v>
          </cell>
          <cell r="F58">
            <v>4.0667499999999999</v>
          </cell>
        </row>
        <row r="59">
          <cell r="A59">
            <v>10.5</v>
          </cell>
          <cell r="B59">
            <v>2.552</v>
          </cell>
          <cell r="C59">
            <v>2.9340000000000002</v>
          </cell>
          <cell r="D59">
            <v>3.1884999999999999</v>
          </cell>
          <cell r="E59">
            <v>3.593</v>
          </cell>
          <cell r="F59">
            <v>4.0914999999999999</v>
          </cell>
        </row>
        <row r="60">
          <cell r="A60">
            <v>10.75</v>
          </cell>
          <cell r="B60">
            <v>2.5564999999999998</v>
          </cell>
          <cell r="C60">
            <v>2.9420000000000002</v>
          </cell>
          <cell r="D60">
            <v>3.1992500000000001</v>
          </cell>
          <cell r="E60">
            <v>3.6094999999999997</v>
          </cell>
          <cell r="F60">
            <v>4.11625</v>
          </cell>
        </row>
        <row r="61">
          <cell r="A61">
            <v>11</v>
          </cell>
          <cell r="B61">
            <v>2.5609999999999999</v>
          </cell>
          <cell r="C61">
            <v>2.95</v>
          </cell>
          <cell r="D61">
            <v>3.21</v>
          </cell>
          <cell r="E61">
            <v>3.6259999999999999</v>
          </cell>
          <cell r="F61">
            <v>4.141</v>
          </cell>
        </row>
        <row r="62">
          <cell r="A62">
            <v>11.25</v>
          </cell>
          <cell r="B62">
            <v>2.5640000000000001</v>
          </cell>
          <cell r="C62">
            <v>2.9555000000000002</v>
          </cell>
          <cell r="D62">
            <v>3.218</v>
          </cell>
          <cell r="E62">
            <v>3.6384999999999996</v>
          </cell>
          <cell r="F62">
            <v>4.1609999999999996</v>
          </cell>
        </row>
        <row r="63">
          <cell r="A63">
            <v>11.5</v>
          </cell>
          <cell r="B63">
            <v>2.5670000000000002</v>
          </cell>
          <cell r="C63">
            <v>2.9610000000000003</v>
          </cell>
          <cell r="D63">
            <v>3.226</v>
          </cell>
          <cell r="E63">
            <v>3.6509999999999998</v>
          </cell>
          <cell r="F63">
            <v>4.181</v>
          </cell>
        </row>
        <row r="64">
          <cell r="A64">
            <v>11.75</v>
          </cell>
          <cell r="B64">
            <v>2.57</v>
          </cell>
          <cell r="C64">
            <v>2.9664999999999999</v>
          </cell>
          <cell r="D64">
            <v>3.234</v>
          </cell>
          <cell r="E64">
            <v>3.6635</v>
          </cell>
          <cell r="F64">
            <v>4.2010000000000005</v>
          </cell>
        </row>
        <row r="65">
          <cell r="A65">
            <v>12</v>
          </cell>
          <cell r="B65">
            <v>2.573</v>
          </cell>
          <cell r="C65">
            <v>2.972</v>
          </cell>
          <cell r="D65">
            <v>3.242</v>
          </cell>
          <cell r="E65">
            <v>3.6760000000000002</v>
          </cell>
          <cell r="F65">
            <v>4.2210000000000001</v>
          </cell>
        </row>
        <row r="66">
          <cell r="A66">
            <v>12.25</v>
          </cell>
          <cell r="B66">
            <v>2.5750000000000002</v>
          </cell>
          <cell r="C66">
            <v>2.9762499999999998</v>
          </cell>
          <cell r="D66">
            <v>3.2480000000000002</v>
          </cell>
          <cell r="E66">
            <v>3.6857500000000001</v>
          </cell>
          <cell r="F66">
            <v>4.2370000000000001</v>
          </cell>
        </row>
        <row r="67">
          <cell r="A67">
            <v>12.5</v>
          </cell>
          <cell r="B67">
            <v>2.577</v>
          </cell>
          <cell r="C67">
            <v>2.9805000000000001</v>
          </cell>
          <cell r="D67">
            <v>3.254</v>
          </cell>
          <cell r="E67">
            <v>3.6955</v>
          </cell>
          <cell r="F67">
            <v>4.2530000000000001</v>
          </cell>
        </row>
        <row r="68">
          <cell r="A68">
            <v>12.75</v>
          </cell>
          <cell r="B68">
            <v>2.5789999999999997</v>
          </cell>
          <cell r="C68">
            <v>2.98475</v>
          </cell>
          <cell r="D68">
            <v>3.26</v>
          </cell>
          <cell r="E68">
            <v>3.7052499999999999</v>
          </cell>
          <cell r="F68">
            <v>4.2690000000000001</v>
          </cell>
        </row>
        <row r="69">
          <cell r="A69">
            <v>13</v>
          </cell>
          <cell r="B69">
            <v>2.581</v>
          </cell>
          <cell r="C69">
            <v>2.9889999999999999</v>
          </cell>
          <cell r="D69">
            <v>3.266</v>
          </cell>
          <cell r="E69">
            <v>3.7149999999999999</v>
          </cell>
          <cell r="F69">
            <v>4.2850000000000001</v>
          </cell>
        </row>
        <row r="70">
          <cell r="A70">
            <v>13.25</v>
          </cell>
          <cell r="B70">
            <v>2.5825</v>
          </cell>
          <cell r="C70">
            <v>2.9917499999999997</v>
          </cell>
          <cell r="D70">
            <v>3.2702499999999999</v>
          </cell>
          <cell r="E70">
            <v>3.7225000000000001</v>
          </cell>
          <cell r="F70">
            <v>4.2977500000000006</v>
          </cell>
        </row>
        <row r="71">
          <cell r="A71">
            <v>13.5</v>
          </cell>
          <cell r="B71">
            <v>2.5840000000000001</v>
          </cell>
          <cell r="C71">
            <v>2.9944999999999999</v>
          </cell>
          <cell r="D71">
            <v>3.2744999999999997</v>
          </cell>
          <cell r="E71">
            <v>3.73</v>
          </cell>
          <cell r="F71">
            <v>4.3105000000000002</v>
          </cell>
        </row>
        <row r="72">
          <cell r="A72">
            <v>13.75</v>
          </cell>
          <cell r="B72">
            <v>2.5855000000000001</v>
          </cell>
          <cell r="C72">
            <v>2.9972500000000002</v>
          </cell>
          <cell r="D72">
            <v>3.2787500000000001</v>
          </cell>
          <cell r="E72">
            <v>3.7374999999999998</v>
          </cell>
          <cell r="F72">
            <v>4.3232499999999998</v>
          </cell>
        </row>
        <row r="73">
          <cell r="A73">
            <v>14</v>
          </cell>
          <cell r="B73">
            <v>2.5870000000000002</v>
          </cell>
          <cell r="C73">
            <v>3</v>
          </cell>
          <cell r="D73">
            <v>3.2829999999999999</v>
          </cell>
          <cell r="E73">
            <v>3.7450000000000001</v>
          </cell>
          <cell r="F73">
            <v>4.3360000000000003</v>
          </cell>
        </row>
        <row r="74">
          <cell r="A74">
            <v>14.25</v>
          </cell>
          <cell r="B74">
            <v>2.5880000000000001</v>
          </cell>
          <cell r="C74">
            <v>3.0022500000000001</v>
          </cell>
          <cell r="D74">
            <v>3.2862499999999999</v>
          </cell>
          <cell r="E74">
            <v>3.75075</v>
          </cell>
          <cell r="F74">
            <v>4.3465000000000007</v>
          </cell>
        </row>
        <row r="75">
          <cell r="A75">
            <v>14.5</v>
          </cell>
          <cell r="B75">
            <v>2.5890000000000004</v>
          </cell>
          <cell r="C75">
            <v>3.0045000000000002</v>
          </cell>
          <cell r="D75">
            <v>3.2894999999999999</v>
          </cell>
          <cell r="E75">
            <v>3.7565</v>
          </cell>
          <cell r="F75">
            <v>4.3570000000000002</v>
          </cell>
        </row>
        <row r="76">
          <cell r="A76">
            <v>14.75</v>
          </cell>
          <cell r="B76">
            <v>2.59</v>
          </cell>
          <cell r="C76">
            <v>3.0067500000000003</v>
          </cell>
          <cell r="D76">
            <v>3.2927499999999998</v>
          </cell>
          <cell r="E76">
            <v>3.7622499999999999</v>
          </cell>
          <cell r="F76">
            <v>4.3674999999999997</v>
          </cell>
        </row>
        <row r="77">
          <cell r="A77">
            <v>15</v>
          </cell>
          <cell r="B77">
            <v>2.5910000000000002</v>
          </cell>
          <cell r="C77">
            <v>3.0089999999999999</v>
          </cell>
          <cell r="D77">
            <v>3.2959999999999998</v>
          </cell>
          <cell r="E77">
            <v>3.7679999999999998</v>
          </cell>
          <cell r="F77">
            <v>4.3780000000000001</v>
          </cell>
        </row>
        <row r="78">
          <cell r="A78" t="str">
            <v>Very Great</v>
          </cell>
          <cell r="B78">
            <v>2.5990000000000002</v>
          </cell>
          <cell r="C78">
            <v>3.03</v>
          </cell>
          <cell r="D78">
            <v>3.3330000000000002</v>
          </cell>
          <cell r="E78">
            <v>3.8460000000000001</v>
          </cell>
          <cell r="F78">
            <v>4.548</v>
          </cell>
        </row>
      </sheetData>
      <sheetData sheetId="37" refreshError="1">
        <row r="20">
          <cell r="B20" t="str">
            <v>Dia</v>
          </cell>
          <cell r="C20">
            <v>1</v>
          </cell>
          <cell r="D20">
            <v>2</v>
          </cell>
          <cell r="E20">
            <v>3</v>
          </cell>
          <cell r="F20">
            <v>4</v>
          </cell>
          <cell r="G20">
            <v>5</v>
          </cell>
          <cell r="H20">
            <v>6</v>
          </cell>
        </row>
        <row r="21">
          <cell r="B21">
            <v>80</v>
          </cell>
          <cell r="G21">
            <v>25</v>
          </cell>
        </row>
        <row r="22">
          <cell r="B22">
            <v>100</v>
          </cell>
          <cell r="C22">
            <v>25</v>
          </cell>
          <cell r="D22">
            <v>25</v>
          </cell>
          <cell r="E22">
            <v>25</v>
          </cell>
          <cell r="F22">
            <v>25</v>
          </cell>
          <cell r="G22">
            <v>25</v>
          </cell>
        </row>
        <row r="23">
          <cell r="B23">
            <v>125</v>
          </cell>
        </row>
        <row r="24">
          <cell r="B24">
            <v>150</v>
          </cell>
          <cell r="C24">
            <v>25</v>
          </cell>
          <cell r="D24">
            <v>25</v>
          </cell>
          <cell r="E24">
            <v>25</v>
          </cell>
          <cell r="F24">
            <v>25</v>
          </cell>
          <cell r="G24">
            <v>25</v>
          </cell>
        </row>
        <row r="25">
          <cell r="B25">
            <v>200</v>
          </cell>
          <cell r="F25">
            <v>25</v>
          </cell>
          <cell r="G25">
            <v>30</v>
          </cell>
        </row>
        <row r="26">
          <cell r="B26">
            <v>250</v>
          </cell>
          <cell r="C26">
            <v>25</v>
          </cell>
          <cell r="D26">
            <v>30</v>
          </cell>
          <cell r="E26">
            <v>35</v>
          </cell>
          <cell r="F26">
            <v>25</v>
          </cell>
          <cell r="G26">
            <v>30</v>
          </cell>
        </row>
        <row r="27">
          <cell r="B27">
            <v>300</v>
          </cell>
          <cell r="C27">
            <v>30</v>
          </cell>
          <cell r="D27">
            <v>40</v>
          </cell>
          <cell r="E27">
            <v>45</v>
          </cell>
          <cell r="F27">
            <v>32</v>
          </cell>
          <cell r="G27">
            <v>40</v>
          </cell>
        </row>
        <row r="28">
          <cell r="B28">
            <v>350</v>
          </cell>
          <cell r="C28">
            <v>32</v>
          </cell>
          <cell r="D28">
            <v>45</v>
          </cell>
          <cell r="E28">
            <v>55</v>
          </cell>
          <cell r="F28">
            <v>32</v>
          </cell>
          <cell r="G28">
            <v>75</v>
          </cell>
        </row>
        <row r="29">
          <cell r="B29">
            <v>400</v>
          </cell>
          <cell r="C29">
            <v>32</v>
          </cell>
          <cell r="D29">
            <v>50</v>
          </cell>
          <cell r="E29">
            <v>60</v>
          </cell>
          <cell r="F29">
            <v>32</v>
          </cell>
          <cell r="G29">
            <v>75</v>
          </cell>
          <cell r="H29">
            <v>75</v>
          </cell>
        </row>
        <row r="30">
          <cell r="B30">
            <v>450</v>
          </cell>
          <cell r="C30">
            <v>35</v>
          </cell>
          <cell r="D30">
            <v>50</v>
          </cell>
          <cell r="E30">
            <v>70</v>
          </cell>
          <cell r="F30">
            <v>35</v>
          </cell>
          <cell r="G30">
            <v>75</v>
          </cell>
        </row>
        <row r="31">
          <cell r="B31">
            <v>500</v>
          </cell>
          <cell r="C31">
            <v>35</v>
          </cell>
          <cell r="D31">
            <v>55</v>
          </cell>
          <cell r="E31">
            <v>75</v>
          </cell>
          <cell r="F31">
            <v>35</v>
          </cell>
          <cell r="G31">
            <v>75</v>
          </cell>
          <cell r="H31">
            <v>75</v>
          </cell>
        </row>
        <row r="32">
          <cell r="B32">
            <v>600</v>
          </cell>
          <cell r="C32">
            <v>40</v>
          </cell>
          <cell r="D32">
            <v>65</v>
          </cell>
          <cell r="E32">
            <v>90</v>
          </cell>
          <cell r="F32">
            <v>40</v>
          </cell>
          <cell r="G32">
            <v>85</v>
          </cell>
          <cell r="H32">
            <v>85</v>
          </cell>
        </row>
        <row r="33">
          <cell r="B33">
            <v>700</v>
          </cell>
          <cell r="C33">
            <v>40</v>
          </cell>
          <cell r="D33">
            <v>70</v>
          </cell>
          <cell r="E33">
            <v>105</v>
          </cell>
          <cell r="F33">
            <v>40</v>
          </cell>
          <cell r="G33">
            <v>85</v>
          </cell>
          <cell r="H33">
            <v>85</v>
          </cell>
        </row>
        <row r="34">
          <cell r="B34">
            <v>800</v>
          </cell>
          <cell r="C34">
            <v>45</v>
          </cell>
          <cell r="D34">
            <v>80</v>
          </cell>
          <cell r="E34">
            <v>120</v>
          </cell>
          <cell r="F34">
            <v>45</v>
          </cell>
          <cell r="G34">
            <v>90</v>
          </cell>
          <cell r="H34">
            <v>95</v>
          </cell>
        </row>
        <row r="35">
          <cell r="B35">
            <v>900</v>
          </cell>
          <cell r="C35">
            <v>50</v>
          </cell>
          <cell r="D35">
            <v>90</v>
          </cell>
          <cell r="F35">
            <v>50</v>
          </cell>
          <cell r="G35">
            <v>100</v>
          </cell>
          <cell r="H35">
            <v>100</v>
          </cell>
        </row>
        <row r="36">
          <cell r="B36">
            <v>1000</v>
          </cell>
          <cell r="C36">
            <v>55</v>
          </cell>
          <cell r="D36">
            <v>100</v>
          </cell>
          <cell r="F36">
            <v>55</v>
          </cell>
          <cell r="G36">
            <v>115</v>
          </cell>
          <cell r="H36">
            <v>115</v>
          </cell>
        </row>
        <row r="37">
          <cell r="B37">
            <v>1100</v>
          </cell>
          <cell r="C37">
            <v>60</v>
          </cell>
          <cell r="F37">
            <v>60</v>
          </cell>
          <cell r="G37">
            <v>115</v>
          </cell>
          <cell r="H37">
            <v>115</v>
          </cell>
        </row>
        <row r="38">
          <cell r="B38">
            <v>1200</v>
          </cell>
          <cell r="C38">
            <v>65</v>
          </cell>
          <cell r="F38">
            <v>65</v>
          </cell>
          <cell r="G38">
            <v>120</v>
          </cell>
          <cell r="H38">
            <v>120</v>
          </cell>
        </row>
        <row r="39">
          <cell r="B39">
            <v>1400</v>
          </cell>
          <cell r="F39">
            <v>75</v>
          </cell>
          <cell r="G39">
            <v>135</v>
          </cell>
          <cell r="H39">
            <v>135</v>
          </cell>
        </row>
        <row r="40">
          <cell r="B40">
            <v>1600</v>
          </cell>
          <cell r="F40">
            <v>80</v>
          </cell>
          <cell r="G40">
            <v>140</v>
          </cell>
          <cell r="H40">
            <v>140</v>
          </cell>
        </row>
        <row r="41">
          <cell r="B41">
            <v>1800</v>
          </cell>
          <cell r="F41">
            <v>90</v>
          </cell>
          <cell r="G41" t="str">
            <v/>
          </cell>
          <cell r="H41">
            <v>150</v>
          </cell>
        </row>
      </sheetData>
      <sheetData sheetId="38" refreshError="1">
        <row r="7">
          <cell r="A7" t="str">
            <v>H/2B / L/2H</v>
          </cell>
          <cell r="B7">
            <v>0.1</v>
          </cell>
          <cell r="C7">
            <v>0.2</v>
          </cell>
          <cell r="D7">
            <v>0.3</v>
          </cell>
          <cell r="E7">
            <v>0.4</v>
          </cell>
          <cell r="F7">
            <v>0.5</v>
          </cell>
          <cell r="G7">
            <v>0.6</v>
          </cell>
          <cell r="H7">
            <v>0.7</v>
          </cell>
          <cell r="I7">
            <v>0.8</v>
          </cell>
          <cell r="J7">
            <v>0.9</v>
          </cell>
          <cell r="K7">
            <v>1</v>
          </cell>
          <cell r="L7">
            <v>1.2</v>
          </cell>
          <cell r="M7">
            <v>1.5</v>
          </cell>
          <cell r="N7">
            <v>2</v>
          </cell>
          <cell r="O7">
            <v>5</v>
          </cell>
        </row>
        <row r="8">
          <cell r="A8">
            <v>2.5000000000000001E-2</v>
          </cell>
          <cell r="B8">
            <v>4.7499999999999999E-3</v>
          </cell>
          <cell r="C8">
            <v>9.2499999999999995E-3</v>
          </cell>
          <cell r="D8">
            <v>1.325E-2</v>
          </cell>
          <cell r="E8">
            <v>1.6750000000000001E-2</v>
          </cell>
          <cell r="F8">
            <v>1.9750000000000004E-2</v>
          </cell>
          <cell r="G8">
            <v>2.2249999999999999E-2</v>
          </cell>
          <cell r="H8">
            <v>2.4250000000000001E-2</v>
          </cell>
          <cell r="I8">
            <v>2.5750000000000002E-2</v>
          </cell>
          <cell r="J8">
            <v>2.7000000000000003E-2</v>
          </cell>
          <cell r="K8">
            <v>2.8000000000000001E-2</v>
          </cell>
          <cell r="L8">
            <v>2.9250000000000002E-2</v>
          </cell>
          <cell r="M8">
            <v>3.0249999999999999E-2</v>
          </cell>
          <cell r="N8">
            <v>3.1E-2</v>
          </cell>
          <cell r="O8">
            <v>3.2000000000000001E-2</v>
          </cell>
        </row>
        <row r="9">
          <cell r="A9">
            <v>0.05</v>
          </cell>
          <cell r="B9">
            <v>9.4999999999999998E-3</v>
          </cell>
          <cell r="C9">
            <v>1.8499999999999999E-2</v>
          </cell>
          <cell r="D9">
            <v>2.6499999999999999E-2</v>
          </cell>
          <cell r="E9">
            <v>3.3500000000000002E-2</v>
          </cell>
          <cell r="F9">
            <v>3.9500000000000007E-2</v>
          </cell>
          <cell r="G9">
            <v>4.4499999999999998E-2</v>
          </cell>
          <cell r="H9">
            <v>4.8500000000000001E-2</v>
          </cell>
          <cell r="I9">
            <v>5.1500000000000004E-2</v>
          </cell>
          <cell r="J9">
            <v>5.4000000000000006E-2</v>
          </cell>
          <cell r="K9">
            <v>5.6000000000000001E-2</v>
          </cell>
          <cell r="L9">
            <v>5.8500000000000003E-2</v>
          </cell>
          <cell r="M9">
            <v>6.0499999999999998E-2</v>
          </cell>
          <cell r="N9">
            <v>6.2E-2</v>
          </cell>
          <cell r="O9">
            <v>6.4000000000000001E-2</v>
          </cell>
        </row>
        <row r="10">
          <cell r="A10">
            <v>7.4999999999999997E-2</v>
          </cell>
          <cell r="B10">
            <v>1.4250000000000001E-2</v>
          </cell>
          <cell r="C10">
            <v>2.7749999999999997E-2</v>
          </cell>
          <cell r="D10">
            <v>3.9750000000000001E-2</v>
          </cell>
          <cell r="E10">
            <v>5.0250000000000003E-2</v>
          </cell>
          <cell r="F10">
            <v>5.9250000000000004E-2</v>
          </cell>
          <cell r="G10">
            <v>6.6750000000000004E-2</v>
          </cell>
          <cell r="H10">
            <v>7.2750000000000009E-2</v>
          </cell>
          <cell r="I10">
            <v>7.7249999999999999E-2</v>
          </cell>
          <cell r="J10">
            <v>8.1000000000000003E-2</v>
          </cell>
          <cell r="K10">
            <v>8.4000000000000005E-2</v>
          </cell>
          <cell r="L10">
            <v>8.7750000000000009E-2</v>
          </cell>
          <cell r="M10">
            <v>9.0749999999999997E-2</v>
          </cell>
          <cell r="N10">
            <v>9.2999999999999999E-2</v>
          </cell>
          <cell r="O10">
            <v>9.6000000000000002E-2</v>
          </cell>
        </row>
        <row r="11">
          <cell r="A11">
            <v>0.1</v>
          </cell>
          <cell r="B11">
            <v>1.9E-2</v>
          </cell>
          <cell r="C11">
            <v>3.6999999999999998E-2</v>
          </cell>
          <cell r="D11">
            <v>5.2999999999999999E-2</v>
          </cell>
          <cell r="E11">
            <v>6.7000000000000004E-2</v>
          </cell>
          <cell r="F11">
            <v>7.9000000000000001E-2</v>
          </cell>
          <cell r="G11">
            <v>8.8999999999999996E-2</v>
          </cell>
          <cell r="H11">
            <v>9.7000000000000003E-2</v>
          </cell>
          <cell r="I11">
            <v>0.10299999999999999</v>
          </cell>
          <cell r="J11">
            <v>0.108</v>
          </cell>
          <cell r="K11">
            <v>0.112</v>
          </cell>
          <cell r="L11">
            <v>0.11700000000000001</v>
          </cell>
          <cell r="M11">
            <v>0.121</v>
          </cell>
          <cell r="N11">
            <v>0.124</v>
          </cell>
          <cell r="O11">
            <v>0.128</v>
          </cell>
        </row>
        <row r="12">
          <cell r="A12">
            <v>0.125</v>
          </cell>
          <cell r="B12">
            <v>2.35E-2</v>
          </cell>
          <cell r="C12">
            <v>4.5749999999999999E-2</v>
          </cell>
          <cell r="D12">
            <v>6.5499999999999989E-2</v>
          </cell>
          <cell r="E12">
            <v>8.3000000000000004E-2</v>
          </cell>
          <cell r="F12">
            <v>9.8000000000000004E-2</v>
          </cell>
          <cell r="G12">
            <v>0.11025</v>
          </cell>
          <cell r="H12">
            <v>0.12</v>
          </cell>
          <cell r="I12">
            <v>0.12775</v>
          </cell>
          <cell r="J12">
            <v>0.13375000000000001</v>
          </cell>
          <cell r="K12">
            <v>0.13875000000000001</v>
          </cell>
          <cell r="L12">
            <v>0.14499999999999999</v>
          </cell>
          <cell r="M12">
            <v>0.15024999999999999</v>
          </cell>
          <cell r="N12">
            <v>0.154</v>
          </cell>
          <cell r="O12">
            <v>0.158</v>
          </cell>
        </row>
        <row r="13">
          <cell r="A13">
            <v>0.15</v>
          </cell>
          <cell r="B13">
            <v>2.7999999999999997E-2</v>
          </cell>
          <cell r="C13">
            <v>5.4499999999999993E-2</v>
          </cell>
          <cell r="D13">
            <v>7.7999999999999986E-2</v>
          </cell>
          <cell r="E13">
            <v>9.9000000000000005E-2</v>
          </cell>
          <cell r="F13">
            <v>0.11699999999999999</v>
          </cell>
          <cell r="G13">
            <v>0.13150000000000001</v>
          </cell>
          <cell r="H13">
            <v>0.14300000000000002</v>
          </cell>
          <cell r="I13">
            <v>0.1525</v>
          </cell>
          <cell r="J13">
            <v>0.1595</v>
          </cell>
          <cell r="K13">
            <v>0.16550000000000001</v>
          </cell>
          <cell r="L13">
            <v>0.17300000000000001</v>
          </cell>
          <cell r="M13">
            <v>0.17949999999999999</v>
          </cell>
          <cell r="N13">
            <v>0.184</v>
          </cell>
          <cell r="O13">
            <v>0.188</v>
          </cell>
        </row>
        <row r="14">
          <cell r="A14">
            <v>0.17499999999999999</v>
          </cell>
          <cell r="B14">
            <v>3.2500000000000001E-2</v>
          </cell>
          <cell r="C14">
            <v>6.3250000000000001E-2</v>
          </cell>
          <cell r="D14">
            <v>9.0499999999999997E-2</v>
          </cell>
          <cell r="E14">
            <v>0.115</v>
          </cell>
          <cell r="F14">
            <v>0.13600000000000001</v>
          </cell>
          <cell r="G14">
            <v>0.15275</v>
          </cell>
          <cell r="H14">
            <v>0.16600000000000001</v>
          </cell>
          <cell r="I14">
            <v>0.17725000000000002</v>
          </cell>
          <cell r="J14">
            <v>0.18525</v>
          </cell>
          <cell r="K14">
            <v>0.19225</v>
          </cell>
          <cell r="L14">
            <v>0.20100000000000001</v>
          </cell>
          <cell r="M14">
            <v>0.20874999999999999</v>
          </cell>
          <cell r="N14">
            <v>0.214</v>
          </cell>
          <cell r="O14">
            <v>0.218</v>
          </cell>
        </row>
        <row r="15">
          <cell r="A15">
            <v>0.2</v>
          </cell>
          <cell r="B15">
            <v>3.6999999999999998E-2</v>
          </cell>
          <cell r="C15">
            <v>7.1999999999999995E-2</v>
          </cell>
          <cell r="D15">
            <v>0.10299999999999999</v>
          </cell>
          <cell r="E15">
            <v>0.13100000000000001</v>
          </cell>
          <cell r="F15">
            <v>0.155</v>
          </cell>
          <cell r="G15">
            <v>0.17399999999999999</v>
          </cell>
          <cell r="H15">
            <v>0.189</v>
          </cell>
          <cell r="I15">
            <v>0.20200000000000001</v>
          </cell>
          <cell r="J15">
            <v>0.21099999999999999</v>
          </cell>
          <cell r="K15">
            <v>0.219</v>
          </cell>
          <cell r="L15">
            <v>0.22900000000000001</v>
          </cell>
          <cell r="M15">
            <v>0.23799999999999999</v>
          </cell>
          <cell r="N15">
            <v>0.24399999999999999</v>
          </cell>
          <cell r="O15">
            <v>0.248</v>
          </cell>
        </row>
        <row r="16">
          <cell r="A16">
            <v>0.22500000000000001</v>
          </cell>
          <cell r="B16">
            <v>4.0999999999999995E-2</v>
          </cell>
          <cell r="C16">
            <v>7.9749999999999988E-2</v>
          </cell>
          <cell r="D16">
            <v>0.11449999999999999</v>
          </cell>
          <cell r="E16">
            <v>0.14574999999999999</v>
          </cell>
          <cell r="F16">
            <v>0.17225000000000001</v>
          </cell>
          <cell r="G16">
            <v>0.19350000000000001</v>
          </cell>
          <cell r="H16">
            <v>0.21024999999999999</v>
          </cell>
          <cell r="I16">
            <v>0.22450000000000001</v>
          </cell>
          <cell r="J16">
            <v>0.23475000000000001</v>
          </cell>
          <cell r="K16">
            <v>0.24374999999999999</v>
          </cell>
          <cell r="L16">
            <v>0.255</v>
          </cell>
          <cell r="M16">
            <v>0.26474999999999999</v>
          </cell>
          <cell r="N16">
            <v>0.27174999999999999</v>
          </cell>
          <cell r="O16">
            <v>0.27600000000000002</v>
          </cell>
        </row>
        <row r="17">
          <cell r="A17">
            <v>0.25</v>
          </cell>
          <cell r="B17">
            <v>4.4999999999999998E-2</v>
          </cell>
          <cell r="C17">
            <v>8.7499999999999994E-2</v>
          </cell>
          <cell r="D17">
            <v>0.126</v>
          </cell>
          <cell r="E17">
            <v>0.1605</v>
          </cell>
          <cell r="F17">
            <v>0.1895</v>
          </cell>
          <cell r="G17">
            <v>0.21299999999999999</v>
          </cell>
          <cell r="H17">
            <v>0.23150000000000001</v>
          </cell>
          <cell r="I17">
            <v>0.247</v>
          </cell>
          <cell r="J17">
            <v>0.25850000000000001</v>
          </cell>
          <cell r="K17">
            <v>0.26850000000000002</v>
          </cell>
          <cell r="L17">
            <v>0.28100000000000003</v>
          </cell>
          <cell r="M17">
            <v>0.29149999999999998</v>
          </cell>
          <cell r="N17">
            <v>0.29949999999999999</v>
          </cell>
          <cell r="O17">
            <v>0.30399999999999999</v>
          </cell>
        </row>
        <row r="18">
          <cell r="A18">
            <v>0.27500000000000002</v>
          </cell>
          <cell r="B18">
            <v>4.9000000000000002E-2</v>
          </cell>
          <cell r="C18">
            <v>9.5250000000000001E-2</v>
          </cell>
          <cell r="D18">
            <v>0.13750000000000001</v>
          </cell>
          <cell r="E18">
            <v>0.17525000000000002</v>
          </cell>
          <cell r="F18">
            <v>0.20674999999999999</v>
          </cell>
          <cell r="G18">
            <v>0.23250000000000001</v>
          </cell>
          <cell r="H18">
            <v>0.25275000000000003</v>
          </cell>
          <cell r="I18">
            <v>0.26949999999999996</v>
          </cell>
          <cell r="J18">
            <v>0.28225</v>
          </cell>
          <cell r="K18">
            <v>0.29325000000000001</v>
          </cell>
          <cell r="L18">
            <v>0.30700000000000005</v>
          </cell>
          <cell r="M18">
            <v>0.31824999999999998</v>
          </cell>
          <cell r="N18">
            <v>0.32724999999999999</v>
          </cell>
          <cell r="O18">
            <v>0.33199999999999996</v>
          </cell>
        </row>
        <row r="19">
          <cell r="A19">
            <v>0.3</v>
          </cell>
          <cell r="B19">
            <v>5.2999999999999999E-2</v>
          </cell>
          <cell r="C19">
            <v>0.10299999999999999</v>
          </cell>
          <cell r="D19">
            <v>0.14899999999999999</v>
          </cell>
          <cell r="E19">
            <v>0.19</v>
          </cell>
          <cell r="F19">
            <v>0.224</v>
          </cell>
          <cell r="G19">
            <v>0.252</v>
          </cell>
          <cell r="H19">
            <v>0.27400000000000002</v>
          </cell>
          <cell r="I19">
            <v>0.29199999999999998</v>
          </cell>
          <cell r="J19">
            <v>0.30599999999999999</v>
          </cell>
          <cell r="K19">
            <v>0.318</v>
          </cell>
          <cell r="L19">
            <v>0.33300000000000002</v>
          </cell>
          <cell r="M19">
            <v>0.34499999999999997</v>
          </cell>
          <cell r="N19">
            <v>0.35499999999999998</v>
          </cell>
          <cell r="O19">
            <v>0.36</v>
          </cell>
        </row>
        <row r="20">
          <cell r="A20">
            <v>0.32500000000000001</v>
          </cell>
          <cell r="B20">
            <v>5.6499999999999995E-2</v>
          </cell>
          <cell r="C20">
            <v>0.11</v>
          </cell>
          <cell r="D20">
            <v>0.15925</v>
          </cell>
          <cell r="E20">
            <v>0.20274999999999999</v>
          </cell>
          <cell r="F20">
            <v>0.23899999999999999</v>
          </cell>
          <cell r="G20">
            <v>0.26900000000000002</v>
          </cell>
          <cell r="H20">
            <v>0.29275000000000001</v>
          </cell>
          <cell r="I20">
            <v>0.31225000000000003</v>
          </cell>
          <cell r="J20">
            <v>0.32725000000000004</v>
          </cell>
          <cell r="K20">
            <v>0.33975</v>
          </cell>
          <cell r="L20">
            <v>0.35599999999999998</v>
          </cell>
          <cell r="M20">
            <v>0.36875000000000002</v>
          </cell>
          <cell r="N20">
            <v>0.37974999999999998</v>
          </cell>
          <cell r="O20">
            <v>0.38500000000000001</v>
          </cell>
        </row>
        <row r="21">
          <cell r="A21">
            <v>0.35</v>
          </cell>
          <cell r="B21">
            <v>0.06</v>
          </cell>
          <cell r="C21">
            <v>0.11699999999999999</v>
          </cell>
          <cell r="D21">
            <v>0.16949999999999998</v>
          </cell>
          <cell r="E21">
            <v>0.2155</v>
          </cell>
          <cell r="F21">
            <v>0.254</v>
          </cell>
          <cell r="G21">
            <v>0.28600000000000003</v>
          </cell>
          <cell r="H21">
            <v>0.3115</v>
          </cell>
          <cell r="I21">
            <v>0.33250000000000002</v>
          </cell>
          <cell r="J21">
            <v>0.34850000000000003</v>
          </cell>
          <cell r="K21">
            <v>0.36150000000000004</v>
          </cell>
          <cell r="L21">
            <v>0.379</v>
          </cell>
          <cell r="M21">
            <v>0.39250000000000002</v>
          </cell>
          <cell r="N21">
            <v>0.40449999999999997</v>
          </cell>
          <cell r="O21">
            <v>0.41</v>
          </cell>
        </row>
        <row r="22">
          <cell r="A22">
            <v>0.375</v>
          </cell>
          <cell r="B22">
            <v>6.3500000000000001E-2</v>
          </cell>
          <cell r="C22">
            <v>0.124</v>
          </cell>
          <cell r="D22">
            <v>0.17974999999999999</v>
          </cell>
          <cell r="E22">
            <v>0.22825000000000001</v>
          </cell>
          <cell r="F22">
            <v>0.26900000000000002</v>
          </cell>
          <cell r="G22">
            <v>0.30300000000000005</v>
          </cell>
          <cell r="H22">
            <v>0.33024999999999999</v>
          </cell>
          <cell r="I22">
            <v>0.35275000000000001</v>
          </cell>
          <cell r="J22">
            <v>0.36975000000000002</v>
          </cell>
          <cell r="K22">
            <v>0.38325000000000004</v>
          </cell>
          <cell r="L22">
            <v>0.40200000000000002</v>
          </cell>
          <cell r="M22">
            <v>0.41625000000000001</v>
          </cell>
          <cell r="N22">
            <v>0.42925000000000002</v>
          </cell>
          <cell r="O22">
            <v>0.435</v>
          </cell>
        </row>
        <row r="23">
          <cell r="A23">
            <v>0.4</v>
          </cell>
          <cell r="B23">
            <v>6.7000000000000004E-2</v>
          </cell>
          <cell r="C23">
            <v>0.13100000000000001</v>
          </cell>
          <cell r="D23">
            <v>0.19</v>
          </cell>
          <cell r="E23">
            <v>0.24099999999999999</v>
          </cell>
          <cell r="F23">
            <v>0.28399999999999997</v>
          </cell>
          <cell r="G23">
            <v>0.32</v>
          </cell>
          <cell r="H23">
            <v>0.34899999999999998</v>
          </cell>
          <cell r="I23">
            <v>0.373</v>
          </cell>
          <cell r="J23">
            <v>0.39100000000000001</v>
          </cell>
          <cell r="K23">
            <v>0.40500000000000003</v>
          </cell>
          <cell r="L23">
            <v>0.42499999999999999</v>
          </cell>
          <cell r="M23">
            <v>0.44</v>
          </cell>
          <cell r="N23">
            <v>0.45400000000000001</v>
          </cell>
          <cell r="O23">
            <v>0.46</v>
          </cell>
        </row>
        <row r="24">
          <cell r="A24">
            <v>0.42499999999999999</v>
          </cell>
          <cell r="B24">
            <v>7.0000000000000007E-2</v>
          </cell>
          <cell r="C24">
            <v>0.13700000000000001</v>
          </cell>
          <cell r="D24">
            <v>0.19850000000000001</v>
          </cell>
          <cell r="E24">
            <v>0.25175000000000003</v>
          </cell>
          <cell r="F24">
            <v>0.29699999999999999</v>
          </cell>
          <cell r="G24">
            <v>0.33474999999999999</v>
          </cell>
          <cell r="H24">
            <v>0.36524999999999996</v>
          </cell>
          <cell r="I24">
            <v>0.39</v>
          </cell>
          <cell r="J24">
            <v>0.40900000000000003</v>
          </cell>
          <cell r="K24">
            <v>0.42400000000000004</v>
          </cell>
          <cell r="L24">
            <v>0.44500000000000001</v>
          </cell>
          <cell r="M24">
            <v>0.46124999999999999</v>
          </cell>
          <cell r="N24">
            <v>0.47550000000000003</v>
          </cell>
          <cell r="O24">
            <v>0.48199999999999998</v>
          </cell>
        </row>
        <row r="25">
          <cell r="A25">
            <v>0.45</v>
          </cell>
          <cell r="B25">
            <v>7.3000000000000009E-2</v>
          </cell>
          <cell r="C25">
            <v>0.14300000000000002</v>
          </cell>
          <cell r="D25">
            <v>0.20700000000000002</v>
          </cell>
          <cell r="E25">
            <v>0.26250000000000001</v>
          </cell>
          <cell r="F25">
            <v>0.31</v>
          </cell>
          <cell r="G25">
            <v>0.34950000000000003</v>
          </cell>
          <cell r="H25">
            <v>0.38149999999999995</v>
          </cell>
          <cell r="I25">
            <v>0.40700000000000003</v>
          </cell>
          <cell r="J25">
            <v>0.42700000000000005</v>
          </cell>
          <cell r="K25">
            <v>0.443</v>
          </cell>
          <cell r="L25">
            <v>0.46500000000000002</v>
          </cell>
          <cell r="M25">
            <v>0.48249999999999998</v>
          </cell>
          <cell r="N25">
            <v>0.497</v>
          </cell>
          <cell r="O25">
            <v>0.504</v>
          </cell>
        </row>
        <row r="26">
          <cell r="A26">
            <v>0.47499999999999998</v>
          </cell>
          <cell r="B26">
            <v>7.6000000000000012E-2</v>
          </cell>
          <cell r="C26">
            <v>0.14900000000000002</v>
          </cell>
          <cell r="D26">
            <v>0.21550000000000002</v>
          </cell>
          <cell r="E26">
            <v>0.27324999999999999</v>
          </cell>
          <cell r="F26">
            <v>0.32300000000000001</v>
          </cell>
          <cell r="G26">
            <v>0.36425000000000002</v>
          </cell>
          <cell r="H26">
            <v>0.39774999999999994</v>
          </cell>
          <cell r="I26">
            <v>0.42400000000000004</v>
          </cell>
          <cell r="J26">
            <v>0.44500000000000001</v>
          </cell>
          <cell r="K26">
            <v>0.46199999999999997</v>
          </cell>
          <cell r="L26">
            <v>0.48499999999999999</v>
          </cell>
          <cell r="M26">
            <v>0.50375000000000003</v>
          </cell>
          <cell r="N26">
            <v>0.51849999999999996</v>
          </cell>
          <cell r="O26">
            <v>0.52600000000000002</v>
          </cell>
        </row>
        <row r="27">
          <cell r="A27">
            <v>0.5</v>
          </cell>
          <cell r="B27">
            <v>7.9000000000000001E-2</v>
          </cell>
          <cell r="C27">
            <v>0.155</v>
          </cell>
          <cell r="D27">
            <v>0.224</v>
          </cell>
          <cell r="E27">
            <v>0.28399999999999997</v>
          </cell>
          <cell r="F27">
            <v>0.33600000000000002</v>
          </cell>
          <cell r="G27">
            <v>0.379</v>
          </cell>
          <cell r="H27">
            <v>0.41399999999999998</v>
          </cell>
          <cell r="I27">
            <v>0.441</v>
          </cell>
          <cell r="J27">
            <v>0.46300000000000002</v>
          </cell>
          <cell r="K27">
            <v>0.48099999999999998</v>
          </cell>
          <cell r="L27">
            <v>0.505</v>
          </cell>
          <cell r="M27">
            <v>0.52500000000000002</v>
          </cell>
          <cell r="N27">
            <v>0.54</v>
          </cell>
          <cell r="O27">
            <v>0.54800000000000004</v>
          </cell>
        </row>
        <row r="28">
          <cell r="A28">
            <v>0.52500000000000002</v>
          </cell>
          <cell r="B28">
            <v>8.1499999999999989E-2</v>
          </cell>
          <cell r="C28">
            <v>0.15975</v>
          </cell>
          <cell r="D28">
            <v>0.23099999999999998</v>
          </cell>
          <cell r="E28">
            <v>0.29299999999999998</v>
          </cell>
          <cell r="F28">
            <v>0.34675</v>
          </cell>
          <cell r="G28">
            <v>0.39124999999999999</v>
          </cell>
          <cell r="H28">
            <v>0.42725000000000002</v>
          </cell>
          <cell r="I28">
            <v>0.45550000000000002</v>
          </cell>
          <cell r="J28">
            <v>0.47825000000000006</v>
          </cell>
          <cell r="K28">
            <v>0.49674999999999997</v>
          </cell>
          <cell r="L28">
            <v>0.52174999999999994</v>
          </cell>
          <cell r="M28">
            <v>0.54275000000000007</v>
          </cell>
          <cell r="N28">
            <v>0.55825000000000002</v>
          </cell>
          <cell r="O28">
            <v>0.56700000000000006</v>
          </cell>
        </row>
        <row r="29">
          <cell r="A29">
            <v>0.55000000000000004</v>
          </cell>
          <cell r="B29">
            <v>8.3999999999999991E-2</v>
          </cell>
          <cell r="C29">
            <v>0.16449999999999998</v>
          </cell>
          <cell r="D29">
            <v>0.23799999999999999</v>
          </cell>
          <cell r="E29">
            <v>0.30199999999999999</v>
          </cell>
          <cell r="F29">
            <v>0.35749999999999998</v>
          </cell>
          <cell r="G29">
            <v>0.40349999999999997</v>
          </cell>
          <cell r="H29">
            <v>0.4405</v>
          </cell>
          <cell r="I29">
            <v>0.47</v>
          </cell>
          <cell r="J29">
            <v>0.49350000000000005</v>
          </cell>
          <cell r="K29">
            <v>0.51249999999999996</v>
          </cell>
          <cell r="L29">
            <v>0.53849999999999998</v>
          </cell>
          <cell r="M29">
            <v>0.5605</v>
          </cell>
          <cell r="N29">
            <v>0.57650000000000001</v>
          </cell>
          <cell r="O29">
            <v>0.58600000000000008</v>
          </cell>
        </row>
        <row r="30">
          <cell r="A30">
            <v>0.57499999999999996</v>
          </cell>
          <cell r="B30">
            <v>8.6499999999999994E-2</v>
          </cell>
          <cell r="C30">
            <v>0.16924999999999998</v>
          </cell>
          <cell r="D30">
            <v>0.245</v>
          </cell>
          <cell r="E30">
            <v>0.311</v>
          </cell>
          <cell r="F30">
            <v>0.36824999999999997</v>
          </cell>
          <cell r="G30">
            <v>0.41574999999999995</v>
          </cell>
          <cell r="H30">
            <v>0.45374999999999999</v>
          </cell>
          <cell r="I30">
            <v>0.48449999999999999</v>
          </cell>
          <cell r="J30">
            <v>0.50875000000000004</v>
          </cell>
          <cell r="K30">
            <v>0.52825</v>
          </cell>
          <cell r="L30">
            <v>0.55525000000000002</v>
          </cell>
          <cell r="M30">
            <v>0.57824999999999993</v>
          </cell>
          <cell r="N30">
            <v>0.59475</v>
          </cell>
          <cell r="O30">
            <v>0.60499999999999998</v>
          </cell>
        </row>
        <row r="31">
          <cell r="A31">
            <v>0.6</v>
          </cell>
          <cell r="B31">
            <v>8.8999999999999996E-2</v>
          </cell>
          <cell r="C31">
            <v>0.17399999999999999</v>
          </cell>
          <cell r="D31">
            <v>0.252</v>
          </cell>
          <cell r="E31">
            <v>0.32</v>
          </cell>
          <cell r="F31">
            <v>0.379</v>
          </cell>
          <cell r="G31">
            <v>0.42799999999999999</v>
          </cell>
          <cell r="H31">
            <v>0.46700000000000003</v>
          </cell>
          <cell r="I31">
            <v>0.499</v>
          </cell>
          <cell r="J31">
            <v>0.52400000000000002</v>
          </cell>
          <cell r="K31">
            <v>0.54400000000000004</v>
          </cell>
          <cell r="L31">
            <v>0.57199999999999995</v>
          </cell>
          <cell r="M31">
            <v>0.59599999999999997</v>
          </cell>
          <cell r="N31">
            <v>0.61299999999999999</v>
          </cell>
          <cell r="O31">
            <v>0.624</v>
          </cell>
        </row>
        <row r="32">
          <cell r="A32">
            <v>0.625</v>
          </cell>
          <cell r="B32">
            <v>9.0999999999999998E-2</v>
          </cell>
          <cell r="C32">
            <v>0.17774999999999999</v>
          </cell>
          <cell r="D32">
            <v>0.25750000000000001</v>
          </cell>
          <cell r="E32">
            <v>0.32725000000000004</v>
          </cell>
          <cell r="F32">
            <v>0.38774999999999998</v>
          </cell>
          <cell r="G32">
            <v>0.43774999999999997</v>
          </cell>
          <cell r="H32">
            <v>0.47799999999999998</v>
          </cell>
          <cell r="I32">
            <v>0.51075000000000004</v>
          </cell>
          <cell r="J32">
            <v>0.53900000000000003</v>
          </cell>
          <cell r="K32">
            <v>0.55725000000000002</v>
          </cell>
          <cell r="L32">
            <v>0.58599999999999997</v>
          </cell>
          <cell r="M32">
            <v>0.60949999999999993</v>
          </cell>
          <cell r="N32">
            <v>0.62824999999999998</v>
          </cell>
          <cell r="O32">
            <v>0.64</v>
          </cell>
        </row>
        <row r="33">
          <cell r="A33">
            <v>0.65</v>
          </cell>
          <cell r="B33">
            <v>9.2999999999999999E-2</v>
          </cell>
          <cell r="C33">
            <v>0.18149999999999999</v>
          </cell>
          <cell r="D33">
            <v>0.26300000000000001</v>
          </cell>
          <cell r="E33">
            <v>0.33450000000000002</v>
          </cell>
          <cell r="F33">
            <v>0.39649999999999996</v>
          </cell>
          <cell r="G33">
            <v>0.44750000000000001</v>
          </cell>
          <cell r="H33">
            <v>0.48899999999999999</v>
          </cell>
          <cell r="I33">
            <v>0.52249999999999996</v>
          </cell>
          <cell r="J33">
            <v>0.55400000000000005</v>
          </cell>
          <cell r="K33">
            <v>0.57050000000000001</v>
          </cell>
          <cell r="L33">
            <v>0.6</v>
          </cell>
          <cell r="M33">
            <v>0.623</v>
          </cell>
          <cell r="N33">
            <v>0.64349999999999996</v>
          </cell>
          <cell r="O33">
            <v>0.65599999999999992</v>
          </cell>
        </row>
        <row r="34">
          <cell r="A34">
            <v>0.67500000000000004</v>
          </cell>
          <cell r="B34">
            <v>9.5000000000000001E-2</v>
          </cell>
          <cell r="C34">
            <v>0.18525</v>
          </cell>
          <cell r="D34">
            <v>0.26850000000000002</v>
          </cell>
          <cell r="E34">
            <v>0.34175</v>
          </cell>
          <cell r="F34">
            <v>0.40525</v>
          </cell>
          <cell r="G34">
            <v>0.45725000000000005</v>
          </cell>
          <cell r="H34">
            <v>0.5</v>
          </cell>
          <cell r="I34">
            <v>0.53425</v>
          </cell>
          <cell r="J34">
            <v>0.56899999999999995</v>
          </cell>
          <cell r="K34">
            <v>0.58374999999999999</v>
          </cell>
          <cell r="L34">
            <v>0.61399999999999999</v>
          </cell>
          <cell r="M34">
            <v>0.63650000000000007</v>
          </cell>
          <cell r="N34">
            <v>0.65874999999999995</v>
          </cell>
          <cell r="O34">
            <v>0.67199999999999993</v>
          </cell>
        </row>
        <row r="35">
          <cell r="A35">
            <v>0.7</v>
          </cell>
          <cell r="B35">
            <v>9.7000000000000003E-2</v>
          </cell>
          <cell r="C35">
            <v>0.189</v>
          </cell>
          <cell r="D35">
            <v>0.27400000000000002</v>
          </cell>
          <cell r="E35">
            <v>0.34899999999999998</v>
          </cell>
          <cell r="F35">
            <v>0.41399999999999998</v>
          </cell>
          <cell r="G35">
            <v>0.46700000000000003</v>
          </cell>
          <cell r="H35">
            <v>0.51100000000000001</v>
          </cell>
          <cell r="I35">
            <v>0.54600000000000004</v>
          </cell>
          <cell r="J35">
            <v>0.58399999999999996</v>
          </cell>
          <cell r="K35">
            <v>0.59699999999999998</v>
          </cell>
          <cell r="L35">
            <v>0.628</v>
          </cell>
          <cell r="M35">
            <v>0.65</v>
          </cell>
          <cell r="N35">
            <v>0.67400000000000004</v>
          </cell>
          <cell r="O35">
            <v>0.68799999999999994</v>
          </cell>
        </row>
        <row r="36">
          <cell r="A36">
            <v>0.72499999999999998</v>
          </cell>
          <cell r="B36">
            <v>9.8500000000000004E-2</v>
          </cell>
          <cell r="C36">
            <v>0.19225</v>
          </cell>
          <cell r="D36">
            <v>0.27850000000000003</v>
          </cell>
          <cell r="E36">
            <v>0.35499999999999998</v>
          </cell>
          <cell r="F36">
            <v>0.42074999999999996</v>
          </cell>
          <cell r="G36">
            <v>0.47499999999999998</v>
          </cell>
          <cell r="H36">
            <v>0.51974999999999993</v>
          </cell>
          <cell r="I36">
            <v>0.55549999999999999</v>
          </cell>
          <cell r="J36">
            <v>0.59175</v>
          </cell>
          <cell r="K36">
            <v>0.60750000000000004</v>
          </cell>
          <cell r="L36">
            <v>0.63949999999999996</v>
          </cell>
          <cell r="M36">
            <v>0.66325000000000001</v>
          </cell>
          <cell r="N36">
            <v>0.68674999999999997</v>
          </cell>
          <cell r="O36">
            <v>0.70099999999999996</v>
          </cell>
        </row>
        <row r="37">
          <cell r="A37">
            <v>0.75</v>
          </cell>
          <cell r="B37">
            <v>0.1</v>
          </cell>
          <cell r="C37">
            <v>0.19550000000000001</v>
          </cell>
          <cell r="D37">
            <v>0.28300000000000003</v>
          </cell>
          <cell r="E37">
            <v>0.36099999999999999</v>
          </cell>
          <cell r="F37">
            <v>0.42749999999999999</v>
          </cell>
          <cell r="G37">
            <v>0.48299999999999998</v>
          </cell>
          <cell r="H37">
            <v>0.52849999999999997</v>
          </cell>
          <cell r="I37">
            <v>0.56499999999999995</v>
          </cell>
          <cell r="J37">
            <v>0.59949999999999992</v>
          </cell>
          <cell r="K37">
            <v>0.61799999999999999</v>
          </cell>
          <cell r="L37">
            <v>0.65100000000000002</v>
          </cell>
          <cell r="M37">
            <v>0.67649999999999999</v>
          </cell>
          <cell r="N37">
            <v>0.69950000000000001</v>
          </cell>
          <cell r="O37">
            <v>0.71399999999999997</v>
          </cell>
        </row>
        <row r="38">
          <cell r="A38">
            <v>0.77500000000000002</v>
          </cell>
          <cell r="B38">
            <v>0.10150000000000001</v>
          </cell>
          <cell r="C38">
            <v>0.19875000000000001</v>
          </cell>
          <cell r="D38">
            <v>0.28749999999999998</v>
          </cell>
          <cell r="E38">
            <v>0.36699999999999999</v>
          </cell>
          <cell r="F38">
            <v>0.43425000000000002</v>
          </cell>
          <cell r="G38">
            <v>0.49099999999999999</v>
          </cell>
          <cell r="H38">
            <v>0.53725000000000001</v>
          </cell>
          <cell r="I38">
            <v>0.57450000000000001</v>
          </cell>
          <cell r="J38">
            <v>0.60724999999999996</v>
          </cell>
          <cell r="K38">
            <v>0.62850000000000006</v>
          </cell>
          <cell r="L38">
            <v>0.66249999999999998</v>
          </cell>
          <cell r="M38">
            <v>0.68974999999999997</v>
          </cell>
          <cell r="N38">
            <v>0.71225000000000005</v>
          </cell>
          <cell r="O38">
            <v>0.72699999999999998</v>
          </cell>
        </row>
        <row r="39">
          <cell r="A39">
            <v>0.8</v>
          </cell>
          <cell r="B39">
            <v>0.10299999999999999</v>
          </cell>
          <cell r="C39">
            <v>0.20200000000000001</v>
          </cell>
          <cell r="D39">
            <v>0.29199999999999998</v>
          </cell>
          <cell r="E39">
            <v>0.373</v>
          </cell>
          <cell r="F39">
            <v>0.441</v>
          </cell>
          <cell r="G39">
            <v>0.499</v>
          </cell>
          <cell r="H39">
            <v>0.54600000000000004</v>
          </cell>
          <cell r="I39">
            <v>0.58399999999999996</v>
          </cell>
          <cell r="J39">
            <v>0.61499999999999999</v>
          </cell>
          <cell r="K39">
            <v>0.63900000000000001</v>
          </cell>
          <cell r="L39">
            <v>0.67400000000000004</v>
          </cell>
          <cell r="M39">
            <v>0.70299999999999996</v>
          </cell>
          <cell r="N39">
            <v>0.72499999999999998</v>
          </cell>
          <cell r="O39">
            <v>0.74</v>
          </cell>
        </row>
        <row r="40">
          <cell r="A40">
            <v>0.82499999999999996</v>
          </cell>
          <cell r="B40">
            <v>0.10425</v>
          </cell>
          <cell r="C40">
            <v>0.20425000000000001</v>
          </cell>
          <cell r="D40">
            <v>0.29549999999999998</v>
          </cell>
          <cell r="E40">
            <v>0.3775</v>
          </cell>
          <cell r="F40">
            <v>0.44650000000000001</v>
          </cell>
          <cell r="G40">
            <v>0.50524999999999998</v>
          </cell>
          <cell r="H40">
            <v>0.55300000000000005</v>
          </cell>
          <cell r="I40">
            <v>0.59175</v>
          </cell>
          <cell r="J40">
            <v>0.623</v>
          </cell>
          <cell r="K40">
            <v>0.64749999999999996</v>
          </cell>
          <cell r="L40">
            <v>0.68325000000000002</v>
          </cell>
          <cell r="M40">
            <v>0.71274999999999999</v>
          </cell>
          <cell r="N40">
            <v>0.73524999999999996</v>
          </cell>
          <cell r="O40">
            <v>0.751</v>
          </cell>
        </row>
        <row r="41">
          <cell r="A41">
            <v>0.85</v>
          </cell>
          <cell r="B41">
            <v>0.1055</v>
          </cell>
          <cell r="C41">
            <v>0.20650000000000002</v>
          </cell>
          <cell r="D41">
            <v>0.29899999999999999</v>
          </cell>
          <cell r="E41">
            <v>0.38200000000000001</v>
          </cell>
          <cell r="F41">
            <v>0.45200000000000001</v>
          </cell>
          <cell r="G41">
            <v>0.51150000000000007</v>
          </cell>
          <cell r="H41">
            <v>0.56000000000000005</v>
          </cell>
          <cell r="I41">
            <v>0.59949999999999992</v>
          </cell>
          <cell r="J41">
            <v>0.63100000000000001</v>
          </cell>
          <cell r="K41">
            <v>0.65600000000000003</v>
          </cell>
          <cell r="L41">
            <v>0.6925</v>
          </cell>
          <cell r="M41">
            <v>0.72250000000000003</v>
          </cell>
          <cell r="N41">
            <v>0.74550000000000005</v>
          </cell>
          <cell r="O41">
            <v>0.76200000000000001</v>
          </cell>
        </row>
        <row r="42">
          <cell r="A42">
            <v>0.875</v>
          </cell>
          <cell r="B42">
            <v>0.10675</v>
          </cell>
          <cell r="C42">
            <v>0.20874999999999999</v>
          </cell>
          <cell r="D42">
            <v>0.30249999999999999</v>
          </cell>
          <cell r="E42">
            <v>0.38650000000000001</v>
          </cell>
          <cell r="F42">
            <v>0.45750000000000002</v>
          </cell>
          <cell r="G42">
            <v>0.51775000000000004</v>
          </cell>
          <cell r="H42">
            <v>0.56699999999999995</v>
          </cell>
          <cell r="I42">
            <v>0.60724999999999996</v>
          </cell>
          <cell r="J42">
            <v>0.63900000000000001</v>
          </cell>
          <cell r="K42">
            <v>0.66450000000000009</v>
          </cell>
          <cell r="L42">
            <v>0.70174999999999998</v>
          </cell>
          <cell r="M42">
            <v>0.73225000000000007</v>
          </cell>
          <cell r="N42">
            <v>0.75575000000000003</v>
          </cell>
          <cell r="O42">
            <v>0.77300000000000002</v>
          </cell>
        </row>
        <row r="43">
          <cell r="A43">
            <v>0.9</v>
          </cell>
          <cell r="B43">
            <v>0.108</v>
          </cell>
          <cell r="C43">
            <v>0.21099999999999999</v>
          </cell>
          <cell r="D43">
            <v>0.30599999999999999</v>
          </cell>
          <cell r="E43">
            <v>0.39100000000000001</v>
          </cell>
          <cell r="F43">
            <v>0.46300000000000002</v>
          </cell>
          <cell r="G43">
            <v>0.52400000000000002</v>
          </cell>
          <cell r="H43">
            <v>0.57399999999999995</v>
          </cell>
          <cell r="I43">
            <v>0.61499999999999999</v>
          </cell>
          <cell r="J43">
            <v>0.64700000000000002</v>
          </cell>
          <cell r="K43">
            <v>0.67300000000000004</v>
          </cell>
          <cell r="L43">
            <v>0.71099999999999997</v>
          </cell>
          <cell r="M43">
            <v>0.74199999999999999</v>
          </cell>
          <cell r="N43">
            <v>0.76600000000000001</v>
          </cell>
          <cell r="O43">
            <v>0.78400000000000003</v>
          </cell>
        </row>
        <row r="44">
          <cell r="A44">
            <v>0.92500000000000004</v>
          </cell>
          <cell r="B44">
            <v>0.109</v>
          </cell>
          <cell r="C44">
            <v>0.21299999999999999</v>
          </cell>
          <cell r="D44">
            <v>0.309</v>
          </cell>
          <cell r="E44">
            <v>0.39450000000000002</v>
          </cell>
          <cell r="F44">
            <v>0.46750000000000003</v>
          </cell>
          <cell r="G44">
            <v>0.52900000000000003</v>
          </cell>
          <cell r="H44">
            <v>0.57974999999999999</v>
          </cell>
          <cell r="I44">
            <v>0.621</v>
          </cell>
          <cell r="J44">
            <v>0.65349999999999997</v>
          </cell>
          <cell r="K44">
            <v>0.68</v>
          </cell>
          <cell r="L44">
            <v>0.71825000000000006</v>
          </cell>
          <cell r="M44">
            <v>0.75</v>
          </cell>
          <cell r="N44">
            <v>0.77449999999999997</v>
          </cell>
          <cell r="O44">
            <v>0.79200000000000004</v>
          </cell>
        </row>
        <row r="45">
          <cell r="A45">
            <v>0.95</v>
          </cell>
          <cell r="B45">
            <v>0.11</v>
          </cell>
          <cell r="C45">
            <v>0.215</v>
          </cell>
          <cell r="D45">
            <v>0.312</v>
          </cell>
          <cell r="E45">
            <v>0.39800000000000002</v>
          </cell>
          <cell r="F45">
            <v>0.47199999999999998</v>
          </cell>
          <cell r="G45">
            <v>0.53400000000000003</v>
          </cell>
          <cell r="H45">
            <v>0.58549999999999991</v>
          </cell>
          <cell r="I45">
            <v>0.627</v>
          </cell>
          <cell r="J45">
            <v>0.66</v>
          </cell>
          <cell r="K45">
            <v>0.68700000000000006</v>
          </cell>
          <cell r="L45">
            <v>0.72550000000000003</v>
          </cell>
          <cell r="M45">
            <v>0.75800000000000001</v>
          </cell>
          <cell r="N45">
            <v>0.78300000000000003</v>
          </cell>
          <cell r="O45">
            <v>0.8</v>
          </cell>
        </row>
        <row r="46">
          <cell r="A46">
            <v>0.97499999999999998</v>
          </cell>
          <cell r="B46">
            <v>0.111</v>
          </cell>
          <cell r="C46">
            <v>0.217</v>
          </cell>
          <cell r="D46">
            <v>0.315</v>
          </cell>
          <cell r="E46">
            <v>0.40150000000000002</v>
          </cell>
          <cell r="F46">
            <v>0.47649999999999998</v>
          </cell>
          <cell r="G46">
            <v>0.53900000000000003</v>
          </cell>
          <cell r="H46">
            <v>0.59125000000000005</v>
          </cell>
          <cell r="I46">
            <v>0.63300000000000001</v>
          </cell>
          <cell r="J46">
            <v>0.66650000000000009</v>
          </cell>
          <cell r="K46">
            <v>0.69399999999999995</v>
          </cell>
          <cell r="L46">
            <v>0.73275000000000001</v>
          </cell>
          <cell r="M46">
            <v>0.76600000000000001</v>
          </cell>
          <cell r="N46">
            <v>0.79150000000000009</v>
          </cell>
          <cell r="O46">
            <v>0.80800000000000005</v>
          </cell>
        </row>
        <row r="47">
          <cell r="A47">
            <v>1</v>
          </cell>
          <cell r="B47">
            <v>0.112</v>
          </cell>
          <cell r="C47">
            <v>0.219</v>
          </cell>
          <cell r="D47">
            <v>0.318</v>
          </cell>
          <cell r="E47">
            <v>0.40500000000000003</v>
          </cell>
          <cell r="F47">
            <v>0.48099999999999998</v>
          </cell>
          <cell r="G47">
            <v>0.54400000000000004</v>
          </cell>
          <cell r="H47">
            <v>0.59699999999999998</v>
          </cell>
          <cell r="I47">
            <v>0.63900000000000001</v>
          </cell>
          <cell r="J47">
            <v>0.67300000000000004</v>
          </cell>
          <cell r="K47">
            <v>0.70099999999999996</v>
          </cell>
          <cell r="L47">
            <v>0.74</v>
          </cell>
          <cell r="M47">
            <v>0.77400000000000002</v>
          </cell>
          <cell r="N47">
            <v>0.8</v>
          </cell>
          <cell r="O47">
            <v>0.81599999999999995</v>
          </cell>
        </row>
        <row r="48">
          <cell r="A48">
            <v>1.0249999999999999</v>
          </cell>
          <cell r="B48">
            <v>0.112625</v>
          </cell>
          <cell r="C48">
            <v>0.22025</v>
          </cell>
          <cell r="D48">
            <v>0.31987500000000002</v>
          </cell>
          <cell r="E48">
            <v>0.40749999999999997</v>
          </cell>
          <cell r="F48">
            <v>0.48399999999999999</v>
          </cell>
          <cell r="G48">
            <v>0.54749999999999999</v>
          </cell>
          <cell r="H48">
            <v>0.60087500000000005</v>
          </cell>
          <cell r="I48">
            <v>0.64337500000000003</v>
          </cell>
          <cell r="J48">
            <v>0.67775000000000007</v>
          </cell>
          <cell r="K48">
            <v>0.70587500000000003</v>
          </cell>
          <cell r="L48">
            <v>0.74537500000000001</v>
          </cell>
          <cell r="M48">
            <v>0.77974999999999994</v>
          </cell>
          <cell r="N48">
            <v>0.80612499999999998</v>
          </cell>
          <cell r="O48">
            <v>0.82250000000000001</v>
          </cell>
        </row>
        <row r="49">
          <cell r="A49">
            <v>1.05</v>
          </cell>
          <cell r="B49">
            <v>0.11325</v>
          </cell>
          <cell r="C49">
            <v>0.2215</v>
          </cell>
          <cell r="D49">
            <v>0.32174999999999998</v>
          </cell>
          <cell r="E49">
            <v>0.41</v>
          </cell>
          <cell r="F49">
            <v>0.48699999999999999</v>
          </cell>
          <cell r="G49">
            <v>0.55100000000000005</v>
          </cell>
          <cell r="H49">
            <v>0.60475000000000001</v>
          </cell>
          <cell r="I49">
            <v>0.64775000000000005</v>
          </cell>
          <cell r="J49">
            <v>0.6825</v>
          </cell>
          <cell r="K49">
            <v>0.71074999999999999</v>
          </cell>
          <cell r="L49">
            <v>0.75075000000000003</v>
          </cell>
          <cell r="M49">
            <v>0.78549999999999998</v>
          </cell>
          <cell r="N49">
            <v>0.81225000000000003</v>
          </cell>
          <cell r="O49">
            <v>0.82899999999999996</v>
          </cell>
        </row>
        <row r="50">
          <cell r="A50">
            <v>1.075</v>
          </cell>
          <cell r="B50">
            <v>0.113875</v>
          </cell>
          <cell r="C50">
            <v>0.22275</v>
          </cell>
          <cell r="D50">
            <v>0.323625</v>
          </cell>
          <cell r="E50">
            <v>0.41249999999999998</v>
          </cell>
          <cell r="F50">
            <v>0.49</v>
          </cell>
          <cell r="G50">
            <v>0.55449999999999999</v>
          </cell>
          <cell r="H50">
            <v>0.60862499999999997</v>
          </cell>
          <cell r="I50">
            <v>0.65212500000000007</v>
          </cell>
          <cell r="J50">
            <v>0.68724999999999992</v>
          </cell>
          <cell r="K50">
            <v>0.71562499999999996</v>
          </cell>
          <cell r="L50">
            <v>0.75612500000000005</v>
          </cell>
          <cell r="M50">
            <v>0.79125000000000001</v>
          </cell>
          <cell r="N50">
            <v>0.81837500000000007</v>
          </cell>
          <cell r="O50">
            <v>0.83549999999999991</v>
          </cell>
        </row>
        <row r="51">
          <cell r="A51">
            <v>1.1000000000000001</v>
          </cell>
          <cell r="B51">
            <v>0.1145</v>
          </cell>
          <cell r="C51">
            <v>0.224</v>
          </cell>
          <cell r="D51">
            <v>0.32550000000000001</v>
          </cell>
          <cell r="E51">
            <v>0.41499999999999998</v>
          </cell>
          <cell r="F51">
            <v>0.49299999999999999</v>
          </cell>
          <cell r="G51">
            <v>0.55800000000000005</v>
          </cell>
          <cell r="H51">
            <v>0.61250000000000004</v>
          </cell>
          <cell r="I51">
            <v>0.65650000000000008</v>
          </cell>
          <cell r="J51">
            <v>0.69199999999999995</v>
          </cell>
          <cell r="K51">
            <v>0.72049999999999992</v>
          </cell>
          <cell r="L51">
            <v>0.76150000000000007</v>
          </cell>
          <cell r="M51">
            <v>0.79699999999999993</v>
          </cell>
          <cell r="N51">
            <v>0.82450000000000001</v>
          </cell>
          <cell r="O51">
            <v>0.84199999999999997</v>
          </cell>
        </row>
        <row r="52">
          <cell r="A52">
            <v>1.125</v>
          </cell>
          <cell r="B52">
            <v>0.11512500000000001</v>
          </cell>
          <cell r="C52">
            <v>0.22525000000000001</v>
          </cell>
          <cell r="D52">
            <v>0.32737500000000003</v>
          </cell>
          <cell r="E52">
            <v>0.41749999999999998</v>
          </cell>
          <cell r="F52">
            <v>0.496</v>
          </cell>
          <cell r="G52">
            <v>0.5615</v>
          </cell>
          <cell r="H52">
            <v>0.61637500000000001</v>
          </cell>
          <cell r="I52">
            <v>0.6608750000000001</v>
          </cell>
          <cell r="J52">
            <v>0.69674999999999998</v>
          </cell>
          <cell r="K52">
            <v>0.72537499999999988</v>
          </cell>
          <cell r="L52">
            <v>0.76687499999999997</v>
          </cell>
          <cell r="M52">
            <v>0.80274999999999996</v>
          </cell>
          <cell r="N52">
            <v>0.83062499999999995</v>
          </cell>
          <cell r="O52">
            <v>0.84850000000000003</v>
          </cell>
        </row>
        <row r="53">
          <cell r="A53">
            <v>1.1499999999999999</v>
          </cell>
          <cell r="B53">
            <v>0.11575000000000001</v>
          </cell>
          <cell r="C53">
            <v>0.22650000000000001</v>
          </cell>
          <cell r="D53">
            <v>0.32925000000000004</v>
          </cell>
          <cell r="E53">
            <v>0.42</v>
          </cell>
          <cell r="F53">
            <v>0.499</v>
          </cell>
          <cell r="G53">
            <v>0.56499999999999995</v>
          </cell>
          <cell r="H53">
            <v>0.62024999999999997</v>
          </cell>
          <cell r="I53">
            <v>0.66525000000000012</v>
          </cell>
          <cell r="J53">
            <v>0.70150000000000001</v>
          </cell>
          <cell r="K53">
            <v>0.73024999999999995</v>
          </cell>
          <cell r="L53">
            <v>0.7722500000000001</v>
          </cell>
          <cell r="M53">
            <v>0.8085</v>
          </cell>
          <cell r="N53">
            <v>0.83674999999999999</v>
          </cell>
          <cell r="O53">
            <v>0.85499999999999998</v>
          </cell>
        </row>
        <row r="54">
          <cell r="A54">
            <v>1.175</v>
          </cell>
          <cell r="B54">
            <v>0.11637500000000001</v>
          </cell>
          <cell r="C54">
            <v>0.22775000000000001</v>
          </cell>
          <cell r="D54">
            <v>0.331125</v>
          </cell>
          <cell r="E54">
            <v>0.42249999999999999</v>
          </cell>
          <cell r="F54">
            <v>0.502</v>
          </cell>
          <cell r="G54">
            <v>0.56850000000000001</v>
          </cell>
          <cell r="H54">
            <v>0.62412500000000004</v>
          </cell>
          <cell r="I54">
            <v>0.66962500000000014</v>
          </cell>
          <cell r="J54">
            <v>0.70625000000000004</v>
          </cell>
          <cell r="K54">
            <v>0.73512500000000003</v>
          </cell>
          <cell r="L54">
            <v>0.77762500000000001</v>
          </cell>
          <cell r="M54">
            <v>0.81424999999999992</v>
          </cell>
          <cell r="N54">
            <v>0.84287500000000004</v>
          </cell>
          <cell r="O54">
            <v>0.86149999999999993</v>
          </cell>
        </row>
        <row r="55">
          <cell r="A55">
            <v>1.2</v>
          </cell>
          <cell r="B55">
            <v>0.11700000000000001</v>
          </cell>
          <cell r="C55">
            <v>0.22900000000000001</v>
          </cell>
          <cell r="D55">
            <v>0.33300000000000002</v>
          </cell>
          <cell r="E55">
            <v>0.42499999999999999</v>
          </cell>
          <cell r="F55">
            <v>0.505</v>
          </cell>
          <cell r="G55">
            <v>0.57199999999999995</v>
          </cell>
          <cell r="H55">
            <v>0.628</v>
          </cell>
          <cell r="I55">
            <v>0.67400000000000004</v>
          </cell>
          <cell r="J55">
            <v>0.71099999999999997</v>
          </cell>
          <cell r="K55">
            <v>0.74</v>
          </cell>
          <cell r="L55">
            <v>0.78300000000000003</v>
          </cell>
          <cell r="M55">
            <v>0.82</v>
          </cell>
          <cell r="N55">
            <v>0.84899999999999998</v>
          </cell>
          <cell r="O55">
            <v>0.86799999999999999</v>
          </cell>
        </row>
        <row r="56">
          <cell r="A56">
            <v>1.5</v>
          </cell>
          <cell r="B56">
            <v>0.121</v>
          </cell>
          <cell r="C56">
            <v>0.23799999999999999</v>
          </cell>
          <cell r="D56">
            <v>0.34499999999999997</v>
          </cell>
          <cell r="E56">
            <v>0.44</v>
          </cell>
          <cell r="F56">
            <v>0.52500000000000002</v>
          </cell>
          <cell r="G56">
            <v>0.59599999999999997</v>
          </cell>
          <cell r="H56">
            <v>0.65</v>
          </cell>
          <cell r="I56">
            <v>0.70299999999999996</v>
          </cell>
          <cell r="J56">
            <v>0.74199999999999999</v>
          </cell>
          <cell r="K56">
            <v>0.77400000000000002</v>
          </cell>
          <cell r="L56">
            <v>0.82</v>
          </cell>
          <cell r="M56">
            <v>0.86099999999999999</v>
          </cell>
          <cell r="N56">
            <v>0.89400000000000002</v>
          </cell>
          <cell r="O56">
            <v>0.91600000000000004</v>
          </cell>
        </row>
        <row r="57">
          <cell r="A57">
            <v>2</v>
          </cell>
          <cell r="B57">
            <v>0.124</v>
          </cell>
          <cell r="C57">
            <v>0.24399999999999999</v>
          </cell>
          <cell r="D57">
            <v>0.35499999999999998</v>
          </cell>
          <cell r="E57">
            <v>0.45400000000000001</v>
          </cell>
          <cell r="F57">
            <v>0.54</v>
          </cell>
          <cell r="G57">
            <v>0.61299999999999999</v>
          </cell>
          <cell r="H57">
            <v>0.67400000000000004</v>
          </cell>
          <cell r="I57">
            <v>0.72499999999999998</v>
          </cell>
          <cell r="J57">
            <v>0.76600000000000001</v>
          </cell>
          <cell r="K57">
            <v>0.8</v>
          </cell>
          <cell r="L57">
            <v>0.84899999999999998</v>
          </cell>
          <cell r="M57">
            <v>0.89400000000000002</v>
          </cell>
          <cell r="N57">
            <v>0.93</v>
          </cell>
          <cell r="O57">
            <v>0.95599999999999996</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4">
          <cell r="G4">
            <v>206</v>
          </cell>
        </row>
      </sheetData>
      <sheetData sheetId="3">
        <row r="3">
          <cell r="D3">
            <v>80.2</v>
          </cell>
        </row>
      </sheetData>
      <sheetData sheetId="4">
        <row r="17">
          <cell r="D17">
            <v>457</v>
          </cell>
        </row>
        <row r="118">
          <cell r="D118">
            <v>5367</v>
          </cell>
        </row>
        <row r="136">
          <cell r="D136">
            <v>250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3_DATA"/>
      <sheetName val="MHNO_LEV"/>
      <sheetName val="Attributes"/>
    </sheetNames>
    <sheetDataSet>
      <sheetData sheetId="0"/>
      <sheetData sheetId="1"/>
      <sheetData sheetId="2" refreshError="1">
        <row r="1">
          <cell r="A1" t="str">
            <v>MH-NO</v>
          </cell>
          <cell r="B1" t="str">
            <v>X</v>
          </cell>
          <cell r="C1" t="str">
            <v>Y</v>
          </cell>
          <cell r="D1" t="str">
            <v>GL</v>
          </cell>
        </row>
        <row r="2">
          <cell r="A2" t="str">
            <v>C-49</v>
          </cell>
          <cell r="B2">
            <v>5787.764627545951</v>
          </cell>
          <cell r="C2">
            <v>4215.6446861803843</v>
          </cell>
          <cell r="D2" t="str">
            <v>1.990</v>
          </cell>
        </row>
        <row r="3">
          <cell r="A3" t="str">
            <v>C-48</v>
          </cell>
          <cell r="B3">
            <v>5816.7899078363407</v>
          </cell>
          <cell r="C3">
            <v>4208.0596282330534</v>
          </cell>
          <cell r="D3" t="str">
            <v>1.985</v>
          </cell>
        </row>
        <row r="4">
          <cell r="A4" t="str">
            <v>C-47</v>
          </cell>
          <cell r="B4">
            <v>5845.8151881267295</v>
          </cell>
          <cell r="C4">
            <v>4200.4745702857226</v>
          </cell>
          <cell r="D4" t="str">
            <v>2.050</v>
          </cell>
        </row>
        <row r="5">
          <cell r="A5" t="str">
            <v>C-42</v>
          </cell>
          <cell r="B5">
            <v>5849.0278905063769</v>
          </cell>
          <cell r="C5">
            <v>4243.8842827011904</v>
          </cell>
          <cell r="D5" t="str">
            <v>2.390</v>
          </cell>
        </row>
        <row r="6">
          <cell r="A6" t="str">
            <v>C-46</v>
          </cell>
          <cell r="B6">
            <v>5874.8404684171182</v>
          </cell>
          <cell r="C6">
            <v>4192.8895123383927</v>
          </cell>
          <cell r="D6" t="str">
            <v>2.150</v>
          </cell>
        </row>
        <row r="7">
          <cell r="A7" t="str">
            <v>C-41</v>
          </cell>
          <cell r="B7">
            <v>5875.9492590154441</v>
          </cell>
          <cell r="C7">
            <v>4257.122104183557</v>
          </cell>
          <cell r="D7" t="str">
            <v>2.320</v>
          </cell>
        </row>
        <row r="8">
          <cell r="A8" t="str">
            <v>C-43</v>
          </cell>
          <cell r="B8">
            <v>5881.1972330328163</v>
          </cell>
          <cell r="C8">
            <v>4234.536373768351</v>
          </cell>
          <cell r="D8" t="str">
            <v>1.990</v>
          </cell>
        </row>
        <row r="9">
          <cell r="A9" t="str">
            <v>C-40</v>
          </cell>
          <cell r="B9">
            <v>5902.8706275245113</v>
          </cell>
          <cell r="C9">
            <v>4270.3599256659245</v>
          </cell>
          <cell r="D9" t="str">
            <v>2.260</v>
          </cell>
        </row>
        <row r="10">
          <cell r="A10" t="str">
            <v>C-45</v>
          </cell>
          <cell r="B10">
            <v>5903.865748707507</v>
          </cell>
          <cell r="C10">
            <v>4185.3044543910619</v>
          </cell>
          <cell r="D10" t="str">
            <v>2.250</v>
          </cell>
        </row>
        <row r="11">
          <cell r="A11" t="str">
            <v>C-44</v>
          </cell>
          <cell r="B11">
            <v>5913.3665755592547</v>
          </cell>
          <cell r="C11">
            <v>4225.1884648355126</v>
          </cell>
          <cell r="D11" t="str">
            <v>1.870</v>
          </cell>
        </row>
        <row r="12">
          <cell r="A12" t="str">
            <v>C-44/1</v>
          </cell>
          <cell r="B12">
            <v>5920.3184000849242</v>
          </cell>
          <cell r="C12">
            <v>4254.3718871119409</v>
          </cell>
          <cell r="D12" t="str">
            <v>2.270</v>
          </cell>
        </row>
        <row r="13">
          <cell r="A13" t="str">
            <v>C-39</v>
          </cell>
          <cell r="B13">
            <v>5920.3268891426605</v>
          </cell>
          <cell r="C13">
            <v>4278.6505569032424</v>
          </cell>
          <cell r="D13" t="str">
            <v>2.260</v>
          </cell>
        </row>
        <row r="14">
          <cell r="A14" t="str">
            <v>C-38</v>
          </cell>
          <cell r="B14">
            <v>5947.4318623288582</v>
          </cell>
          <cell r="C14">
            <v>4288.4548602611949</v>
          </cell>
          <cell r="D14" t="str">
            <v>2.260</v>
          </cell>
        </row>
        <row r="15">
          <cell r="A15" t="str">
            <v>C-37</v>
          </cell>
          <cell r="B15">
            <v>5974.5368355150549</v>
          </cell>
          <cell r="C15">
            <v>4298.2591636191482</v>
          </cell>
          <cell r="D15" t="str">
            <v>2.260</v>
          </cell>
        </row>
        <row r="16">
          <cell r="A16" t="str">
            <v>C-11/7</v>
          </cell>
          <cell r="B16">
            <v>5977.757149258744</v>
          </cell>
          <cell r="C16">
            <v>3850.8205468660444</v>
          </cell>
          <cell r="D16" t="str">
            <v>2.480</v>
          </cell>
        </row>
        <row r="17">
          <cell r="A17" t="str">
            <v>C-6/6</v>
          </cell>
          <cell r="B17">
            <v>5980.2445969221608</v>
          </cell>
          <cell r="C17">
            <v>3880.7170451980487</v>
          </cell>
          <cell r="D17" t="str">
            <v>2.110</v>
          </cell>
        </row>
        <row r="18">
          <cell r="A18" t="str">
            <v>C-11/6</v>
          </cell>
          <cell r="B18">
            <v>5981.2706615308189</v>
          </cell>
          <cell r="C18">
            <v>3821.0270034125715</v>
          </cell>
          <cell r="D18" t="str">
            <v>2.160</v>
          </cell>
        </row>
        <row r="19">
          <cell r="A19" t="str">
            <v>C-11/5</v>
          </cell>
          <cell r="B19">
            <v>5984.7841738028928</v>
          </cell>
          <cell r="C19">
            <v>3791.2334599590986</v>
          </cell>
          <cell r="D19" t="str">
            <v>2.130</v>
          </cell>
        </row>
        <row r="20">
          <cell r="A20" t="str">
            <v>C-9/5</v>
          </cell>
          <cell r="B20">
            <v>5985.2737724687231</v>
          </cell>
          <cell r="C20">
            <v>3860.1773015859094</v>
          </cell>
          <cell r="D20" t="str">
            <v>2.300</v>
          </cell>
        </row>
        <row r="21">
          <cell r="A21" t="str">
            <v>C-6/5</v>
          </cell>
          <cell r="B21">
            <v>5986.1109559594679</v>
          </cell>
          <cell r="C21">
            <v>3910.1378852887974</v>
          </cell>
          <cell r="D21" t="str">
            <v>1.880</v>
          </cell>
        </row>
        <row r="22">
          <cell r="A22" t="str">
            <v>C-6/4</v>
          </cell>
          <cell r="B22">
            <v>5991.9773149967741</v>
          </cell>
          <cell r="C22">
            <v>3939.5587253795461</v>
          </cell>
          <cell r="D22" t="str">
            <v>1.760</v>
          </cell>
        </row>
        <row r="23">
          <cell r="A23" t="str">
            <v>C-36</v>
          </cell>
          <cell r="B23">
            <v>5995.0966117897324</v>
          </cell>
          <cell r="C23">
            <v>4305.6959643192949</v>
          </cell>
          <cell r="D23" t="str">
            <v>1.980</v>
          </cell>
        </row>
        <row r="24">
          <cell r="A24" t="str">
            <v>C-13/4</v>
          </cell>
          <cell r="B24">
            <v>6005.1130507501157</v>
          </cell>
          <cell r="C24">
            <v>3716.0781796717415</v>
          </cell>
          <cell r="D24" t="str">
            <v>2.310</v>
          </cell>
        </row>
        <row r="25">
          <cell r="A25" t="str">
            <v>C-11/4</v>
          </cell>
          <cell r="B25">
            <v>6010.1252873838148</v>
          </cell>
          <cell r="C25">
            <v>3786.0043503332799</v>
          </cell>
          <cell r="D25" t="str">
            <v>2.040</v>
          </cell>
        </row>
        <row r="26">
          <cell r="A26" t="str">
            <v>C-9/4</v>
          </cell>
          <cell r="B26">
            <v>6014.7946207384484</v>
          </cell>
          <cell r="C26">
            <v>3854.836919985753</v>
          </cell>
          <cell r="D26" t="str">
            <v>2.140</v>
          </cell>
        </row>
        <row r="27">
          <cell r="A27" t="str">
            <v>C-6/3</v>
          </cell>
          <cell r="B27">
            <v>6021.2917602946354</v>
          </cell>
          <cell r="C27">
            <v>3933.8057570832784</v>
          </cell>
          <cell r="D27" t="str">
            <v>1.970</v>
          </cell>
        </row>
        <row r="28">
          <cell r="A28" t="str">
            <v>C-35</v>
          </cell>
          <cell r="B28">
            <v>6022.8592489491166</v>
          </cell>
          <cell r="C28">
            <v>4317.0641646146978</v>
          </cell>
          <cell r="D28" t="str">
            <v>1.980</v>
          </cell>
        </row>
        <row r="29">
          <cell r="A29" t="str">
            <v>C-4/3</v>
          </cell>
          <cell r="B29">
            <v>6027.1652937014424</v>
          </cell>
          <cell r="C29">
            <v>3992.34137202292</v>
          </cell>
          <cell r="D29" t="str">
            <v>2.680</v>
          </cell>
        </row>
        <row r="30">
          <cell r="A30" t="str">
            <v>C-2/3</v>
          </cell>
          <cell r="B30">
            <v>6034.3218261224474</v>
          </cell>
          <cell r="C30">
            <v>4058.8149874032833</v>
          </cell>
          <cell r="D30" t="str">
            <v>2.880</v>
          </cell>
        </row>
        <row r="31">
          <cell r="A31" t="str">
            <v>C-13/3</v>
          </cell>
          <cell r="B31">
            <v>6034.5868125313045</v>
          </cell>
          <cell r="C31">
            <v>3710.4837747466668</v>
          </cell>
          <cell r="D31" t="str">
            <v>2.000</v>
          </cell>
        </row>
        <row r="32">
          <cell r="A32" t="str">
            <v>C-11/3</v>
          </cell>
          <cell r="B32">
            <v>6034.609455094851</v>
          </cell>
          <cell r="C32">
            <v>3780.9520705015716</v>
          </cell>
          <cell r="D32" t="str">
            <v>2.040</v>
          </cell>
        </row>
        <row r="33">
          <cell r="A33" t="str">
            <v>C-27/7</v>
          </cell>
          <cell r="B33">
            <v>6040.9949921783664</v>
          </cell>
          <cell r="C33">
            <v>4121.8782630810765</v>
          </cell>
          <cell r="D33" t="str">
            <v>1.740</v>
          </cell>
        </row>
        <row r="34">
          <cell r="A34" t="str">
            <v>C-9/3</v>
          </cell>
          <cell r="B34">
            <v>6044.3156434119001</v>
          </cell>
          <cell r="C34">
            <v>3849.4975113181567</v>
          </cell>
          <cell r="D34" t="str">
            <v>1.970</v>
          </cell>
        </row>
        <row r="35">
          <cell r="A35" t="str">
            <v>C-27/6</v>
          </cell>
          <cell r="B35">
            <v>6044.4661238440631</v>
          </cell>
          <cell r="C35">
            <v>4151.6767738653316</v>
          </cell>
          <cell r="D35" t="str">
            <v>2.230</v>
          </cell>
        </row>
        <row r="36">
          <cell r="A36" t="str">
            <v>C-27/5</v>
          </cell>
          <cell r="B36">
            <v>6047.9372555097607</v>
          </cell>
          <cell r="C36">
            <v>4181.4752846495876</v>
          </cell>
          <cell r="D36" t="str">
            <v>2.080</v>
          </cell>
        </row>
        <row r="37">
          <cell r="A37" t="str">
            <v>C-34</v>
          </cell>
          <cell r="B37">
            <v>6050.6218861085008</v>
          </cell>
          <cell r="C37">
            <v>4328.4323649100988</v>
          </cell>
          <cell r="D37" t="str">
            <v>1.830</v>
          </cell>
        </row>
        <row r="38">
          <cell r="A38" t="str">
            <v>C-6/2</v>
          </cell>
          <cell r="B38">
            <v>6050.7302171169504</v>
          </cell>
          <cell r="C38">
            <v>3928.0284514897739</v>
          </cell>
          <cell r="D38" t="str">
            <v>1.990</v>
          </cell>
        </row>
        <row r="39">
          <cell r="A39" t="str">
            <v>C-27/4</v>
          </cell>
          <cell r="B39">
            <v>6051.4083871754574</v>
          </cell>
          <cell r="C39">
            <v>4211.2737954338436</v>
          </cell>
          <cell r="D39" t="str">
            <v>1.88</v>
          </cell>
        </row>
        <row r="40">
          <cell r="A40" t="str">
            <v>C-27/3</v>
          </cell>
          <cell r="B40">
            <v>6054.879518841155</v>
          </cell>
          <cell r="C40">
            <v>4241.0723062180987</v>
          </cell>
          <cell r="D40" t="str">
            <v>2.090</v>
          </cell>
        </row>
        <row r="41">
          <cell r="A41" t="str">
            <v>C-4/2</v>
          </cell>
          <cell r="B41">
            <v>6057.131750480562</v>
          </cell>
          <cell r="C41">
            <v>3990.9231096687918</v>
          </cell>
          <cell r="D41" t="str">
            <v>2.450</v>
          </cell>
        </row>
        <row r="42">
          <cell r="A42" t="str">
            <v>C-11/2</v>
          </cell>
          <cell r="B42">
            <v>6063.9904563480932</v>
          </cell>
          <cell r="C42">
            <v>3774.8893347035209</v>
          </cell>
          <cell r="D42" t="str">
            <v>2.170</v>
          </cell>
        </row>
        <row r="43">
          <cell r="A43" t="str">
            <v>C-13/2/2</v>
          </cell>
          <cell r="B43">
            <v>6064.0004732001507</v>
          </cell>
          <cell r="C43">
            <v>3764.8893397203865</v>
          </cell>
          <cell r="D43" t="str">
            <v>2.170</v>
          </cell>
        </row>
        <row r="44">
          <cell r="A44" t="str">
            <v>C-13/2/1</v>
          </cell>
          <cell r="B44">
            <v>6064.0305237563216</v>
          </cell>
          <cell r="C44">
            <v>3734.889354770989</v>
          </cell>
          <cell r="D44" t="str">
            <v>1.840</v>
          </cell>
        </row>
        <row r="45">
          <cell r="A45" t="str">
            <v>C-13/2</v>
          </cell>
          <cell r="B45">
            <v>6064.0605743124943</v>
          </cell>
          <cell r="C45">
            <v>3704.8893698215916</v>
          </cell>
          <cell r="D45" t="str">
            <v>2.230</v>
          </cell>
        </row>
        <row r="46">
          <cell r="A46" t="str">
            <v>C-2/2</v>
          </cell>
          <cell r="B46">
            <v>6064.3195652862587</v>
          </cell>
          <cell r="C46">
            <v>4058.4466871725704</v>
          </cell>
          <cell r="D46" t="str">
            <v>2.370</v>
          </cell>
        </row>
        <row r="47">
          <cell r="A47" t="str">
            <v>C-27/2</v>
          </cell>
          <cell r="B47">
            <v>6066.5717146409934</v>
          </cell>
          <cell r="C47">
            <v>4245.5378602138435</v>
          </cell>
          <cell r="D47" t="str">
            <v>2.190</v>
          </cell>
        </row>
        <row r="48">
          <cell r="A48" t="str">
            <v>C-33/2</v>
          </cell>
          <cell r="B48">
            <v>6070.923802029848</v>
          </cell>
          <cell r="C48">
            <v>4280.2662252107702</v>
          </cell>
          <cell r="D48" t="str">
            <v>2.160</v>
          </cell>
        </row>
        <row r="49">
          <cell r="A49" t="str">
            <v>C-27/1/4</v>
          </cell>
          <cell r="B49">
            <v>6073.2497281374453</v>
          </cell>
          <cell r="C49">
            <v>4125.1368113586195</v>
          </cell>
          <cell r="D49" t="str">
            <v>1.860</v>
          </cell>
        </row>
        <row r="50">
          <cell r="A50" t="str">
            <v>C-9/2</v>
          </cell>
          <cell r="B50">
            <v>6073.8364916816254</v>
          </cell>
          <cell r="C50">
            <v>3844.1571297180003</v>
          </cell>
          <cell r="D50" t="str">
            <v>2.020</v>
          </cell>
        </row>
        <row r="51">
          <cell r="A51" t="str">
            <v>C-33/1</v>
          </cell>
          <cell r="B51">
            <v>6074.6541626488661</v>
          </cell>
          <cell r="C51">
            <v>4310.0333952081355</v>
          </cell>
          <cell r="D51" t="str">
            <v>2.170</v>
          </cell>
        </row>
        <row r="52">
          <cell r="A52" t="str">
            <v>C-27/1/3</v>
          </cell>
          <cell r="B52">
            <v>6075.8249838190541</v>
          </cell>
          <cell r="C52">
            <v>4155.0260746177628</v>
          </cell>
          <cell r="D52" t="str">
            <v>1.980</v>
          </cell>
        </row>
        <row r="53">
          <cell r="A53" t="str">
            <v>C-33</v>
          </cell>
          <cell r="B53">
            <v>6078.384523267885</v>
          </cell>
          <cell r="C53">
            <v>4339.8005652055017</v>
          </cell>
          <cell r="D53" t="str">
            <v>2.080</v>
          </cell>
        </row>
        <row r="54">
          <cell r="A54" t="str">
            <v>C-27/1/2</v>
          </cell>
          <cell r="B54">
            <v>6078.4002395006628</v>
          </cell>
          <cell r="C54">
            <v>4184.9153378769051</v>
          </cell>
          <cell r="D54" t="str">
            <v>2.170</v>
          </cell>
        </row>
        <row r="55">
          <cell r="A55" t="str">
            <v>C-6/1</v>
          </cell>
          <cell r="B55">
            <v>6080.1686739392644</v>
          </cell>
          <cell r="C55">
            <v>3922.251145896269</v>
          </cell>
          <cell r="D55" t="str">
            <v>2.000</v>
          </cell>
        </row>
        <row r="56">
          <cell r="A56" t="str">
            <v>C-27/1/1</v>
          </cell>
          <cell r="B56">
            <v>6080.9754951822715</v>
          </cell>
          <cell r="C56">
            <v>4214.8046011360475</v>
          </cell>
          <cell r="D56" t="str">
            <v>2.300</v>
          </cell>
        </row>
        <row r="57">
          <cell r="A57" t="str">
            <v>C-27/1</v>
          </cell>
          <cell r="B57">
            <v>6083.5507508638793</v>
          </cell>
          <cell r="C57">
            <v>4244.6938643951908</v>
          </cell>
          <cell r="D57" t="str">
            <v>2.230</v>
          </cell>
        </row>
        <row r="58">
          <cell r="A58" t="str">
            <v>C-4/1</v>
          </cell>
          <cell r="B58">
            <v>6087.0982072596826</v>
          </cell>
          <cell r="C58">
            <v>3989.5048473146635</v>
          </cell>
          <cell r="D58" t="str">
            <v>2.190</v>
          </cell>
        </row>
        <row r="59">
          <cell r="A59" t="str">
            <v>C-2/1</v>
          </cell>
          <cell r="B59">
            <v>6094.31730445007</v>
          </cell>
          <cell r="C59">
            <v>4058.0783869418583</v>
          </cell>
          <cell r="D59" t="str">
            <v>2.190</v>
          </cell>
        </row>
        <row r="60">
          <cell r="A60" t="str">
            <v>C-11/1</v>
          </cell>
          <cell r="B60">
            <v>6099.8772368826321</v>
          </cell>
          <cell r="C60">
            <v>3768.2268289537392</v>
          </cell>
          <cell r="D60" t="str">
            <v>2.490</v>
          </cell>
        </row>
        <row r="61">
          <cell r="A61" t="str">
            <v>C-32</v>
          </cell>
          <cell r="B61">
            <v>6100.3245805520537</v>
          </cell>
          <cell r="C61">
            <v>4348.7845447989066</v>
          </cell>
          <cell r="D61" t="str">
            <v>1.900</v>
          </cell>
        </row>
        <row r="62">
          <cell r="A62" t="str">
            <v>C-13/1</v>
          </cell>
          <cell r="B62">
            <v>6100.9570115701235</v>
          </cell>
          <cell r="C62">
            <v>3698.1884058839287</v>
          </cell>
          <cell r="D62" t="str">
            <v>2.040</v>
          </cell>
        </row>
        <row r="63">
          <cell r="A63" t="str">
            <v>C-9/1</v>
          </cell>
          <cell r="B63">
            <v>6103.3563900543122</v>
          </cell>
          <cell r="C63">
            <v>3838.8114337290385</v>
          </cell>
          <cell r="D63" t="str">
            <v>2.140</v>
          </cell>
        </row>
        <row r="64">
          <cell r="A64" t="str">
            <v>C-27</v>
          </cell>
          <cell r="B64">
            <v>6105.5236212699683</v>
          </cell>
          <cell r="C64">
            <v>4243.601634512228</v>
          </cell>
          <cell r="D64" t="str">
            <v>2.210</v>
          </cell>
        </row>
        <row r="65">
          <cell r="A65" t="str">
            <v>C-28</v>
          </cell>
          <cell r="B65">
            <v>6109.0998077999275</v>
          </cell>
          <cell r="C65">
            <v>4268.5246629572903</v>
          </cell>
          <cell r="D65" t="str">
            <v>1.740</v>
          </cell>
        </row>
        <row r="66">
          <cell r="A66" t="str">
            <v>C-6</v>
          </cell>
          <cell r="B66">
            <v>6109.6071307615784</v>
          </cell>
          <cell r="C66">
            <v>3916.4738403027645</v>
          </cell>
          <cell r="D66" t="str">
            <v>2.310</v>
          </cell>
        </row>
        <row r="67">
          <cell r="A67" t="str">
            <v>C-5</v>
          </cell>
          <cell r="B67">
            <v>6113.3358974001903</v>
          </cell>
          <cell r="C67">
            <v>3952.2802126316501</v>
          </cell>
          <cell r="D67" t="str">
            <v>2.390</v>
          </cell>
        </row>
        <row r="68">
          <cell r="A68" t="str">
            <v>C-29</v>
          </cell>
          <cell r="B68">
            <v>6113.3608430625991</v>
          </cell>
          <cell r="C68">
            <v>4298.2205141572513</v>
          </cell>
          <cell r="D68" t="str">
            <v>1.970</v>
          </cell>
        </row>
        <row r="69">
          <cell r="A69" t="str">
            <v>C-4</v>
          </cell>
          <cell r="B69">
            <v>6117.0646640388022</v>
          </cell>
          <cell r="C69">
            <v>3988.0865849605352</v>
          </cell>
          <cell r="D69" t="str">
            <v>2.320</v>
          </cell>
        </row>
        <row r="70">
          <cell r="A70" t="str">
            <v>C-30</v>
          </cell>
          <cell r="B70">
            <v>6117.6218783252698</v>
          </cell>
          <cell r="C70">
            <v>4327.9163653572132</v>
          </cell>
          <cell r="D70" t="str">
            <v>1.700</v>
          </cell>
        </row>
        <row r="71">
          <cell r="A71" t="str">
            <v>C-3</v>
          </cell>
          <cell r="B71">
            <v>6120.6898538263422</v>
          </cell>
          <cell r="C71">
            <v>4022.8983358358405</v>
          </cell>
          <cell r="D71" t="str">
            <v>2.46</v>
          </cell>
        </row>
        <row r="72">
          <cell r="A72" t="str">
            <v>C-7</v>
          </cell>
          <cell r="B72">
            <v>6121.049161311711</v>
          </cell>
          <cell r="C72">
            <v>3889.8265151670244</v>
          </cell>
          <cell r="D72" t="str">
            <v>2.230</v>
          </cell>
        </row>
        <row r="73">
          <cell r="A73" t="str">
            <v>C-31</v>
          </cell>
          <cell r="B73">
            <v>6121.8829135879423</v>
          </cell>
          <cell r="C73">
            <v>4357.6122165571751</v>
          </cell>
          <cell r="D73" t="str">
            <v>1.880</v>
          </cell>
        </row>
        <row r="74">
          <cell r="A74" t="str">
            <v>C-2</v>
          </cell>
          <cell r="B74">
            <v>6124.3150436138812</v>
          </cell>
          <cell r="C74">
            <v>4057.7100867111458</v>
          </cell>
          <cell r="D74" t="str">
            <v>2.440</v>
          </cell>
        </row>
        <row r="75">
          <cell r="A75" t="str">
            <v>C-1</v>
          </cell>
          <cell r="B75">
            <v>6127.7084260873935</v>
          </cell>
          <cell r="C75">
            <v>4080.6411855403089</v>
          </cell>
          <cell r="D75" t="str">
            <v>2.460</v>
          </cell>
        </row>
        <row r="76">
          <cell r="A76" t="str">
            <v>C-21</v>
          </cell>
          <cell r="B76">
            <v>6129.7725899908392</v>
          </cell>
          <cell r="C76">
            <v>4100.4628124850587</v>
          </cell>
          <cell r="D76" t="str">
            <v>2.440</v>
          </cell>
        </row>
        <row r="77">
          <cell r="A77" t="str">
            <v>C-22</v>
          </cell>
          <cell r="B77">
            <v>6132.4734364232463</v>
          </cell>
          <cell r="C77">
            <v>4126.3983354970178</v>
          </cell>
          <cell r="D77" t="str">
            <v>2.400</v>
          </cell>
        </row>
        <row r="78">
          <cell r="A78" t="str">
            <v>C-8</v>
          </cell>
          <cell r="B78">
            <v>6132.4911918618445</v>
          </cell>
          <cell r="C78">
            <v>3863.1791900312846</v>
          </cell>
          <cell r="D78" t="str">
            <v>2.200</v>
          </cell>
        </row>
        <row r="79">
          <cell r="A79" t="str">
            <v>C-9</v>
          </cell>
          <cell r="B79">
            <v>6132.883659647805</v>
          </cell>
          <cell r="C79">
            <v>3833.5066858223786</v>
          </cell>
          <cell r="D79" t="str">
            <v>2.070</v>
          </cell>
        </row>
        <row r="80">
          <cell r="A80" t="str">
            <v>C-10</v>
          </cell>
          <cell r="B80">
            <v>6134.3238385324876</v>
          </cell>
          <cell r="C80">
            <v>3797.5355045131682</v>
          </cell>
          <cell r="D80" t="str">
            <v>2.450</v>
          </cell>
        </row>
        <row r="81">
          <cell r="A81" t="str">
            <v>C-23</v>
          </cell>
          <cell r="B81">
            <v>6135.3735882532783</v>
          </cell>
          <cell r="C81">
            <v>4154.2477361972624</v>
          </cell>
          <cell r="D81" t="str">
            <v>2.500</v>
          </cell>
        </row>
        <row r="82">
          <cell r="A82" t="str">
            <v>C-11</v>
          </cell>
          <cell r="B82">
            <v>6135.7640174171711</v>
          </cell>
          <cell r="C82">
            <v>3761.5643232039574</v>
          </cell>
          <cell r="D82" t="str">
            <v>2.470</v>
          </cell>
        </row>
        <row r="83">
          <cell r="A83" t="str">
            <v>C-12</v>
          </cell>
          <cell r="B83">
            <v>6137.1747591159819</v>
          </cell>
          <cell r="C83">
            <v>3726.3283910790656</v>
          </cell>
          <cell r="D83" t="str">
            <v>2.390</v>
          </cell>
        </row>
        <row r="84">
          <cell r="A84" t="str">
            <v>C-24</v>
          </cell>
          <cell r="B84">
            <v>6138.3635265879229</v>
          </cell>
          <cell r="C84">
            <v>4182.9593332551422</v>
          </cell>
          <cell r="D84" t="str">
            <v>2.720</v>
          </cell>
        </row>
        <row r="85">
          <cell r="A85" t="str">
            <v>C-13</v>
          </cell>
          <cell r="B85">
            <v>6138.5749330316467</v>
          </cell>
          <cell r="C85">
            <v>3691.3564092506663</v>
          </cell>
          <cell r="D85" t="str">
            <v>1.920</v>
          </cell>
        </row>
        <row r="86">
          <cell r="A86" t="str">
            <v>C-25</v>
          </cell>
          <cell r="B86">
            <v>6141.3696855198114</v>
          </cell>
          <cell r="C86">
            <v>4211.8266924726331</v>
          </cell>
          <cell r="D86" t="str">
            <v>2.660</v>
          </cell>
        </row>
        <row r="87">
          <cell r="A87" t="str">
            <v>C-26</v>
          </cell>
          <cell r="B87">
            <v>6144.4769910519881</v>
          </cell>
          <cell r="C87">
            <v>4241.6653360800374</v>
          </cell>
          <cell r="D87" t="str">
            <v>2.530</v>
          </cell>
        </row>
        <row r="88">
          <cell r="A88" t="str">
            <v>C-4/4</v>
          </cell>
          <cell r="B88">
            <v>6147.0634085678112</v>
          </cell>
          <cell r="C88">
            <v>3987.8121278905865</v>
          </cell>
          <cell r="D88" t="str">
            <v>2.260</v>
          </cell>
        </row>
        <row r="89">
          <cell r="A89" t="str">
            <v>C-2/4</v>
          </cell>
          <cell r="B89">
            <v>6154.2978146234345</v>
          </cell>
          <cell r="C89">
            <v>4056.6935029277383</v>
          </cell>
          <cell r="D89" t="str">
            <v>2.330</v>
          </cell>
        </row>
        <row r="90">
          <cell r="A90" t="str">
            <v>C-23/1</v>
          </cell>
          <cell r="B90">
            <v>6162.4182387843748</v>
          </cell>
          <cell r="C90">
            <v>4124.5793216012562</v>
          </cell>
          <cell r="D90" t="str">
            <v>2.230</v>
          </cell>
        </row>
        <row r="91">
          <cell r="A91" t="str">
            <v>C-24/1</v>
          </cell>
          <cell r="B91">
            <v>6168.2834359734616</v>
          </cell>
          <cell r="C91">
            <v>4180.7686661510115</v>
          </cell>
          <cell r="D91" t="str">
            <v>2.450</v>
          </cell>
        </row>
        <row r="92">
          <cell r="A92" t="str">
            <v>C-14</v>
          </cell>
          <cell r="B92">
            <v>6170.5518453215918</v>
          </cell>
          <cell r="C92">
            <v>3685.5489071713587</v>
          </cell>
          <cell r="D92" t="str">
            <v>1.930</v>
          </cell>
        </row>
        <row r="93">
          <cell r="A93" t="str">
            <v>C-4/5</v>
          </cell>
          <cell r="B93">
            <v>6177.0621530968201</v>
          </cell>
          <cell r="C93">
            <v>3987.5376708206395</v>
          </cell>
          <cell r="D93" t="str">
            <v>2.310</v>
          </cell>
        </row>
        <row r="94">
          <cell r="A94" t="str">
            <v>C-2/5</v>
          </cell>
          <cell r="B94">
            <v>6184.2805856329878</v>
          </cell>
          <cell r="C94">
            <v>4055.6769191443304</v>
          </cell>
          <cell r="D94" t="str">
            <v>2.410</v>
          </cell>
        </row>
        <row r="95">
          <cell r="A95" t="str">
            <v>C-23/2</v>
          </cell>
          <cell r="B95">
            <v>6192.9555938135763</v>
          </cell>
          <cell r="C95">
            <v>4122.656876448963</v>
          </cell>
          <cell r="D95" t="str">
            <v>2.230</v>
          </cell>
        </row>
        <row r="96">
          <cell r="A96" t="str">
            <v>C-24/2</v>
          </cell>
          <cell r="B96">
            <v>6198.2033453590002</v>
          </cell>
          <cell r="C96">
            <v>4178.5779990468809</v>
          </cell>
          <cell r="D96" t="str">
            <v>2.440</v>
          </cell>
        </row>
        <row r="97">
          <cell r="A97" t="str">
            <v>C-15</v>
          </cell>
          <cell r="B97">
            <v>6203.455530050679</v>
          </cell>
          <cell r="C97">
            <v>3679.573088876321</v>
          </cell>
          <cell r="D97" t="str">
            <v>2.860</v>
          </cell>
        </row>
        <row r="98">
          <cell r="A98" t="str">
            <v>C-24/3</v>
          </cell>
          <cell r="B98">
            <v>6228.1232547445397</v>
          </cell>
          <cell r="C98">
            <v>4176.3873319427503</v>
          </cell>
          <cell r="D98" t="str">
            <v>2.630</v>
          </cell>
        </row>
        <row r="99">
          <cell r="A99" t="str">
            <v>C-16</v>
          </cell>
          <cell r="B99">
            <v>6231.9444026204465</v>
          </cell>
          <cell r="C99">
            <v>3670.171804937223</v>
          </cell>
          <cell r="D99" t="str">
            <v>1.930</v>
          </cell>
        </row>
        <row r="100">
          <cell r="A100" t="str">
            <v>C-24/4</v>
          </cell>
          <cell r="B100">
            <v>6258.0431641300793</v>
          </cell>
          <cell r="C100">
            <v>4174.1966648386197</v>
          </cell>
          <cell r="D100" t="str">
            <v>2.780</v>
          </cell>
        </row>
        <row r="101">
          <cell r="A101" t="str">
            <v>C-17</v>
          </cell>
          <cell r="B101">
            <v>6260.4332751902148</v>
          </cell>
          <cell r="C101">
            <v>3660.770520998125</v>
          </cell>
          <cell r="D101" t="str">
            <v>2.220</v>
          </cell>
        </row>
        <row r="102">
          <cell r="A102" t="str">
            <v>C-24/5</v>
          </cell>
          <cell r="B102">
            <v>6287.9630735156179</v>
          </cell>
          <cell r="C102">
            <v>4172.005997734489</v>
          </cell>
          <cell r="D102" t="str">
            <v>2.740</v>
          </cell>
        </row>
        <row r="103">
          <cell r="A103" t="str">
            <v>C-18</v>
          </cell>
          <cell r="B103">
            <v>6288.9221477599822</v>
          </cell>
          <cell r="C103">
            <v>3651.369237059027</v>
          </cell>
          <cell r="D103" t="str">
            <v>2.540</v>
          </cell>
        </row>
        <row r="104">
          <cell r="A104" t="str">
            <v>C-19</v>
          </cell>
          <cell r="B104">
            <v>6317.4110203297496</v>
          </cell>
          <cell r="C104">
            <v>3641.9679531199286</v>
          </cell>
          <cell r="D104" t="str">
            <v>2.300</v>
          </cell>
        </row>
        <row r="105">
          <cell r="A105" t="str">
            <v>LS-3</v>
          </cell>
          <cell r="B105">
            <v>6150.0351000000001</v>
          </cell>
          <cell r="C105">
            <v>4079.8272999999999</v>
          </cell>
          <cell r="D105" t="str">
            <v>2.350</v>
          </cell>
        </row>
        <row r="106">
          <cell r="A106" t="str">
            <v>C-20</v>
          </cell>
          <cell r="B106">
            <v>6345.899892899517</v>
          </cell>
          <cell r="C106">
            <v>3632.566669180831</v>
          </cell>
          <cell r="D106" t="str">
            <v>2.230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s>
    <sheetDataSet>
      <sheetData sheetId="0" refreshError="1">
        <row r="14">
          <cell r="C14">
            <v>140</v>
          </cell>
        </row>
        <row r="15">
          <cell r="C15">
            <v>110</v>
          </cell>
        </row>
      </sheetData>
      <sheetData sheetId="1" refreshError="1">
        <row r="30">
          <cell r="G30">
            <v>710</v>
          </cell>
        </row>
        <row r="31">
          <cell r="G31">
            <v>24</v>
          </cell>
        </row>
        <row r="40">
          <cell r="G40">
            <v>10</v>
          </cell>
        </row>
        <row r="48">
          <cell r="G48">
            <v>3500</v>
          </cell>
        </row>
        <row r="49">
          <cell r="G49">
            <v>790</v>
          </cell>
        </row>
        <row r="51">
          <cell r="G51">
            <v>18</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NECT"/>
      <sheetName val="Recap"/>
      <sheetName val="Survey"/>
      <sheetName val="COFFERDAM"/>
      <sheetName val="Sheet2"/>
    </sheetNames>
    <sheetDataSet>
      <sheetData sheetId="0" refreshError="1">
        <row r="86">
          <cell r="N86">
            <v>1.1663162726452108</v>
          </cell>
        </row>
        <row r="100">
          <cell r="N100">
            <v>1.1663162726452108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row r="3">
          <cell r="D3">
            <v>80.2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Z1_DATA"/>
      <sheetName val="zone-2"/>
      <sheetName val="MHNO_LEV"/>
      <sheetName val="Z1-CO"/>
    </sheetNames>
    <sheetDataSet>
      <sheetData sheetId="0" refreshError="1"/>
      <sheetData sheetId="1" refreshError="1">
        <row r="4">
          <cell r="B4" t="str">
            <v>A-31</v>
          </cell>
          <cell r="C4" t="str">
            <v>A-30</v>
          </cell>
          <cell r="D4" t="str">
            <v>H</v>
          </cell>
          <cell r="E4">
            <v>5339.4093894379375</v>
          </cell>
          <cell r="F4">
            <v>4429.1712876387583</v>
          </cell>
          <cell r="G4">
            <v>5359.2504933955342</v>
          </cell>
          <cell r="H4">
            <v>4415.4473589467307</v>
          </cell>
          <cell r="I4">
            <v>24.130000000000003</v>
          </cell>
          <cell r="J4">
            <v>2.83</v>
          </cell>
          <cell r="K4">
            <v>2.25</v>
          </cell>
        </row>
        <row r="5">
          <cell r="B5" t="str">
            <v>A-30</v>
          </cell>
          <cell r="C5" t="str">
            <v>A-29</v>
          </cell>
          <cell r="E5">
            <v>5359.2504933955342</v>
          </cell>
          <cell r="F5">
            <v>4415.4473589467307</v>
          </cell>
          <cell r="G5">
            <v>5383.9233687832184</v>
          </cell>
          <cell r="H5">
            <v>4398.3813336302201</v>
          </cell>
          <cell r="I5">
            <v>30</v>
          </cell>
          <cell r="J5">
            <v>2.25</v>
          </cell>
          <cell r="K5">
            <v>1.96</v>
          </cell>
        </row>
        <row r="6">
          <cell r="B6" t="str">
            <v>A-29</v>
          </cell>
          <cell r="C6" t="str">
            <v>A-28</v>
          </cell>
          <cell r="E6">
            <v>5383.9233687832184</v>
          </cell>
          <cell r="F6">
            <v>4398.3813336302201</v>
          </cell>
          <cell r="G6">
            <v>5368.9316855775578</v>
          </cell>
          <cell r="H6">
            <v>4377.1387011506731</v>
          </cell>
          <cell r="I6">
            <v>26.01</v>
          </cell>
          <cell r="J6">
            <v>1.96</v>
          </cell>
          <cell r="K6">
            <v>2.21</v>
          </cell>
        </row>
        <row r="7">
          <cell r="B7" t="str">
            <v>A-28</v>
          </cell>
          <cell r="C7" t="str">
            <v>A-27</v>
          </cell>
          <cell r="E7">
            <v>5368.9316855775578</v>
          </cell>
          <cell r="F7">
            <v>4377.1387011506731</v>
          </cell>
          <cell r="G7">
            <v>5349.9037799703729</v>
          </cell>
          <cell r="H7">
            <v>4350.1768983881711</v>
          </cell>
          <cell r="I7">
            <v>33</v>
          </cell>
          <cell r="J7">
            <v>2.21</v>
          </cell>
          <cell r="K7">
            <v>2.0099999999999998</v>
          </cell>
        </row>
        <row r="8">
          <cell r="B8" t="str">
            <v>A-27</v>
          </cell>
          <cell r="C8" t="str">
            <v>A-26</v>
          </cell>
          <cell r="E8">
            <v>5349.9037799703729</v>
          </cell>
          <cell r="F8">
            <v>4350.1768983881711</v>
          </cell>
          <cell r="G8">
            <v>5337.1010892409158</v>
          </cell>
          <cell r="H8">
            <v>4332.2452289028897</v>
          </cell>
          <cell r="I8">
            <v>22.040000000000003</v>
          </cell>
          <cell r="J8">
            <v>2.0099999999999998</v>
          </cell>
          <cell r="K8">
            <v>2.2200000000000002</v>
          </cell>
        </row>
        <row r="9">
          <cell r="B9" t="str">
            <v>A-26/7</v>
          </cell>
          <cell r="C9" t="str">
            <v>A-26/6</v>
          </cell>
          <cell r="D9" t="str">
            <v>H</v>
          </cell>
          <cell r="E9">
            <v>5152.0083720944558</v>
          </cell>
          <cell r="F9">
            <v>4431.1831945792801</v>
          </cell>
          <cell r="G9">
            <v>5178.4669631617598</v>
          </cell>
          <cell r="H9">
            <v>4417.0430758126931</v>
          </cell>
          <cell r="I9">
            <v>30</v>
          </cell>
          <cell r="J9">
            <v>2.35</v>
          </cell>
          <cell r="K9">
            <v>2.0299999999999998</v>
          </cell>
        </row>
        <row r="10">
          <cell r="B10" t="str">
            <v>A-26/6</v>
          </cell>
          <cell r="C10" t="str">
            <v>A-26/5</v>
          </cell>
          <cell r="E10">
            <v>5178.4669631617598</v>
          </cell>
          <cell r="F10">
            <v>4417.0430758126931</v>
          </cell>
          <cell r="G10">
            <v>5204.9255542290639</v>
          </cell>
          <cell r="H10">
            <v>4402.9029570461053</v>
          </cell>
          <cell r="I10">
            <v>30</v>
          </cell>
          <cell r="J10">
            <v>2.0299999999999998</v>
          </cell>
          <cell r="K10">
            <v>2.16</v>
          </cell>
        </row>
        <row r="11">
          <cell r="B11" t="str">
            <v>A-26/5</v>
          </cell>
          <cell r="C11" t="str">
            <v>A-26/4</v>
          </cell>
          <cell r="E11">
            <v>5204.9255542290639</v>
          </cell>
          <cell r="F11">
            <v>4402.9029570461053</v>
          </cell>
          <cell r="G11">
            <v>5231.4282095860399</v>
          </cell>
          <cell r="H11">
            <v>4389.1068372642967</v>
          </cell>
          <cell r="I11">
            <v>29.880000000000003</v>
          </cell>
          <cell r="J11">
            <v>2.16</v>
          </cell>
          <cell r="K11">
            <v>2.2200000000000002</v>
          </cell>
        </row>
        <row r="12">
          <cell r="B12" t="str">
            <v>A-26/4</v>
          </cell>
          <cell r="C12" t="str">
            <v>A-26/3</v>
          </cell>
          <cell r="E12">
            <v>5231.4282095860399</v>
          </cell>
          <cell r="F12">
            <v>4389.1068372642967</v>
          </cell>
          <cell r="G12">
            <v>5257.8464294997584</v>
          </cell>
          <cell r="H12">
            <v>4374.891435173945</v>
          </cell>
          <cell r="I12">
            <v>30</v>
          </cell>
          <cell r="J12">
            <v>2.2200000000000002</v>
          </cell>
          <cell r="K12">
            <v>2.0499999999999998</v>
          </cell>
        </row>
        <row r="13">
          <cell r="B13" t="str">
            <v>A-26/3</v>
          </cell>
          <cell r="C13" t="str">
            <v>A-26/2</v>
          </cell>
          <cell r="E13">
            <v>5257.8464294997584</v>
          </cell>
          <cell r="F13">
            <v>4374.891435173945</v>
          </cell>
          <cell r="G13">
            <v>5284.2646494134779</v>
          </cell>
          <cell r="H13">
            <v>4360.6760330835932</v>
          </cell>
          <cell r="I13">
            <v>30</v>
          </cell>
          <cell r="J13">
            <v>2.0499999999999998</v>
          </cell>
          <cell r="K13">
            <v>1.96</v>
          </cell>
        </row>
        <row r="14">
          <cell r="B14" t="str">
            <v>A-26/2</v>
          </cell>
          <cell r="C14" t="str">
            <v>A-26/1</v>
          </cell>
          <cell r="E14">
            <v>5284.2646494134779</v>
          </cell>
          <cell r="F14">
            <v>4360.6760330835932</v>
          </cell>
          <cell r="G14">
            <v>5310.6828693271964</v>
          </cell>
          <cell r="H14">
            <v>4346.4606309932415</v>
          </cell>
          <cell r="I14">
            <v>30</v>
          </cell>
          <cell r="J14">
            <v>1.96</v>
          </cell>
          <cell r="K14">
            <v>2.1</v>
          </cell>
        </row>
        <row r="15">
          <cell r="B15" t="str">
            <v>A-26/1</v>
          </cell>
          <cell r="C15" t="str">
            <v>A-26</v>
          </cell>
          <cell r="E15">
            <v>5310.6828693271964</v>
          </cell>
          <cell r="F15">
            <v>4346.4606309932415</v>
          </cell>
          <cell r="G15">
            <v>5337.1010892409158</v>
          </cell>
          <cell r="H15">
            <v>4332.2452289028897</v>
          </cell>
          <cell r="I15">
            <v>30</v>
          </cell>
          <cell r="J15">
            <v>2.1</v>
          </cell>
          <cell r="K15">
            <v>2.2200000000000002</v>
          </cell>
        </row>
        <row r="16">
          <cell r="B16" t="str">
            <v>A-26</v>
          </cell>
          <cell r="C16" t="str">
            <v>A-25</v>
          </cell>
          <cell r="D16" t="str">
            <v>J</v>
          </cell>
          <cell r="E16">
            <v>5337.1010892409158</v>
          </cell>
          <cell r="F16">
            <v>4332.2452289028897</v>
          </cell>
          <cell r="G16">
            <v>5316.4036197517189</v>
          </cell>
          <cell r="H16">
            <v>4302.5007350362748</v>
          </cell>
          <cell r="I16">
            <v>36.239999999999995</v>
          </cell>
          <cell r="J16">
            <v>2.2200000000000002</v>
          </cell>
          <cell r="K16">
            <v>2</v>
          </cell>
        </row>
        <row r="17">
          <cell r="B17" t="str">
            <v>A-25/5</v>
          </cell>
          <cell r="C17" t="str">
            <v>A-25/4</v>
          </cell>
          <cell r="D17" t="str">
            <v>H</v>
          </cell>
          <cell r="E17">
            <v>5179.741685144767</v>
          </cell>
          <cell r="F17">
            <v>4364.3353178317066</v>
          </cell>
          <cell r="G17">
            <v>5207.074072066157</v>
          </cell>
          <cell r="H17">
            <v>4351.9684012726202</v>
          </cell>
          <cell r="I17">
            <v>30</v>
          </cell>
          <cell r="J17">
            <v>1.88</v>
          </cell>
          <cell r="K17">
            <v>1.7</v>
          </cell>
        </row>
        <row r="18">
          <cell r="B18" t="str">
            <v>A-25/4</v>
          </cell>
          <cell r="C18" t="str">
            <v>A-25/3</v>
          </cell>
          <cell r="E18">
            <v>5207.074072066157</v>
          </cell>
          <cell r="F18">
            <v>4351.9684012726202</v>
          </cell>
          <cell r="G18">
            <v>5234.4064589875479</v>
          </cell>
          <cell r="H18">
            <v>4339.6014847135339</v>
          </cell>
          <cell r="I18">
            <v>30</v>
          </cell>
          <cell r="J18">
            <v>1.7</v>
          </cell>
          <cell r="K18">
            <v>1.77</v>
          </cell>
        </row>
        <row r="19">
          <cell r="B19" t="str">
            <v>A-25/3</v>
          </cell>
          <cell r="C19" t="str">
            <v>A-25/2</v>
          </cell>
          <cell r="E19">
            <v>5234.4064589875479</v>
          </cell>
          <cell r="F19">
            <v>4339.6014847135339</v>
          </cell>
          <cell r="G19">
            <v>5261.7388459089379</v>
          </cell>
          <cell r="H19">
            <v>4327.2345681544475</v>
          </cell>
          <cell r="I19">
            <v>30</v>
          </cell>
          <cell r="J19">
            <v>1.77</v>
          </cell>
          <cell r="K19">
            <v>2.12</v>
          </cell>
        </row>
        <row r="20">
          <cell r="B20" t="str">
            <v>A-25/2</v>
          </cell>
          <cell r="C20" t="str">
            <v>A-25/1</v>
          </cell>
          <cell r="E20">
            <v>5261.7388459089379</v>
          </cell>
          <cell r="F20">
            <v>4327.2345681544475</v>
          </cell>
          <cell r="G20">
            <v>5289.0712328303289</v>
          </cell>
          <cell r="H20">
            <v>4314.8676515953612</v>
          </cell>
          <cell r="I20">
            <v>30</v>
          </cell>
          <cell r="J20">
            <v>2.12</v>
          </cell>
          <cell r="K20">
            <v>2.04</v>
          </cell>
        </row>
        <row r="21">
          <cell r="B21" t="str">
            <v>A-25/1</v>
          </cell>
          <cell r="C21" t="str">
            <v>A-25</v>
          </cell>
          <cell r="E21">
            <v>5289.0712328303289</v>
          </cell>
          <cell r="F21">
            <v>4314.8676515953612</v>
          </cell>
          <cell r="G21">
            <v>5316.4036197517189</v>
          </cell>
          <cell r="H21">
            <v>4302.5007350362748</v>
          </cell>
          <cell r="I21">
            <v>30</v>
          </cell>
          <cell r="J21">
            <v>2.04</v>
          </cell>
          <cell r="K21">
            <v>2</v>
          </cell>
        </row>
        <row r="22">
          <cell r="B22" t="str">
            <v>A-25</v>
          </cell>
          <cell r="C22" t="str">
            <v>A-24</v>
          </cell>
          <cell r="D22" t="str">
            <v>J</v>
          </cell>
          <cell r="E22">
            <v>5316.4036197517189</v>
          </cell>
          <cell r="F22">
            <v>4302.5007350362748</v>
          </cell>
          <cell r="G22">
            <v>5292.510191533428</v>
          </cell>
          <cell r="H22">
            <v>4266.7501533909717</v>
          </cell>
          <cell r="I22">
            <v>43</v>
          </cell>
          <cell r="J22">
            <v>2</v>
          </cell>
          <cell r="K22">
            <v>1.91</v>
          </cell>
        </row>
        <row r="23">
          <cell r="B23" t="str">
            <v>A-24</v>
          </cell>
          <cell r="C23" t="str">
            <v>A-23</v>
          </cell>
          <cell r="E23">
            <v>5292.510191533428</v>
          </cell>
          <cell r="F23">
            <v>4266.7501533909717</v>
          </cell>
          <cell r="G23">
            <v>5264.7471952745964</v>
          </cell>
          <cell r="H23">
            <v>4278.1174766788927</v>
          </cell>
          <cell r="I23">
            <v>30</v>
          </cell>
          <cell r="J23">
            <v>1.91</v>
          </cell>
          <cell r="K23">
            <v>2.09</v>
          </cell>
        </row>
        <row r="24">
          <cell r="B24" t="str">
            <v>A-23</v>
          </cell>
          <cell r="C24" t="str">
            <v>A-22</v>
          </cell>
          <cell r="E24">
            <v>5264.7471952745964</v>
          </cell>
          <cell r="F24">
            <v>4278.1174766788927</v>
          </cell>
          <cell r="G24">
            <v>5237.0832686504018</v>
          </cell>
          <cell r="H24">
            <v>4289.7238182097608</v>
          </cell>
          <cell r="I24">
            <v>30</v>
          </cell>
          <cell r="J24">
            <v>2.09</v>
          </cell>
          <cell r="K24">
            <v>2.21</v>
          </cell>
        </row>
        <row r="25">
          <cell r="B25" t="str">
            <v>A-22</v>
          </cell>
          <cell r="C25" t="str">
            <v>A-21</v>
          </cell>
          <cell r="E25">
            <v>5237.0832686504018</v>
          </cell>
          <cell r="F25">
            <v>4289.7238182097608</v>
          </cell>
          <cell r="G25">
            <v>5209.3331104496319</v>
          </cell>
          <cell r="H25">
            <v>4301.1224461900156</v>
          </cell>
          <cell r="I25">
            <v>30</v>
          </cell>
          <cell r="J25">
            <v>2.21</v>
          </cell>
          <cell r="K25">
            <v>2.5099999999999998</v>
          </cell>
        </row>
        <row r="26">
          <cell r="B26" t="str">
            <v>A-21</v>
          </cell>
          <cell r="C26" t="str">
            <v>A-20</v>
          </cell>
          <cell r="E26">
            <v>5209.3331104496319</v>
          </cell>
          <cell r="F26">
            <v>4301.1224461900156</v>
          </cell>
          <cell r="G26">
            <v>5184.6223829189184</v>
          </cell>
          <cell r="H26">
            <v>4311.2726005857548</v>
          </cell>
          <cell r="I26">
            <v>26.720000000000002</v>
          </cell>
          <cell r="J26">
            <v>2.5099999999999998</v>
          </cell>
          <cell r="K26">
            <v>2.09</v>
          </cell>
        </row>
        <row r="27">
          <cell r="B27" t="str">
            <v>A-20</v>
          </cell>
          <cell r="C27" t="str">
            <v>A-19</v>
          </cell>
          <cell r="E27">
            <v>5184.6223829189184</v>
          </cell>
          <cell r="F27">
            <v>4311.2726005857548</v>
          </cell>
          <cell r="G27">
            <v>5162.8909818594539</v>
          </cell>
          <cell r="H27">
            <v>4319.9836194984837</v>
          </cell>
          <cell r="I27">
            <v>23.42</v>
          </cell>
          <cell r="J27">
            <v>2.09</v>
          </cell>
          <cell r="K27">
            <v>1.98</v>
          </cell>
        </row>
        <row r="28">
          <cell r="B28" t="str">
            <v>A-19/2</v>
          </cell>
          <cell r="C28" t="str">
            <v>A-19/1</v>
          </cell>
          <cell r="D28" t="str">
            <v>H</v>
          </cell>
          <cell r="E28">
            <v>5107.3906654579132</v>
          </cell>
          <cell r="F28">
            <v>4342.7808754589923</v>
          </cell>
          <cell r="G28">
            <v>5135.140823658684</v>
          </cell>
          <cell r="H28">
            <v>4331.3822474787376</v>
          </cell>
          <cell r="I28">
            <v>30</v>
          </cell>
          <cell r="J28">
            <v>2.13</v>
          </cell>
          <cell r="K28">
            <v>2.15</v>
          </cell>
        </row>
        <row r="29">
          <cell r="B29" t="str">
            <v>A-19/1</v>
          </cell>
          <cell r="C29" t="str">
            <v>A-19</v>
          </cell>
          <cell r="E29">
            <v>5135.140823658684</v>
          </cell>
          <cell r="F29">
            <v>4331.3822474787376</v>
          </cell>
          <cell r="G29">
            <v>5162.8909818594539</v>
          </cell>
          <cell r="H29">
            <v>4319.9836194984837</v>
          </cell>
          <cell r="I29">
            <v>30</v>
          </cell>
          <cell r="J29">
            <v>2.15</v>
          </cell>
          <cell r="K29">
            <v>1.98</v>
          </cell>
        </row>
        <row r="30">
          <cell r="B30" t="str">
            <v>A-19</v>
          </cell>
          <cell r="C30" t="str">
            <v>A-18</v>
          </cell>
          <cell r="D30" t="str">
            <v>J</v>
          </cell>
          <cell r="E30">
            <v>5162.8909818594539</v>
          </cell>
          <cell r="F30">
            <v>4319.9836194984837</v>
          </cell>
          <cell r="G30">
            <v>5160.1538013786994</v>
          </cell>
          <cell r="H30">
            <v>4296.1402169934763</v>
          </cell>
          <cell r="I30">
            <v>24</v>
          </cell>
          <cell r="J30">
            <v>1.98</v>
          </cell>
          <cell r="K30">
            <v>2.17</v>
          </cell>
        </row>
        <row r="31">
          <cell r="B31" t="str">
            <v>A-18</v>
          </cell>
          <cell r="C31" t="str">
            <v>A-17</v>
          </cell>
          <cell r="E31">
            <v>5160.1538013786994</v>
          </cell>
          <cell r="F31">
            <v>4296.1402169934763</v>
          </cell>
          <cell r="G31">
            <v>5157.5306700846422</v>
          </cell>
          <cell r="H31">
            <v>4273.2902895928446</v>
          </cell>
          <cell r="I31">
            <v>23</v>
          </cell>
          <cell r="J31">
            <v>2.17</v>
          </cell>
          <cell r="K31">
            <v>2.17</v>
          </cell>
        </row>
        <row r="32">
          <cell r="B32" t="str">
            <v>A-17/3</v>
          </cell>
          <cell r="C32" t="str">
            <v>A-17/2</v>
          </cell>
          <cell r="D32" t="str">
            <v>H</v>
          </cell>
          <cell r="E32">
            <v>5241.9543307435424</v>
          </cell>
          <cell r="F32">
            <v>4242.103024227782</v>
          </cell>
          <cell r="G32">
            <v>5213.813110523909</v>
          </cell>
          <cell r="H32">
            <v>4252.4987793494693</v>
          </cell>
          <cell r="I32">
            <v>30</v>
          </cell>
          <cell r="J32">
            <v>2.36</v>
          </cell>
          <cell r="K32">
            <v>2.4</v>
          </cell>
        </row>
        <row r="33">
          <cell r="B33" t="str">
            <v>A-17/2</v>
          </cell>
          <cell r="C33" t="str">
            <v>A-17/1</v>
          </cell>
          <cell r="E33">
            <v>5213.813110523909</v>
          </cell>
          <cell r="F33">
            <v>4252.4987793494693</v>
          </cell>
          <cell r="G33">
            <v>5185.6718903042756</v>
          </cell>
          <cell r="H33">
            <v>4262.8945344711574</v>
          </cell>
          <cell r="I33">
            <v>30</v>
          </cell>
          <cell r="J33">
            <v>2.4</v>
          </cell>
          <cell r="K33">
            <v>2.4300000000000002</v>
          </cell>
        </row>
        <row r="34">
          <cell r="B34" t="str">
            <v>A-17/1</v>
          </cell>
          <cell r="C34" t="str">
            <v>A-17</v>
          </cell>
          <cell r="E34">
            <v>5185.6718903042756</v>
          </cell>
          <cell r="F34">
            <v>4262.8945344711574</v>
          </cell>
          <cell r="G34">
            <v>5157.5306700846422</v>
          </cell>
          <cell r="H34">
            <v>4273.2902895928446</v>
          </cell>
          <cell r="I34">
            <v>30</v>
          </cell>
          <cell r="J34">
            <v>2.4300000000000002</v>
          </cell>
          <cell r="K34">
            <v>2.17</v>
          </cell>
        </row>
        <row r="35">
          <cell r="B35" t="str">
            <v>A-17</v>
          </cell>
          <cell r="C35" t="str">
            <v>A-16</v>
          </cell>
          <cell r="D35" t="str">
            <v>J</v>
          </cell>
          <cell r="E35">
            <v>5157.5306700846422</v>
          </cell>
          <cell r="F35">
            <v>4273.2902895928446</v>
          </cell>
          <cell r="G35">
            <v>5155.2496863506803</v>
          </cell>
          <cell r="H35">
            <v>4253.4207875053389</v>
          </cell>
          <cell r="I35">
            <v>20.010000000000002</v>
          </cell>
          <cell r="J35">
            <v>2.17</v>
          </cell>
          <cell r="K35">
            <v>2.62</v>
          </cell>
        </row>
        <row r="36">
          <cell r="B36" t="str">
            <v>A-16/2</v>
          </cell>
          <cell r="C36" t="str">
            <v>A-16/1</v>
          </cell>
          <cell r="D36" t="str">
            <v>H</v>
          </cell>
          <cell r="E36">
            <v>5098.6923459345826</v>
          </cell>
          <cell r="F36">
            <v>4273.4524435791054</v>
          </cell>
          <cell r="G36">
            <v>5126.9710161426319</v>
          </cell>
          <cell r="H36">
            <v>4263.4366155422231</v>
          </cell>
          <cell r="I36">
            <v>30.01</v>
          </cell>
          <cell r="J36">
            <v>2.2200000000000002</v>
          </cell>
          <cell r="K36">
            <v>2.38</v>
          </cell>
        </row>
        <row r="37">
          <cell r="B37" t="str">
            <v>A-16/1</v>
          </cell>
          <cell r="C37" t="str">
            <v>A-16</v>
          </cell>
          <cell r="E37">
            <v>5126.9710161426319</v>
          </cell>
          <cell r="F37">
            <v>4263.4366155422231</v>
          </cell>
          <cell r="G37">
            <v>5155.2496863506803</v>
          </cell>
          <cell r="H37">
            <v>4253.4207875053389</v>
          </cell>
          <cell r="I37">
            <v>30</v>
          </cell>
          <cell r="J37">
            <v>2.38</v>
          </cell>
          <cell r="K37">
            <v>2.62</v>
          </cell>
        </row>
        <row r="38">
          <cell r="B38" t="str">
            <v>A-16</v>
          </cell>
          <cell r="C38" t="str">
            <v>A-15</v>
          </cell>
          <cell r="D38" t="str">
            <v>J</v>
          </cell>
          <cell r="E38">
            <v>5155.2496863506803</v>
          </cell>
          <cell r="F38">
            <v>4253.4207875053389</v>
          </cell>
          <cell r="G38">
            <v>5152.2666353485947</v>
          </cell>
          <cell r="H38">
            <v>4227.4356227579747</v>
          </cell>
          <cell r="I38">
            <v>26.16</v>
          </cell>
          <cell r="J38">
            <v>2.62</v>
          </cell>
          <cell r="K38">
            <v>2.0499999999999998</v>
          </cell>
        </row>
        <row r="39">
          <cell r="B39" t="str">
            <v>A-15/2</v>
          </cell>
          <cell r="C39" t="str">
            <v>A-15/1</v>
          </cell>
          <cell r="D39" t="str">
            <v>H</v>
          </cell>
          <cell r="E39">
            <v>5207.4776733294311</v>
          </cell>
          <cell r="F39">
            <v>4209.7661982946456</v>
          </cell>
          <cell r="G39">
            <v>5180.8326484445824</v>
          </cell>
          <cell r="H39">
            <v>4218.3710021207526</v>
          </cell>
          <cell r="I39">
            <v>28</v>
          </cell>
          <cell r="J39">
            <v>2.52</v>
          </cell>
          <cell r="K39">
            <v>2.84</v>
          </cell>
        </row>
        <row r="40">
          <cell r="B40" t="str">
            <v>A-15/1</v>
          </cell>
          <cell r="C40" t="str">
            <v>A-15</v>
          </cell>
          <cell r="E40">
            <v>5180.8326484445824</v>
          </cell>
          <cell r="F40">
            <v>4218.3710021207526</v>
          </cell>
          <cell r="G40">
            <v>5152.2666353485947</v>
          </cell>
          <cell r="H40">
            <v>4227.4356227579747</v>
          </cell>
          <cell r="I40">
            <v>29.970000000000002</v>
          </cell>
          <cell r="J40">
            <v>2.84</v>
          </cell>
          <cell r="K40">
            <v>2.0499999999999998</v>
          </cell>
        </row>
        <row r="41">
          <cell r="B41" t="str">
            <v>A-15</v>
          </cell>
          <cell r="C41" t="str">
            <v>A-14</v>
          </cell>
          <cell r="D41" t="str">
            <v>J</v>
          </cell>
          <cell r="E41">
            <v>5152.2666353485947</v>
          </cell>
          <cell r="F41">
            <v>4227.4356227579747</v>
          </cell>
          <cell r="G41">
            <v>5148.8451597476524</v>
          </cell>
          <cell r="H41">
            <v>4197.6313696267162</v>
          </cell>
          <cell r="I41">
            <v>30</v>
          </cell>
          <cell r="J41">
            <v>2.0499999999999998</v>
          </cell>
          <cell r="K41">
            <v>2.0699999999999998</v>
          </cell>
        </row>
        <row r="42">
          <cell r="B42" t="str">
            <v>A-14</v>
          </cell>
          <cell r="C42" t="str">
            <v>A-13</v>
          </cell>
          <cell r="E42">
            <v>5148.8451597476524</v>
          </cell>
          <cell r="F42">
            <v>4197.6313696267162</v>
          </cell>
          <cell r="G42">
            <v>5144.9852595478496</v>
          </cell>
          <cell r="H42">
            <v>4164.0080281115597</v>
          </cell>
          <cell r="I42">
            <v>33.85</v>
          </cell>
          <cell r="J42">
            <v>2.0699999999999998</v>
          </cell>
          <cell r="K42">
            <v>2.63</v>
          </cell>
        </row>
        <row r="43">
          <cell r="B43" t="str">
            <v>A-13</v>
          </cell>
          <cell r="C43" t="str">
            <v>A-12</v>
          </cell>
          <cell r="E43">
            <v>5144.9852595478496</v>
          </cell>
          <cell r="F43">
            <v>4164.0080281115597</v>
          </cell>
          <cell r="G43">
            <v>5120.8543679474715</v>
          </cell>
          <cell r="H43">
            <v>4146.1838851989032</v>
          </cell>
          <cell r="I43">
            <v>30.01</v>
          </cell>
          <cell r="J43">
            <v>2.63</v>
          </cell>
          <cell r="K43">
            <v>2.39</v>
          </cell>
        </row>
        <row r="44">
          <cell r="B44" t="str">
            <v>A-12</v>
          </cell>
          <cell r="C44" t="str">
            <v>A-11</v>
          </cell>
          <cell r="E44">
            <v>5120.8543679474715</v>
          </cell>
          <cell r="F44">
            <v>4146.1838851989032</v>
          </cell>
          <cell r="G44">
            <v>5096.7234763470942</v>
          </cell>
          <cell r="H44">
            <v>4128.3597422862467</v>
          </cell>
          <cell r="I44">
            <v>30.01</v>
          </cell>
          <cell r="J44">
            <v>2.39</v>
          </cell>
          <cell r="K44">
            <v>2.36</v>
          </cell>
        </row>
        <row r="45">
          <cell r="B45" t="str">
            <v>A-11</v>
          </cell>
          <cell r="C45" t="str">
            <v>A-10</v>
          </cell>
          <cell r="E45">
            <v>5096.7234763470942</v>
          </cell>
          <cell r="F45">
            <v>4128.3597422862467</v>
          </cell>
          <cell r="G45">
            <v>5072.5925847467161</v>
          </cell>
          <cell r="H45">
            <v>4110.5355993735893</v>
          </cell>
          <cell r="I45">
            <v>30</v>
          </cell>
          <cell r="J45">
            <v>2.36</v>
          </cell>
          <cell r="K45">
            <v>3.32</v>
          </cell>
        </row>
        <row r="46">
          <cell r="B46" t="str">
            <v>A-10</v>
          </cell>
          <cell r="C46" t="str">
            <v>A-9</v>
          </cell>
          <cell r="E46">
            <v>5072.5925847467161</v>
          </cell>
          <cell r="F46">
            <v>4110.5355993735893</v>
          </cell>
          <cell r="G46">
            <v>5048.4616931463379</v>
          </cell>
          <cell r="H46">
            <v>4092.7114564609328</v>
          </cell>
          <cell r="I46">
            <v>30</v>
          </cell>
          <cell r="J46">
            <v>3.32</v>
          </cell>
          <cell r="K46">
            <v>2.4</v>
          </cell>
        </row>
        <row r="47">
          <cell r="B47" t="str">
            <v>A-9</v>
          </cell>
          <cell r="C47" t="str">
            <v>A-8</v>
          </cell>
          <cell r="E47">
            <v>5048.4616931463379</v>
          </cell>
          <cell r="F47">
            <v>4092.7114564609328</v>
          </cell>
          <cell r="G47">
            <v>5037.3752239835358</v>
          </cell>
          <cell r="H47">
            <v>4084.1041344052123</v>
          </cell>
          <cell r="I47">
            <v>14.04</v>
          </cell>
          <cell r="J47">
            <v>2.4</v>
          </cell>
          <cell r="K47">
            <v>2.4</v>
          </cell>
        </row>
        <row r="48">
          <cell r="B48" t="str">
            <v>A-8</v>
          </cell>
          <cell r="C48" t="str">
            <v>A-7</v>
          </cell>
          <cell r="E48">
            <v>5037.3752239835358</v>
          </cell>
          <cell r="F48">
            <v>4084.1041344052123</v>
          </cell>
          <cell r="G48">
            <v>5073.7728297090925</v>
          </cell>
          <cell r="H48">
            <v>4065.824766211716</v>
          </cell>
          <cell r="I48">
            <v>40.729999999999997</v>
          </cell>
          <cell r="J48">
            <v>2.4</v>
          </cell>
          <cell r="K48">
            <v>2.09</v>
          </cell>
        </row>
        <row r="49">
          <cell r="B49" t="str">
            <v>A-7</v>
          </cell>
          <cell r="C49" t="str">
            <v>A-6</v>
          </cell>
          <cell r="E49">
            <v>5073.7728297090925</v>
          </cell>
          <cell r="F49">
            <v>4065.824766211716</v>
          </cell>
          <cell r="G49">
            <v>5084.3379214388633</v>
          </cell>
          <cell r="H49">
            <v>4041.4742317008267</v>
          </cell>
          <cell r="I49">
            <v>26.55</v>
          </cell>
          <cell r="J49">
            <v>2.09</v>
          </cell>
          <cell r="K49">
            <v>2.4300000000000002</v>
          </cell>
        </row>
        <row r="50">
          <cell r="B50" t="str">
            <v>A-6</v>
          </cell>
          <cell r="C50" t="str">
            <v>A-5</v>
          </cell>
          <cell r="E50">
            <v>5084.3379214388633</v>
          </cell>
          <cell r="F50">
            <v>4041.4742317008267</v>
          </cell>
          <cell r="G50">
            <v>5094.9030131686341</v>
          </cell>
          <cell r="H50">
            <v>4017.123697189938</v>
          </cell>
          <cell r="I50">
            <v>26.55</v>
          </cell>
          <cell r="J50">
            <v>2.4300000000000002</v>
          </cell>
          <cell r="K50">
            <v>3</v>
          </cell>
        </row>
        <row r="51">
          <cell r="B51" t="str">
            <v>A-5</v>
          </cell>
          <cell r="C51" t="str">
            <v>A-4</v>
          </cell>
          <cell r="E51">
            <v>5094.9030131686341</v>
          </cell>
          <cell r="F51">
            <v>4017.123697189938</v>
          </cell>
          <cell r="G51">
            <v>5109.41</v>
          </cell>
          <cell r="H51">
            <v>3983.1809999999996</v>
          </cell>
          <cell r="I51">
            <v>36.919999999999995</v>
          </cell>
          <cell r="J51">
            <v>3</v>
          </cell>
          <cell r="K51">
            <v>4.04</v>
          </cell>
        </row>
        <row r="52">
          <cell r="B52" t="str">
            <v>A-4/7</v>
          </cell>
          <cell r="C52" t="str">
            <v>A-4/6</v>
          </cell>
          <cell r="D52" t="str">
            <v>H</v>
          </cell>
          <cell r="E52">
            <v>4921.0813114019556</v>
          </cell>
          <cell r="F52">
            <v>3890.2709424037853</v>
          </cell>
          <cell r="G52">
            <v>4947.9907924063527</v>
          </cell>
          <cell r="H52">
            <v>3903.5329117927549</v>
          </cell>
          <cell r="I52">
            <v>30</v>
          </cell>
          <cell r="J52">
            <v>9.58</v>
          </cell>
          <cell r="K52">
            <v>8.8800000000000008</v>
          </cell>
        </row>
        <row r="53">
          <cell r="B53" t="str">
            <v>A-4/6</v>
          </cell>
          <cell r="C53" t="str">
            <v>A-4/5</v>
          </cell>
          <cell r="E53">
            <v>4947.9907924063527</v>
          </cell>
          <cell r="F53">
            <v>3903.5329117927549</v>
          </cell>
          <cell r="G53">
            <v>4974.9002734107507</v>
          </cell>
          <cell r="H53">
            <v>3916.7948811817246</v>
          </cell>
          <cell r="I53">
            <v>30</v>
          </cell>
          <cell r="J53">
            <v>8.8800000000000008</v>
          </cell>
          <cell r="K53">
            <v>8.19</v>
          </cell>
        </row>
        <row r="54">
          <cell r="B54" t="str">
            <v>A-4/5</v>
          </cell>
          <cell r="C54" t="str">
            <v>A-4/4</v>
          </cell>
          <cell r="E54">
            <v>4974.9002734107507</v>
          </cell>
          <cell r="F54">
            <v>3916.7948811817246</v>
          </cell>
          <cell r="G54">
            <v>5001.8097544151478</v>
          </cell>
          <cell r="H54">
            <v>3930.0568505706942</v>
          </cell>
          <cell r="I54">
            <v>30.01</v>
          </cell>
          <cell r="J54">
            <v>8.19</v>
          </cell>
          <cell r="K54">
            <v>7.42</v>
          </cell>
        </row>
        <row r="55">
          <cell r="B55" t="str">
            <v>A-4/4</v>
          </cell>
          <cell r="C55" t="str">
            <v>A-4/3</v>
          </cell>
          <cell r="E55">
            <v>5001.8097544151478</v>
          </cell>
          <cell r="F55">
            <v>3930.0568505706942</v>
          </cell>
          <cell r="G55">
            <v>5028.7192354195458</v>
          </cell>
          <cell r="H55">
            <v>3943.3188199596643</v>
          </cell>
          <cell r="I55">
            <v>30.01</v>
          </cell>
          <cell r="J55">
            <v>7.42</v>
          </cell>
          <cell r="K55">
            <v>6.67</v>
          </cell>
        </row>
        <row r="56">
          <cell r="B56" t="str">
            <v>A-4/3</v>
          </cell>
          <cell r="C56" t="str">
            <v>A-4/2</v>
          </cell>
          <cell r="E56">
            <v>5028.7192354195458</v>
          </cell>
          <cell r="F56">
            <v>3943.3188199596643</v>
          </cell>
          <cell r="G56">
            <v>5055.6287164239429</v>
          </cell>
          <cell r="H56">
            <v>3956.580789348634</v>
          </cell>
          <cell r="I56">
            <v>30</v>
          </cell>
          <cell r="J56">
            <v>6.67</v>
          </cell>
          <cell r="K56">
            <v>6.08</v>
          </cell>
        </row>
        <row r="57">
          <cell r="B57" t="str">
            <v>A-4/2</v>
          </cell>
          <cell r="C57" t="str">
            <v>A-4/1</v>
          </cell>
          <cell r="E57">
            <v>5055.6287164239429</v>
          </cell>
          <cell r="F57">
            <v>3956.580789348634</v>
          </cell>
          <cell r="G57">
            <v>5082.5086577646452</v>
          </cell>
          <cell r="H57">
            <v>3969.9025292320121</v>
          </cell>
          <cell r="I57">
            <v>30.01</v>
          </cell>
          <cell r="J57">
            <v>6.08</v>
          </cell>
          <cell r="K57">
            <v>5.33</v>
          </cell>
        </row>
        <row r="58">
          <cell r="B58" t="str">
            <v>A-4/1</v>
          </cell>
          <cell r="C58" t="str">
            <v>A-4</v>
          </cell>
          <cell r="E58">
            <v>5082.5086577646452</v>
          </cell>
          <cell r="F58">
            <v>3969.9025292320121</v>
          </cell>
          <cell r="G58">
            <v>5109.41</v>
          </cell>
          <cell r="H58">
            <v>3983.1809999999996</v>
          </cell>
          <cell r="I58">
            <v>30</v>
          </cell>
          <cell r="J58">
            <v>5.33</v>
          </cell>
          <cell r="K58">
            <v>4.04</v>
          </cell>
        </row>
        <row r="59">
          <cell r="B59" t="str">
            <v>A-4</v>
          </cell>
          <cell r="C59" t="str">
            <v>A-3</v>
          </cell>
          <cell r="D59" t="str">
            <v>J</v>
          </cell>
          <cell r="E59">
            <v>5109.41</v>
          </cell>
          <cell r="F59">
            <v>3983.1809999999996</v>
          </cell>
          <cell r="G59">
            <v>5137.1612669124115</v>
          </cell>
          <cell r="H59">
            <v>3994.5769284288758</v>
          </cell>
          <cell r="I59">
            <v>30</v>
          </cell>
          <cell r="J59">
            <v>4.04</v>
          </cell>
          <cell r="K59">
            <v>3.76</v>
          </cell>
        </row>
        <row r="60">
          <cell r="B60" t="str">
            <v>A-3</v>
          </cell>
          <cell r="C60" t="str">
            <v>A-2</v>
          </cell>
          <cell r="E60">
            <v>5137.1612669124115</v>
          </cell>
          <cell r="F60">
            <v>3994.5769284288758</v>
          </cell>
          <cell r="G60">
            <v>5166.1699152782758</v>
          </cell>
          <cell r="H60">
            <v>4006.4454405779888</v>
          </cell>
          <cell r="I60">
            <v>31.35</v>
          </cell>
          <cell r="J60">
            <v>3.76</v>
          </cell>
          <cell r="K60">
            <v>2.95</v>
          </cell>
        </row>
        <row r="61">
          <cell r="B61" t="str">
            <v>A-67</v>
          </cell>
          <cell r="C61" t="str">
            <v>A-66</v>
          </cell>
          <cell r="D61" t="str">
            <v>H</v>
          </cell>
          <cell r="E61">
            <v>5274.0770134203503</v>
          </cell>
          <cell r="F61">
            <v>3585.1900228323238</v>
          </cell>
          <cell r="G61">
            <v>5274.9723965491376</v>
          </cell>
          <cell r="H61">
            <v>3615.1766580062258</v>
          </cell>
          <cell r="I61">
            <v>30</v>
          </cell>
          <cell r="J61">
            <v>1.95</v>
          </cell>
          <cell r="K61">
            <v>2.9</v>
          </cell>
        </row>
        <row r="62">
          <cell r="B62" t="str">
            <v>A-66</v>
          </cell>
          <cell r="C62" t="str">
            <v>A-66</v>
          </cell>
          <cell r="E62">
            <v>5274.9723965491376</v>
          </cell>
          <cell r="F62">
            <v>3615.1766580062258</v>
          </cell>
          <cell r="G62">
            <v>5274.9723965491376</v>
          </cell>
          <cell r="H62">
            <v>3615.1766580062258</v>
          </cell>
          <cell r="I62">
            <v>0</v>
          </cell>
          <cell r="J62">
            <v>2.9</v>
          </cell>
          <cell r="K62">
            <v>2.9</v>
          </cell>
        </row>
        <row r="63">
          <cell r="B63" t="str">
            <v>A-66</v>
          </cell>
          <cell r="C63" t="str">
            <v>A-65</v>
          </cell>
          <cell r="E63">
            <v>5274.9723965491376</v>
          </cell>
          <cell r="F63">
            <v>3615.1766580062258</v>
          </cell>
          <cell r="G63">
            <v>5275.8677796779257</v>
          </cell>
          <cell r="H63">
            <v>3645.1632931801273</v>
          </cell>
          <cell r="I63">
            <v>30</v>
          </cell>
          <cell r="J63">
            <v>2.9</v>
          </cell>
          <cell r="K63">
            <v>2.35</v>
          </cell>
        </row>
        <row r="64">
          <cell r="B64" t="str">
            <v>A-65</v>
          </cell>
          <cell r="C64" t="str">
            <v>A-64</v>
          </cell>
          <cell r="E64">
            <v>5275.8677796779257</v>
          </cell>
          <cell r="F64">
            <v>3645.1632931801273</v>
          </cell>
          <cell r="G64">
            <v>5276.7631628067129</v>
          </cell>
          <cell r="H64">
            <v>3675.1499283540293</v>
          </cell>
          <cell r="I64">
            <v>30</v>
          </cell>
          <cell r="J64">
            <v>2.35</v>
          </cell>
          <cell r="K64">
            <v>2.54</v>
          </cell>
        </row>
        <row r="65">
          <cell r="B65" t="str">
            <v>A-64</v>
          </cell>
          <cell r="C65" t="str">
            <v>A-63</v>
          </cell>
          <cell r="E65">
            <v>5276.7631628067129</v>
          </cell>
          <cell r="F65">
            <v>3675.1499283540293</v>
          </cell>
          <cell r="G65">
            <v>5277.6585459355001</v>
          </cell>
          <cell r="H65">
            <v>3705.1365635279312</v>
          </cell>
          <cell r="I65">
            <v>30.01</v>
          </cell>
          <cell r="J65">
            <v>2.54</v>
          </cell>
          <cell r="K65">
            <v>2.46</v>
          </cell>
        </row>
        <row r="66">
          <cell r="B66" t="str">
            <v>A-63</v>
          </cell>
          <cell r="C66" t="str">
            <v>A-62</v>
          </cell>
          <cell r="E66">
            <v>5277.6585459355001</v>
          </cell>
          <cell r="F66">
            <v>3705.1365635279312</v>
          </cell>
          <cell r="G66">
            <v>5278.5539290642873</v>
          </cell>
          <cell r="H66">
            <v>3735.1231987018327</v>
          </cell>
          <cell r="I66">
            <v>30</v>
          </cell>
          <cell r="J66">
            <v>2.46</v>
          </cell>
          <cell r="K66">
            <v>1.88</v>
          </cell>
        </row>
        <row r="67">
          <cell r="B67" t="str">
            <v>A-62</v>
          </cell>
          <cell r="C67" t="str">
            <v>A-61</v>
          </cell>
          <cell r="E67">
            <v>5278.5539290642873</v>
          </cell>
          <cell r="F67">
            <v>3735.1231987018327</v>
          </cell>
          <cell r="G67">
            <v>5279.4493121930755</v>
          </cell>
          <cell r="H67">
            <v>3765.1098338757347</v>
          </cell>
          <cell r="I67">
            <v>30</v>
          </cell>
          <cell r="J67">
            <v>1.88</v>
          </cell>
          <cell r="K67">
            <v>2.78</v>
          </cell>
        </row>
        <row r="68">
          <cell r="B68" t="str">
            <v>A-61</v>
          </cell>
          <cell r="C68" t="str">
            <v>A-60</v>
          </cell>
          <cell r="E68">
            <v>5279.4493121930755</v>
          </cell>
          <cell r="F68">
            <v>3765.1098338757347</v>
          </cell>
          <cell r="G68">
            <v>5280.3446953218627</v>
          </cell>
          <cell r="H68">
            <v>3795.0964690496362</v>
          </cell>
          <cell r="I68">
            <v>30.01</v>
          </cell>
          <cell r="J68">
            <v>2.78</v>
          </cell>
          <cell r="K68">
            <v>2</v>
          </cell>
        </row>
        <row r="69">
          <cell r="B69" t="str">
            <v>A-60</v>
          </cell>
          <cell r="C69" t="str">
            <v>A-59</v>
          </cell>
          <cell r="E69">
            <v>5280.3446953218627</v>
          </cell>
          <cell r="F69">
            <v>3795.0964690496362</v>
          </cell>
          <cell r="G69">
            <v>5281.2400784506499</v>
          </cell>
          <cell r="H69">
            <v>3825.0831042235382</v>
          </cell>
          <cell r="I69">
            <v>30</v>
          </cell>
          <cell r="J69">
            <v>2</v>
          </cell>
          <cell r="K69">
            <v>2.06</v>
          </cell>
        </row>
        <row r="70">
          <cell r="B70" t="str">
            <v>A-59/3</v>
          </cell>
          <cell r="C70" t="str">
            <v>A-59/2</v>
          </cell>
          <cell r="D70" t="str">
            <v>H</v>
          </cell>
          <cell r="E70">
            <v>5370.8019887297278</v>
          </cell>
          <cell r="F70">
            <v>3816.2138186174502</v>
          </cell>
          <cell r="G70">
            <v>5340.9480186367018</v>
          </cell>
          <cell r="H70">
            <v>3819.1702471528129</v>
          </cell>
          <cell r="I70">
            <v>30</v>
          </cell>
          <cell r="J70">
            <v>2.08</v>
          </cell>
          <cell r="K70">
            <v>2.15</v>
          </cell>
        </row>
        <row r="71">
          <cell r="B71" t="str">
            <v>A-59/2</v>
          </cell>
          <cell r="C71" t="str">
            <v>A-59/1</v>
          </cell>
          <cell r="E71">
            <v>5340.9480186367018</v>
          </cell>
          <cell r="F71">
            <v>3819.1702471528129</v>
          </cell>
          <cell r="G71">
            <v>5311.0940485436759</v>
          </cell>
          <cell r="H71">
            <v>3822.1266756881755</v>
          </cell>
          <cell r="I71">
            <v>30</v>
          </cell>
          <cell r="J71">
            <v>2.15</v>
          </cell>
          <cell r="K71">
            <v>2.1</v>
          </cell>
        </row>
        <row r="72">
          <cell r="B72" t="str">
            <v>A-59/1</v>
          </cell>
          <cell r="C72" t="str">
            <v>A-59</v>
          </cell>
          <cell r="E72">
            <v>5311.0940485436759</v>
          </cell>
          <cell r="F72">
            <v>3822.1266756881755</v>
          </cell>
          <cell r="G72">
            <v>5281.2400784506499</v>
          </cell>
          <cell r="H72">
            <v>3825.0831042235382</v>
          </cell>
          <cell r="I72">
            <v>30</v>
          </cell>
          <cell r="J72">
            <v>2.1</v>
          </cell>
          <cell r="K72">
            <v>2.06</v>
          </cell>
        </row>
        <row r="73">
          <cell r="B73" t="str">
            <v>A-59</v>
          </cell>
          <cell r="C73" t="str">
            <v>A-58</v>
          </cell>
          <cell r="D73" t="str">
            <v>J</v>
          </cell>
          <cell r="E73">
            <v>5281.2400784506499</v>
          </cell>
          <cell r="F73">
            <v>3825.0831042235382</v>
          </cell>
          <cell r="G73">
            <v>5281.9379006719264</v>
          </cell>
          <cell r="H73">
            <v>3848.4533685192418</v>
          </cell>
          <cell r="I73">
            <v>23.39</v>
          </cell>
          <cell r="J73">
            <v>2.06</v>
          </cell>
          <cell r="K73">
            <v>1.86</v>
          </cell>
        </row>
        <row r="74">
          <cell r="B74" t="str">
            <v>A-58</v>
          </cell>
          <cell r="C74" t="str">
            <v>A-57</v>
          </cell>
          <cell r="E74">
            <v>5281.9379006719264</v>
          </cell>
          <cell r="F74">
            <v>3848.4533685192418</v>
          </cell>
          <cell r="G74">
            <v>5282.5533070395377</v>
          </cell>
          <cell r="H74">
            <v>3869.0635024785943</v>
          </cell>
          <cell r="I74">
            <v>20.62</v>
          </cell>
          <cell r="J74">
            <v>1.86</v>
          </cell>
          <cell r="K74">
            <v>1.95</v>
          </cell>
        </row>
        <row r="75">
          <cell r="B75" t="str">
            <v>A-57/3</v>
          </cell>
          <cell r="C75" t="str">
            <v>A-57/2</v>
          </cell>
          <cell r="D75" t="str">
            <v>H</v>
          </cell>
          <cell r="E75">
            <v>5372.0315632572574</v>
          </cell>
          <cell r="F75">
            <v>3859.3866401650102</v>
          </cell>
          <cell r="G75">
            <v>5342.2054778513511</v>
          </cell>
          <cell r="H75">
            <v>3862.6122609362051</v>
          </cell>
          <cell r="I75">
            <v>30.01</v>
          </cell>
          <cell r="J75">
            <v>1.96</v>
          </cell>
          <cell r="K75">
            <v>1.98</v>
          </cell>
        </row>
        <row r="76">
          <cell r="B76" t="str">
            <v>A-57/2</v>
          </cell>
          <cell r="C76" t="str">
            <v>A-57/1</v>
          </cell>
          <cell r="E76">
            <v>5342.2054778513511</v>
          </cell>
          <cell r="F76">
            <v>3862.6122609362051</v>
          </cell>
          <cell r="G76">
            <v>5312.379392445444</v>
          </cell>
          <cell r="H76">
            <v>3865.8378817073994</v>
          </cell>
          <cell r="I76">
            <v>30.01</v>
          </cell>
          <cell r="J76">
            <v>1.98</v>
          </cell>
          <cell r="K76">
            <v>1.94</v>
          </cell>
        </row>
        <row r="77">
          <cell r="B77" t="str">
            <v>A-57/1</v>
          </cell>
          <cell r="C77" t="str">
            <v>A-57</v>
          </cell>
          <cell r="E77">
            <v>5312.379392445444</v>
          </cell>
          <cell r="F77">
            <v>3865.8378817073994</v>
          </cell>
          <cell r="G77">
            <v>5282.5533070395377</v>
          </cell>
          <cell r="H77">
            <v>3869.0635024785943</v>
          </cell>
          <cell r="I77">
            <v>30.01</v>
          </cell>
          <cell r="J77">
            <v>1.94</v>
          </cell>
          <cell r="K77">
            <v>1.95</v>
          </cell>
        </row>
        <row r="78">
          <cell r="B78" t="str">
            <v>A-57</v>
          </cell>
          <cell r="C78" t="str">
            <v>A-56</v>
          </cell>
          <cell r="D78" t="str">
            <v>J</v>
          </cell>
          <cell r="E78">
            <v>5282.5533070395377</v>
          </cell>
          <cell r="F78">
            <v>3869.0635024785943</v>
          </cell>
          <cell r="G78">
            <v>5283.4486901683249</v>
          </cell>
          <cell r="H78">
            <v>3899.0501376524962</v>
          </cell>
          <cell r="I78">
            <v>30</v>
          </cell>
          <cell r="J78">
            <v>1.95</v>
          </cell>
          <cell r="K78">
            <v>1.99</v>
          </cell>
        </row>
        <row r="79">
          <cell r="B79" t="str">
            <v>A-56</v>
          </cell>
          <cell r="C79" t="str">
            <v>A-55</v>
          </cell>
          <cell r="E79">
            <v>5283.4486901683249</v>
          </cell>
          <cell r="F79">
            <v>3899.0501376524962</v>
          </cell>
          <cell r="G79">
            <v>5284.22468887994</v>
          </cell>
          <cell r="H79">
            <v>3925.0385548032109</v>
          </cell>
          <cell r="I79">
            <v>26</v>
          </cell>
          <cell r="J79">
            <v>1.99</v>
          </cell>
          <cell r="K79">
            <v>1.87</v>
          </cell>
        </row>
        <row r="80">
          <cell r="B80" t="str">
            <v>A-55</v>
          </cell>
          <cell r="C80" t="str">
            <v>A-54</v>
          </cell>
          <cell r="E80">
            <v>5284.22468887994</v>
          </cell>
          <cell r="F80">
            <v>3925.0385548032109</v>
          </cell>
          <cell r="G80">
            <v>5284.9152848551448</v>
          </cell>
          <cell r="H80">
            <v>3948.166810066502</v>
          </cell>
          <cell r="I80">
            <v>23.14</v>
          </cell>
          <cell r="J80">
            <v>1.87</v>
          </cell>
          <cell r="K80">
            <v>2.19</v>
          </cell>
        </row>
        <row r="81">
          <cell r="B81" t="str">
            <v>A-54</v>
          </cell>
          <cell r="C81" t="str">
            <v>A-53</v>
          </cell>
          <cell r="E81">
            <v>5284.9152848551448</v>
          </cell>
          <cell r="F81">
            <v>3948.166810066502</v>
          </cell>
          <cell r="G81">
            <v>5285.7169940945851</v>
          </cell>
          <cell r="H81">
            <v>3975.0162800930461</v>
          </cell>
          <cell r="I81">
            <v>26.87</v>
          </cell>
          <cell r="J81">
            <v>2.19</v>
          </cell>
          <cell r="K81">
            <v>2.14</v>
          </cell>
        </row>
        <row r="82">
          <cell r="B82" t="str">
            <v>A-53/9</v>
          </cell>
          <cell r="C82" t="str">
            <v>A-53/8</v>
          </cell>
          <cell r="D82" t="str">
            <v>H</v>
          </cell>
          <cell r="E82">
            <v>5385.2016509001132</v>
          </cell>
          <cell r="F82">
            <v>3824.1761645059437</v>
          </cell>
          <cell r="G82">
            <v>5386.8844094157621</v>
          </cell>
          <cell r="H82">
            <v>3857.7803398936785</v>
          </cell>
          <cell r="I82">
            <v>33.65</v>
          </cell>
          <cell r="J82">
            <v>2.11</v>
          </cell>
          <cell r="K82">
            <v>2.06</v>
          </cell>
        </row>
        <row r="83">
          <cell r="B83" t="str">
            <v>A-53/8/1</v>
          </cell>
          <cell r="C83" t="str">
            <v>A-53/8</v>
          </cell>
          <cell r="D83" t="str">
            <v>H</v>
          </cell>
          <cell r="E83">
            <v>5425.1087232994932</v>
          </cell>
          <cell r="F83">
            <v>3853.6464705256381</v>
          </cell>
          <cell r="G83">
            <v>5386.8844094157621</v>
          </cell>
          <cell r="H83">
            <v>3857.7803398936785</v>
          </cell>
          <cell r="I83">
            <v>38.449999999999996</v>
          </cell>
          <cell r="J83">
            <v>1.57</v>
          </cell>
          <cell r="K83">
            <v>2.06</v>
          </cell>
        </row>
        <row r="84">
          <cell r="B84" t="str">
            <v>A-53/8</v>
          </cell>
          <cell r="C84" t="str">
            <v>A-53/7</v>
          </cell>
          <cell r="D84" t="str">
            <v>J</v>
          </cell>
          <cell r="E84">
            <v>5386.8844094157621</v>
          </cell>
          <cell r="F84">
            <v>3857.7803398936785</v>
          </cell>
          <cell r="G84">
            <v>5388.2725521317634</v>
          </cell>
          <cell r="H84">
            <v>3885.5011274326553</v>
          </cell>
          <cell r="I84">
            <v>27.76</v>
          </cell>
          <cell r="J84">
            <v>2.06</v>
          </cell>
          <cell r="K84">
            <v>1.92</v>
          </cell>
        </row>
        <row r="85">
          <cell r="B85" t="str">
            <v>A-53/7</v>
          </cell>
          <cell r="C85" t="str">
            <v>A-53/6</v>
          </cell>
          <cell r="E85">
            <v>5388.2725521317634</v>
          </cell>
          <cell r="F85">
            <v>3885.5011274326553</v>
          </cell>
          <cell r="G85">
            <v>5389.8351887316076</v>
          </cell>
          <cell r="H85">
            <v>3916.7065047224642</v>
          </cell>
          <cell r="I85">
            <v>31.25</v>
          </cell>
          <cell r="J85">
            <v>1.92</v>
          </cell>
          <cell r="K85">
            <v>1.87</v>
          </cell>
        </row>
        <row r="86">
          <cell r="B86" t="str">
            <v>A-53/6/3</v>
          </cell>
          <cell r="C86" t="str">
            <v>A-53/6/2</v>
          </cell>
          <cell r="D86" t="str">
            <v>H</v>
          </cell>
          <cell r="E86">
            <v>5300.1139808179341</v>
          </cell>
          <cell r="F86">
            <v>3923.7849827023219</v>
          </cell>
          <cell r="G86">
            <v>5330.0210501224919</v>
          </cell>
          <cell r="H86">
            <v>3921.4254900423693</v>
          </cell>
          <cell r="I86">
            <v>30.01</v>
          </cell>
          <cell r="J86">
            <v>1.51</v>
          </cell>
          <cell r="K86">
            <v>1.77</v>
          </cell>
        </row>
        <row r="87">
          <cell r="B87" t="str">
            <v>A-53/6/2</v>
          </cell>
          <cell r="C87" t="str">
            <v>A-53/6/1</v>
          </cell>
          <cell r="E87">
            <v>5330.0210501224919</v>
          </cell>
          <cell r="F87">
            <v>3921.4254900423693</v>
          </cell>
          <cell r="G87">
            <v>5359.9281194270498</v>
          </cell>
          <cell r="H87">
            <v>3919.0659973824168</v>
          </cell>
          <cell r="I87">
            <v>30</v>
          </cell>
          <cell r="J87">
            <v>1.77</v>
          </cell>
          <cell r="K87">
            <v>1.72</v>
          </cell>
        </row>
        <row r="88">
          <cell r="B88" t="str">
            <v>A-53/6/1</v>
          </cell>
          <cell r="C88" t="str">
            <v>A-53/6</v>
          </cell>
          <cell r="E88">
            <v>5359.9281194270498</v>
          </cell>
          <cell r="F88">
            <v>3919.0659973824168</v>
          </cell>
          <cell r="G88">
            <v>5389.8351887316076</v>
          </cell>
          <cell r="H88">
            <v>3916.7065047224642</v>
          </cell>
          <cell r="I88">
            <v>30</v>
          </cell>
          <cell r="J88">
            <v>1.72</v>
          </cell>
          <cell r="K88">
            <v>1.87</v>
          </cell>
        </row>
        <row r="89">
          <cell r="B89" t="str">
            <v>A-53/6/5</v>
          </cell>
          <cell r="C89" t="str">
            <v>A-53/6/4</v>
          </cell>
          <cell r="D89" t="str">
            <v>H</v>
          </cell>
          <cell r="E89">
            <v>5449.6493273407232</v>
          </cell>
          <cell r="F89">
            <v>3911.9875194025599</v>
          </cell>
          <cell r="G89">
            <v>5419.7422580361654</v>
          </cell>
          <cell r="H89">
            <v>3914.347012062512</v>
          </cell>
          <cell r="I89">
            <v>30</v>
          </cell>
          <cell r="J89">
            <v>1.97</v>
          </cell>
          <cell r="K89">
            <v>1.74</v>
          </cell>
        </row>
        <row r="90">
          <cell r="B90" t="str">
            <v>A-53/6/4</v>
          </cell>
          <cell r="C90" t="str">
            <v>A-53/6</v>
          </cell>
          <cell r="E90">
            <v>5419.7422580361654</v>
          </cell>
          <cell r="F90">
            <v>3914.347012062512</v>
          </cell>
          <cell r="G90">
            <v>5389.8351887316076</v>
          </cell>
          <cell r="H90">
            <v>3916.7065047224642</v>
          </cell>
          <cell r="I90">
            <v>30.01</v>
          </cell>
          <cell r="J90">
            <v>1.74</v>
          </cell>
          <cell r="K90">
            <v>1.87</v>
          </cell>
        </row>
        <row r="91">
          <cell r="B91" t="str">
            <v>A-53/6</v>
          </cell>
          <cell r="C91" t="str">
            <v>A-53/5</v>
          </cell>
          <cell r="D91" t="str">
            <v>J</v>
          </cell>
          <cell r="E91">
            <v>5389.8351887316076</v>
          </cell>
          <cell r="F91">
            <v>3916.7065047224642</v>
          </cell>
          <cell r="G91">
            <v>5391.0852512533602</v>
          </cell>
          <cell r="H91">
            <v>3941.6698728088318</v>
          </cell>
          <cell r="I91">
            <v>25</v>
          </cell>
          <cell r="J91">
            <v>1.87</v>
          </cell>
          <cell r="K91">
            <v>1.85</v>
          </cell>
        </row>
        <row r="92">
          <cell r="B92" t="str">
            <v>A-53/5</v>
          </cell>
          <cell r="C92" t="str">
            <v>A-53/4</v>
          </cell>
          <cell r="E92">
            <v>5391.0852512533602</v>
          </cell>
          <cell r="F92">
            <v>3941.6698728088318</v>
          </cell>
          <cell r="G92">
            <v>5392.2358227512777</v>
          </cell>
          <cell r="H92">
            <v>3964.6464354306277</v>
          </cell>
          <cell r="I92">
            <v>23.01</v>
          </cell>
          <cell r="J92">
            <v>1.85</v>
          </cell>
          <cell r="K92">
            <v>1.95</v>
          </cell>
        </row>
        <row r="93">
          <cell r="B93" t="str">
            <v>A-53/4/8</v>
          </cell>
          <cell r="C93" t="str">
            <v>A-53/4/7</v>
          </cell>
          <cell r="D93" t="str">
            <v>H</v>
          </cell>
          <cell r="E93">
            <v>5461.2534926477801</v>
          </cell>
          <cell r="F93">
            <v>4106.5228979137364</v>
          </cell>
          <cell r="G93">
            <v>5433.4685075015168</v>
          </cell>
          <cell r="H93">
            <v>4095.2094280471611</v>
          </cell>
          <cell r="I93">
            <v>30</v>
          </cell>
          <cell r="J93">
            <v>2.2000000000000002</v>
          </cell>
          <cell r="K93">
            <v>1.84</v>
          </cell>
        </row>
        <row r="94">
          <cell r="B94" t="str">
            <v>A-53/4/7</v>
          </cell>
          <cell r="C94" t="str">
            <v>A-53/4/6</v>
          </cell>
          <cell r="E94">
            <v>5433.4685075015168</v>
          </cell>
          <cell r="F94">
            <v>4095.2094280471611</v>
          </cell>
          <cell r="G94">
            <v>5405.6835223552525</v>
          </cell>
          <cell r="H94">
            <v>4083.8959581805857</v>
          </cell>
          <cell r="I94">
            <v>30</v>
          </cell>
          <cell r="J94">
            <v>1.84</v>
          </cell>
          <cell r="K94">
            <v>1.7</v>
          </cell>
        </row>
        <row r="95">
          <cell r="B95" t="str">
            <v>A-53/4/6</v>
          </cell>
          <cell r="C95" t="str">
            <v>A-53/4/5</v>
          </cell>
          <cell r="E95">
            <v>5405.6835223552525</v>
          </cell>
          <cell r="F95">
            <v>4083.8959581805857</v>
          </cell>
          <cell r="G95">
            <v>5377.8985372089892</v>
          </cell>
          <cell r="H95">
            <v>4072.5824883140103</v>
          </cell>
          <cell r="I95">
            <v>30</v>
          </cell>
          <cell r="J95">
            <v>1.7</v>
          </cell>
          <cell r="K95">
            <v>2.63</v>
          </cell>
        </row>
        <row r="96">
          <cell r="B96" t="str">
            <v>A-53/4/5</v>
          </cell>
          <cell r="C96" t="str">
            <v>A-53/4/4</v>
          </cell>
          <cell r="E96">
            <v>5377.8985372089892</v>
          </cell>
          <cell r="F96">
            <v>4072.5824883140103</v>
          </cell>
          <cell r="G96">
            <v>5386.8176422861434</v>
          </cell>
          <cell r="H96">
            <v>4053.5706613470225</v>
          </cell>
          <cell r="I96">
            <v>21.01</v>
          </cell>
          <cell r="J96">
            <v>2.63</v>
          </cell>
          <cell r="K96">
            <v>2.52</v>
          </cell>
        </row>
        <row r="97">
          <cell r="B97" t="str">
            <v>A-53/4/4</v>
          </cell>
          <cell r="C97" t="str">
            <v>A-53/4/3</v>
          </cell>
          <cell r="E97">
            <v>5386.8176422861434</v>
          </cell>
          <cell r="F97">
            <v>4053.5706613470225</v>
          </cell>
          <cell r="G97">
            <v>5395.7367473632976</v>
          </cell>
          <cell r="H97">
            <v>4034.5588343800346</v>
          </cell>
          <cell r="I97">
            <v>21</v>
          </cell>
          <cell r="J97">
            <v>2.52</v>
          </cell>
          <cell r="K97">
            <v>2.41</v>
          </cell>
        </row>
        <row r="98">
          <cell r="B98" t="str">
            <v>A-53/4/3</v>
          </cell>
          <cell r="C98" t="str">
            <v>A-53/4/2</v>
          </cell>
          <cell r="E98">
            <v>5395.7367473632976</v>
          </cell>
          <cell r="F98">
            <v>4034.5588343800346</v>
          </cell>
          <cell r="G98">
            <v>5394.4364039359762</v>
          </cell>
          <cell r="H98">
            <v>4008.5913719131122</v>
          </cell>
          <cell r="I98">
            <v>26.01</v>
          </cell>
          <cell r="J98">
            <v>2.41</v>
          </cell>
          <cell r="K98">
            <v>2.4300000000000002</v>
          </cell>
        </row>
        <row r="99">
          <cell r="B99" t="str">
            <v>A-53/4/2/3</v>
          </cell>
          <cell r="C99" t="str">
            <v>A-53/4/2/2</v>
          </cell>
          <cell r="D99" t="str">
            <v>H</v>
          </cell>
          <cell r="E99">
            <v>5304.7185881774094</v>
          </cell>
          <cell r="F99">
            <v>4015.7127155722687</v>
          </cell>
          <cell r="G99">
            <v>5334.6245267635977</v>
          </cell>
          <cell r="H99">
            <v>4013.3389343525469</v>
          </cell>
          <cell r="I99">
            <v>30</v>
          </cell>
          <cell r="J99">
            <v>2.35</v>
          </cell>
          <cell r="K99">
            <v>2.1</v>
          </cell>
        </row>
        <row r="100">
          <cell r="B100" t="str">
            <v>A-53/4/2/2</v>
          </cell>
          <cell r="C100" t="str">
            <v>A-53/4/2/1</v>
          </cell>
          <cell r="E100">
            <v>5334.6245267635977</v>
          </cell>
          <cell r="F100">
            <v>4013.3389343525469</v>
          </cell>
          <cell r="G100">
            <v>5364.5304653497869</v>
          </cell>
          <cell r="H100">
            <v>4010.9651531328313</v>
          </cell>
          <cell r="I100">
            <v>30</v>
          </cell>
          <cell r="J100">
            <v>2.1</v>
          </cell>
          <cell r="K100">
            <v>2.09</v>
          </cell>
        </row>
        <row r="101">
          <cell r="B101" t="str">
            <v>A-53/4/2/1</v>
          </cell>
          <cell r="C101" t="str">
            <v>A-53/4/2</v>
          </cell>
          <cell r="E101">
            <v>5364.5304653497869</v>
          </cell>
          <cell r="F101">
            <v>4010.9651531328313</v>
          </cell>
          <cell r="G101">
            <v>5394.4364039359762</v>
          </cell>
          <cell r="H101">
            <v>4008.5913719131122</v>
          </cell>
          <cell r="I101">
            <v>30</v>
          </cell>
          <cell r="J101">
            <v>2.09</v>
          </cell>
          <cell r="K101">
            <v>2.4300000000000002</v>
          </cell>
        </row>
        <row r="102">
          <cell r="B102" t="str">
            <v>A-53/4/2/6</v>
          </cell>
          <cell r="C102" t="str">
            <v>A-53/4/2/5</v>
          </cell>
          <cell r="D102" t="str">
            <v>H</v>
          </cell>
          <cell r="E102">
            <v>5484.1542196945438</v>
          </cell>
          <cell r="F102">
            <v>4001.4700282539602</v>
          </cell>
          <cell r="G102">
            <v>5454.2482811083546</v>
          </cell>
          <cell r="H102">
            <v>4003.8438094736775</v>
          </cell>
          <cell r="I102">
            <v>30</v>
          </cell>
          <cell r="J102">
            <v>2.2599999999999998</v>
          </cell>
          <cell r="K102">
            <v>2.04</v>
          </cell>
        </row>
        <row r="103">
          <cell r="B103" t="str">
            <v>A-53/4/2/5</v>
          </cell>
          <cell r="C103" t="str">
            <v>A-53/4/2/4</v>
          </cell>
          <cell r="E103">
            <v>5454.2482811083546</v>
          </cell>
          <cell r="F103">
            <v>4003.8438094736775</v>
          </cell>
          <cell r="G103">
            <v>5424.3423425221654</v>
          </cell>
          <cell r="H103">
            <v>4006.2175906933949</v>
          </cell>
          <cell r="I103">
            <v>30</v>
          </cell>
          <cell r="J103">
            <v>2.04</v>
          </cell>
          <cell r="K103">
            <v>1.87</v>
          </cell>
        </row>
        <row r="104">
          <cell r="B104" t="str">
            <v>A-53/4/2/4</v>
          </cell>
          <cell r="C104" t="str">
            <v>A-53/4/2</v>
          </cell>
          <cell r="E104">
            <v>5424.3423425221654</v>
          </cell>
          <cell r="F104">
            <v>4006.2175906933949</v>
          </cell>
          <cell r="G104">
            <v>5394.4364039359762</v>
          </cell>
          <cell r="H104">
            <v>4008.5913719131122</v>
          </cell>
          <cell r="I104">
            <v>30</v>
          </cell>
          <cell r="J104">
            <v>1.87</v>
          </cell>
          <cell r="K104">
            <v>2.4300000000000002</v>
          </cell>
        </row>
        <row r="105">
          <cell r="B105" t="str">
            <v>A-53/4/2</v>
          </cell>
          <cell r="C105" t="str">
            <v>A-53/4/1</v>
          </cell>
          <cell r="D105" t="str">
            <v>J</v>
          </cell>
          <cell r="E105">
            <v>5394.4364039359762</v>
          </cell>
          <cell r="F105">
            <v>4008.5913719131122</v>
          </cell>
          <cell r="G105">
            <v>5393.3841011373097</v>
          </cell>
          <cell r="H105">
            <v>3987.577205306</v>
          </cell>
          <cell r="I105">
            <v>21.05</v>
          </cell>
          <cell r="J105">
            <v>2.4300000000000002</v>
          </cell>
          <cell r="K105">
            <v>2.38</v>
          </cell>
        </row>
        <row r="106">
          <cell r="B106" t="str">
            <v>A-53/4/1</v>
          </cell>
          <cell r="C106" t="str">
            <v>A-53/4</v>
          </cell>
          <cell r="E106">
            <v>5393.3841011373097</v>
          </cell>
          <cell r="F106">
            <v>3987.577205306</v>
          </cell>
          <cell r="G106">
            <v>5392.2358227512777</v>
          </cell>
          <cell r="H106">
            <v>3964.6464354306277</v>
          </cell>
          <cell r="I106">
            <v>22.96</v>
          </cell>
          <cell r="J106">
            <v>2.38</v>
          </cell>
          <cell r="K106">
            <v>1.95</v>
          </cell>
        </row>
        <row r="107">
          <cell r="B107" t="str">
            <v>A-53/4/10</v>
          </cell>
          <cell r="C107" t="str">
            <v>A-53/4/9</v>
          </cell>
          <cell r="D107" t="str">
            <v>H</v>
          </cell>
          <cell r="E107">
            <v>5451.9535042651505</v>
          </cell>
          <cell r="F107">
            <v>3958.8327864381595</v>
          </cell>
          <cell r="G107">
            <v>5422.0946635082146</v>
          </cell>
          <cell r="H107">
            <v>3961.7396109343936</v>
          </cell>
          <cell r="I107">
            <v>30.01</v>
          </cell>
          <cell r="J107">
            <v>1.78</v>
          </cell>
          <cell r="K107">
            <v>1.85</v>
          </cell>
        </row>
        <row r="108">
          <cell r="B108" t="str">
            <v>A-53/4/9</v>
          </cell>
          <cell r="C108" t="str">
            <v>A-53/4</v>
          </cell>
          <cell r="E108">
            <v>5422.0946635082146</v>
          </cell>
          <cell r="F108">
            <v>3961.7396109343936</v>
          </cell>
          <cell r="G108">
            <v>5392.2358227512777</v>
          </cell>
          <cell r="H108">
            <v>3964.6464354306277</v>
          </cell>
          <cell r="I108">
            <v>30</v>
          </cell>
          <cell r="J108">
            <v>1.85</v>
          </cell>
          <cell r="K108">
            <v>1.95</v>
          </cell>
        </row>
        <row r="109">
          <cell r="B109" t="str">
            <v>A-53/4</v>
          </cell>
          <cell r="C109" t="str">
            <v>A-53/3</v>
          </cell>
          <cell r="D109" t="str">
            <v>J</v>
          </cell>
          <cell r="E109">
            <v>5392.2358227512777</v>
          </cell>
          <cell r="F109">
            <v>3964.6464354306277</v>
          </cell>
          <cell r="G109">
            <v>5362.3769819943409</v>
          </cell>
          <cell r="H109">
            <v>3967.5532599268563</v>
          </cell>
          <cell r="I109">
            <v>30</v>
          </cell>
          <cell r="J109">
            <v>1.95</v>
          </cell>
          <cell r="K109">
            <v>1.82</v>
          </cell>
        </row>
        <row r="110">
          <cell r="B110" t="str">
            <v>A-53/3</v>
          </cell>
          <cell r="C110" t="str">
            <v>A-53/2</v>
          </cell>
          <cell r="E110">
            <v>5362.3769819943409</v>
          </cell>
          <cell r="F110">
            <v>3967.5532599268563</v>
          </cell>
          <cell r="G110">
            <v>5332.5181412374041</v>
          </cell>
          <cell r="H110">
            <v>3970.4600844230849</v>
          </cell>
          <cell r="I110">
            <v>30.01</v>
          </cell>
          <cell r="J110">
            <v>1.82</v>
          </cell>
          <cell r="K110">
            <v>2.0699999999999998</v>
          </cell>
        </row>
        <row r="111">
          <cell r="B111" t="str">
            <v>A-53/2</v>
          </cell>
          <cell r="C111" t="str">
            <v>A-53/1</v>
          </cell>
          <cell r="E111">
            <v>5332.5181412374041</v>
          </cell>
          <cell r="F111">
            <v>3970.4600844230849</v>
          </cell>
          <cell r="G111">
            <v>5302.6593004804663</v>
          </cell>
          <cell r="H111">
            <v>3973.3669089193136</v>
          </cell>
          <cell r="I111">
            <v>30</v>
          </cell>
          <cell r="J111">
            <v>2.0699999999999998</v>
          </cell>
          <cell r="K111">
            <v>2.13</v>
          </cell>
        </row>
        <row r="112">
          <cell r="B112" t="str">
            <v>A-53/1</v>
          </cell>
          <cell r="C112" t="str">
            <v>A-53</v>
          </cell>
          <cell r="E112">
            <v>5302.6593004804663</v>
          </cell>
          <cell r="F112">
            <v>3973.3669089193136</v>
          </cell>
          <cell r="G112">
            <v>5285.7169940945851</v>
          </cell>
          <cell r="H112">
            <v>3975.0162800930461</v>
          </cell>
          <cell r="I112">
            <v>17.03</v>
          </cell>
          <cell r="J112">
            <v>2.13</v>
          </cell>
          <cell r="K112">
            <v>2.14</v>
          </cell>
        </row>
        <row r="113">
          <cell r="B113" t="str">
            <v>A-53</v>
          </cell>
          <cell r="C113" t="str">
            <v>A-52</v>
          </cell>
          <cell r="D113" t="str">
            <v>J</v>
          </cell>
          <cell r="E113">
            <v>5285.7169940945851</v>
          </cell>
          <cell r="F113">
            <v>3975.0162800930461</v>
          </cell>
          <cell r="G113">
            <v>5280.2807083223497</v>
          </cell>
          <cell r="H113">
            <v>3993.2219604429433</v>
          </cell>
          <cell r="I113">
            <v>19.010000000000002</v>
          </cell>
          <cell r="J113">
            <v>2.14</v>
          </cell>
          <cell r="K113">
            <v>2.1800000000000002</v>
          </cell>
        </row>
        <row r="114">
          <cell r="B114" t="str">
            <v>A-52</v>
          </cell>
          <cell r="C114" t="str">
            <v>A-51</v>
          </cell>
          <cell r="E114">
            <v>5280.2807083223497</v>
          </cell>
          <cell r="F114">
            <v>3993.2219604429433</v>
          </cell>
          <cell r="G114">
            <v>5254.5079558105999</v>
          </cell>
          <cell r="H114">
            <v>4008.5766088585888</v>
          </cell>
          <cell r="I114">
            <v>30.01</v>
          </cell>
          <cell r="J114">
            <v>2.1800000000000002</v>
          </cell>
          <cell r="K114">
            <v>2.75</v>
          </cell>
        </row>
        <row r="115">
          <cell r="B115" t="str">
            <v>A-51</v>
          </cell>
          <cell r="C115" t="str">
            <v>A-50</v>
          </cell>
          <cell r="E115">
            <v>5254.5079558105999</v>
          </cell>
          <cell r="F115">
            <v>4008.5766088585888</v>
          </cell>
          <cell r="G115">
            <v>5242.7131300000001</v>
          </cell>
          <cell r="H115">
            <v>4036.1606999999999</v>
          </cell>
          <cell r="I115">
            <v>30</v>
          </cell>
          <cell r="J115">
            <v>2.75</v>
          </cell>
          <cell r="K115">
            <v>3.25</v>
          </cell>
        </row>
        <row r="116">
          <cell r="B116" t="str">
            <v>A-50</v>
          </cell>
          <cell r="C116" t="str">
            <v>A-49</v>
          </cell>
          <cell r="E116">
            <v>5242.7131300000001</v>
          </cell>
          <cell r="F116">
            <v>4036.1606999999999</v>
          </cell>
          <cell r="G116">
            <v>5216.6173619777628</v>
          </cell>
          <cell r="H116">
            <v>4026.0112718717955</v>
          </cell>
          <cell r="I116">
            <v>28</v>
          </cell>
          <cell r="J116">
            <v>3.25</v>
          </cell>
          <cell r="K116">
            <v>3.05</v>
          </cell>
        </row>
        <row r="117">
          <cell r="B117" t="str">
            <v>A-49</v>
          </cell>
          <cell r="C117" t="str">
            <v>A-48</v>
          </cell>
          <cell r="E117">
            <v>5216.6173619777628</v>
          </cell>
          <cell r="F117">
            <v>4026.0112718717955</v>
          </cell>
          <cell r="G117">
            <v>5190.5181837754371</v>
          </cell>
          <cell r="H117">
            <v>4015.8706162143312</v>
          </cell>
          <cell r="I117">
            <v>28</v>
          </cell>
          <cell r="J117">
            <v>3.05</v>
          </cell>
          <cell r="K117">
            <v>3.93</v>
          </cell>
        </row>
        <row r="118">
          <cell r="B118" t="str">
            <v>A-48</v>
          </cell>
          <cell r="C118" t="str">
            <v>A-2</v>
          </cell>
          <cell r="E118">
            <v>5190.5181837754371</v>
          </cell>
          <cell r="F118">
            <v>4015.8706162143312</v>
          </cell>
          <cell r="G118">
            <v>5166.1699152782758</v>
          </cell>
          <cell r="H118">
            <v>4006.4454405779888</v>
          </cell>
          <cell r="I118">
            <v>26.110000000000003</v>
          </cell>
          <cell r="J118">
            <v>3.93</v>
          </cell>
          <cell r="K118">
            <v>2.95</v>
          </cell>
        </row>
        <row r="119">
          <cell r="B119" t="str">
            <v>A-2</v>
          </cell>
          <cell r="C119" t="str">
            <v>A-1</v>
          </cell>
          <cell r="D119" t="str">
            <v>J</v>
          </cell>
          <cell r="E119">
            <v>5166.1699152782758</v>
          </cell>
          <cell r="F119">
            <v>4006.4454405779888</v>
          </cell>
          <cell r="G119">
            <v>5177.4321086180107</v>
          </cell>
          <cell r="H119">
            <v>3979.3065459517843</v>
          </cell>
          <cell r="I119">
            <v>29.39</v>
          </cell>
          <cell r="J119">
            <v>2.95</v>
          </cell>
          <cell r="K119">
            <v>2.83</v>
          </cell>
        </row>
        <row r="120">
          <cell r="B120" t="str">
            <v>A-47</v>
          </cell>
          <cell r="C120" t="str">
            <v>A-46</v>
          </cell>
          <cell r="D120" t="str">
            <v>H</v>
          </cell>
          <cell r="E120">
            <v>5139.4956667232382</v>
          </cell>
          <cell r="F120">
            <v>3691.4456097021334</v>
          </cell>
          <cell r="G120">
            <v>5106.7032137918222</v>
          </cell>
          <cell r="H120">
            <v>3692.9228510964426</v>
          </cell>
          <cell r="I120">
            <v>32.83</v>
          </cell>
          <cell r="J120">
            <v>1.89</v>
          </cell>
          <cell r="K120">
            <v>1.99</v>
          </cell>
        </row>
        <row r="121">
          <cell r="B121" t="str">
            <v>A-46</v>
          </cell>
          <cell r="C121" t="str">
            <v>A-45</v>
          </cell>
          <cell r="E121">
            <v>5106.7032137918222</v>
          </cell>
          <cell r="F121">
            <v>3692.9228510964426</v>
          </cell>
          <cell r="G121">
            <v>5067.9056181396709</v>
          </cell>
          <cell r="H121">
            <v>3694.6706134372739</v>
          </cell>
          <cell r="I121">
            <v>38.839999999999996</v>
          </cell>
          <cell r="J121">
            <v>1.99</v>
          </cell>
          <cell r="K121">
            <v>1.84</v>
          </cell>
        </row>
        <row r="122">
          <cell r="B122" t="str">
            <v>A-45</v>
          </cell>
          <cell r="C122" t="str">
            <v>A-44</v>
          </cell>
          <cell r="E122">
            <v>5067.9056181396709</v>
          </cell>
          <cell r="F122">
            <v>3694.6706134372739</v>
          </cell>
          <cell r="G122">
            <v>5069.7597689306076</v>
          </cell>
          <cell r="H122">
            <v>3718.3211964580614</v>
          </cell>
          <cell r="I122">
            <v>23.73</v>
          </cell>
          <cell r="J122">
            <v>1.84</v>
          </cell>
          <cell r="K122">
            <v>1.89</v>
          </cell>
        </row>
        <row r="123">
          <cell r="B123" t="str">
            <v>A-44</v>
          </cell>
          <cell r="C123" t="str">
            <v>A-43</v>
          </cell>
          <cell r="E123">
            <v>5069.7597689306076</v>
          </cell>
          <cell r="F123">
            <v>3718.3211964580614</v>
          </cell>
          <cell r="G123">
            <v>5071.5031999022176</v>
          </cell>
          <cell r="H123">
            <v>3740.5594950563359</v>
          </cell>
          <cell r="I123">
            <v>22.310000000000002</v>
          </cell>
          <cell r="J123">
            <v>1.89</v>
          </cell>
          <cell r="K123">
            <v>1.84</v>
          </cell>
        </row>
        <row r="124">
          <cell r="B124" t="str">
            <v>A-43/2</v>
          </cell>
          <cell r="C124" t="str">
            <v>A-43/1</v>
          </cell>
          <cell r="D124" t="str">
            <v>H</v>
          </cell>
          <cell r="E124">
            <v>5011.5639876425357</v>
          </cell>
          <cell r="F124">
            <v>3743.2596494387317</v>
          </cell>
          <cell r="G124">
            <v>5041.5335937723767</v>
          </cell>
          <cell r="H124">
            <v>3741.9095722475336</v>
          </cell>
          <cell r="I124">
            <v>30.01</v>
          </cell>
          <cell r="J124">
            <v>1.78</v>
          </cell>
          <cell r="K124">
            <v>1.83</v>
          </cell>
        </row>
        <row r="125">
          <cell r="B125" t="str">
            <v>A-43/1</v>
          </cell>
          <cell r="C125" t="str">
            <v>A-43</v>
          </cell>
          <cell r="E125">
            <v>5041.5335937723767</v>
          </cell>
          <cell r="F125">
            <v>3741.9095722475336</v>
          </cell>
          <cell r="G125">
            <v>5071.5031999022176</v>
          </cell>
          <cell r="H125">
            <v>3740.5594950563359</v>
          </cell>
          <cell r="I125">
            <v>30</v>
          </cell>
          <cell r="J125">
            <v>1.83</v>
          </cell>
          <cell r="K125">
            <v>1.84</v>
          </cell>
        </row>
        <row r="126">
          <cell r="B126" t="str">
            <v>A-43</v>
          </cell>
          <cell r="C126" t="str">
            <v>A-42</v>
          </cell>
          <cell r="D126" t="str">
            <v>J</v>
          </cell>
          <cell r="E126">
            <v>5071.5031999022176</v>
          </cell>
          <cell r="F126">
            <v>3740.5594950563359</v>
          </cell>
          <cell r="G126">
            <v>5109.0038149455831</v>
          </cell>
          <cell r="H126">
            <v>3738.8701593738251</v>
          </cell>
          <cell r="I126">
            <v>37.54</v>
          </cell>
          <cell r="J126">
            <v>1.84</v>
          </cell>
          <cell r="K126">
            <v>1.71</v>
          </cell>
        </row>
        <row r="127">
          <cell r="B127" t="str">
            <v>A-42</v>
          </cell>
          <cell r="C127" t="str">
            <v>A-41</v>
          </cell>
          <cell r="E127">
            <v>5109.0038149455831</v>
          </cell>
          <cell r="F127">
            <v>3738.8701593738251</v>
          </cell>
          <cell r="G127">
            <v>5144.2007880123929</v>
          </cell>
          <cell r="H127">
            <v>3737.2845986450379</v>
          </cell>
          <cell r="I127">
            <v>35.239999999999995</v>
          </cell>
          <cell r="J127">
            <v>1.71</v>
          </cell>
          <cell r="K127">
            <v>1.68</v>
          </cell>
        </row>
        <row r="128">
          <cell r="B128" t="str">
            <v>A-41</v>
          </cell>
          <cell r="C128" t="str">
            <v>A-40</v>
          </cell>
          <cell r="E128">
            <v>5144.2007880123929</v>
          </cell>
          <cell r="F128">
            <v>3737.2845986450379</v>
          </cell>
          <cell r="G128">
            <v>5180.3927688406402</v>
          </cell>
          <cell r="H128">
            <v>3735.6542145949843</v>
          </cell>
          <cell r="I128">
            <v>36.229999999999997</v>
          </cell>
          <cell r="J128">
            <v>1.68</v>
          </cell>
          <cell r="K128">
            <v>1.92</v>
          </cell>
        </row>
        <row r="129">
          <cell r="B129" t="str">
            <v>A-40/3</v>
          </cell>
          <cell r="C129" t="str">
            <v>A-40/2</v>
          </cell>
          <cell r="D129" t="str">
            <v>H</v>
          </cell>
          <cell r="E129">
            <v>5176.9723801971304</v>
          </cell>
          <cell r="F129">
            <v>3659.7269260483095</v>
          </cell>
          <cell r="G129">
            <v>5178.322457388329</v>
          </cell>
          <cell r="H129">
            <v>3689.6965321781504</v>
          </cell>
          <cell r="I129">
            <v>30</v>
          </cell>
          <cell r="J129">
            <v>1.57</v>
          </cell>
          <cell r="K129">
            <v>1.83</v>
          </cell>
        </row>
        <row r="130">
          <cell r="B130" t="str">
            <v>A-40/2</v>
          </cell>
          <cell r="C130" t="str">
            <v>A-40/1</v>
          </cell>
          <cell r="E130">
            <v>5178.322457388329</v>
          </cell>
          <cell r="F130">
            <v>3689.6965321781504</v>
          </cell>
          <cell r="G130">
            <v>5179.3968112849534</v>
          </cell>
          <cell r="H130">
            <v>3713.545511581563</v>
          </cell>
          <cell r="I130">
            <v>23.880000000000003</v>
          </cell>
          <cell r="J130">
            <v>1.83</v>
          </cell>
          <cell r="K130">
            <v>1.87</v>
          </cell>
        </row>
        <row r="131">
          <cell r="B131" t="str">
            <v>A-40/1</v>
          </cell>
          <cell r="C131" t="str">
            <v>A-40</v>
          </cell>
          <cell r="E131">
            <v>5179.3968112849534</v>
          </cell>
          <cell r="F131">
            <v>3713.545511581563</v>
          </cell>
          <cell r="G131">
            <v>5180.3927688406402</v>
          </cell>
          <cell r="H131">
            <v>3735.6542145949843</v>
          </cell>
          <cell r="I131">
            <v>22.14</v>
          </cell>
          <cell r="J131">
            <v>1.87</v>
          </cell>
          <cell r="K131">
            <v>1.92</v>
          </cell>
        </row>
        <row r="132">
          <cell r="B132" t="str">
            <v>A-40</v>
          </cell>
          <cell r="C132" t="str">
            <v>A-39</v>
          </cell>
          <cell r="D132" t="str">
            <v>J</v>
          </cell>
          <cell r="E132">
            <v>5180.3927688406402</v>
          </cell>
          <cell r="F132">
            <v>3735.6542145949843</v>
          </cell>
          <cell r="G132">
            <v>5181.4388218333506</v>
          </cell>
          <cell r="H132">
            <v>3758.8749581105603</v>
          </cell>
          <cell r="I132">
            <v>23.25</v>
          </cell>
          <cell r="J132">
            <v>1.92</v>
          </cell>
          <cell r="K132">
            <v>1.96</v>
          </cell>
        </row>
        <row r="133">
          <cell r="B133" t="str">
            <v>A-39</v>
          </cell>
          <cell r="C133" t="str">
            <v>A-38</v>
          </cell>
          <cell r="E133">
            <v>5181.4388218333506</v>
          </cell>
          <cell r="F133">
            <v>3758.8749581105603</v>
          </cell>
          <cell r="G133">
            <v>5182.5528923465563</v>
          </cell>
          <cell r="H133">
            <v>3783.6055844027301</v>
          </cell>
          <cell r="I133">
            <v>24.76</v>
          </cell>
          <cell r="J133">
            <v>1.96</v>
          </cell>
          <cell r="K133">
            <v>1.89</v>
          </cell>
        </row>
        <row r="134">
          <cell r="B134" t="str">
            <v>A-38/8</v>
          </cell>
          <cell r="C134" t="str">
            <v>A-38/7</v>
          </cell>
          <cell r="E134">
            <v>4980.5953946416994</v>
          </cell>
          <cell r="F134">
            <v>3744.6547292029691</v>
          </cell>
          <cell r="G134">
            <v>4982.7555181476155</v>
          </cell>
          <cell r="H134">
            <v>3792.6060990107135</v>
          </cell>
          <cell r="I134">
            <v>48</v>
          </cell>
          <cell r="J134">
            <v>1.81</v>
          </cell>
          <cell r="K134">
            <v>1.87</v>
          </cell>
        </row>
        <row r="135">
          <cell r="B135" t="str">
            <v>A-38/7</v>
          </cell>
          <cell r="C135" t="str">
            <v>A-38/6</v>
          </cell>
          <cell r="E135">
            <v>4982.7555181476155</v>
          </cell>
          <cell r="F135">
            <v>3792.6060990107135</v>
          </cell>
          <cell r="G135">
            <v>5012.7251242774564</v>
          </cell>
          <cell r="H135">
            <v>3791.2560218195154</v>
          </cell>
          <cell r="I135">
            <v>30</v>
          </cell>
          <cell r="J135">
            <v>1.87</v>
          </cell>
          <cell r="K135">
            <v>1.9</v>
          </cell>
        </row>
        <row r="136">
          <cell r="B136" t="str">
            <v>A-38/6</v>
          </cell>
          <cell r="C136" t="str">
            <v>A-38/5</v>
          </cell>
          <cell r="E136">
            <v>5012.7251242774564</v>
          </cell>
          <cell r="F136">
            <v>3791.2560218195154</v>
          </cell>
          <cell r="G136">
            <v>5042.6947304072974</v>
          </cell>
          <cell r="H136">
            <v>3789.9059446283172</v>
          </cell>
          <cell r="I136">
            <v>30.01</v>
          </cell>
          <cell r="J136">
            <v>1.9</v>
          </cell>
          <cell r="K136">
            <v>1.88</v>
          </cell>
        </row>
        <row r="137">
          <cell r="B137" t="str">
            <v>A-38/5</v>
          </cell>
          <cell r="C137" t="str">
            <v>A-38/4</v>
          </cell>
          <cell r="E137">
            <v>5042.6947304072974</v>
          </cell>
          <cell r="F137">
            <v>3789.9059446283172</v>
          </cell>
          <cell r="G137">
            <v>5072.6643365371383</v>
          </cell>
          <cell r="H137">
            <v>3788.5558674371191</v>
          </cell>
          <cell r="I137">
            <v>30</v>
          </cell>
          <cell r="J137">
            <v>1.88</v>
          </cell>
          <cell r="K137">
            <v>1.87</v>
          </cell>
        </row>
        <row r="138">
          <cell r="B138" t="str">
            <v>A-38/4</v>
          </cell>
          <cell r="C138" t="str">
            <v>A-38/3</v>
          </cell>
          <cell r="E138">
            <v>5072.6643365371383</v>
          </cell>
          <cell r="F138">
            <v>3788.5558674371191</v>
          </cell>
          <cell r="G138">
            <v>5099.1886619384268</v>
          </cell>
          <cell r="H138">
            <v>3787.360993984963</v>
          </cell>
          <cell r="I138">
            <v>26.560000000000002</v>
          </cell>
          <cell r="J138">
            <v>1.87</v>
          </cell>
          <cell r="K138">
            <v>1.76</v>
          </cell>
        </row>
        <row r="139">
          <cell r="B139" t="str">
            <v>A-38/3</v>
          </cell>
          <cell r="C139" t="str">
            <v>A-38/2</v>
          </cell>
          <cell r="E139">
            <v>5099.1886619384268</v>
          </cell>
          <cell r="F139">
            <v>3787.360993984963</v>
          </cell>
          <cell r="G139">
            <v>5123.612666957858</v>
          </cell>
          <cell r="H139">
            <v>3786.2607362120857</v>
          </cell>
          <cell r="I139">
            <v>24.450000000000003</v>
          </cell>
          <cell r="J139">
            <v>1.76</v>
          </cell>
          <cell r="K139">
            <v>1.69</v>
          </cell>
        </row>
        <row r="140">
          <cell r="B140" t="str">
            <v>A-38/2</v>
          </cell>
          <cell r="C140" t="str">
            <v>A-38/1</v>
          </cell>
          <cell r="E140">
            <v>5123.612666957858</v>
          </cell>
          <cell r="F140">
            <v>3786.2607362120857</v>
          </cell>
          <cell r="G140">
            <v>5153.5822730876989</v>
          </cell>
          <cell r="H140">
            <v>3784.9106590208876</v>
          </cell>
          <cell r="I140">
            <v>30</v>
          </cell>
          <cell r="J140">
            <v>1.69</v>
          </cell>
          <cell r="K140">
            <v>1.7</v>
          </cell>
        </row>
        <row r="141">
          <cell r="B141" t="str">
            <v>A-38/1</v>
          </cell>
          <cell r="C141" t="str">
            <v>A-38</v>
          </cell>
          <cell r="E141">
            <v>5153.5822730876989</v>
          </cell>
          <cell r="F141">
            <v>3784.9106590208876</v>
          </cell>
          <cell r="G141">
            <v>5182.5528923465563</v>
          </cell>
          <cell r="H141">
            <v>3783.6055844027301</v>
          </cell>
          <cell r="I141">
            <v>29</v>
          </cell>
          <cell r="J141">
            <v>1.7</v>
          </cell>
          <cell r="K141">
            <v>1.89</v>
          </cell>
        </row>
        <row r="142">
          <cell r="B142" t="str">
            <v>A-38</v>
          </cell>
          <cell r="C142" t="str">
            <v>A-37</v>
          </cell>
          <cell r="D142" t="str">
            <v>J</v>
          </cell>
          <cell r="E142">
            <v>5182.5528923465563</v>
          </cell>
          <cell r="F142">
            <v>3783.6055844027301</v>
          </cell>
          <cell r="G142">
            <v>5183.9029695377239</v>
          </cell>
          <cell r="H142">
            <v>3813.5751905325724</v>
          </cell>
          <cell r="I142">
            <v>30</v>
          </cell>
          <cell r="J142">
            <v>1.89</v>
          </cell>
          <cell r="K142">
            <v>1.8</v>
          </cell>
        </row>
        <row r="143">
          <cell r="B143" t="str">
            <v>A-37</v>
          </cell>
          <cell r="C143" t="str">
            <v>A-36</v>
          </cell>
          <cell r="E143">
            <v>5183.9029695377239</v>
          </cell>
          <cell r="F143">
            <v>3813.5751905325724</v>
          </cell>
          <cell r="G143">
            <v>5185.2530467288916</v>
          </cell>
          <cell r="H143">
            <v>3843.5447966624151</v>
          </cell>
          <cell r="I143">
            <v>30</v>
          </cell>
          <cell r="J143">
            <v>1.8</v>
          </cell>
          <cell r="K143">
            <v>1.76</v>
          </cell>
        </row>
        <row r="144">
          <cell r="B144" t="str">
            <v>A-36</v>
          </cell>
          <cell r="C144" t="str">
            <v>A-35</v>
          </cell>
          <cell r="E144">
            <v>5185.2530467288916</v>
          </cell>
          <cell r="F144">
            <v>3843.5447966624151</v>
          </cell>
          <cell r="G144">
            <v>5186.300705051618</v>
          </cell>
          <cell r="H144">
            <v>3866.8011759970623</v>
          </cell>
          <cell r="I144">
            <v>23.28</v>
          </cell>
          <cell r="J144">
            <v>1.76</v>
          </cell>
          <cell r="K144">
            <v>1.79</v>
          </cell>
        </row>
        <row r="145">
          <cell r="B145" t="str">
            <v>A-35</v>
          </cell>
          <cell r="C145" t="str">
            <v>A-34</v>
          </cell>
          <cell r="E145">
            <v>5186.300705051618</v>
          </cell>
          <cell r="F145">
            <v>3866.8011759970623</v>
          </cell>
          <cell r="G145">
            <v>5187.4131702348677</v>
          </cell>
          <cell r="H145">
            <v>3891.4961664701577</v>
          </cell>
          <cell r="I145">
            <v>24.73</v>
          </cell>
          <cell r="J145">
            <v>1.79</v>
          </cell>
          <cell r="K145">
            <v>1.81</v>
          </cell>
        </row>
        <row r="146">
          <cell r="B146" t="str">
            <v>A-34/8</v>
          </cell>
          <cell r="C146" t="str">
            <v>A-34/7</v>
          </cell>
          <cell r="D146" t="str">
            <v>H</v>
          </cell>
          <cell r="E146">
            <v>5003.3040087445261</v>
          </cell>
          <cell r="F146">
            <v>3837.5100855332112</v>
          </cell>
          <cell r="G146">
            <v>5033.2632672637637</v>
          </cell>
          <cell r="H146">
            <v>3835.9471303267233</v>
          </cell>
          <cell r="I146">
            <v>30</v>
          </cell>
          <cell r="J146">
            <v>1.69</v>
          </cell>
          <cell r="K146">
            <v>1.72</v>
          </cell>
        </row>
        <row r="147">
          <cell r="B147" t="str">
            <v>A-34/7</v>
          </cell>
          <cell r="C147" t="str">
            <v>A-34/6</v>
          </cell>
          <cell r="E147">
            <v>5033.2632672637637</v>
          </cell>
          <cell r="F147">
            <v>3835.9471303267233</v>
          </cell>
          <cell r="G147">
            <v>5063.2225257830014</v>
          </cell>
          <cell r="H147">
            <v>3834.3841751202353</v>
          </cell>
          <cell r="I147">
            <v>30</v>
          </cell>
          <cell r="J147">
            <v>1.72</v>
          </cell>
          <cell r="K147">
            <v>1.76</v>
          </cell>
        </row>
        <row r="148">
          <cell r="B148" t="str">
            <v>A-34/6</v>
          </cell>
          <cell r="C148" t="str">
            <v>A-34/5</v>
          </cell>
          <cell r="E148">
            <v>5063.2225257830014</v>
          </cell>
          <cell r="F148">
            <v>3834.3841751202353</v>
          </cell>
          <cell r="G148">
            <v>5093.1817843022391</v>
          </cell>
          <cell r="H148">
            <v>3832.8212199137474</v>
          </cell>
          <cell r="I148">
            <v>30.01</v>
          </cell>
          <cell r="J148">
            <v>1.76</v>
          </cell>
          <cell r="K148">
            <v>1.71</v>
          </cell>
        </row>
        <row r="149">
          <cell r="B149" t="str">
            <v>A-34/5</v>
          </cell>
          <cell r="C149" t="str">
            <v>A-34/4</v>
          </cell>
          <cell r="E149">
            <v>5093.1817843022391</v>
          </cell>
          <cell r="F149">
            <v>3832.8212199137474</v>
          </cell>
          <cell r="G149">
            <v>5123.1410428214767</v>
          </cell>
          <cell r="H149">
            <v>3831.2582647072595</v>
          </cell>
          <cell r="I149">
            <v>30.01</v>
          </cell>
          <cell r="J149">
            <v>1.71</v>
          </cell>
          <cell r="K149">
            <v>1.76</v>
          </cell>
        </row>
        <row r="150">
          <cell r="B150" t="str">
            <v>A-34/4</v>
          </cell>
          <cell r="C150" t="str">
            <v>A-34/3</v>
          </cell>
          <cell r="E150">
            <v>5123.1410428214767</v>
          </cell>
          <cell r="F150">
            <v>3831.2582647072595</v>
          </cell>
          <cell r="G150">
            <v>5122.818704991806</v>
          </cell>
          <cell r="H150">
            <v>3862.0124279419283</v>
          </cell>
          <cell r="I150">
            <v>30.76</v>
          </cell>
          <cell r="J150">
            <v>1.76</v>
          </cell>
          <cell r="K150">
            <v>1.68</v>
          </cell>
        </row>
        <row r="151">
          <cell r="B151" t="str">
            <v>A-34/3</v>
          </cell>
          <cell r="C151" t="str">
            <v>A-34/2</v>
          </cell>
          <cell r="E151">
            <v>5122.818704991806</v>
          </cell>
          <cell r="F151">
            <v>3862.0124279419283</v>
          </cell>
          <cell r="G151">
            <v>5122.5122106396348</v>
          </cell>
          <cell r="H151">
            <v>3891.2549693674914</v>
          </cell>
          <cell r="I151">
            <v>29.25</v>
          </cell>
          <cell r="J151">
            <v>1.68</v>
          </cell>
          <cell r="K151">
            <v>1.73</v>
          </cell>
        </row>
        <row r="152">
          <cell r="B152" t="str">
            <v>A-34/2/3</v>
          </cell>
          <cell r="C152" t="str">
            <v>A-34/2/2</v>
          </cell>
          <cell r="D152" t="str">
            <v>H</v>
          </cell>
          <cell r="E152">
            <v>5037.6390535371975</v>
          </cell>
          <cell r="F152">
            <v>3866.6538436188639</v>
          </cell>
          <cell r="G152">
            <v>5065.0264399065827</v>
          </cell>
          <cell r="H152">
            <v>3878.8984778663225</v>
          </cell>
          <cell r="I152">
            <v>30.01</v>
          </cell>
          <cell r="J152">
            <v>1.92</v>
          </cell>
          <cell r="K152">
            <v>1.88</v>
          </cell>
        </row>
        <row r="153">
          <cell r="B153" t="str">
            <v>A-34/2/2</v>
          </cell>
          <cell r="C153" t="str">
            <v>A-34/2/1</v>
          </cell>
          <cell r="E153">
            <v>5065.0264399065827</v>
          </cell>
          <cell r="F153">
            <v>3878.8984778663225</v>
          </cell>
          <cell r="G153">
            <v>5092.413826275967</v>
          </cell>
          <cell r="H153">
            <v>3891.1431121137812</v>
          </cell>
          <cell r="I153">
            <v>30</v>
          </cell>
          <cell r="J153">
            <v>1.88</v>
          </cell>
          <cell r="K153">
            <v>1.52</v>
          </cell>
        </row>
        <row r="154">
          <cell r="B154" t="str">
            <v>A-34/2/1</v>
          </cell>
          <cell r="C154" t="str">
            <v>A-34/2</v>
          </cell>
          <cell r="E154">
            <v>5092.413826275967</v>
          </cell>
          <cell r="F154">
            <v>3891.1431121137812</v>
          </cell>
          <cell r="G154">
            <v>5122.5122106396348</v>
          </cell>
          <cell r="H154">
            <v>3891.2549693674914</v>
          </cell>
          <cell r="I154">
            <v>30.1</v>
          </cell>
          <cell r="J154">
            <v>1.52</v>
          </cell>
          <cell r="K154">
            <v>1.73</v>
          </cell>
        </row>
        <row r="155">
          <cell r="B155" t="str">
            <v>A-34/2</v>
          </cell>
          <cell r="C155" t="str">
            <v>A-34/1</v>
          </cell>
          <cell r="D155" t="str">
            <v>J</v>
          </cell>
          <cell r="E155">
            <v>5122.5122106396348</v>
          </cell>
          <cell r="F155">
            <v>3891.2549693674914</v>
          </cell>
          <cell r="G155">
            <v>5153.8366774187707</v>
          </cell>
          <cell r="H155">
            <v>3891.3713832183312</v>
          </cell>
          <cell r="I155">
            <v>31.330000000000002</v>
          </cell>
          <cell r="J155">
            <v>1.73</v>
          </cell>
          <cell r="K155">
            <v>1.71</v>
          </cell>
        </row>
        <row r="156">
          <cell r="B156" t="str">
            <v>A-34/1</v>
          </cell>
          <cell r="C156" t="str">
            <v>A-34</v>
          </cell>
          <cell r="E156">
            <v>5153.8366774187707</v>
          </cell>
          <cell r="F156">
            <v>3891.3713832183312</v>
          </cell>
          <cell r="G156">
            <v>5187.4131702348677</v>
          </cell>
          <cell r="H156">
            <v>3891.4961664701577</v>
          </cell>
          <cell r="I156">
            <v>33.58</v>
          </cell>
          <cell r="J156">
            <v>1.71</v>
          </cell>
          <cell r="K156">
            <v>1.81</v>
          </cell>
        </row>
        <row r="157">
          <cell r="B157" t="str">
            <v>A-34</v>
          </cell>
          <cell r="C157" t="str">
            <v>A-33</v>
          </cell>
          <cell r="D157" t="str">
            <v>J</v>
          </cell>
          <cell r="E157">
            <v>5187.4131702348677</v>
          </cell>
          <cell r="F157">
            <v>3891.4961664701577</v>
          </cell>
          <cell r="G157">
            <v>5188.7632474260399</v>
          </cell>
          <cell r="H157">
            <v>3921.4657726</v>
          </cell>
          <cell r="I157">
            <v>30</v>
          </cell>
          <cell r="J157">
            <v>1.81</v>
          </cell>
          <cell r="K157">
            <v>1.99</v>
          </cell>
        </row>
        <row r="158">
          <cell r="B158" t="str">
            <v>A-33</v>
          </cell>
          <cell r="C158" t="str">
            <v>A-32</v>
          </cell>
          <cell r="E158">
            <v>5188.7632474260399</v>
          </cell>
          <cell r="F158">
            <v>3921.4657726</v>
          </cell>
          <cell r="G158">
            <v>5190.1447621157458</v>
          </cell>
          <cell r="H158">
            <v>3952.133242121618</v>
          </cell>
          <cell r="I158">
            <v>30.700000000000003</v>
          </cell>
          <cell r="J158">
            <v>1.99</v>
          </cell>
          <cell r="K158">
            <v>2.14</v>
          </cell>
        </row>
        <row r="159">
          <cell r="B159" t="str">
            <v>A-32</v>
          </cell>
          <cell r="C159" t="str">
            <v>A-1</v>
          </cell>
          <cell r="E159">
            <v>5190.1447621157458</v>
          </cell>
          <cell r="F159">
            <v>3952.133242121618</v>
          </cell>
          <cell r="G159">
            <v>5177.4321086180107</v>
          </cell>
          <cell r="H159">
            <v>3979.3065459517843</v>
          </cell>
          <cell r="I159">
            <v>30</v>
          </cell>
          <cell r="J159">
            <v>2.14</v>
          </cell>
          <cell r="K159">
            <v>2.83</v>
          </cell>
        </row>
        <row r="160">
          <cell r="B160" t="str">
            <v>A-1</v>
          </cell>
          <cell r="C160" t="str">
            <v>LS-1</v>
          </cell>
          <cell r="D160" t="str">
            <v>J</v>
          </cell>
          <cell r="E160">
            <v>5177.4321086180107</v>
          </cell>
          <cell r="F160">
            <v>3979.3065459517843</v>
          </cell>
          <cell r="G160">
            <v>5188.9429</v>
          </cell>
          <cell r="H160">
            <v>3984.3443000000002</v>
          </cell>
          <cell r="I160">
            <v>12.57</v>
          </cell>
          <cell r="J160">
            <v>2.83</v>
          </cell>
          <cell r="K160">
            <v>2.7</v>
          </cell>
        </row>
      </sheetData>
      <sheetData sheetId="2" refreshError="1"/>
      <sheetData sheetId="3" refreshError="1">
        <row r="1">
          <cell r="A1" t="str">
            <v>MH_NO</v>
          </cell>
          <cell r="B1" t="str">
            <v>GL</v>
          </cell>
        </row>
        <row r="2">
          <cell r="A2" t="str">
            <v>A-1</v>
          </cell>
          <cell r="B2">
            <v>2.83</v>
          </cell>
        </row>
        <row r="3">
          <cell r="A3" t="str">
            <v>A-2</v>
          </cell>
          <cell r="B3">
            <v>2.95</v>
          </cell>
        </row>
        <row r="4">
          <cell r="A4" t="str">
            <v>A-3</v>
          </cell>
          <cell r="B4">
            <v>3.76</v>
          </cell>
        </row>
        <row r="5">
          <cell r="A5" t="str">
            <v>A-4</v>
          </cell>
          <cell r="B5">
            <v>4.04</v>
          </cell>
        </row>
        <row r="6">
          <cell r="A6" t="str">
            <v>A-5</v>
          </cell>
          <cell r="B6">
            <v>3</v>
          </cell>
        </row>
        <row r="7">
          <cell r="A7" t="str">
            <v>A-6</v>
          </cell>
          <cell r="B7">
            <v>2.4300000000000002</v>
          </cell>
        </row>
        <row r="8">
          <cell r="A8" t="str">
            <v>A-7</v>
          </cell>
          <cell r="B8">
            <v>2.09</v>
          </cell>
        </row>
        <row r="9">
          <cell r="A9" t="str">
            <v>A-8</v>
          </cell>
          <cell r="B9">
            <v>2.4</v>
          </cell>
        </row>
        <row r="10">
          <cell r="A10" t="str">
            <v>A-9</v>
          </cell>
          <cell r="B10">
            <v>2.4</v>
          </cell>
        </row>
        <row r="11">
          <cell r="A11" t="str">
            <v>A-10</v>
          </cell>
          <cell r="B11">
            <v>3.32</v>
          </cell>
        </row>
        <row r="12">
          <cell r="A12" t="str">
            <v>A-11</v>
          </cell>
          <cell r="B12">
            <v>2.36</v>
          </cell>
        </row>
        <row r="13">
          <cell r="A13" t="str">
            <v>A-12</v>
          </cell>
          <cell r="B13">
            <v>2.39</v>
          </cell>
        </row>
        <row r="14">
          <cell r="A14" t="str">
            <v>A-13</v>
          </cell>
          <cell r="B14">
            <v>2.63</v>
          </cell>
        </row>
        <row r="15">
          <cell r="A15" t="str">
            <v>A-14</v>
          </cell>
          <cell r="B15">
            <v>2.0699999999999998</v>
          </cell>
        </row>
        <row r="16">
          <cell r="A16" t="str">
            <v>A-15</v>
          </cell>
          <cell r="B16">
            <v>2.0499999999999998</v>
          </cell>
        </row>
        <row r="17">
          <cell r="A17" t="str">
            <v>A-16</v>
          </cell>
          <cell r="B17">
            <v>2.62</v>
          </cell>
        </row>
        <row r="18">
          <cell r="A18" t="str">
            <v>A-17</v>
          </cell>
          <cell r="B18">
            <v>2.17</v>
          </cell>
        </row>
        <row r="19">
          <cell r="A19" t="str">
            <v>A-18</v>
          </cell>
          <cell r="B19">
            <v>2.17</v>
          </cell>
        </row>
        <row r="20">
          <cell r="A20" t="str">
            <v>A-19</v>
          </cell>
          <cell r="B20">
            <v>1.98</v>
          </cell>
        </row>
        <row r="21">
          <cell r="A21" t="str">
            <v>A-20</v>
          </cell>
          <cell r="B21">
            <v>2.09</v>
          </cell>
        </row>
        <row r="22">
          <cell r="A22" t="str">
            <v>A-21</v>
          </cell>
          <cell r="B22">
            <v>2.5099999999999998</v>
          </cell>
        </row>
        <row r="23">
          <cell r="A23" t="str">
            <v>A-22</v>
          </cell>
          <cell r="B23">
            <v>2.21</v>
          </cell>
        </row>
        <row r="24">
          <cell r="A24" t="str">
            <v>A-23</v>
          </cell>
          <cell r="B24">
            <v>2.09</v>
          </cell>
        </row>
        <row r="25">
          <cell r="A25" t="str">
            <v>A-24</v>
          </cell>
          <cell r="B25">
            <v>1.91</v>
          </cell>
        </row>
        <row r="26">
          <cell r="A26" t="str">
            <v>A-25</v>
          </cell>
          <cell r="B26">
            <v>2</v>
          </cell>
        </row>
        <row r="27">
          <cell r="A27" t="str">
            <v>A-26</v>
          </cell>
          <cell r="B27">
            <v>2.2200000000000002</v>
          </cell>
        </row>
        <row r="28">
          <cell r="A28" t="str">
            <v>A-27</v>
          </cell>
          <cell r="B28">
            <v>2.0099999999999998</v>
          </cell>
        </row>
        <row r="29">
          <cell r="A29" t="str">
            <v>A-28</v>
          </cell>
          <cell r="B29">
            <v>2.21</v>
          </cell>
        </row>
        <row r="30">
          <cell r="A30" t="str">
            <v>A-29</v>
          </cell>
          <cell r="B30">
            <v>1.96</v>
          </cell>
        </row>
        <row r="31">
          <cell r="A31" t="str">
            <v>A-30</v>
          </cell>
          <cell r="B31">
            <v>2.25</v>
          </cell>
        </row>
        <row r="32">
          <cell r="A32" t="str">
            <v>A-31</v>
          </cell>
          <cell r="B32">
            <v>2.83</v>
          </cell>
        </row>
        <row r="33">
          <cell r="A33" t="str">
            <v>A-26/1</v>
          </cell>
          <cell r="B33">
            <v>2.1</v>
          </cell>
        </row>
        <row r="34">
          <cell r="A34" t="str">
            <v>A-26/2</v>
          </cell>
          <cell r="B34">
            <v>1.96</v>
          </cell>
        </row>
        <row r="35">
          <cell r="A35" t="str">
            <v>A-26/3</v>
          </cell>
          <cell r="B35">
            <v>2.0499999999999998</v>
          </cell>
        </row>
        <row r="36">
          <cell r="A36" t="str">
            <v>A-26/4</v>
          </cell>
          <cell r="B36">
            <v>2.2200000000000002</v>
          </cell>
        </row>
        <row r="37">
          <cell r="A37" t="str">
            <v>A-26/5</v>
          </cell>
          <cell r="B37">
            <v>2.16</v>
          </cell>
        </row>
        <row r="38">
          <cell r="A38" t="str">
            <v>A-26/6</v>
          </cell>
          <cell r="B38">
            <v>2.0299999999999998</v>
          </cell>
        </row>
        <row r="39">
          <cell r="A39" t="str">
            <v>A-26/7</v>
          </cell>
          <cell r="B39">
            <v>2.35</v>
          </cell>
        </row>
        <row r="40">
          <cell r="A40" t="str">
            <v>A-25/1</v>
          </cell>
          <cell r="B40">
            <v>2.04</v>
          </cell>
        </row>
        <row r="41">
          <cell r="A41" t="str">
            <v>A-25/2</v>
          </cell>
          <cell r="B41">
            <v>2.12</v>
          </cell>
        </row>
        <row r="42">
          <cell r="A42" t="str">
            <v>A-25/3</v>
          </cell>
          <cell r="B42">
            <v>1.77</v>
          </cell>
        </row>
        <row r="43">
          <cell r="A43" t="str">
            <v>A-25/4</v>
          </cell>
          <cell r="B43">
            <v>1.7</v>
          </cell>
        </row>
        <row r="44">
          <cell r="A44" t="str">
            <v>A-25/5</v>
          </cell>
          <cell r="B44">
            <v>1.88</v>
          </cell>
        </row>
        <row r="45">
          <cell r="A45" t="str">
            <v>A-19/1</v>
          </cell>
          <cell r="B45">
            <v>2.15</v>
          </cell>
        </row>
        <row r="46">
          <cell r="A46" t="str">
            <v>A-19/2</v>
          </cell>
          <cell r="B46">
            <v>2.13</v>
          </cell>
        </row>
        <row r="47">
          <cell r="A47" t="str">
            <v>A-17/1</v>
          </cell>
          <cell r="B47">
            <v>2.4300000000000002</v>
          </cell>
        </row>
        <row r="48">
          <cell r="A48" t="str">
            <v>A-17/2</v>
          </cell>
          <cell r="B48">
            <v>2.4</v>
          </cell>
        </row>
        <row r="49">
          <cell r="A49" t="str">
            <v>A-17/3</v>
          </cell>
          <cell r="B49">
            <v>2.36</v>
          </cell>
        </row>
        <row r="50">
          <cell r="A50" t="str">
            <v>A-16/1</v>
          </cell>
          <cell r="B50">
            <v>2.38</v>
          </cell>
        </row>
        <row r="51">
          <cell r="A51" t="str">
            <v>A-16/2</v>
          </cell>
          <cell r="B51">
            <v>2.2200000000000002</v>
          </cell>
        </row>
        <row r="52">
          <cell r="A52" t="str">
            <v>A-15/1</v>
          </cell>
          <cell r="B52">
            <v>2.84</v>
          </cell>
        </row>
        <row r="53">
          <cell r="A53" t="str">
            <v>A-15/2</v>
          </cell>
          <cell r="B53">
            <v>2.52</v>
          </cell>
        </row>
        <row r="54">
          <cell r="A54" t="str">
            <v>A-4/1</v>
          </cell>
          <cell r="B54">
            <v>5.33</v>
          </cell>
        </row>
        <row r="55">
          <cell r="A55" t="str">
            <v>A-4/2</v>
          </cell>
          <cell r="B55">
            <v>6.08</v>
          </cell>
        </row>
        <row r="56">
          <cell r="A56" t="str">
            <v>A-4/3</v>
          </cell>
          <cell r="B56">
            <v>6.67</v>
          </cell>
        </row>
        <row r="57">
          <cell r="A57" t="str">
            <v>A-4/4</v>
          </cell>
          <cell r="B57">
            <v>7.42</v>
          </cell>
        </row>
        <row r="58">
          <cell r="A58" t="str">
            <v>A-4/5</v>
          </cell>
          <cell r="B58">
            <v>8.19</v>
          </cell>
        </row>
        <row r="59">
          <cell r="A59" t="str">
            <v>A-4/6</v>
          </cell>
          <cell r="B59">
            <v>8.8800000000000008</v>
          </cell>
        </row>
        <row r="60">
          <cell r="A60" t="str">
            <v>A-4/7</v>
          </cell>
          <cell r="B60">
            <v>9.58</v>
          </cell>
        </row>
        <row r="61">
          <cell r="A61" t="str">
            <v>A-32</v>
          </cell>
          <cell r="B61">
            <v>2.14</v>
          </cell>
        </row>
        <row r="62">
          <cell r="A62" t="str">
            <v>A-33</v>
          </cell>
          <cell r="B62">
            <v>1.99</v>
          </cell>
        </row>
        <row r="63">
          <cell r="A63" t="str">
            <v>A-34</v>
          </cell>
          <cell r="B63">
            <v>1.81</v>
          </cell>
        </row>
        <row r="64">
          <cell r="A64" t="str">
            <v>A-35</v>
          </cell>
          <cell r="B64">
            <v>1.79</v>
          </cell>
        </row>
        <row r="65">
          <cell r="A65" t="str">
            <v>A-36</v>
          </cell>
          <cell r="B65">
            <v>1.76</v>
          </cell>
        </row>
        <row r="66">
          <cell r="A66" t="str">
            <v>A-37</v>
          </cell>
          <cell r="B66">
            <v>1.8</v>
          </cell>
        </row>
        <row r="67">
          <cell r="A67" t="str">
            <v>A-38</v>
          </cell>
          <cell r="B67">
            <v>1.89</v>
          </cell>
        </row>
        <row r="68">
          <cell r="A68" t="str">
            <v>A-39</v>
          </cell>
          <cell r="B68">
            <v>1.96</v>
          </cell>
        </row>
        <row r="69">
          <cell r="A69" t="str">
            <v>A-40</v>
          </cell>
          <cell r="B69">
            <v>1.92</v>
          </cell>
        </row>
        <row r="70">
          <cell r="A70" t="str">
            <v>A-40/1</v>
          </cell>
          <cell r="B70">
            <v>1.87</v>
          </cell>
        </row>
        <row r="71">
          <cell r="A71" t="str">
            <v>A-40/2</v>
          </cell>
          <cell r="B71">
            <v>1.83</v>
          </cell>
        </row>
        <row r="72">
          <cell r="A72" t="str">
            <v>A-40/3</v>
          </cell>
          <cell r="B72">
            <v>1.57</v>
          </cell>
        </row>
        <row r="73">
          <cell r="A73" t="str">
            <v>A-41</v>
          </cell>
          <cell r="B73">
            <v>1.68</v>
          </cell>
        </row>
        <row r="74">
          <cell r="A74" t="str">
            <v>A-42</v>
          </cell>
          <cell r="B74">
            <v>1.71</v>
          </cell>
        </row>
        <row r="75">
          <cell r="A75" t="str">
            <v>A-43</v>
          </cell>
          <cell r="B75">
            <v>1.84</v>
          </cell>
        </row>
        <row r="76">
          <cell r="A76" t="str">
            <v>A-44</v>
          </cell>
          <cell r="B76">
            <v>1.89</v>
          </cell>
        </row>
        <row r="77">
          <cell r="A77" t="str">
            <v>A-45</v>
          </cell>
          <cell r="B77">
            <v>1.84</v>
          </cell>
        </row>
        <row r="78">
          <cell r="A78" t="str">
            <v>A-46</v>
          </cell>
          <cell r="B78">
            <v>1.99</v>
          </cell>
        </row>
        <row r="79">
          <cell r="A79" t="str">
            <v>A-47</v>
          </cell>
          <cell r="B79">
            <v>1.89</v>
          </cell>
        </row>
        <row r="80">
          <cell r="A80" t="str">
            <v>A-43/1</v>
          </cell>
          <cell r="B80">
            <v>1.83</v>
          </cell>
        </row>
        <row r="81">
          <cell r="A81" t="str">
            <v>A-43/2</v>
          </cell>
          <cell r="B81">
            <v>1.78</v>
          </cell>
        </row>
        <row r="82">
          <cell r="A82" t="str">
            <v>A-38/1</v>
          </cell>
          <cell r="B82">
            <v>1.7</v>
          </cell>
        </row>
        <row r="83">
          <cell r="A83" t="str">
            <v>A-38/2</v>
          </cell>
          <cell r="B83">
            <v>1.69</v>
          </cell>
        </row>
        <row r="84">
          <cell r="A84" t="str">
            <v>A-38/3</v>
          </cell>
          <cell r="B84">
            <v>1.76</v>
          </cell>
        </row>
        <row r="85">
          <cell r="A85" t="str">
            <v>A-38/4</v>
          </cell>
          <cell r="B85">
            <v>1.87</v>
          </cell>
        </row>
        <row r="86">
          <cell r="A86" t="str">
            <v>A-38/5</v>
          </cell>
          <cell r="B86">
            <v>1.88</v>
          </cell>
        </row>
        <row r="87">
          <cell r="A87" t="str">
            <v>A-38/6</v>
          </cell>
          <cell r="B87">
            <v>1.9</v>
          </cell>
        </row>
        <row r="88">
          <cell r="A88" t="str">
            <v>A-38/7</v>
          </cell>
          <cell r="B88">
            <v>1.87</v>
          </cell>
        </row>
        <row r="89">
          <cell r="A89" t="str">
            <v>A-38/8</v>
          </cell>
          <cell r="B89">
            <v>1.81</v>
          </cell>
        </row>
        <row r="90">
          <cell r="A90" t="str">
            <v>A-34/1</v>
          </cell>
          <cell r="B90">
            <v>1.71</v>
          </cell>
        </row>
        <row r="91">
          <cell r="A91" t="str">
            <v>A-34/2</v>
          </cell>
          <cell r="B91">
            <v>1.73</v>
          </cell>
        </row>
        <row r="92">
          <cell r="A92" t="str">
            <v>A-34/3</v>
          </cell>
          <cell r="B92">
            <v>1.68</v>
          </cell>
        </row>
        <row r="93">
          <cell r="A93" t="str">
            <v>A-34/4</v>
          </cell>
          <cell r="B93">
            <v>1.76</v>
          </cell>
        </row>
        <row r="94">
          <cell r="A94" t="str">
            <v>A-34/5</v>
          </cell>
          <cell r="B94">
            <v>1.71</v>
          </cell>
        </row>
        <row r="95">
          <cell r="A95" t="str">
            <v>A-34/6</v>
          </cell>
          <cell r="B95">
            <v>1.76</v>
          </cell>
        </row>
        <row r="96">
          <cell r="A96" t="str">
            <v>A-34/7</v>
          </cell>
          <cell r="B96">
            <v>1.72</v>
          </cell>
        </row>
        <row r="97">
          <cell r="A97" t="str">
            <v>A-34/8</v>
          </cell>
          <cell r="B97">
            <v>1.69</v>
          </cell>
        </row>
        <row r="98">
          <cell r="A98" t="str">
            <v>A-34/2/1</v>
          </cell>
          <cell r="B98">
            <v>1.52</v>
          </cell>
        </row>
        <row r="99">
          <cell r="A99" t="str">
            <v>A-34/2/2</v>
          </cell>
          <cell r="B99">
            <v>1.88</v>
          </cell>
        </row>
        <row r="100">
          <cell r="A100" t="str">
            <v>A-34/2/3</v>
          </cell>
          <cell r="B100">
            <v>1.92</v>
          </cell>
        </row>
        <row r="101">
          <cell r="A101" t="str">
            <v>A-48</v>
          </cell>
          <cell r="B101">
            <v>3.93</v>
          </cell>
        </row>
        <row r="102">
          <cell r="A102" t="str">
            <v>A-49</v>
          </cell>
          <cell r="B102">
            <v>3.05</v>
          </cell>
        </row>
        <row r="103">
          <cell r="A103" t="str">
            <v>A-50</v>
          </cell>
          <cell r="B103">
            <v>3.25</v>
          </cell>
        </row>
        <row r="104">
          <cell r="A104" t="str">
            <v>A-51</v>
          </cell>
          <cell r="B104">
            <v>2.75</v>
          </cell>
        </row>
        <row r="105">
          <cell r="A105" t="str">
            <v>A-52</v>
          </cell>
          <cell r="B105">
            <v>2.1800000000000002</v>
          </cell>
        </row>
        <row r="106">
          <cell r="A106" t="str">
            <v>A-53</v>
          </cell>
          <cell r="B106">
            <v>2.14</v>
          </cell>
        </row>
        <row r="107">
          <cell r="A107" t="str">
            <v>A-54</v>
          </cell>
          <cell r="B107">
            <v>2.19</v>
          </cell>
        </row>
        <row r="108">
          <cell r="A108" t="str">
            <v>A-55</v>
          </cell>
          <cell r="B108">
            <v>1.87</v>
          </cell>
        </row>
        <row r="109">
          <cell r="A109" t="str">
            <v>A-56</v>
          </cell>
          <cell r="B109">
            <v>1.99</v>
          </cell>
        </row>
        <row r="110">
          <cell r="A110" t="str">
            <v>A-57</v>
          </cell>
          <cell r="B110">
            <v>1.95</v>
          </cell>
        </row>
        <row r="111">
          <cell r="A111" t="str">
            <v>A-58</v>
          </cell>
          <cell r="B111">
            <v>1.86</v>
          </cell>
        </row>
        <row r="112">
          <cell r="A112" t="str">
            <v>A-59</v>
          </cell>
          <cell r="B112">
            <v>2.06</v>
          </cell>
        </row>
        <row r="113">
          <cell r="A113" t="str">
            <v>A-60</v>
          </cell>
          <cell r="B113">
            <v>2</v>
          </cell>
        </row>
        <row r="114">
          <cell r="A114" t="str">
            <v>A-61</v>
          </cell>
          <cell r="B114">
            <v>2.78</v>
          </cell>
        </row>
        <row r="115">
          <cell r="A115" t="str">
            <v>A-62</v>
          </cell>
          <cell r="B115">
            <v>1.88</v>
          </cell>
        </row>
        <row r="116">
          <cell r="A116" t="str">
            <v>A-63</v>
          </cell>
          <cell r="B116">
            <v>2.46</v>
          </cell>
        </row>
        <row r="117">
          <cell r="A117" t="str">
            <v>A-64</v>
          </cell>
          <cell r="B117">
            <v>2.54</v>
          </cell>
        </row>
        <row r="118">
          <cell r="A118" t="str">
            <v>A-65</v>
          </cell>
          <cell r="B118">
            <v>2.35</v>
          </cell>
        </row>
        <row r="119">
          <cell r="A119" t="str">
            <v>A-66</v>
          </cell>
          <cell r="B119">
            <v>2.9</v>
          </cell>
        </row>
        <row r="120">
          <cell r="A120" t="str">
            <v>A-67</v>
          </cell>
          <cell r="B120">
            <v>1.95</v>
          </cell>
        </row>
        <row r="121">
          <cell r="A121" t="str">
            <v>A-59/1</v>
          </cell>
          <cell r="B121">
            <v>2.1</v>
          </cell>
        </row>
        <row r="122">
          <cell r="A122" t="str">
            <v>A-59/2</v>
          </cell>
          <cell r="B122">
            <v>2.15</v>
          </cell>
        </row>
        <row r="123">
          <cell r="A123" t="str">
            <v>A-59/3</v>
          </cell>
          <cell r="B123">
            <v>2.08</v>
          </cell>
        </row>
        <row r="124">
          <cell r="A124" t="str">
            <v>A-57/1</v>
          </cell>
          <cell r="B124">
            <v>1.94</v>
          </cell>
        </row>
        <row r="125">
          <cell r="A125" t="str">
            <v>A-57/2</v>
          </cell>
          <cell r="B125">
            <v>1.98</v>
          </cell>
        </row>
        <row r="126">
          <cell r="A126" t="str">
            <v>A-57/3</v>
          </cell>
          <cell r="B126">
            <v>1.96</v>
          </cell>
        </row>
        <row r="127">
          <cell r="A127" t="str">
            <v>A-53/1</v>
          </cell>
          <cell r="B127">
            <v>2.13</v>
          </cell>
        </row>
        <row r="128">
          <cell r="A128" t="str">
            <v>A-53/2</v>
          </cell>
          <cell r="B128">
            <v>2.0699999999999998</v>
          </cell>
        </row>
        <row r="129">
          <cell r="A129" t="str">
            <v>A-53/3</v>
          </cell>
          <cell r="B129">
            <v>1.82</v>
          </cell>
        </row>
        <row r="130">
          <cell r="A130" t="str">
            <v>A-53/4</v>
          </cell>
          <cell r="B130">
            <v>1.95</v>
          </cell>
        </row>
        <row r="131">
          <cell r="A131" t="str">
            <v>A-53/5</v>
          </cell>
          <cell r="B131">
            <v>1.85</v>
          </cell>
        </row>
        <row r="132">
          <cell r="A132" t="str">
            <v>A-53/6</v>
          </cell>
          <cell r="B132">
            <v>1.87</v>
          </cell>
        </row>
        <row r="133">
          <cell r="A133" t="str">
            <v>A-53/7</v>
          </cell>
          <cell r="B133">
            <v>1.92</v>
          </cell>
        </row>
        <row r="134">
          <cell r="A134" t="str">
            <v>A-53/8</v>
          </cell>
          <cell r="B134">
            <v>2.06</v>
          </cell>
        </row>
        <row r="135">
          <cell r="A135" t="str">
            <v>A-53/9</v>
          </cell>
          <cell r="B135">
            <v>2.11</v>
          </cell>
        </row>
        <row r="136">
          <cell r="A136" t="str">
            <v>A-53/8/1</v>
          </cell>
          <cell r="B136">
            <v>1.57</v>
          </cell>
        </row>
        <row r="137">
          <cell r="A137" t="str">
            <v>A-53/6/1</v>
          </cell>
          <cell r="B137">
            <v>1.72</v>
          </cell>
        </row>
        <row r="138">
          <cell r="A138" t="str">
            <v>A-53/6/2</v>
          </cell>
          <cell r="B138">
            <v>1.77</v>
          </cell>
        </row>
        <row r="139">
          <cell r="A139" t="str">
            <v>A-53/6/3</v>
          </cell>
          <cell r="B139">
            <v>1.51</v>
          </cell>
        </row>
        <row r="140">
          <cell r="A140" t="str">
            <v>A-53/6/4</v>
          </cell>
          <cell r="B140">
            <v>1.74</v>
          </cell>
        </row>
        <row r="141">
          <cell r="A141" t="str">
            <v>A-53/6/5</v>
          </cell>
          <cell r="B141">
            <v>1.97</v>
          </cell>
        </row>
        <row r="142">
          <cell r="A142" t="str">
            <v>A-53/4/1</v>
          </cell>
          <cell r="B142">
            <v>2.38</v>
          </cell>
        </row>
        <row r="143">
          <cell r="A143" t="str">
            <v>A-53/4/2</v>
          </cell>
          <cell r="B143">
            <v>2.4300000000000002</v>
          </cell>
        </row>
        <row r="144">
          <cell r="A144" t="str">
            <v>A-53/4/3</v>
          </cell>
          <cell r="B144">
            <v>2.41</v>
          </cell>
        </row>
        <row r="145">
          <cell r="A145" t="str">
            <v>A-53/4/4</v>
          </cell>
          <cell r="B145">
            <v>2.52</v>
          </cell>
        </row>
        <row r="146">
          <cell r="A146" t="str">
            <v>A-53/4/5</v>
          </cell>
          <cell r="B146">
            <v>2.63</v>
          </cell>
        </row>
        <row r="147">
          <cell r="A147" t="str">
            <v>A-53/4/6</v>
          </cell>
          <cell r="B147">
            <v>1.7</v>
          </cell>
        </row>
        <row r="148">
          <cell r="A148" t="str">
            <v>A-53/4/7</v>
          </cell>
          <cell r="B148">
            <v>1.84</v>
          </cell>
        </row>
        <row r="149">
          <cell r="A149" t="str">
            <v>A-53/4/8</v>
          </cell>
          <cell r="B149">
            <v>2.2000000000000002</v>
          </cell>
        </row>
        <row r="150">
          <cell r="A150" t="str">
            <v>A-53/4/9</v>
          </cell>
          <cell r="B150">
            <v>1.85</v>
          </cell>
        </row>
        <row r="151">
          <cell r="A151" t="str">
            <v>A-53/4/10</v>
          </cell>
          <cell r="B151">
            <v>1.78</v>
          </cell>
        </row>
        <row r="152">
          <cell r="A152" t="str">
            <v>A-53/4/2/1</v>
          </cell>
          <cell r="B152">
            <v>2.09</v>
          </cell>
        </row>
        <row r="153">
          <cell r="A153" t="str">
            <v>A-53/4/2/2</v>
          </cell>
          <cell r="B153">
            <v>2.1</v>
          </cell>
        </row>
        <row r="154">
          <cell r="A154" t="str">
            <v>A-53/4/2/3</v>
          </cell>
          <cell r="B154">
            <v>2.35</v>
          </cell>
        </row>
        <row r="155">
          <cell r="A155" t="str">
            <v>A-53/4/2/4</v>
          </cell>
          <cell r="B155">
            <v>1.87</v>
          </cell>
        </row>
        <row r="156">
          <cell r="A156" t="str">
            <v>A-53/4/2/5</v>
          </cell>
          <cell r="B156">
            <v>2.04</v>
          </cell>
        </row>
        <row r="157">
          <cell r="A157" t="str">
            <v>A-53/4/2/6</v>
          </cell>
          <cell r="B157">
            <v>2.2599999999999998</v>
          </cell>
        </row>
        <row r="158">
          <cell r="A158" t="str">
            <v>LS-1</v>
          </cell>
          <cell r="B158">
            <v>2.7</v>
          </cell>
        </row>
      </sheetData>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
      <sheetName val="zone-2"/>
      <sheetName val="MHNO_LEV"/>
    </sheetNames>
    <sheetDataSet>
      <sheetData sheetId="0" refreshError="1"/>
      <sheetData sheetId="1" refreshError="1"/>
      <sheetData sheetId="2" refreshError="1">
        <row r="1">
          <cell r="A1" t="str">
            <v>Text</v>
          </cell>
          <cell r="B1" t="str">
            <v>X</v>
          </cell>
          <cell r="C1" t="str">
            <v>Y</v>
          </cell>
          <cell r="D1" t="str">
            <v>MH_GL</v>
          </cell>
        </row>
        <row r="2">
          <cell r="A2" t="str">
            <v>TM1-3/10</v>
          </cell>
          <cell r="B2">
            <v>6531.9099519538204</v>
          </cell>
          <cell r="C2">
            <v>4909.4954548998303</v>
          </cell>
          <cell r="D2">
            <v>1.88</v>
          </cell>
        </row>
        <row r="3">
          <cell r="A3" t="str">
            <v>B-1</v>
          </cell>
          <cell r="B3">
            <v>5612.2387982865203</v>
          </cell>
          <cell r="C3">
            <v>4650.3389814824204</v>
          </cell>
          <cell r="D3">
            <v>2.5299999999999998</v>
          </cell>
        </row>
        <row r="4">
          <cell r="A4" t="str">
            <v>B-10</v>
          </cell>
          <cell r="B4">
            <v>5455.3509991434967</v>
          </cell>
          <cell r="C4">
            <v>4439.6108930816308</v>
          </cell>
          <cell r="D4">
            <v>2.42</v>
          </cell>
        </row>
        <row r="5">
          <cell r="A5" t="str">
            <v>TM1-3/2</v>
          </cell>
          <cell r="B5">
            <v>6595.9437083608536</v>
          </cell>
          <cell r="C5">
            <v>4678.1954807528291</v>
          </cell>
          <cell r="D5">
            <v>1.6</v>
          </cell>
        </row>
        <row r="6">
          <cell r="A6" t="str">
            <v>B-11</v>
          </cell>
          <cell r="B6">
            <v>5437.4357601664506</v>
          </cell>
          <cell r="C6">
            <v>4415.5475555659141</v>
          </cell>
          <cell r="D6">
            <v>2.23</v>
          </cell>
        </row>
        <row r="7">
          <cell r="A7" t="str">
            <v>TM1-3/1</v>
          </cell>
          <cell r="B7">
            <v>6603.9479279117331</v>
          </cell>
          <cell r="C7">
            <v>4649.2829839844535</v>
          </cell>
          <cell r="D7">
            <v>1.71</v>
          </cell>
        </row>
        <row r="8">
          <cell r="A8" t="str">
            <v>B-12</v>
          </cell>
          <cell r="B8">
            <v>5419.5205211894045</v>
          </cell>
          <cell r="C8">
            <v>4391.4842180501964</v>
          </cell>
          <cell r="D8">
            <v>2.54</v>
          </cell>
        </row>
        <row r="9">
          <cell r="A9" t="str">
            <v>B-13</v>
          </cell>
          <cell r="B9">
            <v>5401.6052822123575</v>
          </cell>
          <cell r="C9">
            <v>4367.4208805344797</v>
          </cell>
          <cell r="D9">
            <v>2.77</v>
          </cell>
        </row>
        <row r="10">
          <cell r="A10" t="str">
            <v>B-13/1</v>
          </cell>
          <cell r="B10">
            <v>5440.1249459012361</v>
          </cell>
          <cell r="C10">
            <v>4361.318789966841</v>
          </cell>
          <cell r="D10">
            <v>2.1</v>
          </cell>
        </row>
        <row r="11">
          <cell r="A11" t="str">
            <v>B-13/1/1</v>
          </cell>
          <cell r="B11">
            <v>5457.7005717776947</v>
          </cell>
          <cell r="C11">
            <v>4384.9259669660996</v>
          </cell>
          <cell r="D11">
            <v>2.0499999999999998</v>
          </cell>
        </row>
        <row r="12">
          <cell r="A12" t="str">
            <v>B-13/1/2</v>
          </cell>
          <cell r="B12">
            <v>5475.6158107547408</v>
          </cell>
          <cell r="C12">
            <v>4408.9893044818164</v>
          </cell>
          <cell r="D12">
            <v>2.0299999999999998</v>
          </cell>
        </row>
        <row r="13">
          <cell r="A13" t="str">
            <v>B-13/1/3</v>
          </cell>
          <cell r="B13">
            <v>5493.5310497317878</v>
          </cell>
          <cell r="C13">
            <v>4433.0526419975331</v>
          </cell>
          <cell r="D13">
            <v>1.98</v>
          </cell>
        </row>
        <row r="14">
          <cell r="A14" t="str">
            <v>B-13/10</v>
          </cell>
          <cell r="B14">
            <v>5704.6491978660579</v>
          </cell>
          <cell r="C14">
            <v>4319.4141940216732</v>
          </cell>
          <cell r="D14">
            <v>2.39</v>
          </cell>
        </row>
        <row r="15">
          <cell r="A15" t="str">
            <v>B-13/11</v>
          </cell>
          <cell r="B15">
            <v>5734.2797083959649</v>
          </cell>
          <cell r="C15">
            <v>4314.7202782004124</v>
          </cell>
          <cell r="D15">
            <v>2.79</v>
          </cell>
        </row>
        <row r="16">
          <cell r="A16" t="str">
            <v>B-13/2</v>
          </cell>
          <cell r="B16">
            <v>5467.6051136268034</v>
          </cell>
          <cell r="C16">
            <v>4356.9655205917561</v>
          </cell>
          <cell r="D16">
            <v>2.02</v>
          </cell>
        </row>
        <row r="17">
          <cell r="A17" t="str">
            <v>B-13/3</v>
          </cell>
          <cell r="B17">
            <v>5497.2356241567104</v>
          </cell>
          <cell r="C17">
            <v>4352.2716047704962</v>
          </cell>
          <cell r="D17">
            <v>2.2599999999999998</v>
          </cell>
        </row>
        <row r="18">
          <cell r="A18" t="str">
            <v>B-13/4</v>
          </cell>
          <cell r="B18">
            <v>5526.8661346866174</v>
          </cell>
          <cell r="C18">
            <v>4347.5776889492354</v>
          </cell>
          <cell r="D18">
            <v>2.19</v>
          </cell>
        </row>
        <row r="19">
          <cell r="A19" t="str">
            <v>B-13/5</v>
          </cell>
          <cell r="B19">
            <v>5556.4966452165236</v>
          </cell>
          <cell r="C19">
            <v>4342.8837731279755</v>
          </cell>
          <cell r="D19">
            <v>2.38</v>
          </cell>
        </row>
        <row r="20">
          <cell r="A20" t="str">
            <v>B-13/6</v>
          </cell>
          <cell r="B20">
            <v>5586.1271557464306</v>
          </cell>
          <cell r="C20">
            <v>4338.1898573067147</v>
          </cell>
          <cell r="D20">
            <v>2.3199999999999998</v>
          </cell>
        </row>
        <row r="21">
          <cell r="A21" t="str">
            <v>B-13/7</v>
          </cell>
          <cell r="B21">
            <v>5615.7576662763377</v>
          </cell>
          <cell r="C21">
            <v>4333.4959414854538</v>
          </cell>
          <cell r="D21">
            <v>2.33</v>
          </cell>
        </row>
        <row r="22">
          <cell r="A22" t="str">
            <v>B-13/8</v>
          </cell>
          <cell r="B22">
            <v>5645.3881768062447</v>
          </cell>
          <cell r="C22">
            <v>4328.8020256641939</v>
          </cell>
          <cell r="D22">
            <v>2.62</v>
          </cell>
        </row>
        <row r="23">
          <cell r="A23" t="str">
            <v>B-13/9</v>
          </cell>
          <cell r="B23">
            <v>5675.0186873361508</v>
          </cell>
          <cell r="C23">
            <v>4324.1081098429331</v>
          </cell>
          <cell r="D23">
            <v>2.13</v>
          </cell>
        </row>
        <row r="24">
          <cell r="A24" t="str">
            <v>B-14</v>
          </cell>
          <cell r="B24">
            <v>5371.1103297278396</v>
          </cell>
          <cell r="C24">
            <v>4326.4607607671205</v>
          </cell>
          <cell r="D24">
            <v>2.64</v>
          </cell>
        </row>
        <row r="25">
          <cell r="A25" t="str">
            <v>B-14/1</v>
          </cell>
          <cell r="B25">
            <v>5392.8477402858953</v>
          </cell>
          <cell r="C25">
            <v>4323.1136993256641</v>
          </cell>
          <cell r="D25">
            <v>2.16</v>
          </cell>
        </row>
        <row r="26">
          <cell r="A26" t="str">
            <v>B-14/10</v>
          </cell>
          <cell r="B26">
            <v>5477.9872553334317</v>
          </cell>
          <cell r="C26">
            <v>4189.9703556098175</v>
          </cell>
          <cell r="D26">
            <v>3</v>
          </cell>
        </row>
        <row r="27">
          <cell r="A27" t="str">
            <v>B-14/10/1</v>
          </cell>
          <cell r="B27">
            <v>5502.3276774231344</v>
          </cell>
          <cell r="C27">
            <v>4195.9758029956429</v>
          </cell>
          <cell r="D27">
            <v>1.49</v>
          </cell>
        </row>
        <row r="28">
          <cell r="A28" t="str">
            <v>B-14/10/2</v>
          </cell>
          <cell r="B28">
            <v>5539.0756902966896</v>
          </cell>
          <cell r="C28">
            <v>4209.3785176037527</v>
          </cell>
          <cell r="D28">
            <v>1.49</v>
          </cell>
        </row>
        <row r="29">
          <cell r="A29" t="str">
            <v>B-14/10/3</v>
          </cell>
          <cell r="B29">
            <v>5572.4487626209975</v>
          </cell>
          <cell r="C29">
            <v>4221.8690203065644</v>
          </cell>
          <cell r="D29">
            <v>1.54</v>
          </cell>
        </row>
        <row r="30">
          <cell r="A30" t="str">
            <v>B-14/11</v>
          </cell>
          <cell r="B30">
            <v>5483.8347405656805</v>
          </cell>
          <cell r="C30">
            <v>4161.7398331080658</v>
          </cell>
          <cell r="D30">
            <v>3.01</v>
          </cell>
        </row>
        <row r="31">
          <cell r="A31" t="str">
            <v>B-14/12</v>
          </cell>
          <cell r="B31">
            <v>5488.7033368372468</v>
          </cell>
          <cell r="C31">
            <v>4138.2351963048077</v>
          </cell>
          <cell r="D31">
            <v>3.01</v>
          </cell>
        </row>
        <row r="32">
          <cell r="A32" t="str">
            <v>B-14/13</v>
          </cell>
          <cell r="B32">
            <v>5480.1360999999997</v>
          </cell>
          <cell r="C32">
            <v>4134.7288200000003</v>
          </cell>
          <cell r="D32">
            <v>2.99</v>
          </cell>
        </row>
        <row r="33">
          <cell r="A33" t="str">
            <v>B-14/14</v>
          </cell>
          <cell r="B33">
            <v>5444.1588196752809</v>
          </cell>
          <cell r="C33">
            <v>4136.0076089460708</v>
          </cell>
          <cell r="D33">
            <v>2.78</v>
          </cell>
        </row>
        <row r="34">
          <cell r="A34" t="str">
            <v>B-14/15</v>
          </cell>
          <cell r="B34">
            <v>5411.1796114337812</v>
          </cell>
          <cell r="C34">
            <v>4138.3501065565815</v>
          </cell>
          <cell r="D34">
            <v>2.97</v>
          </cell>
        </row>
        <row r="35">
          <cell r="A35" t="str">
            <v>B-14/16</v>
          </cell>
          <cell r="B35">
            <v>5378.2004031922816</v>
          </cell>
          <cell r="C35">
            <v>4138.3501065565806</v>
          </cell>
          <cell r="D35">
            <v>2.64</v>
          </cell>
        </row>
        <row r="36">
          <cell r="A36" t="str">
            <v>B-14/17</v>
          </cell>
          <cell r="B36">
            <v>5394.7093380051283</v>
          </cell>
          <cell r="C36">
            <v>4109.9842307318604</v>
          </cell>
          <cell r="D36">
            <v>2.92</v>
          </cell>
        </row>
        <row r="37">
          <cell r="A37" t="str">
            <v>B-14/2</v>
          </cell>
          <cell r="B37">
            <v>5418.6890645773201</v>
          </cell>
          <cell r="C37">
            <v>4319.1347295260648</v>
          </cell>
          <cell r="D37">
            <v>2.0499999999999998</v>
          </cell>
        </row>
        <row r="38">
          <cell r="A38" t="str">
            <v>B-14/3</v>
          </cell>
          <cell r="B38">
            <v>5448.2018054371529</v>
          </cell>
          <cell r="C38">
            <v>4314.590445987792</v>
          </cell>
          <cell r="D38">
            <v>2.09</v>
          </cell>
        </row>
        <row r="39">
          <cell r="A39" t="str">
            <v>B-14/5</v>
          </cell>
          <cell r="B39">
            <v>5482.7941342810755</v>
          </cell>
          <cell r="C39">
            <v>4309.2640226893755</v>
          </cell>
          <cell r="D39">
            <v>1.99</v>
          </cell>
        </row>
        <row r="40">
          <cell r="A40" t="str">
            <v>B-14/5/1</v>
          </cell>
          <cell r="B40">
            <v>5509.4796451035299</v>
          </cell>
          <cell r="C40">
            <v>4305.1550675734507</v>
          </cell>
          <cell r="D40">
            <v>2.04</v>
          </cell>
        </row>
        <row r="41">
          <cell r="A41" t="str">
            <v>B-14/5/2</v>
          </cell>
          <cell r="B41">
            <v>5536.1651559259844</v>
          </cell>
          <cell r="C41">
            <v>4301.0461124575304</v>
          </cell>
          <cell r="D41">
            <v>2.1</v>
          </cell>
        </row>
        <row r="42">
          <cell r="A42" t="str">
            <v>B-14/5/3</v>
          </cell>
          <cell r="B42">
            <v>5563.8390190011223</v>
          </cell>
          <cell r="C42">
            <v>4296.7849738187979</v>
          </cell>
          <cell r="D42">
            <v>2.27</v>
          </cell>
        </row>
        <row r="43">
          <cell r="A43" t="str">
            <v>B-14/5/4</v>
          </cell>
          <cell r="B43">
            <v>5593.4895865816279</v>
          </cell>
          <cell r="C43">
            <v>4292.2194681344417</v>
          </cell>
          <cell r="D43">
            <v>2.34</v>
          </cell>
        </row>
        <row r="44">
          <cell r="A44" t="str">
            <v>B-14/5/4/1</v>
          </cell>
          <cell r="B44">
            <v>5592.0007212987512</v>
          </cell>
          <cell r="C44">
            <v>4268.766679810461</v>
          </cell>
          <cell r="D44">
            <v>2.1800000000000002</v>
          </cell>
        </row>
        <row r="45">
          <cell r="A45" t="str">
            <v>B-14/5/4/2</v>
          </cell>
          <cell r="B45">
            <v>5590.5118560158744</v>
          </cell>
          <cell r="C45">
            <v>4245.3138914864803</v>
          </cell>
          <cell r="D45">
            <v>2.34</v>
          </cell>
        </row>
        <row r="46">
          <cell r="A46" t="str">
            <v>B-14/5/4/3</v>
          </cell>
          <cell r="B46">
            <v>5597.2305196335028</v>
          </cell>
          <cell r="C46">
            <v>4231.1759336787873</v>
          </cell>
          <cell r="D46">
            <v>1.76</v>
          </cell>
        </row>
        <row r="47">
          <cell r="A47" t="str">
            <v>B-14/5/4/4</v>
          </cell>
          <cell r="B47">
            <v>5634.4543478249007</v>
          </cell>
          <cell r="C47">
            <v>4244.7681451540311</v>
          </cell>
          <cell r="D47">
            <v>1.94</v>
          </cell>
        </row>
        <row r="48">
          <cell r="A48" t="str">
            <v>B-14/5/4/5</v>
          </cell>
          <cell r="B48">
            <v>5671.1825618671874</v>
          </cell>
          <cell r="C48">
            <v>4258.3321483968539</v>
          </cell>
          <cell r="D48">
            <v>1.83</v>
          </cell>
        </row>
        <row r="49">
          <cell r="A49" t="str">
            <v>B-14/5/4/6</v>
          </cell>
          <cell r="B49">
            <v>5699.3247547919673</v>
          </cell>
          <cell r="C49">
            <v>4268.7252700349591</v>
          </cell>
          <cell r="D49">
            <v>2.48</v>
          </cell>
        </row>
        <row r="50">
          <cell r="A50" t="str">
            <v>B-14/5/4/7</v>
          </cell>
          <cell r="B50">
            <v>5615.4166804667066</v>
          </cell>
          <cell r="C50">
            <v>4198.1847876464244</v>
          </cell>
          <cell r="D50">
            <v>2.2000000000000002</v>
          </cell>
        </row>
        <row r="51">
          <cell r="A51" t="str">
            <v>B-14/5/5</v>
          </cell>
          <cell r="B51">
            <v>5627.2568237972991</v>
          </cell>
          <cell r="C51">
            <v>4287.0200899763422</v>
          </cell>
          <cell r="D51">
            <v>2.2999999999999998</v>
          </cell>
        </row>
        <row r="52">
          <cell r="A52" t="str">
            <v>B-14/5/6</v>
          </cell>
          <cell r="B52">
            <v>5659.8724481358558</v>
          </cell>
          <cell r="C52">
            <v>4281.9980337235529</v>
          </cell>
          <cell r="D52">
            <v>2.34</v>
          </cell>
        </row>
        <row r="53">
          <cell r="A53" t="str">
            <v>B-14/5/7</v>
          </cell>
          <cell r="B53">
            <v>5692.4880724744116</v>
          </cell>
          <cell r="C53">
            <v>4276.9759774707636</v>
          </cell>
          <cell r="D53">
            <v>2.4</v>
          </cell>
        </row>
        <row r="54">
          <cell r="A54" t="str">
            <v>B-14/5/8</v>
          </cell>
          <cell r="B54">
            <v>5725.1036968129665</v>
          </cell>
          <cell r="C54">
            <v>4271.953921217967</v>
          </cell>
          <cell r="D54">
            <v>2.75</v>
          </cell>
        </row>
        <row r="55">
          <cell r="A55" t="str">
            <v>B-14/5/9</v>
          </cell>
          <cell r="B55">
            <v>5759.6960256568891</v>
          </cell>
          <cell r="C55">
            <v>4266.6274979195514</v>
          </cell>
          <cell r="D55">
            <v>2.94</v>
          </cell>
        </row>
        <row r="56">
          <cell r="A56" t="str">
            <v>B-14/6</v>
          </cell>
          <cell r="B56">
            <v>5476.4755886683924</v>
          </cell>
          <cell r="C56">
            <v>4283.5283279961977</v>
          </cell>
          <cell r="D56">
            <v>1.35</v>
          </cell>
        </row>
        <row r="57">
          <cell r="A57" t="str">
            <v>B-14/7</v>
          </cell>
          <cell r="B57">
            <v>5470.1570430557103</v>
          </cell>
          <cell r="C57">
            <v>4257.79263330302</v>
          </cell>
          <cell r="D57">
            <v>1.49</v>
          </cell>
        </row>
        <row r="58">
          <cell r="A58" t="str">
            <v>B-14/7/1</v>
          </cell>
          <cell r="B58">
            <v>5445.7875826229747</v>
          </cell>
          <cell r="C58">
            <v>4260.7382093143215</v>
          </cell>
          <cell r="D58">
            <v>1.69</v>
          </cell>
        </row>
        <row r="59">
          <cell r="A59" t="str">
            <v>B-14/7/2</v>
          </cell>
          <cell r="B59">
            <v>5415.9335432282514</v>
          </cell>
          <cell r="C59">
            <v>4263.6939379585492</v>
          </cell>
          <cell r="D59">
            <v>1.6</v>
          </cell>
        </row>
        <row r="60">
          <cell r="A60" t="str">
            <v>B-14/7/3</v>
          </cell>
          <cell r="B60">
            <v>5386.0655007099203</v>
          </cell>
          <cell r="C60">
            <v>4266.5114923172832</v>
          </cell>
          <cell r="D60">
            <v>1.52</v>
          </cell>
        </row>
        <row r="61">
          <cell r="A61" t="str">
            <v>B-14/7/4</v>
          </cell>
          <cell r="B61">
            <v>5356.2254644388049</v>
          </cell>
          <cell r="C61">
            <v>4269.6053952470038</v>
          </cell>
          <cell r="D61">
            <v>1.52</v>
          </cell>
        </row>
        <row r="62">
          <cell r="A62" t="str">
            <v>B-14/7/5</v>
          </cell>
          <cell r="B62">
            <v>5503.1054164383995</v>
          </cell>
          <cell r="C62">
            <v>4254.3764488181205</v>
          </cell>
          <cell r="D62">
            <v>1.65</v>
          </cell>
        </row>
        <row r="63">
          <cell r="A63" t="str">
            <v>B-14/7/6</v>
          </cell>
          <cell r="B63">
            <v>5532.9454527095149</v>
          </cell>
          <cell r="C63">
            <v>4251.2825458883999</v>
          </cell>
          <cell r="D63">
            <v>1.85</v>
          </cell>
        </row>
        <row r="64">
          <cell r="A64" t="str">
            <v>B-14/7/7</v>
          </cell>
          <cell r="B64">
            <v>5562.5368220117043</v>
          </cell>
          <cell r="C64">
            <v>4248.2144254830928</v>
          </cell>
          <cell r="D64">
            <v>2.04</v>
          </cell>
        </row>
        <row r="65">
          <cell r="A65" t="str">
            <v>B-14/8</v>
          </cell>
          <cell r="B65">
            <v>5453.5493448494926</v>
          </cell>
          <cell r="C65">
            <v>4215.9693818716551</v>
          </cell>
          <cell r="D65">
            <v>1.96</v>
          </cell>
        </row>
        <row r="66">
          <cell r="A66" t="str">
            <v>B-14/8/1</v>
          </cell>
          <cell r="B66">
            <v>5418.3839984536025</v>
          </cell>
          <cell r="C66">
            <v>4217.3433931483596</v>
          </cell>
          <cell r="D66">
            <v>1.51</v>
          </cell>
        </row>
        <row r="67">
          <cell r="A67" t="str">
            <v>B-14/8/2</v>
          </cell>
          <cell r="B67">
            <v>5385.4091600279762</v>
          </cell>
          <cell r="C67">
            <v>4218.631814975186</v>
          </cell>
          <cell r="D67">
            <v>1.49</v>
          </cell>
        </row>
        <row r="68">
          <cell r="A68" t="str">
            <v>B-14/8/3</v>
          </cell>
          <cell r="B68">
            <v>5352.4343216023499</v>
          </cell>
          <cell r="C68">
            <v>4219.9202368020105</v>
          </cell>
          <cell r="D68">
            <v>1.73</v>
          </cell>
        </row>
        <row r="69">
          <cell r="A69" t="str">
            <v>B-14/8/4</v>
          </cell>
          <cell r="B69">
            <v>5490.4610030706699</v>
          </cell>
          <cell r="C69">
            <v>4213.4140957109621</v>
          </cell>
          <cell r="D69">
            <v>1.54</v>
          </cell>
        </row>
        <row r="70">
          <cell r="A70" t="str">
            <v>B-14/8/5</v>
          </cell>
          <cell r="B70">
            <v>5520.3893746013537</v>
          </cell>
          <cell r="C70">
            <v>4211.3422420671577</v>
          </cell>
          <cell r="D70">
            <v>1.7</v>
          </cell>
        </row>
        <row r="71">
          <cell r="A71" t="str">
            <v>B-14/9</v>
          </cell>
          <cell r="B71">
            <v>5441.9998318394255</v>
          </cell>
          <cell r="C71">
            <v>4186.8841841198664</v>
          </cell>
          <cell r="D71">
            <v>1.99</v>
          </cell>
        </row>
        <row r="72">
          <cell r="A72" t="str">
            <v>B-14/9/1</v>
          </cell>
          <cell r="B72">
            <v>5407.2421185816638</v>
          </cell>
          <cell r="C72">
            <v>4182.7730566478422</v>
          </cell>
          <cell r="D72">
            <v>1.73</v>
          </cell>
        </row>
        <row r="73">
          <cell r="A73" t="str">
            <v>B-14/9/2</v>
          </cell>
          <cell r="B73">
            <v>5374.4705603672028</v>
          </cell>
          <cell r="C73">
            <v>4178.8968507456502</v>
          </cell>
          <cell r="D73">
            <v>1.79</v>
          </cell>
        </row>
        <row r="74">
          <cell r="A74" t="str">
            <v>B-14/9/3</v>
          </cell>
          <cell r="B74">
            <v>5341.6990021527417</v>
          </cell>
          <cell r="C74">
            <v>4175.0206448434574</v>
          </cell>
          <cell r="D74">
            <v>1.8</v>
          </cell>
        </row>
        <row r="75">
          <cell r="A75" t="str">
            <v>B-15</v>
          </cell>
          <cell r="B75">
            <v>5347.8221348686066</v>
          </cell>
          <cell r="C75">
            <v>4295.1805923168158</v>
          </cell>
          <cell r="D75">
            <v>2.2599999999999998</v>
          </cell>
        </row>
        <row r="76">
          <cell r="A76" t="str">
            <v>B-16a</v>
          </cell>
          <cell r="B76">
            <v>5311.9916569145125</v>
          </cell>
          <cell r="C76">
            <v>4247.0539172853823</v>
          </cell>
          <cell r="D76">
            <v>2.2599999999999998</v>
          </cell>
        </row>
        <row r="77">
          <cell r="A77" t="str">
            <v>B-16</v>
          </cell>
          <cell r="B77">
            <v>5329.9068958915605</v>
          </cell>
          <cell r="C77">
            <v>4271.1172548011</v>
          </cell>
          <cell r="D77">
            <v>2.27</v>
          </cell>
        </row>
        <row r="78">
          <cell r="A78" t="str">
            <v>B-17</v>
          </cell>
          <cell r="B78">
            <v>5294.0764179374655</v>
          </cell>
          <cell r="C78">
            <v>4222.9905797696656</v>
          </cell>
          <cell r="D78">
            <v>2.2400000000000002</v>
          </cell>
        </row>
        <row r="79">
          <cell r="A79" t="str">
            <v>B-18</v>
          </cell>
          <cell r="B79">
            <v>5276.1611789604185</v>
          </cell>
          <cell r="C79">
            <v>4198.9272422539489</v>
          </cell>
          <cell r="D79">
            <v>2.17</v>
          </cell>
        </row>
        <row r="80">
          <cell r="A80" t="str">
            <v>B-19</v>
          </cell>
          <cell r="B80">
            <v>5257.0515907182344</v>
          </cell>
          <cell r="C80">
            <v>4173.2596822371843</v>
          </cell>
          <cell r="D80">
            <v>2.2200000000000002</v>
          </cell>
        </row>
        <row r="81">
          <cell r="A81" t="str">
            <v>B-2</v>
          </cell>
          <cell r="B81">
            <v>5598.67291095987</v>
          </cell>
          <cell r="C81">
            <v>4632.1175932073656</v>
          </cell>
          <cell r="D81">
            <v>2.29</v>
          </cell>
        </row>
        <row r="82">
          <cell r="A82" t="str">
            <v>TM1-3/9</v>
          </cell>
          <cell r="B82">
            <v>6539.9141715046981</v>
          </cell>
          <cell r="C82">
            <v>4880.5829581314565</v>
          </cell>
          <cell r="D82">
            <v>1.56</v>
          </cell>
        </row>
        <row r="83">
          <cell r="A83" t="str">
            <v>B-20</v>
          </cell>
          <cell r="B83">
            <v>5237.9420024760511</v>
          </cell>
          <cell r="C83">
            <v>4147.5921222204197</v>
          </cell>
          <cell r="D83">
            <v>2.17</v>
          </cell>
        </row>
        <row r="84">
          <cell r="A84" t="str">
            <v>B-21</v>
          </cell>
          <cell r="B84">
            <v>5218.8324142338679</v>
          </cell>
          <cell r="C84">
            <v>4121.9245622036551</v>
          </cell>
          <cell r="D84">
            <v>2.34</v>
          </cell>
        </row>
        <row r="85">
          <cell r="A85" t="str">
            <v>B-22</v>
          </cell>
          <cell r="B85">
            <v>5199.7228259916837</v>
          </cell>
          <cell r="C85">
            <v>4096.2570021868914</v>
          </cell>
          <cell r="D85">
            <v>2.35</v>
          </cell>
        </row>
        <row r="86">
          <cell r="A86" t="str">
            <v>B-23</v>
          </cell>
          <cell r="B86">
            <v>5180.6132377495005</v>
          </cell>
          <cell r="C86">
            <v>4070.5894421701269</v>
          </cell>
          <cell r="D86">
            <v>2.85</v>
          </cell>
        </row>
        <row r="87">
          <cell r="A87" t="str">
            <v>B-24</v>
          </cell>
          <cell r="B87">
            <v>5165.3136750846006</v>
          </cell>
          <cell r="C87">
            <v>4048.6495646501735</v>
          </cell>
          <cell r="D87">
            <v>2.93</v>
          </cell>
        </row>
        <row r="88">
          <cell r="A88" t="str">
            <v>B-25</v>
          </cell>
          <cell r="B88">
            <v>5189.3441982800978</v>
          </cell>
          <cell r="C88">
            <v>4053.40262698265</v>
          </cell>
          <cell r="D88">
            <v>3.08</v>
          </cell>
        </row>
        <row r="89">
          <cell r="A89" t="str">
            <v>B-26</v>
          </cell>
          <cell r="B89">
            <v>5218.7302724890078</v>
          </cell>
          <cell r="C89">
            <v>4059.440726235593</v>
          </cell>
          <cell r="D89">
            <v>3.06</v>
          </cell>
        </row>
        <row r="90">
          <cell r="A90" t="str">
            <v>B-27</v>
          </cell>
          <cell r="B90">
            <v>5248.1163466979187</v>
          </cell>
          <cell r="C90">
            <v>4065.4788254885366</v>
          </cell>
          <cell r="D90">
            <v>3.05</v>
          </cell>
        </row>
        <row r="91">
          <cell r="A91" t="str">
            <v>B-28</v>
          </cell>
          <cell r="B91">
            <v>5277.5024209068297</v>
          </cell>
          <cell r="C91">
            <v>4071.5169247414801</v>
          </cell>
          <cell r="D91">
            <v>2.98</v>
          </cell>
        </row>
        <row r="92">
          <cell r="A92" t="str">
            <v>B-29</v>
          </cell>
          <cell r="B92">
            <v>5306.8884951157397</v>
          </cell>
          <cell r="C92">
            <v>4077.5550239944232</v>
          </cell>
          <cell r="D92">
            <v>3.02</v>
          </cell>
        </row>
        <row r="93">
          <cell r="A93" t="str">
            <v>B-3</v>
          </cell>
          <cell r="B93">
            <v>5580.7576719828248</v>
          </cell>
          <cell r="C93">
            <v>4608.054255691648</v>
          </cell>
          <cell r="D93">
            <v>2.29</v>
          </cell>
        </row>
        <row r="94">
          <cell r="A94" t="str">
            <v>TM1-3/8</v>
          </cell>
          <cell r="B94">
            <v>6547.9183910555776</v>
          </cell>
          <cell r="C94">
            <v>4851.6704613630809</v>
          </cell>
          <cell r="D94">
            <v>1.65</v>
          </cell>
        </row>
        <row r="95">
          <cell r="A95" t="str">
            <v>B-30</v>
          </cell>
          <cell r="B95">
            <v>5336.2745693246507</v>
          </cell>
          <cell r="C95">
            <v>4083.5931232473667</v>
          </cell>
          <cell r="D95">
            <v>3.06</v>
          </cell>
        </row>
        <row r="96">
          <cell r="A96" t="str">
            <v>B-31</v>
          </cell>
          <cell r="B96">
            <v>5626.3820905020866</v>
          </cell>
          <cell r="C96">
            <v>4669.3359267424112</v>
          </cell>
          <cell r="D96">
            <v>2.2400000000000002</v>
          </cell>
        </row>
        <row r="97">
          <cell r="A97" t="str">
            <v>B-32</v>
          </cell>
          <cell r="B97">
            <v>5642.7993354776363</v>
          </cell>
          <cell r="C97">
            <v>4690.2712055344291</v>
          </cell>
          <cell r="D97">
            <v>2.37</v>
          </cell>
        </row>
        <row r="98">
          <cell r="A98" t="str">
            <v>B-32/1</v>
          </cell>
          <cell r="B98">
            <v>5648.1716376166842</v>
          </cell>
          <cell r="C98">
            <v>4671.5336567406157</v>
          </cell>
          <cell r="D98">
            <v>2.23</v>
          </cell>
        </row>
        <row r="99">
          <cell r="A99" t="str">
            <v>B-32/10</v>
          </cell>
          <cell r="B99">
            <v>5710.6576488033634</v>
          </cell>
          <cell r="C99">
            <v>4453.5945585221662</v>
          </cell>
          <cell r="D99">
            <v>2.2599999999999998</v>
          </cell>
        </row>
        <row r="100">
          <cell r="A100" t="str">
            <v>B-32/10/1</v>
          </cell>
          <cell r="B100">
            <v>5740.142758873626</v>
          </cell>
          <cell r="C100">
            <v>4459.5247083485619</v>
          </cell>
          <cell r="D100">
            <v>1.86</v>
          </cell>
        </row>
        <row r="101">
          <cell r="A101" t="str">
            <v>B-32/10/2</v>
          </cell>
          <cell r="B101">
            <v>5769.2790882667887</v>
          </cell>
          <cell r="C101">
            <v>4466.6713375884983</v>
          </cell>
          <cell r="D101">
            <v>1.99</v>
          </cell>
        </row>
        <row r="102">
          <cell r="A102" t="str">
            <v>B-32/10/3</v>
          </cell>
          <cell r="B102">
            <v>5656.5955758099335</v>
          </cell>
          <cell r="C102">
            <v>4465.6113974155796</v>
          </cell>
          <cell r="D102">
            <v>1.94</v>
          </cell>
        </row>
        <row r="103">
          <cell r="A103" t="str">
            <v>B-32/11</v>
          </cell>
          <cell r="B103">
            <v>5717.3429259531977</v>
          </cell>
          <cell r="C103">
            <v>4430.2776073245241</v>
          </cell>
          <cell r="D103">
            <v>2.2599999999999998</v>
          </cell>
        </row>
        <row r="104">
          <cell r="A104" t="str">
            <v>B-32/12</v>
          </cell>
          <cell r="B104">
            <v>5724.4210704868001</v>
          </cell>
          <cell r="C104">
            <v>4405.5904108237846</v>
          </cell>
          <cell r="D104">
            <v>2.2599999999999998</v>
          </cell>
        </row>
        <row r="105">
          <cell r="A105" t="str">
            <v>B-32/12/1</v>
          </cell>
          <cell r="B105">
            <v>5690.2029351415649</v>
          </cell>
          <cell r="C105">
            <v>4414.074845937409</v>
          </cell>
          <cell r="D105">
            <v>1.91</v>
          </cell>
        </row>
        <row r="106">
          <cell r="A106" t="str">
            <v>B-32/12/2</v>
          </cell>
          <cell r="B106">
            <v>5657.7061883672422</v>
          </cell>
          <cell r="C106">
            <v>4419.8160521770069</v>
          </cell>
          <cell r="D106">
            <v>1.95</v>
          </cell>
        </row>
        <row r="107">
          <cell r="A107" t="str">
            <v>B-32/12/3</v>
          </cell>
          <cell r="B107">
            <v>5625.2094415929205</v>
          </cell>
          <cell r="C107">
            <v>4425.5572584166039</v>
          </cell>
          <cell r="D107">
            <v>1.68</v>
          </cell>
        </row>
        <row r="108">
          <cell r="A108" t="str">
            <v>B-32/12/4</v>
          </cell>
          <cell r="B108">
            <v>5754.783353829238</v>
          </cell>
          <cell r="C108">
            <v>4412.5228517861706</v>
          </cell>
          <cell r="D108">
            <v>2.2000000000000002</v>
          </cell>
        </row>
        <row r="109">
          <cell r="A109" t="str">
            <v>B-32/12/5</v>
          </cell>
          <cell r="B109">
            <v>5787.8746867485197</v>
          </cell>
          <cell r="C109">
            <v>4419.769849518415</v>
          </cell>
          <cell r="D109">
            <v>2.31</v>
          </cell>
        </row>
        <row r="110">
          <cell r="A110" t="str">
            <v>B-32/13</v>
          </cell>
          <cell r="B110">
            <v>5738.0160866346414</v>
          </cell>
          <cell r="C110">
            <v>4358.1736289992277</v>
          </cell>
          <cell r="D110">
            <v>2.52</v>
          </cell>
        </row>
        <row r="111">
          <cell r="A111" t="str">
            <v>B-32/13/1</v>
          </cell>
          <cell r="B111">
            <v>5701.5142736774851</v>
          </cell>
          <cell r="C111">
            <v>4365.7912805526339</v>
          </cell>
          <cell r="D111">
            <v>2.0499999999999998</v>
          </cell>
        </row>
        <row r="112">
          <cell r="A112" t="str">
            <v>B-32/13/2</v>
          </cell>
          <cell r="B112">
            <v>5666.9453447259275</v>
          </cell>
          <cell r="C112">
            <v>4371.2675156774403</v>
          </cell>
          <cell r="D112">
            <v>1.96</v>
          </cell>
        </row>
        <row r="113">
          <cell r="A113" t="str">
            <v>B-32/13/3</v>
          </cell>
          <cell r="B113">
            <v>5632.3764157743699</v>
          </cell>
          <cell r="C113">
            <v>4376.7437508022467</v>
          </cell>
          <cell r="D113">
            <v>1.8</v>
          </cell>
        </row>
        <row r="114">
          <cell r="A114" t="str">
            <v>B-32/13/4</v>
          </cell>
          <cell r="B114">
            <v>5599.7828541914723</v>
          </cell>
          <cell r="C114">
            <v>4381.907058205632</v>
          </cell>
          <cell r="D114">
            <v>2.19</v>
          </cell>
        </row>
        <row r="115">
          <cell r="A115" t="str">
            <v>B-32/13/5</v>
          </cell>
          <cell r="B115">
            <v>5770.2491230178221</v>
          </cell>
          <cell r="C115">
            <v>4365.2469143406088</v>
          </cell>
          <cell r="D115">
            <v>2.9</v>
          </cell>
        </row>
        <row r="116">
          <cell r="A116" t="str">
            <v>B-32/13/6</v>
          </cell>
          <cell r="B116">
            <v>5802.4821594010018</v>
          </cell>
          <cell r="C116">
            <v>4372.3201996819889</v>
          </cell>
          <cell r="D116">
            <v>2.5099999999999998</v>
          </cell>
        </row>
        <row r="117">
          <cell r="A117" t="str">
            <v>B-32/14</v>
          </cell>
          <cell r="B117">
            <v>5751.796523958199</v>
          </cell>
          <cell r="C117">
            <v>4310.1101340454534</v>
          </cell>
          <cell r="D117">
            <v>2.79</v>
          </cell>
        </row>
        <row r="118">
          <cell r="A118" t="str">
            <v>B-32/15</v>
          </cell>
          <cell r="B118">
            <v>5796.3260741590984</v>
          </cell>
          <cell r="C118">
            <v>4321.647861677252</v>
          </cell>
          <cell r="D118">
            <v>2.84</v>
          </cell>
        </row>
        <row r="119">
          <cell r="A119" t="str">
            <v>B-32/2</v>
          </cell>
          <cell r="B119">
            <v>5653.6798102144558</v>
          </cell>
          <cell r="C119">
            <v>4652.3222181163255</v>
          </cell>
          <cell r="D119">
            <v>2.15</v>
          </cell>
        </row>
        <row r="120">
          <cell r="A120" t="str">
            <v>B-32/2/1</v>
          </cell>
          <cell r="B120">
            <v>5689.7522052195482</v>
          </cell>
          <cell r="C120">
            <v>4657.8928840187627</v>
          </cell>
          <cell r="D120">
            <v>1.71</v>
          </cell>
        </row>
        <row r="121">
          <cell r="A121" t="str">
            <v>B-32/2/2</v>
          </cell>
          <cell r="B121">
            <v>5725.0443566105432</v>
          </cell>
          <cell r="C121">
            <v>4663.343056771354</v>
          </cell>
          <cell r="D121">
            <v>1.81</v>
          </cell>
        </row>
        <row r="122">
          <cell r="A122" t="str">
            <v>B-32/3</v>
          </cell>
          <cell r="B122">
            <v>5659.354578209498</v>
          </cell>
          <cell r="C122">
            <v>4632.5297270298979</v>
          </cell>
          <cell r="D122">
            <v>2.13</v>
          </cell>
        </row>
        <row r="123">
          <cell r="A123" t="str">
            <v>B-32/4</v>
          </cell>
          <cell r="B123">
            <v>5666.0822038056576</v>
          </cell>
          <cell r="C123">
            <v>4609.0650726579288</v>
          </cell>
          <cell r="D123">
            <v>2.14</v>
          </cell>
        </row>
        <row r="124">
          <cell r="A124" t="str">
            <v>B-32/4/1</v>
          </cell>
          <cell r="B124">
            <v>5702.2513636322337</v>
          </cell>
          <cell r="C124">
            <v>4616.8619872681875</v>
          </cell>
          <cell r="D124">
            <v>1.81</v>
          </cell>
        </row>
        <row r="125">
          <cell r="A125" t="str">
            <v>B-32/4/2</v>
          </cell>
          <cell r="B125">
            <v>5731.5777094375644</v>
          </cell>
          <cell r="C125">
            <v>4623.1838099251527</v>
          </cell>
          <cell r="D125">
            <v>1.96</v>
          </cell>
        </row>
        <row r="126">
          <cell r="A126" t="str">
            <v>B-32/4/3</v>
          </cell>
          <cell r="B126">
            <v>5760.904055242896</v>
          </cell>
          <cell r="C126">
            <v>4629.5056325821188</v>
          </cell>
          <cell r="D126">
            <v>2</v>
          </cell>
        </row>
        <row r="127">
          <cell r="A127" t="str">
            <v>B-32/4/4</v>
          </cell>
          <cell r="B127">
            <v>5790.2304010482276</v>
          </cell>
          <cell r="C127">
            <v>4635.827455239084</v>
          </cell>
          <cell r="D127">
            <v>2.6</v>
          </cell>
        </row>
        <row r="128">
          <cell r="A128" t="str">
            <v>B-32/5</v>
          </cell>
          <cell r="B128">
            <v>5672.6610101198767</v>
          </cell>
          <cell r="C128">
            <v>4586.1194711025464</v>
          </cell>
          <cell r="D128">
            <v>2.1800000000000002</v>
          </cell>
        </row>
        <row r="129">
          <cell r="A129" t="str">
            <v>B-32/6</v>
          </cell>
          <cell r="B129">
            <v>5680.4138586221607</v>
          </cell>
          <cell r="C129">
            <v>4559.0790379060036</v>
          </cell>
          <cell r="D129">
            <v>2.5299999999999998</v>
          </cell>
        </row>
        <row r="130">
          <cell r="A130" t="str">
            <v>B-32/6/1</v>
          </cell>
          <cell r="B130">
            <v>5708.8389362361777</v>
          </cell>
          <cell r="C130">
            <v>4564.8249027353468</v>
          </cell>
          <cell r="D130">
            <v>1.96</v>
          </cell>
        </row>
        <row r="131">
          <cell r="A131" t="str">
            <v>B-32/6/2</v>
          </cell>
          <cell r="B131">
            <v>5741.1847142107472</v>
          </cell>
          <cell r="C131">
            <v>4571.3633006446116</v>
          </cell>
          <cell r="D131">
            <v>1.95</v>
          </cell>
        </row>
        <row r="132">
          <cell r="A132" t="str">
            <v>B-32/6/3</v>
          </cell>
          <cell r="B132">
            <v>5773.5304921853158</v>
          </cell>
          <cell r="C132">
            <v>4577.9016985538765</v>
          </cell>
          <cell r="D132">
            <v>2.0499999999999998</v>
          </cell>
        </row>
        <row r="133">
          <cell r="A133" t="str">
            <v>B-32/6/4</v>
          </cell>
          <cell r="B133">
            <v>5805.8762701598853</v>
          </cell>
          <cell r="C133">
            <v>4584.4400964631413</v>
          </cell>
          <cell r="D133">
            <v>2.0699999999999998</v>
          </cell>
        </row>
        <row r="134">
          <cell r="A134" t="str">
            <v>B-32/7</v>
          </cell>
          <cell r="B134">
            <v>5687.3733731770417</v>
          </cell>
          <cell r="C134">
            <v>4534.805599782424</v>
          </cell>
          <cell r="D134">
            <v>2.42</v>
          </cell>
        </row>
        <row r="135">
          <cell r="A135" t="str">
            <v>B-32/8</v>
          </cell>
          <cell r="B135">
            <v>5695.5723396780759</v>
          </cell>
          <cell r="C135">
            <v>4506.2091934568525</v>
          </cell>
          <cell r="D135">
            <v>2.42</v>
          </cell>
        </row>
        <row r="136">
          <cell r="A136" t="str">
            <v>B-32/8/1</v>
          </cell>
          <cell r="B136">
            <v>5727.0031076866517</v>
          </cell>
          <cell r="C136">
            <v>4512.2180887289596</v>
          </cell>
          <cell r="D136">
            <v>1.91</v>
          </cell>
        </row>
        <row r="137">
          <cell r="A137" t="str">
            <v>B-32/8/2</v>
          </cell>
          <cell r="B137">
            <v>5758.4338756952275</v>
          </cell>
          <cell r="C137">
            <v>4518.2269840010604</v>
          </cell>
          <cell r="D137">
            <v>1.67</v>
          </cell>
        </row>
        <row r="138">
          <cell r="A138" t="str">
            <v>B-32/8/3</v>
          </cell>
          <cell r="B138">
            <v>5790.8468552040713</v>
          </cell>
          <cell r="C138">
            <v>4524.4236572504151</v>
          </cell>
          <cell r="D138">
            <v>1.56</v>
          </cell>
        </row>
        <row r="139">
          <cell r="A139" t="str">
            <v>B-32/8/4</v>
          </cell>
          <cell r="B139">
            <v>5823.2598347129142</v>
          </cell>
          <cell r="C139">
            <v>4530.6203304997725</v>
          </cell>
          <cell r="D139">
            <v>2.14</v>
          </cell>
        </row>
        <row r="140">
          <cell r="A140" t="str">
            <v>B-32/9</v>
          </cell>
          <cell r="B140">
            <v>5702.5481422697294</v>
          </cell>
          <cell r="C140">
            <v>4481.8789458173751</v>
          </cell>
          <cell r="D140">
            <v>2.33</v>
          </cell>
        </row>
        <row r="141">
          <cell r="A141" t="str">
            <v>B-33</v>
          </cell>
          <cell r="B141">
            <v>5664.7997926241642</v>
          </cell>
          <cell r="C141">
            <v>4691.0622567022347</v>
          </cell>
          <cell r="D141">
            <v>2.0499999999999998</v>
          </cell>
        </row>
        <row r="142">
          <cell r="A142" t="str">
            <v>B-34</v>
          </cell>
          <cell r="B142">
            <v>5689.5114255146109</v>
          </cell>
          <cell r="C142">
            <v>4691.0459678208908</v>
          </cell>
          <cell r="D142">
            <v>2.11</v>
          </cell>
        </row>
        <row r="143">
          <cell r="A143" t="str">
            <v>B-35</v>
          </cell>
          <cell r="B143">
            <v>5719.5114189972655</v>
          </cell>
          <cell r="C143">
            <v>4691.0261930720344</v>
          </cell>
          <cell r="D143">
            <v>2.09</v>
          </cell>
        </row>
        <row r="144">
          <cell r="A144" t="str">
            <v>B-36</v>
          </cell>
          <cell r="B144">
            <v>5749.5114124799202</v>
          </cell>
          <cell r="C144">
            <v>4691.0064183231771</v>
          </cell>
          <cell r="D144">
            <v>1.99</v>
          </cell>
        </row>
        <row r="145">
          <cell r="A145" t="str">
            <v>B-37</v>
          </cell>
          <cell r="B145">
            <v>5779.5114059625739</v>
          </cell>
          <cell r="C145">
            <v>4690.9668688254651</v>
          </cell>
          <cell r="D145">
            <v>1.9</v>
          </cell>
        </row>
        <row r="146">
          <cell r="A146" t="str">
            <v>B-38</v>
          </cell>
          <cell r="B146">
            <v>5809.5113994452286</v>
          </cell>
          <cell r="C146">
            <v>4690.9668688254651</v>
          </cell>
          <cell r="D146">
            <v>1.89</v>
          </cell>
        </row>
        <row r="147">
          <cell r="A147" t="str">
            <v>B-39</v>
          </cell>
          <cell r="B147">
            <v>5839.5113929278832</v>
          </cell>
          <cell r="C147">
            <v>4690.926660169458</v>
          </cell>
          <cell r="D147">
            <v>1.9</v>
          </cell>
        </row>
        <row r="148">
          <cell r="A148" t="str">
            <v>B-4</v>
          </cell>
          <cell r="B148">
            <v>5562.8424330057796</v>
          </cell>
          <cell r="C148">
            <v>4583.9909181759294</v>
          </cell>
          <cell r="D148">
            <v>2.15</v>
          </cell>
        </row>
        <row r="149">
          <cell r="A149" t="str">
            <v>TM1-3/7</v>
          </cell>
          <cell r="B149">
            <v>6555.9226106064571</v>
          </cell>
          <cell r="C149">
            <v>4822.7579645947062</v>
          </cell>
          <cell r="D149">
            <v>2.21</v>
          </cell>
        </row>
        <row r="150">
          <cell r="A150" t="str">
            <v>B-40</v>
          </cell>
          <cell r="B150">
            <v>5870.5113861932932</v>
          </cell>
          <cell r="C150">
            <v>4690.926660169458</v>
          </cell>
          <cell r="D150">
            <v>1.89</v>
          </cell>
        </row>
        <row r="151">
          <cell r="A151" t="str">
            <v>B-41</v>
          </cell>
          <cell r="B151">
            <v>5883.8615241936222</v>
          </cell>
          <cell r="C151">
            <v>4706.2718201994458</v>
          </cell>
          <cell r="D151">
            <v>2.0099999999999998</v>
          </cell>
        </row>
        <row r="152">
          <cell r="A152" t="str">
            <v>B-42</v>
          </cell>
          <cell r="B152">
            <v>5897.2116621939513</v>
          </cell>
          <cell r="C152">
            <v>4721.6169802294335</v>
          </cell>
          <cell r="D152">
            <v>2.36</v>
          </cell>
        </row>
        <row r="153">
          <cell r="A153" t="str">
            <v>B-42/1</v>
          </cell>
          <cell r="B153">
            <v>5889.8814919599417</v>
          </cell>
          <cell r="C153">
            <v>4744.876968670108</v>
          </cell>
          <cell r="D153">
            <v>2.33</v>
          </cell>
        </row>
        <row r="154">
          <cell r="A154" t="str">
            <v>B-42/2</v>
          </cell>
          <cell r="B154">
            <v>5882.4837960845662</v>
          </cell>
          <cell r="C154">
            <v>4768.3512284834069</v>
          </cell>
          <cell r="D154">
            <v>2.4300000000000002</v>
          </cell>
        </row>
        <row r="155">
          <cell r="A155" t="str">
            <v>B-42/2/1</v>
          </cell>
          <cell r="B155">
            <v>5916.6936853591424</v>
          </cell>
          <cell r="C155">
            <v>4782.1395122162357</v>
          </cell>
          <cell r="D155">
            <v>2.68</v>
          </cell>
        </row>
        <row r="156">
          <cell r="A156" t="str">
            <v>B-42/2/2</v>
          </cell>
          <cell r="B156">
            <v>5944.518629268091</v>
          </cell>
          <cell r="C156">
            <v>4793.3543459851271</v>
          </cell>
          <cell r="D156">
            <v>2.74</v>
          </cell>
        </row>
        <row r="157">
          <cell r="A157" t="str">
            <v>B-42/2/3</v>
          </cell>
          <cell r="B157">
            <v>5972.3435731770396</v>
          </cell>
          <cell r="C157">
            <v>4804.5691797540185</v>
          </cell>
          <cell r="D157">
            <v>2.62</v>
          </cell>
        </row>
        <row r="158">
          <cell r="A158" t="str">
            <v>B-42/3</v>
          </cell>
          <cell r="B158">
            <v>5875.2726797002779</v>
          </cell>
          <cell r="C158">
            <v>4791.2334369981145</v>
          </cell>
          <cell r="D158">
            <v>2.17</v>
          </cell>
        </row>
        <row r="159">
          <cell r="A159" t="str">
            <v>B-42/4</v>
          </cell>
          <cell r="B159">
            <v>5867.7559299751811</v>
          </cell>
          <cell r="C159">
            <v>4815.0854767373803</v>
          </cell>
          <cell r="D159">
            <v>1.75</v>
          </cell>
        </row>
        <row r="160">
          <cell r="A160" t="str">
            <v>B-42/4/1</v>
          </cell>
          <cell r="B160">
            <v>5900.4335728196229</v>
          </cell>
          <cell r="C160">
            <v>4828.1095450900357</v>
          </cell>
          <cell r="D160">
            <v>2.13</v>
          </cell>
        </row>
        <row r="161">
          <cell r="A161" t="str">
            <v>B-42/4/2</v>
          </cell>
          <cell r="B161">
            <v>5928.3016703667936</v>
          </cell>
          <cell r="C161">
            <v>4839.2167112048201</v>
          </cell>
          <cell r="D161">
            <v>2.2799999999999998</v>
          </cell>
        </row>
        <row r="162">
          <cell r="A162" t="str">
            <v>B-42/4/3</v>
          </cell>
          <cell r="B162">
            <v>5956.1697679139634</v>
          </cell>
          <cell r="C162">
            <v>4850.3238773196044</v>
          </cell>
          <cell r="D162">
            <v>2.48</v>
          </cell>
        </row>
        <row r="163">
          <cell r="A163" t="str">
            <v>B-42/5</v>
          </cell>
          <cell r="B163">
            <v>5860.3513335210018</v>
          </cell>
          <cell r="C163">
            <v>4838.5816333659104</v>
          </cell>
          <cell r="D163">
            <v>1.74</v>
          </cell>
        </row>
        <row r="164">
          <cell r="A164" t="str">
            <v>B-42/6</v>
          </cell>
          <cell r="B164">
            <v>5853.028063865796</v>
          </cell>
          <cell r="C164">
            <v>4861.8197249913537</v>
          </cell>
          <cell r="D164">
            <v>1.67</v>
          </cell>
        </row>
        <row r="165">
          <cell r="A165" t="str">
            <v>B-42/6/1</v>
          </cell>
          <cell r="B165">
            <v>5844.9127090708289</v>
          </cell>
          <cell r="C165">
            <v>4887.5712495394619</v>
          </cell>
          <cell r="D165">
            <v>1.61</v>
          </cell>
        </row>
        <row r="166">
          <cell r="A166" t="str">
            <v>B-42/7</v>
          </cell>
          <cell r="B166">
            <v>5877.507436704298</v>
          </cell>
          <cell r="C166">
            <v>4871.5628212398005</v>
          </cell>
          <cell r="D166">
            <v>1.76</v>
          </cell>
        </row>
        <row r="167">
          <cell r="A167" t="str">
            <v>B-42/8</v>
          </cell>
          <cell r="B167">
            <v>5908.1681356775953</v>
          </cell>
          <cell r="C167">
            <v>4883.7661625227793</v>
          </cell>
          <cell r="D167">
            <v>1.95</v>
          </cell>
        </row>
        <row r="168">
          <cell r="A168" t="str">
            <v>B-42/9</v>
          </cell>
          <cell r="B168">
            <v>5933.5847955721711</v>
          </cell>
          <cell r="C168">
            <v>4892.9012800033533</v>
          </cell>
          <cell r="D168">
            <v>2.2799999999999998</v>
          </cell>
        </row>
        <row r="169">
          <cell r="A169" t="str">
            <v>B-43</v>
          </cell>
          <cell r="B169">
            <v>5916.4846833524362</v>
          </cell>
          <cell r="C169">
            <v>4731.7215390871124</v>
          </cell>
          <cell r="D169">
            <v>2.15</v>
          </cell>
        </row>
        <row r="170">
          <cell r="A170" t="str">
            <v>B-44</v>
          </cell>
          <cell r="B170">
            <v>5936.789958901546</v>
          </cell>
          <cell r="C170">
            <v>4742.312930651442</v>
          </cell>
          <cell r="D170">
            <v>2.06</v>
          </cell>
        </row>
        <row r="171">
          <cell r="A171" t="str">
            <v>B-44/1</v>
          </cell>
          <cell r="B171">
            <v>5953.7001923225653</v>
          </cell>
          <cell r="C171">
            <v>4728.2581231014028</v>
          </cell>
          <cell r="D171">
            <v>1.97</v>
          </cell>
        </row>
        <row r="172">
          <cell r="A172" t="str">
            <v>B-44/10</v>
          </cell>
          <cell r="B172">
            <v>6195.8284385375537</v>
          </cell>
          <cell r="C172">
            <v>4650.954097408875</v>
          </cell>
          <cell r="D172">
            <v>2.36</v>
          </cell>
        </row>
        <row r="173">
          <cell r="A173" t="str">
            <v>B-44/10/1</v>
          </cell>
          <cell r="B173">
            <v>6198.3854283539367</v>
          </cell>
          <cell r="C173">
            <v>4675.822989685752</v>
          </cell>
          <cell r="D173">
            <v>3.34</v>
          </cell>
        </row>
        <row r="174">
          <cell r="A174" t="str">
            <v>B-44/10/2</v>
          </cell>
          <cell r="B174">
            <v>6201.5560957262514</v>
          </cell>
          <cell r="C174">
            <v>4706.6604161090791</v>
          </cell>
          <cell r="D174">
            <v>3.5</v>
          </cell>
        </row>
        <row r="175">
          <cell r="A175" t="str">
            <v>B-44/10/3</v>
          </cell>
          <cell r="B175">
            <v>6204.5222039132559</v>
          </cell>
          <cell r="C175">
            <v>4735.5083311502567</v>
          </cell>
          <cell r="D175">
            <v>3.54</v>
          </cell>
        </row>
        <row r="176">
          <cell r="A176" t="str">
            <v>B-44/10/4</v>
          </cell>
          <cell r="B176">
            <v>6207.8974304708818</v>
          </cell>
          <cell r="C176">
            <v>4768.3352689557341</v>
          </cell>
          <cell r="D176">
            <v>3.51</v>
          </cell>
        </row>
        <row r="177">
          <cell r="A177" t="str">
            <v>B-44/10/5</v>
          </cell>
          <cell r="B177">
            <v>6246.5160851317796</v>
          </cell>
          <cell r="C177">
            <v>4764.3645449849628</v>
          </cell>
          <cell r="D177">
            <v>3.06</v>
          </cell>
        </row>
        <row r="178">
          <cell r="A178" t="str">
            <v>B-44/11</v>
          </cell>
          <cell r="B178">
            <v>6217.7383868115394</v>
          </cell>
          <cell r="C178">
            <v>4648.9392797946248</v>
          </cell>
          <cell r="D178">
            <v>2.4900000000000002</v>
          </cell>
        </row>
        <row r="179">
          <cell r="A179" t="str">
            <v>B-44/12</v>
          </cell>
          <cell r="B179">
            <v>6242.5819560180826</v>
          </cell>
          <cell r="C179">
            <v>4646.1469565540747</v>
          </cell>
          <cell r="D179">
            <v>2.5499999999999998</v>
          </cell>
        </row>
        <row r="180">
          <cell r="A180" t="str">
            <v>B-44/12/1</v>
          </cell>
          <cell r="B180">
            <v>6245.4457846124333</v>
          </cell>
          <cell r="C180">
            <v>4674.0001159041767</v>
          </cell>
          <cell r="D180">
            <v>3.4</v>
          </cell>
        </row>
        <row r="181">
          <cell r="A181" t="str">
            <v>B-44/12/2</v>
          </cell>
          <cell r="B181">
            <v>6248.5141723920924</v>
          </cell>
          <cell r="C181">
            <v>4703.8427866364291</v>
          </cell>
          <cell r="D181">
            <v>3.19</v>
          </cell>
        </row>
        <row r="182">
          <cell r="A182" t="str">
            <v>B-44/12/3</v>
          </cell>
          <cell r="B182">
            <v>6251.5825601717515</v>
          </cell>
          <cell r="C182">
            <v>4733.6854573686815</v>
          </cell>
          <cell r="D182">
            <v>2.67</v>
          </cell>
        </row>
        <row r="183">
          <cell r="A183" t="str">
            <v>B-44/13</v>
          </cell>
          <cell r="B183">
            <v>6278.4565708484815</v>
          </cell>
          <cell r="C183">
            <v>4643.1060562005332</v>
          </cell>
          <cell r="D183">
            <v>2.98</v>
          </cell>
        </row>
        <row r="184">
          <cell r="A184" t="str">
            <v>B-44/14</v>
          </cell>
          <cell r="B184">
            <v>6314.2952788387638</v>
          </cell>
          <cell r="C184">
            <v>4639.7020865198074</v>
          </cell>
          <cell r="D184">
            <v>3.48</v>
          </cell>
        </row>
        <row r="185">
          <cell r="A185" t="str">
            <v>B-44/15</v>
          </cell>
          <cell r="B185">
            <v>6347.1474278298556</v>
          </cell>
          <cell r="C185">
            <v>4636.5817809791424</v>
          </cell>
          <cell r="D185">
            <v>3.55</v>
          </cell>
        </row>
        <row r="186">
          <cell r="A186" t="str">
            <v>B-44/16</v>
          </cell>
          <cell r="B186">
            <v>6352.7026163078408</v>
          </cell>
          <cell r="C186">
            <v>4604.3224787382042</v>
          </cell>
          <cell r="D186">
            <v>3</v>
          </cell>
        </row>
        <row r="187">
          <cell r="A187" t="str">
            <v>B-44/17</v>
          </cell>
          <cell r="B187">
            <v>6357.7938070135078</v>
          </cell>
          <cell r="C187">
            <v>4574.7576385188067</v>
          </cell>
          <cell r="D187">
            <v>2.56</v>
          </cell>
        </row>
        <row r="188">
          <cell r="A188" t="str">
            <v>B-44/18</v>
          </cell>
          <cell r="B188">
            <v>6362.8849977191749</v>
          </cell>
          <cell r="C188">
            <v>4545.1927982994084</v>
          </cell>
          <cell r="D188">
            <v>2.65</v>
          </cell>
        </row>
        <row r="189">
          <cell r="A189" t="str">
            <v>B-44/19</v>
          </cell>
          <cell r="B189">
            <v>6367.976188424841</v>
          </cell>
          <cell r="C189">
            <v>4515.6279580800101</v>
          </cell>
          <cell r="D189">
            <v>2.7</v>
          </cell>
        </row>
        <row r="190">
          <cell r="A190" t="str">
            <v>B-44/2</v>
          </cell>
          <cell r="B190">
            <v>5972.7092626827798</v>
          </cell>
          <cell r="C190">
            <v>4712.020658889267</v>
          </cell>
          <cell r="D190">
            <v>1.95</v>
          </cell>
        </row>
        <row r="191">
          <cell r="A191" t="str">
            <v>B-44/3</v>
          </cell>
          <cell r="B191">
            <v>5995.5201471150376</v>
          </cell>
          <cell r="C191">
            <v>4692.5357018347031</v>
          </cell>
          <cell r="D191">
            <v>1.44</v>
          </cell>
        </row>
        <row r="192">
          <cell r="A192" t="str">
            <v>B-44/4</v>
          </cell>
          <cell r="B192">
            <v>6025.96420897387</v>
          </cell>
          <cell r="C192">
            <v>4683.6202086932426</v>
          </cell>
          <cell r="D192">
            <v>1.46</v>
          </cell>
        </row>
        <row r="193">
          <cell r="A193" t="str">
            <v>B-44/5</v>
          </cell>
          <cell r="B193">
            <v>6054.7550469218368</v>
          </cell>
          <cell r="C193">
            <v>4675.1888594385919</v>
          </cell>
          <cell r="D193">
            <v>1.43</v>
          </cell>
        </row>
        <row r="194">
          <cell r="A194" t="str">
            <v>B-44/6</v>
          </cell>
          <cell r="B194">
            <v>6083.5458848698036</v>
          </cell>
          <cell r="C194">
            <v>4666.7575101839411</v>
          </cell>
          <cell r="D194">
            <v>1.61</v>
          </cell>
        </row>
        <row r="195">
          <cell r="A195" t="str">
            <v>B-44/6/1</v>
          </cell>
          <cell r="B195">
            <v>6077.4271127811799</v>
          </cell>
          <cell r="C195">
            <v>4696.1268926787689</v>
          </cell>
          <cell r="D195">
            <v>1.86</v>
          </cell>
        </row>
        <row r="196">
          <cell r="A196" t="str">
            <v>B-44/6/2</v>
          </cell>
          <cell r="B196">
            <v>6071.3083406925562</v>
          </cell>
          <cell r="C196">
            <v>4725.4962751735957</v>
          </cell>
          <cell r="D196">
            <v>1.65</v>
          </cell>
        </row>
        <row r="197">
          <cell r="A197" t="str">
            <v>B-44/6/3</v>
          </cell>
          <cell r="B197">
            <v>6065.1895686039315</v>
          </cell>
          <cell r="C197">
            <v>4754.8656576684234</v>
          </cell>
          <cell r="D197">
            <v>1.56</v>
          </cell>
        </row>
        <row r="198">
          <cell r="A198" t="str">
            <v>B-44/7</v>
          </cell>
          <cell r="B198">
            <v>6109.5166568579534</v>
          </cell>
          <cell r="C198">
            <v>4659.1520125794341</v>
          </cell>
          <cell r="D198">
            <v>1.72</v>
          </cell>
        </row>
        <row r="199">
          <cell r="A199" t="str">
            <v>B-44/8</v>
          </cell>
          <cell r="B199">
            <v>6150.451161750947</v>
          </cell>
          <cell r="C199">
            <v>4655.4927236498424</v>
          </cell>
          <cell r="D199">
            <v>2.06</v>
          </cell>
        </row>
        <row r="200">
          <cell r="A200" t="str">
            <v>B-44/8/1</v>
          </cell>
          <cell r="B200">
            <v>6150.4511617509479</v>
          </cell>
          <cell r="C200">
            <v>4680.6543177016565</v>
          </cell>
          <cell r="D200">
            <v>3.3</v>
          </cell>
        </row>
        <row r="201">
          <cell r="A201" t="str">
            <v>B-44/8/2</v>
          </cell>
          <cell r="B201">
            <v>6153.3086580378358</v>
          </cell>
          <cell r="C201">
            <v>4710.5169006874512</v>
          </cell>
          <cell r="D201">
            <v>3.27</v>
          </cell>
        </row>
        <row r="202">
          <cell r="A202" t="str">
            <v>B-44/8/3</v>
          </cell>
          <cell r="B202">
            <v>6156.6572765657957</v>
          </cell>
          <cell r="C202">
            <v>4740.3324890786753</v>
          </cell>
          <cell r="D202">
            <v>3.08</v>
          </cell>
        </row>
        <row r="203">
          <cell r="A203" t="str">
            <v>B-44/8/4</v>
          </cell>
          <cell r="B203">
            <v>6159.0235540036729</v>
          </cell>
          <cell r="C203">
            <v>4770.2410570470365</v>
          </cell>
          <cell r="D203">
            <v>2.8</v>
          </cell>
        </row>
        <row r="204">
          <cell r="A204" t="str">
            <v>B-44/8/5</v>
          </cell>
          <cell r="B204">
            <v>6161.8811468984986</v>
          </cell>
          <cell r="C204">
            <v>4800.104649644838</v>
          </cell>
          <cell r="D204">
            <v>2.68</v>
          </cell>
        </row>
        <row r="205">
          <cell r="A205" t="str">
            <v>B-44/9</v>
          </cell>
          <cell r="B205">
            <v>6170.9404468776356</v>
          </cell>
          <cell r="C205">
            <v>4653.3179652427125</v>
          </cell>
          <cell r="D205">
            <v>2.09</v>
          </cell>
        </row>
        <row r="206">
          <cell r="A206" t="str">
            <v>B-45</v>
          </cell>
          <cell r="B206">
            <v>5968.3759008468596</v>
          </cell>
          <cell r="C206">
            <v>4753.8991562451802</v>
          </cell>
          <cell r="D206">
            <v>2.3199999999999998</v>
          </cell>
        </row>
        <row r="207">
          <cell r="A207" t="str">
            <v>B-46</v>
          </cell>
          <cell r="B207">
            <v>6000.94974439831</v>
          </cell>
          <cell r="C207">
            <v>4765.847759851672</v>
          </cell>
          <cell r="D207">
            <v>2.1</v>
          </cell>
        </row>
        <row r="208">
          <cell r="A208" t="str">
            <v>B-46/1</v>
          </cell>
          <cell r="B208">
            <v>5994.5567776613734</v>
          </cell>
          <cell r="C208">
            <v>4790.4875244183149</v>
          </cell>
          <cell r="D208">
            <v>2.31</v>
          </cell>
        </row>
        <row r="209">
          <cell r="A209" t="str">
            <v>B-46/10</v>
          </cell>
          <cell r="B209">
            <v>6032.2704641778855</v>
          </cell>
          <cell r="C209">
            <v>4728.272421282405</v>
          </cell>
          <cell r="D209">
            <v>1.72</v>
          </cell>
        </row>
        <row r="210">
          <cell r="A210" t="str">
            <v>B-46/11</v>
          </cell>
          <cell r="B210">
            <v>6051.4788689386978</v>
          </cell>
          <cell r="C210">
            <v>4705.2281771736298</v>
          </cell>
          <cell r="D210">
            <v>1.62</v>
          </cell>
        </row>
        <row r="211">
          <cell r="A211" t="str">
            <v>B-46/12</v>
          </cell>
          <cell r="B211">
            <v>6070.6872736995101</v>
          </cell>
          <cell r="C211">
            <v>4682.1839330648554</v>
          </cell>
          <cell r="D211">
            <v>1.61</v>
          </cell>
        </row>
        <row r="212">
          <cell r="A212" t="str">
            <v>B-46/2</v>
          </cell>
          <cell r="B212">
            <v>5989.1460810688668</v>
          </cell>
          <cell r="C212">
            <v>4811.3414245974936</v>
          </cell>
          <cell r="D212">
            <v>2.5099999999999998</v>
          </cell>
        </row>
        <row r="213">
          <cell r="A213" t="str">
            <v>B-46/3</v>
          </cell>
          <cell r="B213">
            <v>5983.1621238858652</v>
          </cell>
          <cell r="C213">
            <v>4834.4047850423649</v>
          </cell>
          <cell r="D213">
            <v>2.37</v>
          </cell>
        </row>
        <row r="214">
          <cell r="A214" t="str">
            <v>B-46/4</v>
          </cell>
          <cell r="B214">
            <v>5976.8892056276109</v>
          </cell>
          <cell r="C214">
            <v>4858.581858909517</v>
          </cell>
          <cell r="D214">
            <v>2.62</v>
          </cell>
        </row>
        <row r="215">
          <cell r="A215" t="str">
            <v>B-46/4/1</v>
          </cell>
          <cell r="B215">
            <v>6000.6701489980469</v>
          </cell>
          <cell r="C215">
            <v>4865.1726092924973</v>
          </cell>
          <cell r="D215">
            <v>2.31</v>
          </cell>
        </row>
        <row r="216">
          <cell r="A216" t="str">
            <v>B-46/4/2</v>
          </cell>
          <cell r="B216">
            <v>6024.4510923684829</v>
          </cell>
          <cell r="C216">
            <v>4871.7633596754777</v>
          </cell>
          <cell r="D216">
            <v>2.3199999999999998</v>
          </cell>
        </row>
        <row r="217">
          <cell r="A217" t="str">
            <v>B-46/5</v>
          </cell>
          <cell r="B217">
            <v>5970.812731642287</v>
          </cell>
          <cell r="C217">
            <v>4882.0017975005776</v>
          </cell>
          <cell r="D217">
            <v>2.6</v>
          </cell>
        </row>
        <row r="218">
          <cell r="A218" t="str">
            <v>B-46/6</v>
          </cell>
          <cell r="B218">
            <v>5964.5341873181142</v>
          </cell>
          <cell r="C218">
            <v>4906.2005553440995</v>
          </cell>
          <cell r="D218">
            <v>2.58</v>
          </cell>
        </row>
        <row r="219">
          <cell r="A219" t="str">
            <v>B-46/7</v>
          </cell>
          <cell r="B219">
            <v>5955.2419417183401</v>
          </cell>
          <cell r="C219">
            <v>4942.0147169525108</v>
          </cell>
          <cell r="D219">
            <v>2.5299999999999998</v>
          </cell>
        </row>
        <row r="220">
          <cell r="A220" t="str">
            <v>B-46/8</v>
          </cell>
          <cell r="B220">
            <v>5946.4519796645</v>
          </cell>
          <cell r="C220">
            <v>4975.8929779334412</v>
          </cell>
          <cell r="D220">
            <v>2.88</v>
          </cell>
        </row>
        <row r="221">
          <cell r="A221" t="str">
            <v>B-46/9</v>
          </cell>
          <cell r="B221">
            <v>6016.2634602105418</v>
          </cell>
          <cell r="C221">
            <v>4747.4759580397167</v>
          </cell>
          <cell r="D221">
            <v>2.75</v>
          </cell>
        </row>
        <row r="222">
          <cell r="A222" t="str">
            <v>B-47</v>
          </cell>
          <cell r="B222">
            <v>6029.5213474131615</v>
          </cell>
          <cell r="C222">
            <v>4776.3282780099698</v>
          </cell>
          <cell r="D222">
            <v>2.27</v>
          </cell>
        </row>
        <row r="223">
          <cell r="A223" t="str">
            <v>B-48</v>
          </cell>
          <cell r="B223">
            <v>6058.9927371784424</v>
          </cell>
          <cell r="C223">
            <v>4784.609715749858</v>
          </cell>
          <cell r="D223">
            <v>2.4</v>
          </cell>
        </row>
        <row r="224">
          <cell r="A224" t="str">
            <v>B-48/1</v>
          </cell>
          <cell r="B224">
            <v>6053.6254309168617</v>
          </cell>
          <cell r="C224">
            <v>4805.8432669014883</v>
          </cell>
          <cell r="D224">
            <v>2.16</v>
          </cell>
        </row>
        <row r="225">
          <cell r="A225" t="str">
            <v>B-48/10</v>
          </cell>
          <cell r="B225">
            <v>6045.792908072317</v>
          </cell>
          <cell r="C225">
            <v>5044.9174715142171</v>
          </cell>
          <cell r="D225">
            <v>2.69</v>
          </cell>
        </row>
        <row r="226">
          <cell r="A226" t="str">
            <v>B-48/11</v>
          </cell>
          <cell r="B226">
            <v>6071.004479038731</v>
          </cell>
          <cell r="C226">
            <v>5054.2685137084636</v>
          </cell>
          <cell r="D226">
            <v>2.12</v>
          </cell>
        </row>
        <row r="227">
          <cell r="A227" t="str">
            <v>B-48/12</v>
          </cell>
          <cell r="B227">
            <v>6099.1320612294712</v>
          </cell>
          <cell r="C227">
            <v>5064.7011126225971</v>
          </cell>
          <cell r="D227">
            <v>1.99</v>
          </cell>
        </row>
        <row r="228">
          <cell r="A228" t="str">
            <v>B-48/13</v>
          </cell>
          <cell r="B228">
            <v>6127.2596434202105</v>
          </cell>
          <cell r="C228">
            <v>5075.1337115367296</v>
          </cell>
          <cell r="D228">
            <v>2.2000000000000002</v>
          </cell>
        </row>
        <row r="229">
          <cell r="A229" t="str">
            <v>B-48/14</v>
          </cell>
          <cell r="B229">
            <v>6155.3872256109507</v>
          </cell>
          <cell r="C229">
            <v>5085.5663104508631</v>
          </cell>
          <cell r="D229">
            <v>2.2999999999999998</v>
          </cell>
        </row>
        <row r="230">
          <cell r="A230" t="str">
            <v>B-48/14/1</v>
          </cell>
          <cell r="B230">
            <v>6161.3024958006717</v>
          </cell>
          <cell r="C230">
            <v>5110.7689603757835</v>
          </cell>
          <cell r="D230">
            <v>2.29</v>
          </cell>
        </row>
        <row r="231">
          <cell r="A231" t="str">
            <v>B-48/14/10</v>
          </cell>
          <cell r="B231">
            <v>6376.3625850684457</v>
          </cell>
          <cell r="C231">
            <v>5273.7162563249231</v>
          </cell>
          <cell r="D231">
            <v>2.5099999999999998</v>
          </cell>
        </row>
        <row r="232">
          <cell r="A232" t="str">
            <v>B-48/14/11</v>
          </cell>
          <cell r="B232">
            <v>6412.1180316505861</v>
          </cell>
          <cell r="C232">
            <v>5286.5828036361363</v>
          </cell>
          <cell r="D232">
            <v>2.42</v>
          </cell>
        </row>
        <row r="233">
          <cell r="A233" t="str">
            <v>B-48/14/12</v>
          </cell>
          <cell r="B233">
            <v>6437.233148502829</v>
          </cell>
          <cell r="C233">
            <v>5315.3296530163725</v>
          </cell>
          <cell r="D233">
            <v>2.48</v>
          </cell>
        </row>
        <row r="234">
          <cell r="A234" t="str">
            <v>B-48/14/13</v>
          </cell>
          <cell r="B234">
            <v>6463.436963613316</v>
          </cell>
          <cell r="C234">
            <v>5345.3226301783106</v>
          </cell>
          <cell r="D234">
            <v>2.63</v>
          </cell>
        </row>
        <row r="235">
          <cell r="A235" t="str">
            <v>B-48/14/14</v>
          </cell>
          <cell r="B235">
            <v>6486.464689494027</v>
          </cell>
          <cell r="C235">
            <v>5371.6802446523643</v>
          </cell>
          <cell r="D235">
            <v>2.37</v>
          </cell>
        </row>
        <row r="236">
          <cell r="A236" t="str">
            <v>B-48/14/15</v>
          </cell>
          <cell r="B236">
            <v>6449.6609222911065</v>
          </cell>
          <cell r="C236">
            <v>5377.3094390696269</v>
          </cell>
          <cell r="D236">
            <v>2.4500000000000002</v>
          </cell>
        </row>
        <row r="237">
          <cell r="A237" t="str">
            <v>B-48/14/16</v>
          </cell>
          <cell r="B237">
            <v>6420.0057957231938</v>
          </cell>
          <cell r="C237">
            <v>5381.8452375926117</v>
          </cell>
          <cell r="D237">
            <v>2.44</v>
          </cell>
        </row>
        <row r="238">
          <cell r="A238" t="str">
            <v>B-48/14/17</v>
          </cell>
          <cell r="B238">
            <v>6390.350669155282</v>
          </cell>
          <cell r="C238">
            <v>5386.3810361155965</v>
          </cell>
          <cell r="D238">
            <v>2.4</v>
          </cell>
        </row>
        <row r="239">
          <cell r="A239" t="str">
            <v>B-48/14/18</v>
          </cell>
          <cell r="B239">
            <v>6360.6955425873703</v>
          </cell>
          <cell r="C239">
            <v>5390.9168346385823</v>
          </cell>
          <cell r="D239">
            <v>2.25</v>
          </cell>
        </row>
        <row r="240">
          <cell r="A240" t="str">
            <v>B-48/14/19</v>
          </cell>
          <cell r="B240">
            <v>6331.0404160194576</v>
          </cell>
          <cell r="C240">
            <v>5395.4526331615662</v>
          </cell>
          <cell r="D240">
            <v>2.02</v>
          </cell>
        </row>
        <row r="241">
          <cell r="A241" t="str">
            <v>B-48/14/2</v>
          </cell>
          <cell r="B241">
            <v>6168.1517371222417</v>
          </cell>
          <cell r="C241">
            <v>5139.9508955608881</v>
          </cell>
          <cell r="D241">
            <v>2.72</v>
          </cell>
        </row>
        <row r="242">
          <cell r="A242" t="str">
            <v>B-48/14/20</v>
          </cell>
          <cell r="B242">
            <v>6301.3852894515458</v>
          </cell>
          <cell r="C242">
            <v>5399.9884316845519</v>
          </cell>
          <cell r="D242">
            <v>1.89</v>
          </cell>
        </row>
        <row r="243">
          <cell r="A243" t="str">
            <v>B-48/14/21</v>
          </cell>
          <cell r="B243">
            <v>6148.1461671311345</v>
          </cell>
          <cell r="C243">
            <v>5155.7963971877243</v>
          </cell>
          <cell r="D243">
            <v>2.74</v>
          </cell>
        </row>
        <row r="244">
          <cell r="A244" t="str">
            <v>B-48/14/22</v>
          </cell>
          <cell r="B244">
            <v>6130.3085325533748</v>
          </cell>
          <cell r="C244">
            <v>5169.5102147696507</v>
          </cell>
          <cell r="D244">
            <v>2.2999999999999998</v>
          </cell>
        </row>
        <row r="245">
          <cell r="A245" t="str">
            <v>B-48/14/23</v>
          </cell>
          <cell r="B245">
            <v>6112.4708979756151</v>
          </cell>
          <cell r="C245">
            <v>5183.2240323515771</v>
          </cell>
          <cell r="D245">
            <v>2.37</v>
          </cell>
        </row>
        <row r="246">
          <cell r="A246" t="str">
            <v>B-48/14/24</v>
          </cell>
          <cell r="B246">
            <v>6116.5018759520444</v>
          </cell>
          <cell r="C246">
            <v>5213.6226723733807</v>
          </cell>
          <cell r="D246">
            <v>2.5</v>
          </cell>
        </row>
        <row r="247">
          <cell r="A247" t="str">
            <v>B-48/14/25</v>
          </cell>
          <cell r="B247">
            <v>6120.4454721119564</v>
          </cell>
          <cell r="C247">
            <v>5243.3623436783491</v>
          </cell>
          <cell r="D247">
            <v>2.2000000000000002</v>
          </cell>
        </row>
        <row r="248">
          <cell r="A248" t="str">
            <v>B-48/14/26</v>
          </cell>
          <cell r="B248">
            <v>6124.3890682718684</v>
          </cell>
          <cell r="C248">
            <v>5273.1020149833166</v>
          </cell>
          <cell r="D248">
            <v>2.15</v>
          </cell>
        </row>
        <row r="249">
          <cell r="A249" t="str">
            <v>B-48/14/3</v>
          </cell>
          <cell r="B249">
            <v>6175.0067030251666</v>
          </cell>
          <cell r="C249">
            <v>5169.1572209454644</v>
          </cell>
          <cell r="D249">
            <v>2.87</v>
          </cell>
        </row>
        <row r="250">
          <cell r="A250" t="str">
            <v>B-48/14/4</v>
          </cell>
          <cell r="B250">
            <v>6193.6105818872338</v>
          </cell>
          <cell r="C250">
            <v>5188.7249415916085</v>
          </cell>
          <cell r="D250">
            <v>2.8</v>
          </cell>
        </row>
        <row r="251">
          <cell r="A251" t="str">
            <v>B-48/14/5</v>
          </cell>
          <cell r="B251">
            <v>6223.6887711335985</v>
          </cell>
          <cell r="C251">
            <v>5204.5774660486104</v>
          </cell>
          <cell r="D251">
            <v>2.77</v>
          </cell>
        </row>
        <row r="252">
          <cell r="A252" t="str">
            <v>B-48/14/6</v>
          </cell>
          <cell r="B252">
            <v>6251.997655130177</v>
          </cell>
          <cell r="C252">
            <v>5219.4974890669655</v>
          </cell>
          <cell r="D252">
            <v>2.77</v>
          </cell>
        </row>
        <row r="253">
          <cell r="A253" t="str">
            <v>B-48/14/7</v>
          </cell>
          <cell r="B253">
            <v>6280.3065391267564</v>
          </cell>
          <cell r="C253">
            <v>5234.4175120853197</v>
          </cell>
          <cell r="D253">
            <v>2.88</v>
          </cell>
        </row>
        <row r="254">
          <cell r="A254" t="str">
            <v>B-48/14/8</v>
          </cell>
          <cell r="B254">
            <v>6308.6154231233349</v>
          </cell>
          <cell r="C254">
            <v>5249.3375351036748</v>
          </cell>
          <cell r="D254">
            <v>2.68</v>
          </cell>
        </row>
        <row r="255">
          <cell r="A255" t="str">
            <v>B-48/14/9</v>
          </cell>
          <cell r="B255">
            <v>6340.6071384863053</v>
          </cell>
          <cell r="C255">
            <v>5260.8497090137089</v>
          </cell>
          <cell r="D255">
            <v>2.58</v>
          </cell>
        </row>
        <row r="256">
          <cell r="A256" t="str">
            <v>B-48/15</v>
          </cell>
          <cell r="B256">
            <v>6181.3119851690608</v>
          </cell>
          <cell r="C256">
            <v>5090.7506347761428</v>
          </cell>
          <cell r="D256">
            <v>2.39</v>
          </cell>
        </row>
        <row r="257">
          <cell r="A257" t="str">
            <v>B-48/16</v>
          </cell>
          <cell r="B257">
            <v>6205.8266161796855</v>
          </cell>
          <cell r="C257">
            <v>5095.6529675283055</v>
          </cell>
          <cell r="D257">
            <v>2.5</v>
          </cell>
        </row>
        <row r="258">
          <cell r="A258" t="str">
            <v>B-48/16/1</v>
          </cell>
          <cell r="B258">
            <v>6212.4409157148684</v>
          </cell>
          <cell r="C258">
            <v>5122.1168347331077</v>
          </cell>
          <cell r="D258">
            <v>2.66</v>
          </cell>
        </row>
        <row r="259">
          <cell r="A259" t="str">
            <v>B-48/16/2</v>
          </cell>
          <cell r="B259">
            <v>6219.7152586714101</v>
          </cell>
          <cell r="C259">
            <v>5151.2215411317402</v>
          </cell>
          <cell r="D259">
            <v>2.71</v>
          </cell>
        </row>
        <row r="260">
          <cell r="A260" t="str">
            <v>B-48/16/3</v>
          </cell>
          <cell r="B260">
            <v>6244.3477813170775</v>
          </cell>
          <cell r="C260">
            <v>5163.6339177000182</v>
          </cell>
          <cell r="D260">
            <v>2.65</v>
          </cell>
        </row>
        <row r="261">
          <cell r="A261" t="str">
            <v>B-48/16/4</v>
          </cell>
          <cell r="B261">
            <v>6269.3525938660423</v>
          </cell>
          <cell r="C261">
            <v>5176.2338918821797</v>
          </cell>
          <cell r="D261">
            <v>2.64</v>
          </cell>
        </row>
        <row r="262">
          <cell r="A262" t="str">
            <v>B-48/16/5</v>
          </cell>
          <cell r="B262">
            <v>6296.1434644542187</v>
          </cell>
          <cell r="C262">
            <v>5189.7338642202103</v>
          </cell>
          <cell r="D262">
            <v>2.6</v>
          </cell>
        </row>
        <row r="263">
          <cell r="A263" t="str">
            <v>B-48/17</v>
          </cell>
          <cell r="B263">
            <v>6236.6029889227166</v>
          </cell>
          <cell r="C263">
            <v>5101.8074970427624</v>
          </cell>
          <cell r="D263">
            <v>2.4300000000000002</v>
          </cell>
        </row>
        <row r="264">
          <cell r="A264" t="str">
            <v>B-48/18</v>
          </cell>
          <cell r="B264">
            <v>6266.0205461354662</v>
          </cell>
          <cell r="C264">
            <v>5107.6902963453567</v>
          </cell>
          <cell r="D264">
            <v>2.5499999999999998</v>
          </cell>
        </row>
        <row r="265">
          <cell r="A265" t="str">
            <v>B-48/18/1</v>
          </cell>
          <cell r="B265">
            <v>6270.8770296689863</v>
          </cell>
          <cell r="C265">
            <v>5079.4884143108129</v>
          </cell>
          <cell r="D265">
            <v>2.82</v>
          </cell>
        </row>
        <row r="266">
          <cell r="A266" t="str">
            <v>B-48/18/2</v>
          </cell>
          <cell r="B266">
            <v>6275.1196885903737</v>
          </cell>
          <cell r="C266">
            <v>5054.8510474613149</v>
          </cell>
          <cell r="D266">
            <v>2.77</v>
          </cell>
        </row>
        <row r="267">
          <cell r="A267" t="str">
            <v>B-48/19</v>
          </cell>
          <cell r="B267">
            <v>6305.7164437632873</v>
          </cell>
          <cell r="C267">
            <v>5123.7645086267912</v>
          </cell>
          <cell r="D267">
            <v>2.61</v>
          </cell>
        </row>
        <row r="268">
          <cell r="A268" t="str">
            <v>B-48/19/1</v>
          </cell>
          <cell r="B268">
            <v>6306.5647657112168</v>
          </cell>
          <cell r="C268">
            <v>5160.5106669114803</v>
          </cell>
          <cell r="D268">
            <v>2.57</v>
          </cell>
        </row>
        <row r="269">
          <cell r="A269" t="str">
            <v>B-48/19/2</v>
          </cell>
          <cell r="B269">
            <v>6307.372560608489</v>
          </cell>
          <cell r="C269">
            <v>5195.5013437755242</v>
          </cell>
          <cell r="D269">
            <v>2.6</v>
          </cell>
        </row>
        <row r="270">
          <cell r="A270" t="str">
            <v>B-48/19/3</v>
          </cell>
          <cell r="B270">
            <v>6328.5898016635037</v>
          </cell>
          <cell r="C270">
            <v>5203.1164466752371</v>
          </cell>
          <cell r="D270">
            <v>2.5099999999999998</v>
          </cell>
        </row>
        <row r="271">
          <cell r="A271" t="str">
            <v>B-48/19/4</v>
          </cell>
          <cell r="B271">
            <v>6352.1201418853689</v>
          </cell>
          <cell r="C271">
            <v>5211.5617464948564</v>
          </cell>
          <cell r="D271">
            <v>2.4300000000000002</v>
          </cell>
        </row>
        <row r="272">
          <cell r="A272" t="str">
            <v>B-48/19/5</v>
          </cell>
          <cell r="B272">
            <v>6308.2244702428734</v>
          </cell>
          <cell r="C272">
            <v>5229.4888300072416</v>
          </cell>
          <cell r="D272">
            <v>2.69</v>
          </cell>
        </row>
        <row r="273">
          <cell r="A273" t="str">
            <v>B-48/2</v>
          </cell>
          <cell r="B273">
            <v>6046.2734292521045</v>
          </cell>
          <cell r="C273">
            <v>4834.9284533633527</v>
          </cell>
          <cell r="D273">
            <v>2.42</v>
          </cell>
        </row>
        <row r="274">
          <cell r="A274" t="str">
            <v>B-48/20</v>
          </cell>
          <cell r="B274">
            <v>6335.2680179383633</v>
          </cell>
          <cell r="C274">
            <v>5135.7309410524886</v>
          </cell>
          <cell r="D274">
            <v>2.54</v>
          </cell>
        </row>
        <row r="275">
          <cell r="A275" t="str">
            <v>B-48/21</v>
          </cell>
          <cell r="B275">
            <v>6363.07475928644</v>
          </cell>
          <cell r="C275">
            <v>5146.990831620391</v>
          </cell>
          <cell r="D275">
            <v>2.4500000000000002</v>
          </cell>
        </row>
        <row r="276">
          <cell r="A276" t="str">
            <v>B-48/22</v>
          </cell>
          <cell r="B276">
            <v>6390.8815006345176</v>
          </cell>
          <cell r="C276">
            <v>5158.2507221882943</v>
          </cell>
          <cell r="D276">
            <v>2.4700000000000002</v>
          </cell>
        </row>
        <row r="277">
          <cell r="A277" t="str">
            <v>B-48/23</v>
          </cell>
          <cell r="B277">
            <v>6418.6882419825943</v>
          </cell>
          <cell r="C277">
            <v>5169.5106127561967</v>
          </cell>
          <cell r="D277">
            <v>2.4300000000000002</v>
          </cell>
        </row>
        <row r="278">
          <cell r="A278" t="str">
            <v>B-48/23/1</v>
          </cell>
          <cell r="B278">
            <v>6416.7415013757709</v>
          </cell>
          <cell r="C278">
            <v>5204.1988763579702</v>
          </cell>
          <cell r="D278">
            <v>1.94</v>
          </cell>
        </row>
        <row r="279">
          <cell r="A279" t="str">
            <v>B-48/23/2</v>
          </cell>
          <cell r="B279">
            <v>6415.0605159951119</v>
          </cell>
          <cell r="C279">
            <v>5234.1517441363649</v>
          </cell>
          <cell r="D279">
            <v>2.0699999999999998</v>
          </cell>
        </row>
        <row r="280">
          <cell r="A280" t="str">
            <v>B-48/23/3</v>
          </cell>
          <cell r="B280">
            <v>6391.5736924518751</v>
          </cell>
          <cell r="C280">
            <v>5225.7220629348658</v>
          </cell>
          <cell r="D280">
            <v>2.2799999999999998</v>
          </cell>
        </row>
        <row r="281">
          <cell r="A281" t="str">
            <v>B-48/23/4</v>
          </cell>
          <cell r="B281">
            <v>6368.04335223001</v>
          </cell>
          <cell r="C281">
            <v>5217.2767631152456</v>
          </cell>
          <cell r="D281">
            <v>2.36</v>
          </cell>
        </row>
        <row r="282">
          <cell r="A282" t="str">
            <v>B-48/23/5</v>
          </cell>
          <cell r="B282">
            <v>6413.0223774406659</v>
          </cell>
          <cell r="C282">
            <v>5270.4685945609999</v>
          </cell>
          <cell r="D282">
            <v>2.16</v>
          </cell>
        </row>
        <row r="283">
          <cell r="A283" t="str">
            <v>B-48/24</v>
          </cell>
          <cell r="B283">
            <v>6455.9808398757377</v>
          </cell>
          <cell r="C283">
            <v>5183.7633199463025</v>
          </cell>
          <cell r="D283">
            <v>2.66</v>
          </cell>
        </row>
        <row r="284">
          <cell r="A284" t="str">
            <v>B-48/25</v>
          </cell>
          <cell r="B284">
            <v>6464.410395483902</v>
          </cell>
          <cell r="C284">
            <v>5153.3144426097133</v>
          </cell>
          <cell r="D284">
            <v>2.0099999999999998</v>
          </cell>
        </row>
        <row r="285">
          <cell r="A285" t="str">
            <v>B-48/25/1</v>
          </cell>
          <cell r="B285">
            <v>6432.8726446878336</v>
          </cell>
          <cell r="C285">
            <v>5143.6000062017138</v>
          </cell>
          <cell r="D285">
            <v>2.2000000000000002</v>
          </cell>
        </row>
        <row r="286">
          <cell r="A286" t="str">
            <v>B-48/25/2</v>
          </cell>
          <cell r="B286">
            <v>6401.3348938917643</v>
          </cell>
          <cell r="C286">
            <v>5133.8855697937142</v>
          </cell>
          <cell r="D286">
            <v>1.97</v>
          </cell>
        </row>
        <row r="287">
          <cell r="A287" t="str">
            <v>B-48/26</v>
          </cell>
          <cell r="B287">
            <v>6472.5381826094072</v>
          </cell>
          <cell r="C287">
            <v>5123.5033948056589</v>
          </cell>
          <cell r="D287">
            <v>1.96</v>
          </cell>
        </row>
        <row r="288">
          <cell r="A288" t="str">
            <v>B-48/3</v>
          </cell>
          <cell r="B288">
            <v>6038.9214275873474</v>
          </cell>
          <cell r="C288">
            <v>4864.0136398252171</v>
          </cell>
          <cell r="D288">
            <v>2.31</v>
          </cell>
        </row>
        <row r="289">
          <cell r="A289" t="str">
            <v>B-48/4</v>
          </cell>
          <cell r="B289">
            <v>6031.569425922592</v>
          </cell>
          <cell r="C289">
            <v>4893.0988262870815</v>
          </cell>
          <cell r="D289">
            <v>2.31</v>
          </cell>
        </row>
        <row r="290">
          <cell r="A290" t="str">
            <v>B-48/5</v>
          </cell>
          <cell r="B290">
            <v>6024.217424257834</v>
          </cell>
          <cell r="C290">
            <v>4922.1840127489459</v>
          </cell>
          <cell r="D290">
            <v>2.2599999999999998</v>
          </cell>
        </row>
        <row r="291">
          <cell r="A291" t="str">
            <v>B-48/6</v>
          </cell>
          <cell r="B291">
            <v>6016.8654225930759</v>
          </cell>
          <cell r="C291">
            <v>4951.2691992108093</v>
          </cell>
          <cell r="D291">
            <v>2.21</v>
          </cell>
        </row>
        <row r="292">
          <cell r="A292" t="str">
            <v>B-48/7</v>
          </cell>
          <cell r="B292">
            <v>6009.5134209283151</v>
          </cell>
          <cell r="C292">
            <v>4980.3543856726728</v>
          </cell>
          <cell r="D292">
            <v>2.12</v>
          </cell>
        </row>
        <row r="293">
          <cell r="A293" t="str">
            <v>B-48/8</v>
          </cell>
          <cell r="B293">
            <v>6011.6977333597169</v>
          </cell>
          <cell r="C293">
            <v>5002.1784636565608</v>
          </cell>
          <cell r="D293">
            <v>2.14</v>
          </cell>
        </row>
        <row r="294">
          <cell r="A294" t="str">
            <v>B-48/9</v>
          </cell>
          <cell r="B294">
            <v>6021.4382967183865</v>
          </cell>
          <cell r="C294">
            <v>5028.0123868652672</v>
          </cell>
          <cell r="D294">
            <v>2.25</v>
          </cell>
        </row>
        <row r="295">
          <cell r="A295" t="str">
            <v>B-49</v>
          </cell>
          <cell r="B295">
            <v>6083.9950715908481</v>
          </cell>
          <cell r="C295">
            <v>4791.6353523905882</v>
          </cell>
          <cell r="D295">
            <v>2.5</v>
          </cell>
        </row>
        <row r="296">
          <cell r="A296" t="str">
            <v>B-5</v>
          </cell>
          <cell r="B296">
            <v>5544.9271940287344</v>
          </cell>
          <cell r="C296">
            <v>4559.9275806602118</v>
          </cell>
          <cell r="D296">
            <v>2.19</v>
          </cell>
        </row>
        <row r="297">
          <cell r="A297" t="str">
            <v>TM1-3/6</v>
          </cell>
          <cell r="B297">
            <v>6563.9268301573366</v>
          </cell>
          <cell r="C297">
            <v>4793.8454678263306</v>
          </cell>
          <cell r="D297">
            <v>2.14</v>
          </cell>
        </row>
        <row r="298">
          <cell r="A298" t="str">
            <v>B-50</v>
          </cell>
          <cell r="B298">
            <v>6108.0629175159229</v>
          </cell>
          <cell r="C298">
            <v>4798.3983984888255</v>
          </cell>
          <cell r="D298">
            <v>2.64</v>
          </cell>
        </row>
        <row r="299">
          <cell r="A299" t="str">
            <v>B-51</v>
          </cell>
          <cell r="B299">
            <v>6143.9461564397006</v>
          </cell>
          <cell r="C299">
            <v>4808.4815608852896</v>
          </cell>
          <cell r="D299">
            <v>2.2999999999999998</v>
          </cell>
        </row>
        <row r="300">
          <cell r="A300" t="str">
            <v>B-51/1</v>
          </cell>
          <cell r="B300">
            <v>6132.4438226466473</v>
          </cell>
          <cell r="C300">
            <v>4836.1888941621164</v>
          </cell>
          <cell r="D300">
            <v>1.8</v>
          </cell>
        </row>
        <row r="301">
          <cell r="A301" t="str">
            <v>B-51/2</v>
          </cell>
          <cell r="B301">
            <v>6120.941488853593</v>
          </cell>
          <cell r="C301">
            <v>4863.8962274389442</v>
          </cell>
          <cell r="D301">
            <v>1.83</v>
          </cell>
        </row>
        <row r="302">
          <cell r="A302" t="str">
            <v>B-51/3</v>
          </cell>
          <cell r="B302">
            <v>6110.2059773134124</v>
          </cell>
          <cell r="C302">
            <v>4889.7564051639829</v>
          </cell>
          <cell r="D302">
            <v>2.48</v>
          </cell>
        </row>
        <row r="303">
          <cell r="A303" t="str">
            <v>B-51/4</v>
          </cell>
          <cell r="B303">
            <v>6098.7036435203599</v>
          </cell>
          <cell r="C303">
            <v>4917.4637384408106</v>
          </cell>
          <cell r="D303">
            <v>2.15</v>
          </cell>
        </row>
        <row r="304">
          <cell r="A304" t="str">
            <v>B-51/5</v>
          </cell>
          <cell r="B304">
            <v>6087.2013097273075</v>
          </cell>
          <cell r="C304">
            <v>4945.1710717176384</v>
          </cell>
          <cell r="D304">
            <v>2.42</v>
          </cell>
        </row>
        <row r="305">
          <cell r="A305" t="str">
            <v>B-51/6</v>
          </cell>
          <cell r="B305">
            <v>6077.9994426928642</v>
          </cell>
          <cell r="C305">
            <v>4967.3369383391</v>
          </cell>
          <cell r="D305">
            <v>2.11</v>
          </cell>
        </row>
        <row r="306">
          <cell r="A306" t="str">
            <v>B-51/6/1</v>
          </cell>
          <cell r="B306">
            <v>6106.7393379841023</v>
          </cell>
          <cell r="C306">
            <v>4975.9403341017423</v>
          </cell>
          <cell r="D306">
            <v>2.2799999999999998</v>
          </cell>
        </row>
        <row r="307">
          <cell r="A307" t="str">
            <v>B-51/6/2</v>
          </cell>
          <cell r="B307">
            <v>6135.4792332753414</v>
          </cell>
          <cell r="C307">
            <v>4984.5437298643847</v>
          </cell>
          <cell r="D307">
            <v>2.62</v>
          </cell>
        </row>
        <row r="308">
          <cell r="A308" t="str">
            <v>B-51/6/3</v>
          </cell>
          <cell r="B308">
            <v>6164.2191285665795</v>
          </cell>
          <cell r="C308">
            <v>4993.147125627027</v>
          </cell>
          <cell r="D308">
            <v>2.61</v>
          </cell>
        </row>
        <row r="309">
          <cell r="A309" t="str">
            <v>B-51/7</v>
          </cell>
          <cell r="B309">
            <v>6067.2956775092071</v>
          </cell>
          <cell r="C309">
            <v>4993.1206440284304</v>
          </cell>
          <cell r="D309">
            <v>2.2999999999999998</v>
          </cell>
        </row>
        <row r="310">
          <cell r="A310" t="str">
            <v>B-51/8</v>
          </cell>
          <cell r="B310">
            <v>6056.6755260577293</v>
          </cell>
          <cell r="C310">
            <v>5018.9125409171102</v>
          </cell>
          <cell r="D310">
            <v>2.48</v>
          </cell>
        </row>
        <row r="311">
          <cell r="A311" t="str">
            <v>B-52</v>
          </cell>
          <cell r="B311">
            <v>6163.7458645809265</v>
          </cell>
          <cell r="C311">
            <v>4814.0111360095289</v>
          </cell>
          <cell r="D311">
            <v>2.1800000000000002</v>
          </cell>
        </row>
        <row r="312">
          <cell r="A312" t="str">
            <v>B-53</v>
          </cell>
          <cell r="B312">
            <v>6192.6131251604966</v>
          </cell>
          <cell r="C312">
            <v>4822.1769958314462</v>
          </cell>
          <cell r="D312">
            <v>2.5</v>
          </cell>
        </row>
        <row r="313">
          <cell r="A313" t="str">
            <v>B-54</v>
          </cell>
          <cell r="B313">
            <v>6221.5393764149603</v>
          </cell>
          <cell r="C313">
            <v>4830.1313649681933</v>
          </cell>
          <cell r="D313">
            <v>2.57</v>
          </cell>
        </row>
        <row r="314">
          <cell r="A314" t="str">
            <v>B-55</v>
          </cell>
          <cell r="B314">
            <v>6251.7701061840316</v>
          </cell>
          <cell r="C314">
            <v>4838.7800074053948</v>
          </cell>
          <cell r="D314">
            <v>2.63</v>
          </cell>
        </row>
        <row r="315">
          <cell r="A315" t="str">
            <v>B-56</v>
          </cell>
          <cell r="B315">
            <v>6280.6515212941213</v>
          </cell>
          <cell r="C315">
            <v>4846.8956627232792</v>
          </cell>
          <cell r="D315">
            <v>2.62</v>
          </cell>
        </row>
        <row r="316">
          <cell r="A316" t="str">
            <v>B-57</v>
          </cell>
          <cell r="B316">
            <v>6309.53293640421</v>
          </cell>
          <cell r="C316">
            <v>4855.0113180411645</v>
          </cell>
          <cell r="D316">
            <v>2.33</v>
          </cell>
        </row>
        <row r="317">
          <cell r="A317" t="str">
            <v>B-57/1</v>
          </cell>
          <cell r="B317">
            <v>6304.1519845070288</v>
          </cell>
          <cell r="C317">
            <v>4886.2588183344369</v>
          </cell>
          <cell r="D317">
            <v>2.17</v>
          </cell>
        </row>
        <row r="318">
          <cell r="A318" t="str">
            <v>B-57/10</v>
          </cell>
          <cell r="B318">
            <v>6330.1767921443015</v>
          </cell>
          <cell r="C318">
            <v>4735.1312483771362</v>
          </cell>
          <cell r="D318">
            <v>3.63</v>
          </cell>
        </row>
        <row r="319">
          <cell r="A319" t="str">
            <v>B-57/10/1</v>
          </cell>
          <cell r="B319">
            <v>6296.9249506265551</v>
          </cell>
          <cell r="C319">
            <v>4740.5096405672739</v>
          </cell>
          <cell r="D319">
            <v>3.59</v>
          </cell>
        </row>
        <row r="320">
          <cell r="A320" t="str">
            <v>B-57/10/2</v>
          </cell>
          <cell r="B320">
            <v>6263.6731091088086</v>
          </cell>
          <cell r="C320">
            <v>4745.8880327574116</v>
          </cell>
          <cell r="D320">
            <v>3.4</v>
          </cell>
        </row>
        <row r="321">
          <cell r="A321" t="str">
            <v>B-57/11</v>
          </cell>
          <cell r="B321">
            <v>6335.956467504524</v>
          </cell>
          <cell r="C321">
            <v>4701.5683377686664</v>
          </cell>
          <cell r="D321">
            <v>3.51</v>
          </cell>
        </row>
        <row r="322">
          <cell r="A322" t="str">
            <v>B-57/12</v>
          </cell>
          <cell r="B322">
            <v>6341.5567772807553</v>
          </cell>
          <cell r="C322">
            <v>4669.0470135273281</v>
          </cell>
          <cell r="D322">
            <v>3.5</v>
          </cell>
        </row>
        <row r="323">
          <cell r="A323" t="str">
            <v>B-57/2</v>
          </cell>
          <cell r="B323">
            <v>6299.0607938013627</v>
          </cell>
          <cell r="C323">
            <v>4915.8236585538352</v>
          </cell>
          <cell r="D323">
            <v>2.17</v>
          </cell>
        </row>
        <row r="324">
          <cell r="A324" t="str">
            <v>B-57/3</v>
          </cell>
          <cell r="B324">
            <v>6293.9696030956975</v>
          </cell>
          <cell r="C324">
            <v>4945.3884987732336</v>
          </cell>
          <cell r="D324">
            <v>2.15</v>
          </cell>
        </row>
        <row r="325">
          <cell r="A325" t="str">
            <v>B-57/3/1</v>
          </cell>
          <cell r="B325">
            <v>6264.1797965723981</v>
          </cell>
          <cell r="C325">
            <v>4936.370014848294</v>
          </cell>
          <cell r="D325">
            <v>2.08</v>
          </cell>
        </row>
        <row r="326">
          <cell r="A326" t="str">
            <v>B-57/3/2</v>
          </cell>
          <cell r="B326">
            <v>6233.552525608683</v>
          </cell>
          <cell r="C326">
            <v>4927.0979992467528</v>
          </cell>
          <cell r="D326">
            <v>2.2599999999999998</v>
          </cell>
        </row>
        <row r="327">
          <cell r="A327" t="str">
            <v>B-57/3/3</v>
          </cell>
          <cell r="B327">
            <v>6201.9681524273528</v>
          </cell>
          <cell r="C327">
            <v>4917.5362331576634</v>
          </cell>
          <cell r="D327">
            <v>2.52</v>
          </cell>
        </row>
        <row r="328">
          <cell r="A328" t="str">
            <v>B-57/3/4</v>
          </cell>
          <cell r="B328">
            <v>6170.3837792460226</v>
          </cell>
          <cell r="C328">
            <v>4907.9744670685741</v>
          </cell>
          <cell r="D328">
            <v>2.63</v>
          </cell>
        </row>
        <row r="329">
          <cell r="A329" t="str">
            <v>B-57/3/5</v>
          </cell>
          <cell r="B329">
            <v>6138.7994060646924</v>
          </cell>
          <cell r="C329">
            <v>4898.4127009794847</v>
          </cell>
          <cell r="D329">
            <v>2.62</v>
          </cell>
        </row>
        <row r="330">
          <cell r="A330" t="str">
            <v>B-57/3/6</v>
          </cell>
          <cell r="B330">
            <v>6325.8929630136572</v>
          </cell>
          <cell r="C330">
            <v>4955.9565173815781</v>
          </cell>
          <cell r="D330">
            <v>2.34</v>
          </cell>
        </row>
        <row r="331">
          <cell r="A331" t="str">
            <v>B-57/4</v>
          </cell>
          <cell r="B331">
            <v>6289.0356098525235</v>
          </cell>
          <cell r="C331">
            <v>4974.0404841949594</v>
          </cell>
          <cell r="D331">
            <v>2.2799999999999998</v>
          </cell>
        </row>
        <row r="332">
          <cell r="A332" t="str">
            <v>B-57/5</v>
          </cell>
          <cell r="B332">
            <v>6283.9444191468583</v>
          </cell>
          <cell r="C332">
            <v>5003.6053244143577</v>
          </cell>
          <cell r="D332">
            <v>2.83</v>
          </cell>
        </row>
        <row r="333">
          <cell r="A333" t="str">
            <v>B-57/6</v>
          </cell>
          <cell r="B333">
            <v>6278.853228441194</v>
          </cell>
          <cell r="C333">
            <v>5033.170164633756</v>
          </cell>
          <cell r="D333">
            <v>2.96</v>
          </cell>
        </row>
        <row r="334">
          <cell r="A334" t="str">
            <v>B-57/7</v>
          </cell>
          <cell r="B334">
            <v>6314.624127109877</v>
          </cell>
          <cell r="C334">
            <v>4825.4464778217662</v>
          </cell>
          <cell r="D334">
            <v>2.4900000000000002</v>
          </cell>
        </row>
        <row r="335">
          <cell r="A335" t="str">
            <v>B-57/8</v>
          </cell>
          <cell r="B335">
            <v>6319.715317815544</v>
          </cell>
          <cell r="C335">
            <v>4795.8816376023688</v>
          </cell>
          <cell r="D335">
            <v>2.95</v>
          </cell>
        </row>
        <row r="336">
          <cell r="A336" t="str">
            <v>B-57/9</v>
          </cell>
          <cell r="B336">
            <v>6324.8065085212111</v>
          </cell>
          <cell r="C336">
            <v>4766.3167973829704</v>
          </cell>
          <cell r="D336">
            <v>3.43</v>
          </cell>
        </row>
        <row r="337">
          <cell r="A337" t="str">
            <v>B-58</v>
          </cell>
          <cell r="B337">
            <v>6338.1479515605533</v>
          </cell>
          <cell r="C337">
            <v>4864.2065637738888</v>
          </cell>
          <cell r="D337">
            <v>2.1800000000000002</v>
          </cell>
        </row>
        <row r="338">
          <cell r="A338" t="str">
            <v>B-59</v>
          </cell>
          <cell r="B338">
            <v>6364.8054127907544</v>
          </cell>
          <cell r="C338">
            <v>4872.772762508469</v>
          </cell>
          <cell r="D338">
            <v>1.95</v>
          </cell>
        </row>
        <row r="339">
          <cell r="A339" t="str">
            <v>B-6</v>
          </cell>
          <cell r="B339">
            <v>5527.011955051682</v>
          </cell>
          <cell r="C339">
            <v>4535.8642431444996</v>
          </cell>
          <cell r="D339">
            <v>2.59</v>
          </cell>
        </row>
        <row r="340">
          <cell r="A340" t="str">
            <v>TM1-3/5</v>
          </cell>
          <cell r="B340">
            <v>6571.9310497082151</v>
          </cell>
          <cell r="C340">
            <v>4764.932971057955</v>
          </cell>
          <cell r="D340">
            <v>2.41</v>
          </cell>
        </row>
        <row r="341">
          <cell r="A341" t="str">
            <v>B-60</v>
          </cell>
          <cell r="B341">
            <v>6391.4628740209555</v>
          </cell>
          <cell r="C341">
            <v>4881.3389612430492</v>
          </cell>
          <cell r="D341">
            <v>2.04</v>
          </cell>
        </row>
        <row r="342">
          <cell r="A342" t="str">
            <v>B-60/1</v>
          </cell>
          <cell r="B342">
            <v>6383.3744592687754</v>
          </cell>
          <cell r="C342">
            <v>4911.9045560195664</v>
          </cell>
          <cell r="D342">
            <v>2.27</v>
          </cell>
        </row>
        <row r="343">
          <cell r="A343" t="str">
            <v>B-60/10</v>
          </cell>
          <cell r="B343">
            <v>6436.5860602808152</v>
          </cell>
          <cell r="C343">
            <v>5093.4930972811289</v>
          </cell>
          <cell r="D343">
            <v>2.4700000000000002</v>
          </cell>
        </row>
        <row r="344">
          <cell r="A344" t="str">
            <v>B-60/2</v>
          </cell>
          <cell r="B344">
            <v>6375.6998797218366</v>
          </cell>
          <cell r="C344">
            <v>4940.9062943946665</v>
          </cell>
          <cell r="D344">
            <v>2.17</v>
          </cell>
        </row>
        <row r="345">
          <cell r="A345" t="str">
            <v>B-60/3</v>
          </cell>
          <cell r="B345">
            <v>6368.0253001748952</v>
          </cell>
          <cell r="C345">
            <v>4969.9080327697648</v>
          </cell>
          <cell r="D345">
            <v>2.3199999999999998</v>
          </cell>
        </row>
        <row r="346">
          <cell r="A346" t="str">
            <v>B-60/3/1</v>
          </cell>
          <cell r="B346">
            <v>6404.0248338554147</v>
          </cell>
          <cell r="C346">
            <v>4981.8215600049898</v>
          </cell>
          <cell r="D346">
            <v>2.4</v>
          </cell>
        </row>
        <row r="347">
          <cell r="A347" t="str">
            <v>B-60/3/2</v>
          </cell>
          <cell r="B347">
            <v>6434.4035040871295</v>
          </cell>
          <cell r="C347">
            <v>4991.8782192391864</v>
          </cell>
          <cell r="D347">
            <v>2.29</v>
          </cell>
        </row>
        <row r="348">
          <cell r="A348" t="str">
            <v>B-60/3/3</v>
          </cell>
          <cell r="B348">
            <v>6464.7821743188433</v>
          </cell>
          <cell r="C348">
            <v>5001.9348784733829</v>
          </cell>
          <cell r="D348">
            <v>2.36</v>
          </cell>
        </row>
        <row r="349">
          <cell r="A349" t="str">
            <v>B-60/4</v>
          </cell>
          <cell r="B349">
            <v>6362.0399962867505</v>
          </cell>
          <cell r="C349">
            <v>4993.1497224107216</v>
          </cell>
          <cell r="D349">
            <v>2.4500000000000002</v>
          </cell>
        </row>
        <row r="350">
          <cell r="A350" t="str">
            <v>B-60/5</v>
          </cell>
          <cell r="B350">
            <v>6355.8053047366002</v>
          </cell>
          <cell r="C350">
            <v>5017.3598157867182</v>
          </cell>
          <cell r="D350">
            <v>2.7</v>
          </cell>
        </row>
        <row r="351">
          <cell r="A351" t="str">
            <v>B-60/5/1</v>
          </cell>
          <cell r="B351">
            <v>6391.7738914206038</v>
          </cell>
          <cell r="C351">
            <v>5028.4390633299818</v>
          </cell>
          <cell r="D351">
            <v>2.41</v>
          </cell>
        </row>
        <row r="352">
          <cell r="A352" t="str">
            <v>B-60/5/2</v>
          </cell>
          <cell r="B352">
            <v>6421.4002633805476</v>
          </cell>
          <cell r="C352">
            <v>5037.5647460162836</v>
          </cell>
          <cell r="D352">
            <v>2.39</v>
          </cell>
        </row>
        <row r="353">
          <cell r="A353" t="str">
            <v>B-60/5/3</v>
          </cell>
          <cell r="B353">
            <v>6451.0266353404904</v>
          </cell>
          <cell r="C353">
            <v>5046.6904287025864</v>
          </cell>
          <cell r="D353">
            <v>2.46</v>
          </cell>
        </row>
        <row r="354">
          <cell r="A354" t="str">
            <v>B-60/6</v>
          </cell>
          <cell r="B354">
            <v>6349.5640066381102</v>
          </cell>
          <cell r="C354">
            <v>5040.6117595668557</v>
          </cell>
          <cell r="D354">
            <v>2.64</v>
          </cell>
        </row>
        <row r="355">
          <cell r="A355" t="str">
            <v>B-60/7</v>
          </cell>
          <cell r="B355">
            <v>6344.1275048573607</v>
          </cell>
          <cell r="C355">
            <v>5065.0134900052471</v>
          </cell>
          <cell r="D355">
            <v>2.6</v>
          </cell>
        </row>
        <row r="356">
          <cell r="A356" t="str">
            <v>B-60/8</v>
          </cell>
          <cell r="B356">
            <v>6379.2446951970542</v>
          </cell>
          <cell r="C356">
            <v>5075.8304856302211</v>
          </cell>
          <cell r="D356">
            <v>2.36</v>
          </cell>
        </row>
        <row r="357">
          <cell r="A357" t="str">
            <v>B-60/9</v>
          </cell>
          <cell r="B357">
            <v>6407.9153777389347</v>
          </cell>
          <cell r="C357">
            <v>5084.6617914556755</v>
          </cell>
          <cell r="D357">
            <v>2.2999999999999998</v>
          </cell>
        </row>
        <row r="358">
          <cell r="A358" t="str">
            <v>B-61</v>
          </cell>
          <cell r="B358">
            <v>6422.8511074011694</v>
          </cell>
          <cell r="C358">
            <v>4891.3951846474592</v>
          </cell>
          <cell r="D358">
            <v>1.88</v>
          </cell>
        </row>
        <row r="359">
          <cell r="A359" t="str">
            <v>B-62</v>
          </cell>
          <cell r="B359">
            <v>6447.2759918669917</v>
          </cell>
          <cell r="C359">
            <v>4900.429661571201</v>
          </cell>
          <cell r="D359">
            <v>1.69</v>
          </cell>
        </row>
        <row r="360">
          <cell r="A360" t="str">
            <v>B-63</v>
          </cell>
          <cell r="B360">
            <v>6474.1139426977406</v>
          </cell>
          <cell r="C360">
            <v>4908.4124176871237</v>
          </cell>
          <cell r="D360">
            <v>1.65</v>
          </cell>
        </row>
        <row r="361">
          <cell r="A361" t="str">
            <v>B-64</v>
          </cell>
          <cell r="B361">
            <v>6500.9518935284896</v>
          </cell>
          <cell r="C361">
            <v>4916.3951738030455</v>
          </cell>
          <cell r="D361">
            <v>1.59</v>
          </cell>
        </row>
        <row r="362">
          <cell r="A362" t="str">
            <v>B-65</v>
          </cell>
          <cell r="B362">
            <v>6527.5943947816813</v>
          </cell>
          <cell r="C362">
            <v>4925.0839244564204</v>
          </cell>
          <cell r="D362">
            <v>1.87</v>
          </cell>
        </row>
        <row r="363">
          <cell r="A363" t="str">
            <v>B-66</v>
          </cell>
          <cell r="B363">
            <v>6519.5487855031015</v>
          </cell>
          <cell r="C363">
            <v>4954.1459274147173</v>
          </cell>
          <cell r="D363">
            <v>2.16</v>
          </cell>
        </row>
        <row r="364">
          <cell r="A364" t="str">
            <v>B-67</v>
          </cell>
          <cell r="B364">
            <v>6511.5445659522175</v>
          </cell>
          <cell r="C364">
            <v>4983.058424183092</v>
          </cell>
          <cell r="D364">
            <v>2.02</v>
          </cell>
        </row>
        <row r="365">
          <cell r="A365" t="str">
            <v>B-68</v>
          </cell>
          <cell r="B365">
            <v>6503.5403464013398</v>
          </cell>
          <cell r="C365">
            <v>5011.9709209514676</v>
          </cell>
          <cell r="D365">
            <v>2.4700000000000002</v>
          </cell>
        </row>
        <row r="366">
          <cell r="A366" t="str">
            <v>B-69</v>
          </cell>
          <cell r="B366">
            <v>6495.5361268504612</v>
          </cell>
          <cell r="C366">
            <v>5040.8834177198432</v>
          </cell>
          <cell r="D366">
            <v>2.3199999999999998</v>
          </cell>
        </row>
        <row r="367">
          <cell r="A367" t="str">
            <v>B-7</v>
          </cell>
          <cell r="B367">
            <v>5509.0967160746359</v>
          </cell>
          <cell r="C367">
            <v>4511.8009056287819</v>
          </cell>
          <cell r="D367">
            <v>2.99</v>
          </cell>
        </row>
        <row r="368">
          <cell r="A368" t="str">
            <v>B-70</v>
          </cell>
          <cell r="B368">
            <v>6487.5319072995826</v>
          </cell>
          <cell r="C368">
            <v>5069.7959144882188</v>
          </cell>
          <cell r="D368">
            <v>2.15</v>
          </cell>
        </row>
        <row r="369">
          <cell r="A369" t="str">
            <v>B-71</v>
          </cell>
          <cell r="B369">
            <v>5629.6147180890448</v>
          </cell>
          <cell r="C369">
            <v>4736.2565960155134</v>
          </cell>
          <cell r="D369">
            <v>2.5</v>
          </cell>
        </row>
        <row r="370">
          <cell r="A370" t="str">
            <v>B-71/1</v>
          </cell>
          <cell r="B370">
            <v>5608.2683705230229</v>
          </cell>
          <cell r="C370">
            <v>4741.5795130344604</v>
          </cell>
          <cell r="D370">
            <v>2.57</v>
          </cell>
        </row>
        <row r="371">
          <cell r="A371" t="str">
            <v>B-71/1/1</v>
          </cell>
          <cell r="B371">
            <v>5596.624908214284</v>
          </cell>
          <cell r="C371">
            <v>4744.482922317522</v>
          </cell>
          <cell r="D371">
            <v>2.6</v>
          </cell>
        </row>
        <row r="372">
          <cell r="A372" t="str">
            <v>B-71/1/10</v>
          </cell>
          <cell r="B372">
            <v>5492.8429518919702</v>
          </cell>
          <cell r="C372">
            <v>4754.0750032776332</v>
          </cell>
          <cell r="D372">
            <v>2.4</v>
          </cell>
        </row>
        <row r="373">
          <cell r="A373" t="str">
            <v>B-71/1/11</v>
          </cell>
          <cell r="B373">
            <v>5570.6584291400513</v>
          </cell>
          <cell r="C373">
            <v>4750.9579135523873</v>
          </cell>
          <cell r="D373">
            <v>2.67</v>
          </cell>
        </row>
        <row r="374">
          <cell r="A374" t="str">
            <v>B-71/1/12</v>
          </cell>
          <cell r="B374">
            <v>5541.3750901845742</v>
          </cell>
          <cell r="C374">
            <v>4758.2599956915265</v>
          </cell>
          <cell r="D374">
            <v>2.06</v>
          </cell>
        </row>
        <row r="375">
          <cell r="A375" t="str">
            <v>B-71/1/2</v>
          </cell>
          <cell r="B375">
            <v>5585.5825992897153</v>
          </cell>
          <cell r="C375">
            <v>4730.2678805091282</v>
          </cell>
          <cell r="D375">
            <v>2.54</v>
          </cell>
        </row>
        <row r="376">
          <cell r="A376" t="str">
            <v>B-71/1/3</v>
          </cell>
          <cell r="B376">
            <v>5570.9758417952653</v>
          </cell>
          <cell r="C376">
            <v>4711.4642344703288</v>
          </cell>
          <cell r="D376">
            <v>2.67</v>
          </cell>
        </row>
        <row r="377">
          <cell r="A377" t="str">
            <v>B-71/1/4</v>
          </cell>
          <cell r="B377">
            <v>5556.7499037644511</v>
          </cell>
          <cell r="C377">
            <v>4693.1508268983225</v>
          </cell>
          <cell r="D377">
            <v>2.5499999999999998</v>
          </cell>
        </row>
        <row r="378">
          <cell r="A378" t="str">
            <v>B-71/1/5</v>
          </cell>
          <cell r="B378">
            <v>5522.9326196995535</v>
          </cell>
          <cell r="C378">
            <v>4703.4635418289508</v>
          </cell>
          <cell r="D378">
            <v>2.4</v>
          </cell>
        </row>
        <row r="379">
          <cell r="A379" t="str">
            <v>B-71/1/6</v>
          </cell>
          <cell r="B379">
            <v>5490.0616146590337</v>
          </cell>
          <cell r="C379">
            <v>4713.4876852171546</v>
          </cell>
          <cell r="D379">
            <v>2.2999999999999998</v>
          </cell>
        </row>
        <row r="380">
          <cell r="A380" t="str">
            <v>B-71/1/7</v>
          </cell>
          <cell r="B380">
            <v>5453.3662475458414</v>
          </cell>
          <cell r="C380">
            <v>4724.3983539564324</v>
          </cell>
          <cell r="D380">
            <v>2.2200000000000002</v>
          </cell>
        </row>
        <row r="381">
          <cell r="A381" t="str">
            <v>B-71/1/8</v>
          </cell>
          <cell r="B381">
            <v>5550.9586013738754</v>
          </cell>
          <cell r="C381">
            <v>4739.1561800902518</v>
          </cell>
          <cell r="D381">
            <v>2.44</v>
          </cell>
        </row>
        <row r="382">
          <cell r="A382" t="str">
            <v>B-71/1/9</v>
          </cell>
          <cell r="B382">
            <v>5521.9007766329232</v>
          </cell>
          <cell r="C382">
            <v>4746.6155916839425</v>
          </cell>
          <cell r="D382">
            <v>2.04</v>
          </cell>
        </row>
        <row r="383">
          <cell r="A383" t="str">
            <v>B-71/10</v>
          </cell>
          <cell r="B383">
            <v>5701.4121492149361</v>
          </cell>
          <cell r="C383">
            <v>4991.8058835292422</v>
          </cell>
          <cell r="D383">
            <v>2.0099999999999998</v>
          </cell>
        </row>
        <row r="384">
          <cell r="A384" t="str">
            <v>B-71/11</v>
          </cell>
          <cell r="B384">
            <v>5736.8665438800654</v>
          </cell>
          <cell r="C384">
            <v>4978.1316047939963</v>
          </cell>
          <cell r="D384">
            <v>2</v>
          </cell>
        </row>
        <row r="385">
          <cell r="A385" t="str">
            <v>B-71/12</v>
          </cell>
          <cell r="B385">
            <v>5764.8568554577987</v>
          </cell>
          <cell r="C385">
            <v>4967.3361215819577</v>
          </cell>
          <cell r="D385">
            <v>2.21</v>
          </cell>
        </row>
        <row r="386">
          <cell r="A386" t="str">
            <v>B-71/13</v>
          </cell>
          <cell r="B386">
            <v>5792.8471670355311</v>
          </cell>
          <cell r="C386">
            <v>4956.5406383699183</v>
          </cell>
          <cell r="D386">
            <v>2.13</v>
          </cell>
        </row>
        <row r="387">
          <cell r="A387" t="str">
            <v>B-71/14</v>
          </cell>
          <cell r="B387">
            <v>5820.8374786132645</v>
          </cell>
          <cell r="C387">
            <v>4945.7451551578788</v>
          </cell>
          <cell r="D387">
            <v>2.02</v>
          </cell>
        </row>
        <row r="388">
          <cell r="A388" t="str">
            <v>B-71/2</v>
          </cell>
          <cell r="B388">
            <v>5617.6874043233211</v>
          </cell>
          <cell r="C388">
            <v>4766.883303309216</v>
          </cell>
          <cell r="D388">
            <v>2.19</v>
          </cell>
        </row>
        <row r="389">
          <cell r="A389" t="str">
            <v>B-71/3</v>
          </cell>
          <cell r="B389">
            <v>5628.1529974347732</v>
          </cell>
          <cell r="C389">
            <v>4794.9986258367198</v>
          </cell>
          <cell r="D389">
            <v>2.34</v>
          </cell>
        </row>
        <row r="390">
          <cell r="A390" t="str">
            <v>B-71/4</v>
          </cell>
          <cell r="B390">
            <v>5638.6185905462253</v>
          </cell>
          <cell r="C390">
            <v>4823.1139483642228</v>
          </cell>
          <cell r="D390">
            <v>2.44</v>
          </cell>
        </row>
        <row r="391">
          <cell r="A391" t="str">
            <v>B-71/5</v>
          </cell>
          <cell r="B391">
            <v>5649.0841836576819</v>
          </cell>
          <cell r="C391">
            <v>4851.2292708917239</v>
          </cell>
          <cell r="D391">
            <v>2.14</v>
          </cell>
        </row>
        <row r="392">
          <cell r="A392" t="str">
            <v>B-71/6</v>
          </cell>
          <cell r="B392">
            <v>5659.5497767691286</v>
          </cell>
          <cell r="C392">
            <v>4879.3445934192296</v>
          </cell>
          <cell r="D392">
            <v>2.1</v>
          </cell>
        </row>
        <row r="393">
          <cell r="A393" t="str">
            <v>B-71/7</v>
          </cell>
          <cell r="B393">
            <v>5670.0153698805807</v>
          </cell>
          <cell r="C393">
            <v>4907.4599159467325</v>
          </cell>
          <cell r="D393">
            <v>2.31</v>
          </cell>
        </row>
        <row r="394">
          <cell r="A394" t="str">
            <v>B-71/8</v>
          </cell>
          <cell r="B394">
            <v>5680.4809629920328</v>
          </cell>
          <cell r="C394">
            <v>4935.5752384742354</v>
          </cell>
          <cell r="D394">
            <v>2.17</v>
          </cell>
        </row>
        <row r="395">
          <cell r="A395" t="str">
            <v>B-71/9</v>
          </cell>
          <cell r="B395">
            <v>5690.946556103484</v>
          </cell>
          <cell r="C395">
            <v>4963.6905610017393</v>
          </cell>
          <cell r="D395">
            <v>1.91</v>
          </cell>
        </row>
        <row r="396">
          <cell r="A396" t="str">
            <v>B-72</v>
          </cell>
          <cell r="B396">
            <v>5612.9545188735456</v>
          </cell>
          <cell r="C396">
            <v>4713.9980668655999</v>
          </cell>
          <cell r="D396">
            <v>2.4</v>
          </cell>
        </row>
        <row r="397">
          <cell r="A397" t="str">
            <v>B-73</v>
          </cell>
          <cell r="B397">
            <v>5594.9637725327784</v>
          </cell>
          <cell r="C397">
            <v>4689.9911294078111</v>
          </cell>
          <cell r="D397">
            <v>2.35</v>
          </cell>
        </row>
        <row r="398">
          <cell r="A398" t="str">
            <v>B-74</v>
          </cell>
          <cell r="B398">
            <v>5576.9730261920113</v>
          </cell>
          <cell r="C398">
            <v>4665.9841919500232</v>
          </cell>
          <cell r="D398">
            <v>2.2999999999999998</v>
          </cell>
        </row>
        <row r="399">
          <cell r="A399" t="str">
            <v>B-75</v>
          </cell>
          <cell r="B399">
            <v>5558.9822798512432</v>
          </cell>
          <cell r="C399">
            <v>4641.9772544922344</v>
          </cell>
          <cell r="D399">
            <v>2.2599999999999998</v>
          </cell>
        </row>
        <row r="400">
          <cell r="A400" t="str">
            <v>B-76</v>
          </cell>
          <cell r="B400">
            <v>5540.9915335104761</v>
          </cell>
          <cell r="C400">
            <v>4617.9703170344455</v>
          </cell>
          <cell r="D400">
            <v>2.2000000000000002</v>
          </cell>
        </row>
        <row r="401">
          <cell r="A401" t="str">
            <v>B-77</v>
          </cell>
          <cell r="B401">
            <v>5523.0007871697089</v>
          </cell>
          <cell r="C401">
            <v>4593.9633795766576</v>
          </cell>
          <cell r="D401">
            <v>2.15</v>
          </cell>
        </row>
        <row r="402">
          <cell r="A402" t="str">
            <v>B-78</v>
          </cell>
          <cell r="B402">
            <v>5505.0100408289418</v>
          </cell>
          <cell r="C402">
            <v>4569.9564421188688</v>
          </cell>
          <cell r="D402">
            <v>2.06</v>
          </cell>
        </row>
        <row r="403">
          <cell r="A403" t="str">
            <v>B-78/1</v>
          </cell>
          <cell r="B403">
            <v>5482.6361647915728</v>
          </cell>
          <cell r="C403">
            <v>4583.3676934345349</v>
          </cell>
          <cell r="D403">
            <v>2.36</v>
          </cell>
        </row>
        <row r="404">
          <cell r="A404" t="str">
            <v>B-78/2</v>
          </cell>
          <cell r="B404">
            <v>5456.9047457312709</v>
          </cell>
          <cell r="C404">
            <v>4598.7915085638442</v>
          </cell>
          <cell r="D404">
            <v>1.95</v>
          </cell>
        </row>
        <row r="405">
          <cell r="A405" t="str">
            <v>B-78/3</v>
          </cell>
          <cell r="B405">
            <v>5431.1733266709689</v>
          </cell>
          <cell r="C405">
            <v>4614.2153236931545</v>
          </cell>
          <cell r="D405">
            <v>1.71</v>
          </cell>
        </row>
        <row r="406">
          <cell r="A406" t="str">
            <v>B-78/4</v>
          </cell>
          <cell r="B406">
            <v>5405.4419076106669</v>
          </cell>
          <cell r="C406">
            <v>4629.6391388224638</v>
          </cell>
          <cell r="D406">
            <v>1.93</v>
          </cell>
        </row>
        <row r="407">
          <cell r="A407" t="str">
            <v>B-78/5</v>
          </cell>
          <cell r="B407">
            <v>5379.7104885503641</v>
          </cell>
          <cell r="C407">
            <v>4645.0629539517731</v>
          </cell>
          <cell r="D407">
            <v>2.0499999999999998</v>
          </cell>
        </row>
        <row r="408">
          <cell r="A408" t="str">
            <v>B-78/6</v>
          </cell>
          <cell r="B408">
            <v>5353.9790694900621</v>
          </cell>
          <cell r="C408">
            <v>4660.4867690810825</v>
          </cell>
          <cell r="D408">
            <v>1.92</v>
          </cell>
        </row>
        <row r="409">
          <cell r="A409" t="str">
            <v>B-79</v>
          </cell>
          <cell r="B409">
            <v>5477.9096904187081</v>
          </cell>
          <cell r="C409">
            <v>4531.5562987904568</v>
          </cell>
          <cell r="D409">
            <v>1.98</v>
          </cell>
        </row>
        <row r="410">
          <cell r="A410" t="str">
            <v>B-79/1</v>
          </cell>
          <cell r="B410">
            <v>5451.7001126847517</v>
          </cell>
          <cell r="C410">
            <v>4547.266729709112</v>
          </cell>
          <cell r="D410">
            <v>1.98</v>
          </cell>
        </row>
        <row r="411">
          <cell r="A411" t="str">
            <v>B-79/2</v>
          </cell>
          <cell r="B411">
            <v>5425.9686936244489</v>
          </cell>
          <cell r="C411">
            <v>4562.6905448384205</v>
          </cell>
          <cell r="D411">
            <v>1.95</v>
          </cell>
        </row>
        <row r="412">
          <cell r="A412" t="str">
            <v>B-79/3</v>
          </cell>
          <cell r="B412">
            <v>5400.2372745641469</v>
          </cell>
          <cell r="C412">
            <v>4578.1143599677298</v>
          </cell>
          <cell r="D412">
            <v>1.88</v>
          </cell>
        </row>
        <row r="413">
          <cell r="A413" t="str">
            <v>B-79/4</v>
          </cell>
          <cell r="B413">
            <v>5374.505855503844</v>
          </cell>
          <cell r="C413">
            <v>4593.5381750970391</v>
          </cell>
          <cell r="D413">
            <v>1.85</v>
          </cell>
        </row>
        <row r="414">
          <cell r="A414" t="str">
            <v>B-79/5</v>
          </cell>
          <cell r="B414">
            <v>5348.7744000000002</v>
          </cell>
          <cell r="C414">
            <v>4608.9620000000004</v>
          </cell>
          <cell r="D414">
            <v>1.9</v>
          </cell>
        </row>
        <row r="415">
          <cell r="A415" t="str">
            <v>B-8</v>
          </cell>
          <cell r="B415">
            <v>5492.0936178163829</v>
          </cell>
          <cell r="C415">
            <v>4488.9627345764411</v>
          </cell>
          <cell r="D415">
            <v>2.57</v>
          </cell>
        </row>
        <row r="416">
          <cell r="A416" t="str">
            <v>TM1-3/3</v>
          </cell>
          <cell r="B416">
            <v>6587.9394888099741</v>
          </cell>
          <cell r="C416">
            <v>4707.1079775212038</v>
          </cell>
          <cell r="D416">
            <v>1.96</v>
          </cell>
        </row>
        <row r="417">
          <cell r="A417" t="str">
            <v>B-80</v>
          </cell>
          <cell r="B417">
            <v>5454.6810313894348</v>
          </cell>
          <cell r="C417">
            <v>4498.6421916830413</v>
          </cell>
          <cell r="D417">
            <v>1.82</v>
          </cell>
        </row>
        <row r="418">
          <cell r="A418" t="str">
            <v>B-80/1</v>
          </cell>
          <cell r="B418">
            <v>5434.8954773531923</v>
          </cell>
          <cell r="C418">
            <v>4470.5567855395921</v>
          </cell>
          <cell r="D418">
            <v>1.75</v>
          </cell>
        </row>
        <row r="419">
          <cell r="A419" t="str">
            <v>B-80/2</v>
          </cell>
          <cell r="B419">
            <v>5417.5855952760639</v>
          </cell>
          <cell r="C419">
            <v>4446.054377852267</v>
          </cell>
          <cell r="D419">
            <v>1.92</v>
          </cell>
        </row>
        <row r="420">
          <cell r="A420" t="str">
            <v>B-80/3</v>
          </cell>
          <cell r="B420">
            <v>5400.2757131989356</v>
          </cell>
          <cell r="C420">
            <v>4421.5519701649409</v>
          </cell>
          <cell r="D420">
            <v>1.66</v>
          </cell>
        </row>
        <row r="421">
          <cell r="A421" t="str">
            <v>B-81</v>
          </cell>
          <cell r="B421">
            <v>5417.6730603186897</v>
          </cell>
          <cell r="C421">
            <v>4520.8253484987736</v>
          </cell>
          <cell r="D421">
            <v>1.92</v>
          </cell>
        </row>
        <row r="422">
          <cell r="A422" t="str">
            <v>B-82</v>
          </cell>
          <cell r="B422">
            <v>5391.9416412583878</v>
          </cell>
          <cell r="C422">
            <v>4536.2491636280829</v>
          </cell>
          <cell r="D422">
            <v>1.98</v>
          </cell>
        </row>
        <row r="423">
          <cell r="A423" t="str">
            <v>B-83</v>
          </cell>
          <cell r="B423">
            <v>5366.2102221980849</v>
          </cell>
          <cell r="C423">
            <v>4551.6729787573922</v>
          </cell>
          <cell r="D423">
            <v>1.94</v>
          </cell>
        </row>
        <row r="424">
          <cell r="A424" t="str">
            <v>B-84</v>
          </cell>
          <cell r="B424">
            <v>5340.478803137783</v>
          </cell>
          <cell r="C424">
            <v>4567.0967938867016</v>
          </cell>
          <cell r="D424">
            <v>2</v>
          </cell>
        </row>
        <row r="425">
          <cell r="A425" t="str">
            <v>B-84/1</v>
          </cell>
          <cell r="B425">
            <v>5340.7243810474947</v>
          </cell>
          <cell r="C425">
            <v>4602.1563508383251</v>
          </cell>
          <cell r="D425">
            <v>2.2799999999999998</v>
          </cell>
        </row>
        <row r="426">
          <cell r="A426" t="str">
            <v>B-84/2</v>
          </cell>
          <cell r="B426">
            <v>5340.9555269295906</v>
          </cell>
          <cell r="C426">
            <v>4635.1555413068982</v>
          </cell>
          <cell r="D426">
            <v>2.02</v>
          </cell>
        </row>
        <row r="427">
          <cell r="A427" t="str">
            <v>B-84/3</v>
          </cell>
          <cell r="B427">
            <v>5341.1866728116838</v>
          </cell>
          <cell r="C427">
            <v>4668.1547317754721</v>
          </cell>
          <cell r="D427">
            <v>1.85</v>
          </cell>
        </row>
        <row r="428">
          <cell r="A428" t="str">
            <v>B-85</v>
          </cell>
          <cell r="B428">
            <v>5340.2826793590366</v>
          </cell>
          <cell r="C428">
            <v>4539.0974807618513</v>
          </cell>
          <cell r="D428">
            <v>2.15</v>
          </cell>
        </row>
        <row r="429">
          <cell r="A429" t="str">
            <v>B-86</v>
          </cell>
          <cell r="B429">
            <v>5340.0879088987995</v>
          </cell>
          <cell r="C429">
            <v>4511.291372096859</v>
          </cell>
          <cell r="D429">
            <v>2.1</v>
          </cell>
        </row>
        <row r="430">
          <cell r="A430" t="str">
            <v>B-87</v>
          </cell>
          <cell r="B430">
            <v>5339.8917851200522</v>
          </cell>
          <cell r="C430">
            <v>4483.2920589720088</v>
          </cell>
          <cell r="D430">
            <v>2.15</v>
          </cell>
        </row>
        <row r="431">
          <cell r="A431" t="str">
            <v>B-88</v>
          </cell>
          <cell r="B431">
            <v>5339.7102199331039</v>
          </cell>
          <cell r="C431">
            <v>4457.3711810732484</v>
          </cell>
          <cell r="D431">
            <v>2.1800000000000002</v>
          </cell>
        </row>
        <row r="432">
          <cell r="A432" t="str">
            <v>B-9</v>
          </cell>
          <cell r="B432">
            <v>5473.2662381205428</v>
          </cell>
          <cell r="C432">
            <v>4463.6742305973485</v>
          </cell>
          <cell r="D432">
            <v>2.5499999999999998</v>
          </cell>
        </row>
        <row r="433">
          <cell r="A433" t="str">
            <v>LS-2</v>
          </cell>
          <cell r="B433">
            <v>5602.2388000000001</v>
          </cell>
          <cell r="C433">
            <v>4650.3389814824204</v>
          </cell>
          <cell r="D433">
            <v>2.5</v>
          </cell>
        </row>
        <row r="434">
          <cell r="A434" t="str">
            <v>TM1-3/4</v>
          </cell>
          <cell r="B434">
            <v>6579.9352692590946</v>
          </cell>
          <cell r="C434">
            <v>4736.0204742895794</v>
          </cell>
          <cell r="D434">
            <v>2.46</v>
          </cell>
        </row>
      </sheetData>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4">
          <cell r="G4">
            <v>206</v>
          </cell>
        </row>
      </sheetData>
      <sheetData sheetId="3">
        <row r="3">
          <cell r="D3">
            <v>80.2</v>
          </cell>
        </row>
        <row r="5">
          <cell r="D5">
            <v>86</v>
          </cell>
        </row>
        <row r="6">
          <cell r="D6">
            <v>88.5</v>
          </cell>
        </row>
      </sheetData>
      <sheetData sheetId="4">
        <row r="17">
          <cell r="D17">
            <v>457</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22"/>
  <sheetViews>
    <sheetView view="pageBreakPreview" topLeftCell="A7" zoomScaleSheetLayoutView="100" workbookViewId="0">
      <selection activeCell="E11" sqref="E11"/>
    </sheetView>
  </sheetViews>
  <sheetFormatPr defaultColWidth="9.296875" defaultRowHeight="15.5"/>
  <cols>
    <col min="1" max="1" width="8.296875" style="75" bestFit="1" customWidth="1"/>
    <col min="2" max="2" width="80.296875" style="4" customWidth="1"/>
    <col min="3" max="3" width="13.69921875" style="75" customWidth="1"/>
    <col min="4" max="4" width="11.69921875" style="75" bestFit="1" customWidth="1"/>
    <col min="5" max="5" width="72.69921875" style="4" customWidth="1"/>
    <col min="6" max="6" width="13.296875" style="4" bestFit="1" customWidth="1"/>
    <col min="7" max="7" width="11.69921875" style="4" bestFit="1" customWidth="1"/>
    <col min="8" max="8" width="12" style="4" bestFit="1" customWidth="1"/>
    <col min="9" max="16384" width="9.296875" style="4"/>
  </cols>
  <sheetData>
    <row r="1" spans="1:52" ht="38.25" customHeight="1">
      <c r="A1" s="522" t="s">
        <v>162</v>
      </c>
      <c r="B1" s="523"/>
      <c r="C1" s="523"/>
      <c r="D1" s="523"/>
    </row>
    <row r="2" spans="1:52">
      <c r="A2" s="145" t="s">
        <v>81</v>
      </c>
      <c r="B2" s="145" t="s">
        <v>82</v>
      </c>
      <c r="C2" s="221" t="s">
        <v>76</v>
      </c>
      <c r="D2" s="145" t="s">
        <v>83</v>
      </c>
    </row>
    <row r="3" spans="1:52">
      <c r="A3" s="145"/>
      <c r="B3" s="146" t="s">
        <v>198</v>
      </c>
      <c r="C3" s="147" t="e">
        <f>AVERAGE(#REF!)</f>
        <v>#REF!</v>
      </c>
      <c r="D3" s="145"/>
    </row>
    <row r="4" spans="1:52">
      <c r="A4" s="145"/>
      <c r="B4" s="146" t="s">
        <v>199</v>
      </c>
      <c r="C4" s="147" t="e">
        <f>SUM(#REF!)</f>
        <v>#REF!</v>
      </c>
      <c r="D4" s="145"/>
    </row>
    <row r="5" spans="1:52" s="6" customFormat="1" ht="25" customHeight="1">
      <c r="A5" s="63">
        <v>1</v>
      </c>
      <c r="B5" s="70" t="s">
        <v>84</v>
      </c>
      <c r="C5" s="63"/>
      <c r="D5" s="63"/>
      <c r="E5" s="71"/>
      <c r="G5" s="68"/>
      <c r="H5" s="66"/>
      <c r="I5" s="16"/>
      <c r="J5" s="16"/>
      <c r="K5" s="67"/>
      <c r="L5" s="67"/>
      <c r="M5" s="67"/>
      <c r="N5" s="67"/>
      <c r="O5" s="67"/>
      <c r="Z5" s="16"/>
      <c r="AA5" s="16"/>
      <c r="AB5" s="16"/>
      <c r="AC5" s="16"/>
      <c r="AD5" s="68"/>
      <c r="AE5" s="68"/>
      <c r="AF5" s="16"/>
      <c r="AG5" s="68"/>
      <c r="AH5" s="68"/>
      <c r="AI5" s="16"/>
      <c r="AJ5" s="16"/>
      <c r="AK5" s="16"/>
      <c r="AL5" s="16"/>
      <c r="AX5" s="68"/>
      <c r="AY5" s="68"/>
      <c r="AZ5" s="68"/>
    </row>
    <row r="6" spans="1:52" s="6" customFormat="1" ht="25" customHeight="1">
      <c r="A6" s="63"/>
      <c r="B6" s="61" t="s">
        <v>104</v>
      </c>
      <c r="C6" s="62" t="e">
        <f>20%*#REF!</f>
        <v>#REF!</v>
      </c>
      <c r="D6" s="63" t="s">
        <v>85</v>
      </c>
      <c r="E6" s="71" t="s">
        <v>165</v>
      </c>
      <c r="G6" s="68"/>
      <c r="H6" s="66"/>
      <c r="I6" s="16"/>
      <c r="J6" s="16"/>
      <c r="K6" s="67"/>
      <c r="L6" s="67"/>
      <c r="M6" s="67"/>
      <c r="N6" s="67"/>
      <c r="O6" s="67"/>
      <c r="Z6" s="16"/>
      <c r="AA6" s="16"/>
      <c r="AB6" s="16"/>
      <c r="AC6" s="16"/>
      <c r="AD6" s="68"/>
      <c r="AE6" s="68"/>
      <c r="AF6" s="16"/>
      <c r="AG6" s="68"/>
      <c r="AH6" s="68"/>
      <c r="AI6" s="16"/>
      <c r="AJ6" s="16"/>
      <c r="AK6" s="16"/>
      <c r="AL6" s="16"/>
      <c r="AX6" s="68"/>
      <c r="AY6" s="68"/>
      <c r="AZ6" s="68"/>
    </row>
    <row r="7" spans="1:52" s="6" customFormat="1" ht="25" customHeight="1">
      <c r="A7" s="63"/>
      <c r="B7" s="61" t="s">
        <v>86</v>
      </c>
      <c r="C7" s="63">
        <f>0.3*0.15*0.15</f>
        <v>6.7499999999999999E-3</v>
      </c>
      <c r="D7" s="63" t="s">
        <v>87</v>
      </c>
      <c r="E7" s="71"/>
      <c r="G7" s="68"/>
      <c r="H7" s="66"/>
      <c r="I7" s="16"/>
      <c r="J7" s="16"/>
      <c r="K7" s="67"/>
      <c r="L7" s="67"/>
      <c r="M7" s="67"/>
      <c r="N7" s="67"/>
      <c r="O7" s="67"/>
      <c r="Z7" s="16"/>
      <c r="AA7" s="16"/>
      <c r="AB7" s="16"/>
      <c r="AC7" s="16"/>
      <c r="AD7" s="68"/>
      <c r="AE7" s="68"/>
      <c r="AF7" s="16"/>
      <c r="AG7" s="68"/>
      <c r="AH7" s="68"/>
      <c r="AI7" s="16"/>
      <c r="AJ7" s="16"/>
      <c r="AK7" s="16"/>
      <c r="AL7" s="16"/>
      <c r="AX7" s="68"/>
      <c r="AY7" s="68"/>
      <c r="AZ7" s="68"/>
    </row>
    <row r="8" spans="1:52" s="6" customFormat="1" ht="25" customHeight="1">
      <c r="A8" s="63"/>
      <c r="B8" s="61" t="s">
        <v>88</v>
      </c>
      <c r="C8" s="62" t="e">
        <f>(((0.6+1.2)/2*1)*C6*10%)/C7</f>
        <v>#REF!</v>
      </c>
      <c r="D8" s="63" t="s">
        <v>74</v>
      </c>
      <c r="E8" s="71"/>
      <c r="G8" s="68"/>
      <c r="H8" s="66"/>
      <c r="I8" s="16"/>
      <c r="J8" s="16"/>
      <c r="K8" s="67"/>
      <c r="L8" s="67"/>
      <c r="M8" s="67"/>
      <c r="N8" s="67"/>
      <c r="O8" s="67"/>
      <c r="Z8" s="16"/>
      <c r="AA8" s="16"/>
      <c r="AB8" s="16"/>
      <c r="AC8" s="16"/>
      <c r="AD8" s="68"/>
      <c r="AE8" s="68"/>
      <c r="AF8" s="16"/>
      <c r="AG8" s="68"/>
      <c r="AH8" s="68"/>
      <c r="AI8" s="16"/>
      <c r="AJ8" s="16"/>
      <c r="AK8" s="16"/>
      <c r="AL8" s="16"/>
      <c r="AX8" s="68"/>
      <c r="AY8" s="68"/>
      <c r="AZ8" s="68"/>
    </row>
    <row r="9" spans="1:52" s="6" customFormat="1" ht="25" customHeight="1">
      <c r="A9" s="63"/>
      <c r="B9" s="61" t="s">
        <v>89</v>
      </c>
      <c r="C9" s="64" t="e">
        <f>ROUND(C8,0)</f>
        <v>#REF!</v>
      </c>
      <c r="D9" s="63" t="s">
        <v>74</v>
      </c>
      <c r="E9" s="71"/>
      <c r="G9" s="68"/>
      <c r="H9" s="68"/>
      <c r="I9" s="16"/>
      <c r="J9" s="16"/>
      <c r="K9" s="67"/>
      <c r="L9" s="67"/>
      <c r="M9" s="67"/>
      <c r="N9" s="67"/>
      <c r="O9" s="67"/>
      <c r="Z9" s="16"/>
      <c r="AA9" s="16"/>
      <c r="AB9" s="16"/>
      <c r="AC9" s="16"/>
      <c r="AD9" s="68"/>
      <c r="AE9" s="68"/>
      <c r="AF9" s="16"/>
      <c r="AG9" s="68"/>
      <c r="AH9" s="68"/>
      <c r="AI9" s="16"/>
      <c r="AJ9" s="16"/>
      <c r="AK9" s="16"/>
      <c r="AL9" s="16"/>
      <c r="AX9" s="68"/>
      <c r="AY9" s="68"/>
      <c r="AZ9" s="68"/>
    </row>
    <row r="10" spans="1:52" s="42" customFormat="1" ht="31">
      <c r="A10" s="144">
        <f>A5+1</f>
        <v>2</v>
      </c>
      <c r="B10" s="77" t="s">
        <v>90</v>
      </c>
      <c r="C10" s="144"/>
      <c r="D10" s="144"/>
      <c r="L10" s="4"/>
      <c r="M10" s="4"/>
      <c r="N10" s="4"/>
      <c r="O10" s="4"/>
      <c r="P10" s="4"/>
      <c r="Q10" s="4"/>
      <c r="R10" s="4"/>
      <c r="S10" s="4"/>
      <c r="T10" s="4"/>
      <c r="U10" s="4"/>
      <c r="V10" s="43"/>
      <c r="W10" s="43"/>
      <c r="X10" s="43"/>
      <c r="Y10" s="43"/>
      <c r="Z10" s="43"/>
      <c r="AD10" s="44"/>
    </row>
    <row r="11" spans="1:52" s="42" customFormat="1" ht="25" customHeight="1">
      <c r="A11" s="144"/>
      <c r="B11" s="77" t="s">
        <v>91</v>
      </c>
      <c r="C11" s="148" t="e">
        <f>MAX(E11,10)</f>
        <v>#REF!</v>
      </c>
      <c r="D11" s="144"/>
      <c r="E11" s="84" t="e">
        <f>SUMIF(#REF!,"Drain",#REF!)</f>
        <v>#REF!</v>
      </c>
      <c r="F11" s="44"/>
      <c r="L11" s="4"/>
      <c r="M11" s="4"/>
      <c r="N11" s="4"/>
      <c r="O11" s="4"/>
      <c r="P11" s="4"/>
      <c r="Q11" s="4"/>
      <c r="R11" s="4"/>
      <c r="S11" s="4"/>
      <c r="T11" s="4"/>
      <c r="U11" s="4"/>
      <c r="V11" s="43"/>
      <c r="W11" s="43"/>
      <c r="X11" s="43"/>
      <c r="Y11" s="43"/>
      <c r="Z11" s="43"/>
      <c r="AD11" s="44"/>
    </row>
    <row r="12" spans="1:52" ht="25" customHeight="1">
      <c r="A12" s="144"/>
      <c r="B12" s="78" t="s">
        <v>200</v>
      </c>
      <c r="C12" s="60" t="e">
        <f>C11*C3*0.15</f>
        <v>#REF!</v>
      </c>
      <c r="D12" s="79" t="s">
        <v>31</v>
      </c>
      <c r="F12" s="126"/>
    </row>
    <row r="13" spans="1:52" s="129" customFormat="1" ht="25" customHeight="1">
      <c r="A13" s="84">
        <f>A10+1</f>
        <v>3</v>
      </c>
      <c r="B13" s="137" t="s">
        <v>98</v>
      </c>
      <c r="C13" s="84"/>
      <c r="D13" s="84"/>
      <c r="E13" s="136"/>
      <c r="F13" s="136"/>
      <c r="G13" s="136"/>
      <c r="H13" s="135"/>
      <c r="I13" s="133"/>
      <c r="J13" s="133"/>
      <c r="K13" s="134"/>
      <c r="Z13" s="133"/>
      <c r="AA13" s="133"/>
      <c r="AB13" s="133"/>
      <c r="AC13" s="133"/>
      <c r="AD13" s="135"/>
      <c r="AE13" s="135"/>
      <c r="AF13" s="133"/>
      <c r="AG13" s="135"/>
      <c r="AH13" s="135"/>
      <c r="AI13" s="133"/>
      <c r="AJ13" s="133"/>
      <c r="AK13" s="133"/>
      <c r="AL13" s="133"/>
      <c r="AX13" s="135"/>
      <c r="AY13" s="135"/>
      <c r="AZ13" s="135"/>
    </row>
    <row r="14" spans="1:52" s="129" customFormat="1" ht="25" customHeight="1">
      <c r="A14" s="84"/>
      <c r="B14" s="138" t="s">
        <v>99</v>
      </c>
      <c r="C14" s="139" t="e">
        <f>C11</f>
        <v>#REF!</v>
      </c>
      <c r="D14" s="84" t="s">
        <v>7</v>
      </c>
      <c r="E14" s="136"/>
      <c r="F14" s="136"/>
      <c r="G14" s="136"/>
      <c r="H14" s="135"/>
      <c r="I14" s="133"/>
      <c r="J14" s="133"/>
      <c r="K14" s="134"/>
      <c r="Z14" s="133"/>
      <c r="AA14" s="133"/>
      <c r="AB14" s="133"/>
      <c r="AC14" s="133"/>
      <c r="AD14" s="135"/>
      <c r="AE14" s="135"/>
      <c r="AF14" s="133"/>
      <c r="AG14" s="135"/>
      <c r="AH14" s="135"/>
      <c r="AI14" s="133"/>
      <c r="AJ14" s="133"/>
      <c r="AK14" s="133"/>
      <c r="AL14" s="133"/>
      <c r="AX14" s="135"/>
      <c r="AY14" s="135"/>
      <c r="AZ14" s="135"/>
    </row>
    <row r="15" spans="1:52" s="136" customFormat="1" ht="31">
      <c r="A15" s="84"/>
      <c r="B15" s="85" t="s">
        <v>100</v>
      </c>
      <c r="C15" s="118" t="e">
        <f>C14*4</f>
        <v>#REF!</v>
      </c>
      <c r="D15" s="118" t="s">
        <v>80</v>
      </c>
      <c r="L15" s="129"/>
      <c r="M15" s="129"/>
      <c r="N15" s="129"/>
      <c r="O15" s="129"/>
      <c r="P15" s="129"/>
      <c r="Q15" s="129"/>
      <c r="R15" s="129"/>
      <c r="S15" s="129"/>
      <c r="T15" s="129"/>
      <c r="U15" s="129"/>
      <c r="V15" s="140"/>
      <c r="W15" s="140"/>
      <c r="X15" s="140"/>
      <c r="Y15" s="140"/>
      <c r="Z15" s="140"/>
      <c r="AD15" s="141"/>
    </row>
    <row r="16" spans="1:52" s="42" customFormat="1" ht="31">
      <c r="A16" s="144">
        <f>A13+1</f>
        <v>4</v>
      </c>
      <c r="B16" s="80" t="s">
        <v>106</v>
      </c>
      <c r="C16" s="144"/>
      <c r="D16" s="144"/>
      <c r="L16" s="4"/>
      <c r="M16" s="4"/>
      <c r="N16" s="4"/>
      <c r="O16" s="4"/>
      <c r="P16" s="4"/>
      <c r="Q16" s="4"/>
      <c r="R16" s="4"/>
      <c r="S16" s="4"/>
      <c r="T16" s="4"/>
      <c r="U16" s="4"/>
      <c r="V16" s="43"/>
      <c r="W16" s="43"/>
      <c r="X16" s="43"/>
      <c r="Y16" s="43"/>
      <c r="Z16" s="43"/>
      <c r="AD16" s="44"/>
    </row>
    <row r="17" spans="1:30" s="42" customFormat="1" ht="31">
      <c r="A17" s="144" t="s">
        <v>77</v>
      </c>
      <c r="B17" s="58" t="s">
        <v>201</v>
      </c>
      <c r="C17" s="142">
        <f>Working!C32</f>
        <v>336</v>
      </c>
      <c r="D17" s="79" t="s">
        <v>31</v>
      </c>
      <c r="L17" s="4"/>
      <c r="M17" s="4"/>
      <c r="N17" s="4"/>
      <c r="O17" s="4"/>
      <c r="P17" s="4"/>
      <c r="Q17" s="4"/>
      <c r="R17" s="4"/>
      <c r="S17" s="4"/>
      <c r="T17" s="4"/>
      <c r="U17" s="4"/>
      <c r="V17" s="43"/>
      <c r="W17" s="43"/>
      <c r="X17" s="43"/>
      <c r="Y17" s="43"/>
      <c r="Z17" s="43"/>
      <c r="AD17" s="44"/>
    </row>
    <row r="18" spans="1:30" s="42" customFormat="1" ht="31">
      <c r="A18" s="144" t="s">
        <v>78</v>
      </c>
      <c r="B18" s="80" t="s">
        <v>101</v>
      </c>
      <c r="C18" s="145">
        <f>ROUND(C17*0.6,0)</f>
        <v>202</v>
      </c>
      <c r="D18" s="79" t="s">
        <v>31</v>
      </c>
      <c r="L18" s="4"/>
      <c r="M18" s="4"/>
      <c r="N18" s="4"/>
      <c r="O18" s="4"/>
      <c r="P18" s="4"/>
      <c r="Q18" s="4"/>
      <c r="R18" s="4"/>
      <c r="S18" s="4"/>
      <c r="T18" s="4"/>
      <c r="U18" s="4"/>
      <c r="V18" s="43"/>
      <c r="W18" s="43"/>
      <c r="X18" s="43"/>
      <c r="Y18" s="43"/>
      <c r="Z18" s="43"/>
      <c r="AD18" s="44"/>
    </row>
    <row r="19" spans="1:30" s="42" customFormat="1" ht="62">
      <c r="A19" s="144" t="s">
        <v>102</v>
      </c>
      <c r="B19" s="74" t="s">
        <v>103</v>
      </c>
      <c r="C19" s="145">
        <f>ROUND(C17*0.4,0)</f>
        <v>134</v>
      </c>
      <c r="D19" s="79" t="s">
        <v>31</v>
      </c>
      <c r="L19" s="4"/>
      <c r="M19" s="4"/>
      <c r="N19" s="4"/>
      <c r="O19" s="4"/>
      <c r="P19" s="4"/>
      <c r="Q19" s="4"/>
      <c r="R19" s="4"/>
      <c r="S19" s="4"/>
      <c r="T19" s="4"/>
      <c r="U19" s="4"/>
      <c r="V19" s="43"/>
      <c r="W19" s="43"/>
      <c r="X19" s="43"/>
      <c r="Y19" s="43"/>
      <c r="Z19" s="43"/>
      <c r="AD19" s="44"/>
    </row>
    <row r="20" spans="1:30" ht="46.5">
      <c r="A20" s="144">
        <f>A16+1</f>
        <v>5</v>
      </c>
      <c r="B20" s="80" t="s">
        <v>202</v>
      </c>
      <c r="C20" s="142" t="e">
        <f>(C11*0.3*4.5)+C12</f>
        <v>#REF!</v>
      </c>
      <c r="D20" s="79" t="s">
        <v>31</v>
      </c>
      <c r="E20" s="42"/>
      <c r="F20" s="42"/>
      <c r="G20" s="42"/>
      <c r="H20" s="42"/>
      <c r="I20" s="42"/>
    </row>
    <row r="21" spans="1:30">
      <c r="A21" s="144"/>
      <c r="B21" s="143"/>
      <c r="C21" s="144"/>
      <c r="D21" s="79"/>
      <c r="E21" s="42"/>
      <c r="F21" s="42"/>
      <c r="G21" s="42"/>
      <c r="H21" s="42"/>
      <c r="I21" s="42"/>
    </row>
    <row r="22" spans="1:30">
      <c r="A22" s="144"/>
      <c r="B22" s="143"/>
      <c r="C22" s="144"/>
      <c r="D22" s="144"/>
    </row>
  </sheetData>
  <mergeCells count="1">
    <mergeCell ref="A1:D1"/>
  </mergeCells>
  <pageMargins left="0.98" right="0.5" top="0.98" bottom="0.98" header="0.5" footer="0.5"/>
  <pageSetup paperSize="9" scale="84" orientation="portrait" r:id="rId1"/>
  <headerFooter>
    <oddHeader>&amp;L&amp;"Times New Roman,Italic"Bangalore Water Supply &amp;&amp; Sewerage Project(II)Contract S2-H&amp;R&amp;"Times New Roman,Italic"Design &amp;&amp; Cost Estimate</oddHeader>
    <oddFooter>&amp;L&amp;"Times New Roman,Italic"EAP-C-Challaghatta Valley&amp;C&amp;"Times New Roman,Italic"Page &amp;P of &amp;N&amp;R&amp;"Times New Roman,Italic"NJS-MM-TCE</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39"/>
  <sheetViews>
    <sheetView view="pageBreakPreview" zoomScale="80" zoomScaleNormal="100" zoomScaleSheetLayoutView="80" workbookViewId="0">
      <pane ySplit="3" topLeftCell="A4" activePane="bottomLeft" state="frozen"/>
      <selection pane="bottomLeft" activeCell="C190" sqref="C190"/>
    </sheetView>
  </sheetViews>
  <sheetFormatPr defaultColWidth="9.296875" defaultRowHeight="14"/>
  <cols>
    <col min="1" max="1" width="10.69921875" style="249" customWidth="1"/>
    <col min="2" max="2" width="11.796875" style="249" customWidth="1"/>
    <col min="3" max="3" width="77.19921875" style="249" customWidth="1"/>
    <col min="4" max="4" width="22.796875" style="249" customWidth="1"/>
    <col min="5" max="5" width="8.796875" style="254" customWidth="1"/>
    <col min="6" max="9" width="21.19921875" style="254" customWidth="1"/>
    <col min="10" max="10" width="18.5" style="444" customWidth="1"/>
    <col min="11" max="11" width="20" style="254" customWidth="1"/>
    <col min="12" max="16384" width="9.296875" style="247"/>
  </cols>
  <sheetData>
    <row r="1" spans="1:14" ht="60" customHeight="1">
      <c r="A1" s="539" t="s">
        <v>503</v>
      </c>
      <c r="B1" s="539"/>
      <c r="C1" s="539"/>
      <c r="D1" s="539"/>
      <c r="E1" s="539"/>
      <c r="F1" s="539"/>
      <c r="G1" s="539"/>
      <c r="H1" s="539"/>
      <c r="I1" s="539"/>
      <c r="J1" s="539"/>
      <c r="K1" s="539"/>
    </row>
    <row r="2" spans="1:14" ht="24.75" customHeight="1">
      <c r="A2" s="530" t="s">
        <v>381</v>
      </c>
      <c r="B2" s="530"/>
      <c r="C2" s="530"/>
      <c r="D2" s="530"/>
      <c r="E2" s="530"/>
      <c r="F2" s="530"/>
      <c r="G2" s="530"/>
      <c r="H2" s="530"/>
      <c r="I2" s="530"/>
      <c r="J2" s="530"/>
      <c r="K2" s="530"/>
    </row>
    <row r="3" spans="1:14" s="248" customFormat="1" ht="61.5" customHeight="1">
      <c r="A3" s="437" t="s">
        <v>524</v>
      </c>
      <c r="B3" s="437" t="s">
        <v>527</v>
      </c>
      <c r="C3" s="437" t="s">
        <v>82</v>
      </c>
      <c r="D3" s="437" t="s">
        <v>517</v>
      </c>
      <c r="E3" s="437" t="s">
        <v>195</v>
      </c>
      <c r="F3" s="436" t="s">
        <v>518</v>
      </c>
      <c r="G3" s="436" t="s">
        <v>513</v>
      </c>
      <c r="H3" s="436" t="s">
        <v>523</v>
      </c>
      <c r="I3" s="436" t="s">
        <v>521</v>
      </c>
      <c r="J3" s="439" t="s">
        <v>511</v>
      </c>
      <c r="K3" s="436" t="s">
        <v>522</v>
      </c>
    </row>
    <row r="4" spans="1:14" s="248" customFormat="1" ht="84">
      <c r="A4" s="373">
        <v>2</v>
      </c>
      <c r="B4" s="373">
        <v>1</v>
      </c>
      <c r="C4" s="341" t="s">
        <v>279</v>
      </c>
      <c r="D4" s="375"/>
      <c r="E4" s="374"/>
      <c r="F4" s="375"/>
      <c r="G4" s="375"/>
      <c r="H4" s="375"/>
      <c r="I4" s="375"/>
      <c r="J4" s="375"/>
      <c r="K4" s="375"/>
    </row>
    <row r="5" spans="1:14" s="248" customFormat="1">
      <c r="A5" s="373">
        <v>3</v>
      </c>
      <c r="B5" s="373" t="s">
        <v>546</v>
      </c>
      <c r="C5" s="341" t="s">
        <v>302</v>
      </c>
      <c r="D5" s="375"/>
      <c r="E5" s="374"/>
      <c r="F5" s="375"/>
      <c r="G5" s="375"/>
      <c r="H5" s="375"/>
      <c r="I5" s="375"/>
      <c r="J5" s="375"/>
      <c r="K5" s="375"/>
    </row>
    <row r="6" spans="1:14" s="248" customFormat="1">
      <c r="A6" s="373">
        <v>4</v>
      </c>
      <c r="B6" s="373" t="s">
        <v>547</v>
      </c>
      <c r="C6" s="344" t="s">
        <v>257</v>
      </c>
      <c r="D6" s="376">
        <v>22256</v>
      </c>
      <c r="E6" s="345" t="s">
        <v>31</v>
      </c>
      <c r="F6" s="430">
        <v>5365285.7142857136</v>
      </c>
      <c r="G6" s="430"/>
      <c r="H6" s="430"/>
      <c r="I6" s="430"/>
      <c r="J6" s="430">
        <v>643834.28571428568</v>
      </c>
      <c r="K6" s="430">
        <v>6009119.9999999991</v>
      </c>
    </row>
    <row r="7" spans="1:14" s="248" customFormat="1">
      <c r="A7" s="373">
        <v>4</v>
      </c>
      <c r="B7" s="373" t="s">
        <v>548</v>
      </c>
      <c r="C7" s="344" t="s">
        <v>258</v>
      </c>
      <c r="D7" s="376">
        <v>8653</v>
      </c>
      <c r="E7" s="345" t="s">
        <v>31</v>
      </c>
      <c r="F7" s="430">
        <v>2781321.4285714282</v>
      </c>
      <c r="G7" s="430"/>
      <c r="H7" s="430"/>
      <c r="I7" s="430"/>
      <c r="J7" s="430">
        <v>333758.57142857136</v>
      </c>
      <c r="K7" s="430">
        <v>3115079.9999999995</v>
      </c>
      <c r="N7" s="269"/>
    </row>
    <row r="8" spans="1:14" s="248" customFormat="1">
      <c r="A8" s="373">
        <v>4</v>
      </c>
      <c r="B8" s="373" t="s">
        <v>549</v>
      </c>
      <c r="C8" s="344" t="s">
        <v>259</v>
      </c>
      <c r="D8" s="376">
        <v>1878</v>
      </c>
      <c r="E8" s="345" t="s">
        <v>31</v>
      </c>
      <c r="F8" s="430">
        <v>704249.99999999988</v>
      </c>
      <c r="G8" s="430"/>
      <c r="H8" s="430"/>
      <c r="I8" s="430"/>
      <c r="J8" s="430">
        <v>84509.999999999985</v>
      </c>
      <c r="K8" s="430">
        <v>788759.99999999988</v>
      </c>
    </row>
    <row r="9" spans="1:14" s="248" customFormat="1">
      <c r="A9" s="373">
        <v>4</v>
      </c>
      <c r="B9" s="373" t="s">
        <v>550</v>
      </c>
      <c r="C9" s="344" t="s">
        <v>330</v>
      </c>
      <c r="D9" s="376">
        <v>167</v>
      </c>
      <c r="E9" s="345" t="s">
        <v>31</v>
      </c>
      <c r="F9" s="430">
        <v>74553.57142857142</v>
      </c>
      <c r="G9" s="430"/>
      <c r="H9" s="430"/>
      <c r="I9" s="430"/>
      <c r="J9" s="430">
        <v>8946.4285714285706</v>
      </c>
      <c r="K9" s="430">
        <v>83499.999999999985</v>
      </c>
    </row>
    <row r="10" spans="1:14" s="248" customFormat="1" ht="112">
      <c r="A10" s="373">
        <v>3</v>
      </c>
      <c r="B10" s="373" t="s">
        <v>555</v>
      </c>
      <c r="C10" s="341" t="s">
        <v>280</v>
      </c>
      <c r="D10" s="376"/>
      <c r="E10" s="346"/>
      <c r="F10" s="376"/>
      <c r="G10" s="376"/>
      <c r="H10" s="376"/>
      <c r="I10" s="376"/>
      <c r="J10" s="430"/>
      <c r="K10" s="376"/>
    </row>
    <row r="11" spans="1:14" s="248" customFormat="1">
      <c r="A11" s="373">
        <v>4</v>
      </c>
      <c r="B11" s="373" t="s">
        <v>547</v>
      </c>
      <c r="C11" s="344" t="s">
        <v>257</v>
      </c>
      <c r="D11" s="376">
        <v>5565</v>
      </c>
      <c r="E11" s="346" t="s">
        <v>31</v>
      </c>
      <c r="F11" s="430">
        <v>2732812.4999999995</v>
      </c>
      <c r="G11" s="430"/>
      <c r="H11" s="430"/>
      <c r="I11" s="430"/>
      <c r="J11" s="430">
        <v>327937.49999999994</v>
      </c>
      <c r="K11" s="430">
        <v>3060749.9999999995</v>
      </c>
    </row>
    <row r="12" spans="1:14" s="248" customFormat="1">
      <c r="A12" s="373">
        <v>4</v>
      </c>
      <c r="B12" s="373" t="s">
        <v>548</v>
      </c>
      <c r="C12" s="344" t="s">
        <v>258</v>
      </c>
      <c r="D12" s="376">
        <v>2165</v>
      </c>
      <c r="E12" s="346" t="s">
        <v>31</v>
      </c>
      <c r="F12" s="430">
        <v>1256473.2142857141</v>
      </c>
      <c r="G12" s="430"/>
      <c r="H12" s="430"/>
      <c r="I12" s="430"/>
      <c r="J12" s="430">
        <v>150776.78571428568</v>
      </c>
      <c r="K12" s="430">
        <v>1407249.9999999998</v>
      </c>
    </row>
    <row r="13" spans="1:14" s="248" customFormat="1">
      <c r="A13" s="373">
        <v>4</v>
      </c>
      <c r="B13" s="373" t="s">
        <v>549</v>
      </c>
      <c r="C13" s="344" t="s">
        <v>259</v>
      </c>
      <c r="D13" s="376">
        <v>470</v>
      </c>
      <c r="E13" s="346" t="s">
        <v>31</v>
      </c>
      <c r="F13" s="430">
        <v>302142.8571428571</v>
      </c>
      <c r="G13" s="430"/>
      <c r="H13" s="430"/>
      <c r="I13" s="430"/>
      <c r="J13" s="430">
        <v>36257.142857142848</v>
      </c>
      <c r="K13" s="430">
        <v>338399.99999999994</v>
      </c>
    </row>
    <row r="14" spans="1:14" s="248" customFormat="1">
      <c r="A14" s="373">
        <v>4</v>
      </c>
      <c r="B14" s="373" t="s">
        <v>550</v>
      </c>
      <c r="C14" s="344" t="s">
        <v>330</v>
      </c>
      <c r="D14" s="376">
        <v>43</v>
      </c>
      <c r="E14" s="345" t="s">
        <v>31</v>
      </c>
      <c r="F14" s="430">
        <v>30714.28571428571</v>
      </c>
      <c r="G14" s="430"/>
      <c r="H14" s="430"/>
      <c r="I14" s="430"/>
      <c r="J14" s="430">
        <v>3685.7142857142853</v>
      </c>
      <c r="K14" s="430">
        <v>34399.999999999993</v>
      </c>
    </row>
    <row r="15" spans="1:14" s="248" customFormat="1" ht="78" customHeight="1">
      <c r="A15" s="373">
        <v>3</v>
      </c>
      <c r="B15" s="373" t="s">
        <v>556</v>
      </c>
      <c r="C15" s="341" t="s">
        <v>305</v>
      </c>
      <c r="D15" s="376"/>
      <c r="E15" s="346"/>
      <c r="F15" s="376"/>
      <c r="G15" s="376"/>
      <c r="H15" s="376"/>
      <c r="I15" s="376"/>
      <c r="J15" s="430"/>
      <c r="K15" s="376"/>
    </row>
    <row r="16" spans="1:14" s="248" customFormat="1">
      <c r="A16" s="373">
        <v>4</v>
      </c>
      <c r="B16" s="373" t="s">
        <v>547</v>
      </c>
      <c r="C16" s="344" t="s">
        <v>257</v>
      </c>
      <c r="D16" s="376">
        <v>2784</v>
      </c>
      <c r="E16" s="346" t="s">
        <v>31</v>
      </c>
      <c r="F16" s="430">
        <v>4474285.7142857136</v>
      </c>
      <c r="G16" s="430"/>
      <c r="H16" s="430"/>
      <c r="I16" s="430"/>
      <c r="J16" s="430">
        <v>536914.28571428568</v>
      </c>
      <c r="K16" s="430">
        <v>5011199.9999999991</v>
      </c>
    </row>
    <row r="17" spans="1:11" s="248" customFormat="1">
      <c r="A17" s="373">
        <v>4</v>
      </c>
      <c r="B17" s="373" t="s">
        <v>548</v>
      </c>
      <c r="C17" s="344" t="s">
        <v>258</v>
      </c>
      <c r="D17" s="376">
        <v>1084</v>
      </c>
      <c r="E17" s="346" t="s">
        <v>31</v>
      </c>
      <c r="F17" s="430">
        <v>1935714.2857142854</v>
      </c>
      <c r="G17" s="430"/>
      <c r="H17" s="430"/>
      <c r="I17" s="430"/>
      <c r="J17" s="430">
        <v>232285.71428571423</v>
      </c>
      <c r="K17" s="430">
        <v>2167999.9999999995</v>
      </c>
    </row>
    <row r="18" spans="1:11" s="248" customFormat="1">
      <c r="A18" s="373">
        <v>4</v>
      </c>
      <c r="B18" s="373" t="s">
        <v>549</v>
      </c>
      <c r="C18" s="344" t="s">
        <v>259</v>
      </c>
      <c r="D18" s="376">
        <v>236</v>
      </c>
      <c r="E18" s="346" t="s">
        <v>31</v>
      </c>
      <c r="F18" s="430">
        <v>463571.42857142852</v>
      </c>
      <c r="G18" s="430"/>
      <c r="H18" s="430"/>
      <c r="I18" s="430"/>
      <c r="J18" s="430">
        <v>55628.57142857142</v>
      </c>
      <c r="K18" s="430">
        <v>519199.99999999994</v>
      </c>
    </row>
    <row r="19" spans="1:11" s="248" customFormat="1">
      <c r="A19" s="373">
        <v>4</v>
      </c>
      <c r="B19" s="373" t="s">
        <v>550</v>
      </c>
      <c r="C19" s="344" t="s">
        <v>330</v>
      </c>
      <c r="D19" s="376">
        <v>22</v>
      </c>
      <c r="E19" s="345" t="s">
        <v>31</v>
      </c>
      <c r="F19" s="430">
        <v>47142.857142857138</v>
      </c>
      <c r="G19" s="430"/>
      <c r="H19" s="430"/>
      <c r="I19" s="430"/>
      <c r="J19" s="430">
        <v>5657.1428571428569</v>
      </c>
      <c r="K19" s="430">
        <v>52799.999999999993</v>
      </c>
    </row>
    <row r="20" spans="1:11" s="248" customFormat="1" ht="70">
      <c r="A20" s="373">
        <v>3</v>
      </c>
      <c r="B20" s="373" t="s">
        <v>557</v>
      </c>
      <c r="C20" s="344" t="s">
        <v>478</v>
      </c>
      <c r="D20" s="376">
        <v>1649</v>
      </c>
      <c r="E20" s="345" t="s">
        <v>31</v>
      </c>
      <c r="F20" s="430">
        <v>9570089.2857142854</v>
      </c>
      <c r="G20" s="430"/>
      <c r="H20" s="430"/>
      <c r="I20" s="430"/>
      <c r="J20" s="430">
        <v>1148410.7142857141</v>
      </c>
      <c r="K20" s="430">
        <v>10718500</v>
      </c>
    </row>
    <row r="21" spans="1:11" s="248" customFormat="1" ht="107.25" customHeight="1">
      <c r="A21" s="373">
        <v>2</v>
      </c>
      <c r="B21" s="373">
        <v>2</v>
      </c>
      <c r="C21" s="341" t="s">
        <v>281</v>
      </c>
      <c r="D21" s="376">
        <v>7020</v>
      </c>
      <c r="E21" s="346" t="s">
        <v>237</v>
      </c>
      <c r="F21" s="430">
        <v>470089.28571428568</v>
      </c>
      <c r="G21" s="430"/>
      <c r="H21" s="430"/>
      <c r="I21" s="430"/>
      <c r="J21" s="430">
        <v>56410.714285714275</v>
      </c>
      <c r="K21" s="430">
        <v>526500</v>
      </c>
    </row>
    <row r="22" spans="1:11" s="248" customFormat="1" ht="126">
      <c r="A22" s="373">
        <v>2</v>
      </c>
      <c r="B22" s="373">
        <v>3</v>
      </c>
      <c r="C22" s="344" t="s">
        <v>282</v>
      </c>
      <c r="D22" s="376">
        <v>36771</v>
      </c>
      <c r="E22" s="346" t="s">
        <v>31</v>
      </c>
      <c r="F22" s="430">
        <v>4432218.75</v>
      </c>
      <c r="G22" s="430"/>
      <c r="H22" s="430"/>
      <c r="I22" s="430"/>
      <c r="J22" s="430">
        <v>531866.25</v>
      </c>
      <c r="K22" s="430">
        <v>4964085</v>
      </c>
    </row>
    <row r="23" spans="1:11" s="248" customFormat="1" ht="70">
      <c r="A23" s="373">
        <v>2</v>
      </c>
      <c r="B23" s="373">
        <v>4</v>
      </c>
      <c r="C23" s="344" t="s">
        <v>283</v>
      </c>
      <c r="D23" s="376">
        <v>12687</v>
      </c>
      <c r="E23" s="345" t="s">
        <v>31</v>
      </c>
      <c r="F23" s="430">
        <v>1019491.0714285712</v>
      </c>
      <c r="G23" s="430"/>
      <c r="H23" s="430"/>
      <c r="I23" s="430"/>
      <c r="J23" s="430">
        <v>122338.92857142854</v>
      </c>
      <c r="K23" s="430">
        <v>1141829.9999999998</v>
      </c>
    </row>
    <row r="24" spans="1:11" s="248" customFormat="1">
      <c r="A24" s="373">
        <v>3</v>
      </c>
      <c r="B24" s="373" t="s">
        <v>546</v>
      </c>
      <c r="C24" s="377" t="s">
        <v>238</v>
      </c>
      <c r="D24" s="376">
        <v>4553</v>
      </c>
      <c r="E24" s="378" t="s">
        <v>31</v>
      </c>
      <c r="F24" s="430">
        <v>508147.32142857136</v>
      </c>
      <c r="G24" s="430"/>
      <c r="H24" s="430"/>
      <c r="I24" s="430"/>
      <c r="J24" s="430">
        <v>60977.678571428558</v>
      </c>
      <c r="K24" s="430">
        <v>569124.99999999988</v>
      </c>
    </row>
    <row r="25" spans="1:11" s="248" customFormat="1">
      <c r="A25" s="373">
        <v>3</v>
      </c>
      <c r="B25" s="373" t="s">
        <v>555</v>
      </c>
      <c r="C25" s="377" t="s">
        <v>239</v>
      </c>
      <c r="D25" s="376">
        <v>1098</v>
      </c>
      <c r="E25" s="378" t="s">
        <v>31</v>
      </c>
      <c r="F25" s="430">
        <v>147053.57142857142</v>
      </c>
      <c r="G25" s="430"/>
      <c r="H25" s="430"/>
      <c r="I25" s="430"/>
      <c r="J25" s="430">
        <v>17646.428571428569</v>
      </c>
      <c r="K25" s="430">
        <v>164700</v>
      </c>
    </row>
    <row r="26" spans="1:11" s="248" customFormat="1">
      <c r="A26" s="373">
        <v>3</v>
      </c>
      <c r="B26" s="373" t="s">
        <v>556</v>
      </c>
      <c r="C26" s="377" t="s">
        <v>331</v>
      </c>
      <c r="D26" s="376">
        <v>95</v>
      </c>
      <c r="E26" s="378" t="s">
        <v>31</v>
      </c>
      <c r="F26" s="430">
        <v>15691.964285714284</v>
      </c>
      <c r="G26" s="430"/>
      <c r="H26" s="430"/>
      <c r="I26" s="430"/>
      <c r="J26" s="430">
        <v>1883.035714285714</v>
      </c>
      <c r="K26" s="430">
        <v>17575</v>
      </c>
    </row>
    <row r="27" spans="1:11" s="248" customFormat="1" ht="56">
      <c r="A27" s="373">
        <v>2</v>
      </c>
      <c r="B27" s="373">
        <v>5</v>
      </c>
      <c r="C27" s="379" t="s">
        <v>392</v>
      </c>
      <c r="D27" s="376"/>
      <c r="E27" s="346"/>
      <c r="F27" s="376"/>
      <c r="G27" s="376"/>
      <c r="H27" s="376"/>
      <c r="I27" s="376"/>
      <c r="J27" s="430"/>
      <c r="K27" s="376"/>
    </row>
    <row r="28" spans="1:11" s="248" customFormat="1">
      <c r="A28" s="373">
        <v>3</v>
      </c>
      <c r="B28" s="373" t="s">
        <v>546</v>
      </c>
      <c r="C28" s="379" t="s">
        <v>261</v>
      </c>
      <c r="D28" s="376">
        <v>2064</v>
      </c>
      <c r="E28" s="350" t="s">
        <v>31</v>
      </c>
      <c r="F28" s="430">
        <v>2211428.5714285714</v>
      </c>
      <c r="G28" s="430"/>
      <c r="H28" s="430"/>
      <c r="I28" s="430"/>
      <c r="J28" s="430">
        <v>265371.42857142852</v>
      </c>
      <c r="K28" s="430">
        <v>2476800</v>
      </c>
    </row>
    <row r="29" spans="1:11" s="248" customFormat="1">
      <c r="A29" s="373">
        <v>3</v>
      </c>
      <c r="B29" s="373" t="s">
        <v>555</v>
      </c>
      <c r="C29" s="379" t="s">
        <v>262</v>
      </c>
      <c r="D29" s="376">
        <v>517</v>
      </c>
      <c r="E29" s="350" t="s">
        <v>31</v>
      </c>
      <c r="F29" s="430">
        <v>623169.64285714272</v>
      </c>
      <c r="G29" s="430"/>
      <c r="H29" s="430"/>
      <c r="I29" s="430"/>
      <c r="J29" s="430">
        <v>74780.35714285713</v>
      </c>
      <c r="K29" s="430">
        <v>697949.99999999988</v>
      </c>
    </row>
    <row r="30" spans="1:11" s="248" customFormat="1" ht="91.5" customHeight="1">
      <c r="A30" s="373">
        <v>2</v>
      </c>
      <c r="B30" s="373">
        <v>6</v>
      </c>
      <c r="C30" s="356" t="s">
        <v>393</v>
      </c>
      <c r="D30" s="376"/>
      <c r="E30" s="345"/>
      <c r="F30" s="376"/>
      <c r="G30" s="376"/>
      <c r="H30" s="376"/>
      <c r="I30" s="376"/>
      <c r="J30" s="430"/>
      <c r="K30" s="376"/>
    </row>
    <row r="31" spans="1:11" s="248" customFormat="1">
      <c r="A31" s="373">
        <v>3</v>
      </c>
      <c r="B31" s="373" t="s">
        <v>546</v>
      </c>
      <c r="C31" s="356" t="s">
        <v>284</v>
      </c>
      <c r="D31" s="376">
        <v>492</v>
      </c>
      <c r="E31" s="345" t="s">
        <v>31</v>
      </c>
      <c r="F31" s="430">
        <v>2635714.2857142854</v>
      </c>
      <c r="G31" s="430"/>
      <c r="H31" s="430"/>
      <c r="I31" s="430"/>
      <c r="J31" s="430">
        <v>316285.71428571426</v>
      </c>
      <c r="K31" s="430">
        <v>2951999.9999999995</v>
      </c>
    </row>
    <row r="32" spans="1:11" s="248" customFormat="1" ht="112">
      <c r="A32" s="373">
        <v>2</v>
      </c>
      <c r="B32" s="373">
        <v>7</v>
      </c>
      <c r="C32" s="356" t="s">
        <v>306</v>
      </c>
      <c r="D32" s="376">
        <v>192</v>
      </c>
      <c r="E32" s="345" t="s">
        <v>31</v>
      </c>
      <c r="F32" s="430">
        <v>1542857.1428571427</v>
      </c>
      <c r="G32" s="430"/>
      <c r="H32" s="430"/>
      <c r="I32" s="430"/>
      <c r="J32" s="430">
        <v>185142.85714285713</v>
      </c>
      <c r="K32" s="430">
        <v>1727999.9999999998</v>
      </c>
    </row>
    <row r="33" spans="1:11" s="248" customFormat="1" ht="126">
      <c r="A33" s="373">
        <v>2</v>
      </c>
      <c r="B33" s="373">
        <v>8</v>
      </c>
      <c r="C33" s="356" t="s">
        <v>307</v>
      </c>
      <c r="D33" s="376">
        <v>303</v>
      </c>
      <c r="E33" s="357" t="s">
        <v>31</v>
      </c>
      <c r="F33" s="430">
        <v>2029017.8571428568</v>
      </c>
      <c r="G33" s="430"/>
      <c r="H33" s="430"/>
      <c r="I33" s="430"/>
      <c r="J33" s="430">
        <v>243482.14285714281</v>
      </c>
      <c r="K33" s="430">
        <v>2272499.9999999995</v>
      </c>
    </row>
    <row r="34" spans="1:11" s="248" customFormat="1" ht="84">
      <c r="A34" s="380">
        <v>2</v>
      </c>
      <c r="B34" s="380">
        <v>9</v>
      </c>
      <c r="C34" s="356" t="s">
        <v>260</v>
      </c>
      <c r="D34" s="376">
        <v>31825</v>
      </c>
      <c r="E34" s="345" t="s">
        <v>241</v>
      </c>
      <c r="F34" s="430">
        <v>2187968.75</v>
      </c>
      <c r="G34" s="430"/>
      <c r="H34" s="430"/>
      <c r="I34" s="430"/>
      <c r="J34" s="430">
        <v>262556.25</v>
      </c>
      <c r="K34" s="430">
        <v>2450525</v>
      </c>
    </row>
    <row r="35" spans="1:11" s="248" customFormat="1" ht="140">
      <c r="A35" s="373">
        <v>2</v>
      </c>
      <c r="B35" s="373">
        <v>10</v>
      </c>
      <c r="C35" s="351" t="s">
        <v>308</v>
      </c>
      <c r="D35" s="376">
        <v>200</v>
      </c>
      <c r="E35" s="346" t="s">
        <v>31</v>
      </c>
      <c r="F35" s="430">
        <v>982142.85714285704</v>
      </c>
      <c r="G35" s="430"/>
      <c r="H35" s="430"/>
      <c r="I35" s="430"/>
      <c r="J35" s="430">
        <v>117857.14285714284</v>
      </c>
      <c r="K35" s="430">
        <v>1100000</v>
      </c>
    </row>
    <row r="36" spans="1:11" s="248" customFormat="1" ht="32.25" customHeight="1">
      <c r="A36" s="373">
        <v>2</v>
      </c>
      <c r="B36" s="373">
        <v>11</v>
      </c>
      <c r="C36" s="351" t="s">
        <v>309</v>
      </c>
      <c r="D36" s="376"/>
      <c r="E36" s="346"/>
      <c r="F36" s="430"/>
      <c r="G36" s="430"/>
      <c r="H36" s="430"/>
      <c r="I36" s="430"/>
      <c r="J36" s="430"/>
      <c r="K36" s="430"/>
    </row>
    <row r="37" spans="1:11" s="248" customFormat="1" ht="151.5" customHeight="1">
      <c r="A37" s="373">
        <v>3</v>
      </c>
      <c r="B37" s="373" t="s">
        <v>546</v>
      </c>
      <c r="C37" s="381" t="s">
        <v>309</v>
      </c>
      <c r="D37" s="376">
        <v>40</v>
      </c>
      <c r="E37" s="346" t="s">
        <v>31</v>
      </c>
      <c r="F37" s="430">
        <v>821428.57142857136</v>
      </c>
      <c r="G37" s="430"/>
      <c r="H37" s="430"/>
      <c r="I37" s="430"/>
      <c r="J37" s="430">
        <v>98571.428571428551</v>
      </c>
      <c r="K37" s="430">
        <v>919999.99999999988</v>
      </c>
    </row>
    <row r="38" spans="1:11" s="248" customFormat="1" ht="94.5" customHeight="1">
      <c r="A38" s="373">
        <v>3</v>
      </c>
      <c r="B38" s="373" t="s">
        <v>555</v>
      </c>
      <c r="C38" s="381" t="s">
        <v>310</v>
      </c>
      <c r="D38" s="376">
        <v>623</v>
      </c>
      <c r="E38" s="346" t="s">
        <v>7</v>
      </c>
      <c r="F38" s="430">
        <v>22249.999999999996</v>
      </c>
      <c r="G38" s="430"/>
      <c r="H38" s="430"/>
      <c r="I38" s="430"/>
      <c r="J38" s="430">
        <v>2669.9999999999995</v>
      </c>
      <c r="K38" s="430">
        <v>24919.999999999996</v>
      </c>
    </row>
    <row r="39" spans="1:11" s="248" customFormat="1" ht="136.5" customHeight="1">
      <c r="A39" s="373">
        <v>3</v>
      </c>
      <c r="B39" s="373" t="s">
        <v>556</v>
      </c>
      <c r="C39" s="381" t="s">
        <v>311</v>
      </c>
      <c r="D39" s="376">
        <v>135</v>
      </c>
      <c r="E39" s="346" t="s">
        <v>80</v>
      </c>
      <c r="F39" s="430">
        <v>964285.7142857142</v>
      </c>
      <c r="G39" s="430"/>
      <c r="H39" s="430"/>
      <c r="I39" s="430"/>
      <c r="J39" s="430">
        <v>115714.2857142857</v>
      </c>
      <c r="K39" s="430">
        <v>1080000</v>
      </c>
    </row>
    <row r="40" spans="1:11" s="248" customFormat="1" ht="84">
      <c r="A40" s="373">
        <v>2</v>
      </c>
      <c r="B40" s="373">
        <v>12</v>
      </c>
      <c r="C40" s="351" t="s">
        <v>347</v>
      </c>
      <c r="D40" s="376">
        <v>8086</v>
      </c>
      <c r="E40" s="346" t="s">
        <v>80</v>
      </c>
      <c r="F40" s="430">
        <v>4692767.8571428563</v>
      </c>
      <c r="G40" s="430"/>
      <c r="H40" s="430"/>
      <c r="I40" s="430"/>
      <c r="J40" s="430">
        <v>563132.14285714272</v>
      </c>
      <c r="K40" s="430">
        <v>5255899.9999999991</v>
      </c>
    </row>
    <row r="41" spans="1:11" s="248" customFormat="1" ht="140">
      <c r="A41" s="373">
        <v>2</v>
      </c>
      <c r="B41" s="373">
        <v>13</v>
      </c>
      <c r="C41" s="382" t="s">
        <v>313</v>
      </c>
      <c r="D41" s="376">
        <v>2697</v>
      </c>
      <c r="E41" s="346" t="s">
        <v>80</v>
      </c>
      <c r="F41" s="430">
        <v>2287633.9285714286</v>
      </c>
      <c r="G41" s="430"/>
      <c r="H41" s="430"/>
      <c r="I41" s="430"/>
      <c r="J41" s="430">
        <v>274516.07142857142</v>
      </c>
      <c r="K41" s="430">
        <v>2562150</v>
      </c>
    </row>
    <row r="42" spans="1:11" s="248" customFormat="1" ht="126">
      <c r="A42" s="373">
        <v>2</v>
      </c>
      <c r="B42" s="373">
        <v>14</v>
      </c>
      <c r="C42" s="383" t="s">
        <v>394</v>
      </c>
      <c r="D42" s="376"/>
      <c r="E42" s="378"/>
      <c r="F42" s="376"/>
      <c r="G42" s="376"/>
      <c r="H42" s="376"/>
      <c r="I42" s="376"/>
      <c r="J42" s="430"/>
      <c r="K42" s="376"/>
    </row>
    <row r="43" spans="1:11" s="248" customFormat="1">
      <c r="A43" s="373">
        <v>3</v>
      </c>
      <c r="B43" s="510" t="s">
        <v>546</v>
      </c>
      <c r="C43" s="384" t="s">
        <v>255</v>
      </c>
      <c r="D43" s="376">
        <v>3902</v>
      </c>
      <c r="E43" s="378" t="s">
        <v>237</v>
      </c>
      <c r="F43" s="376"/>
      <c r="G43" s="376"/>
      <c r="H43" s="376"/>
      <c r="I43" s="376"/>
      <c r="J43" s="430"/>
      <c r="K43" s="376"/>
    </row>
    <row r="44" spans="1:11" s="242" customFormat="1">
      <c r="A44" s="278">
        <v>4</v>
      </c>
      <c r="B44" s="278" t="s">
        <v>547</v>
      </c>
      <c r="C44" s="296" t="s">
        <v>497</v>
      </c>
      <c r="D44" s="272"/>
      <c r="E44" s="286"/>
      <c r="F44" s="422">
        <v>3623285.7142857136</v>
      </c>
      <c r="G44" s="422"/>
      <c r="H44" s="422"/>
      <c r="I44" s="422"/>
      <c r="J44" s="423">
        <v>434794.28571428562</v>
      </c>
      <c r="K44" s="286">
        <v>4058079.9999999991</v>
      </c>
    </row>
    <row r="45" spans="1:11" s="242" customFormat="1">
      <c r="A45" s="278">
        <v>4</v>
      </c>
      <c r="B45" s="278" t="s">
        <v>548</v>
      </c>
      <c r="C45" s="296" t="s">
        <v>495</v>
      </c>
      <c r="D45" s="272"/>
      <c r="E45" s="286"/>
      <c r="F45" s="422">
        <v>1672285.7142857143</v>
      </c>
      <c r="G45" s="422"/>
      <c r="H45" s="422"/>
      <c r="I45" s="422"/>
      <c r="J45" s="423">
        <v>200674.28571428568</v>
      </c>
      <c r="K45" s="286">
        <v>1872960</v>
      </c>
    </row>
    <row r="46" spans="1:11" s="242" customFormat="1">
      <c r="A46" s="278">
        <v>4</v>
      </c>
      <c r="B46" s="278" t="s">
        <v>549</v>
      </c>
      <c r="C46" s="296" t="s">
        <v>496</v>
      </c>
      <c r="D46" s="272"/>
      <c r="E46" s="286"/>
      <c r="F46" s="422">
        <v>278714.28571428568</v>
      </c>
      <c r="G46" s="422"/>
      <c r="H46" s="422"/>
      <c r="I46" s="422"/>
      <c r="J46" s="423">
        <v>33445.714285714275</v>
      </c>
      <c r="K46" s="286">
        <v>312159.99999999994</v>
      </c>
    </row>
    <row r="47" spans="1:11" s="248" customFormat="1">
      <c r="A47" s="373">
        <v>3</v>
      </c>
      <c r="B47" s="373" t="s">
        <v>555</v>
      </c>
      <c r="C47" s="385" t="s">
        <v>256</v>
      </c>
      <c r="D47" s="376">
        <v>3101</v>
      </c>
      <c r="E47" s="378" t="s">
        <v>237</v>
      </c>
      <c r="F47" s="376"/>
      <c r="G47" s="376"/>
      <c r="H47" s="376"/>
      <c r="I47" s="376"/>
      <c r="J47" s="430"/>
      <c r="K47" s="376"/>
    </row>
    <row r="48" spans="1:11" s="242" customFormat="1">
      <c r="A48" s="278">
        <v>4</v>
      </c>
      <c r="B48" s="278" t="s">
        <v>547</v>
      </c>
      <c r="C48" s="296" t="s">
        <v>497</v>
      </c>
      <c r="D48" s="272"/>
      <c r="E48" s="286"/>
      <c r="F48" s="422">
        <v>3599374.9999999995</v>
      </c>
      <c r="G48" s="422"/>
      <c r="H48" s="422"/>
      <c r="I48" s="422"/>
      <c r="J48" s="423">
        <v>431924.99999999988</v>
      </c>
      <c r="K48" s="286">
        <v>4031299.9999999995</v>
      </c>
    </row>
    <row r="49" spans="1:14" s="242" customFormat="1">
      <c r="A49" s="278">
        <v>4</v>
      </c>
      <c r="B49" s="278" t="s">
        <v>548</v>
      </c>
      <c r="C49" s="296" t="s">
        <v>495</v>
      </c>
      <c r="D49" s="272"/>
      <c r="E49" s="286"/>
      <c r="F49" s="422">
        <v>1661249.9999999998</v>
      </c>
      <c r="G49" s="422"/>
      <c r="H49" s="422"/>
      <c r="I49" s="422"/>
      <c r="J49" s="423">
        <v>199349.99999999997</v>
      </c>
      <c r="K49" s="286">
        <v>1860599.9999999998</v>
      </c>
    </row>
    <row r="50" spans="1:14" s="242" customFormat="1">
      <c r="A50" s="278">
        <v>4</v>
      </c>
      <c r="B50" s="278" t="s">
        <v>549</v>
      </c>
      <c r="C50" s="296" t="s">
        <v>496</v>
      </c>
      <c r="D50" s="272"/>
      <c r="E50" s="286"/>
      <c r="F50" s="422">
        <v>276875</v>
      </c>
      <c r="G50" s="422"/>
      <c r="H50" s="422"/>
      <c r="I50" s="422"/>
      <c r="J50" s="423">
        <v>33225</v>
      </c>
      <c r="K50" s="286">
        <v>310100</v>
      </c>
    </row>
    <row r="51" spans="1:14" s="248" customFormat="1">
      <c r="A51" s="373">
        <v>3</v>
      </c>
      <c r="B51" s="373" t="s">
        <v>556</v>
      </c>
      <c r="C51" s="385" t="s">
        <v>264</v>
      </c>
      <c r="D51" s="376">
        <v>72</v>
      </c>
      <c r="E51" s="378" t="s">
        <v>237</v>
      </c>
      <c r="F51" s="376"/>
      <c r="G51" s="376"/>
      <c r="H51" s="376"/>
      <c r="I51" s="376"/>
      <c r="J51" s="430"/>
      <c r="K51" s="376"/>
      <c r="L51" s="256"/>
      <c r="M51" s="256"/>
      <c r="N51" s="256"/>
    </row>
    <row r="52" spans="1:14" s="242" customFormat="1">
      <c r="A52" s="278">
        <v>4</v>
      </c>
      <c r="B52" s="278" t="s">
        <v>547</v>
      </c>
      <c r="C52" s="296" t="s">
        <v>497</v>
      </c>
      <c r="D52" s="272"/>
      <c r="E52" s="286"/>
      <c r="F52" s="422">
        <v>225642.85714285713</v>
      </c>
      <c r="G52" s="422"/>
      <c r="H52" s="422"/>
      <c r="I52" s="422"/>
      <c r="J52" s="423">
        <v>27077.142857142851</v>
      </c>
      <c r="K52" s="286">
        <v>252719.99999999997</v>
      </c>
    </row>
    <row r="53" spans="1:14" s="242" customFormat="1">
      <c r="A53" s="278">
        <v>4</v>
      </c>
      <c r="B53" s="278" t="s">
        <v>548</v>
      </c>
      <c r="C53" s="296" t="s">
        <v>495</v>
      </c>
      <c r="D53" s="272"/>
      <c r="E53" s="286"/>
      <c r="F53" s="422">
        <v>104142.85714285713</v>
      </c>
      <c r="G53" s="422"/>
      <c r="H53" s="422"/>
      <c r="I53" s="422"/>
      <c r="J53" s="423">
        <v>12497.142857142855</v>
      </c>
      <c r="K53" s="286">
        <v>116639.99999999999</v>
      </c>
    </row>
    <row r="54" spans="1:14" s="242" customFormat="1">
      <c r="A54" s="278">
        <v>4</v>
      </c>
      <c r="B54" s="278" t="s">
        <v>549</v>
      </c>
      <c r="C54" s="296" t="s">
        <v>496</v>
      </c>
      <c r="D54" s="272"/>
      <c r="E54" s="286"/>
      <c r="F54" s="422">
        <v>17357.142857142855</v>
      </c>
      <c r="G54" s="422"/>
      <c r="H54" s="422"/>
      <c r="I54" s="422"/>
      <c r="J54" s="423">
        <v>2082.8571428571427</v>
      </c>
      <c r="K54" s="286">
        <v>19439.999999999996</v>
      </c>
    </row>
    <row r="55" spans="1:14" s="248" customFormat="1">
      <c r="A55" s="373">
        <v>3</v>
      </c>
      <c r="B55" s="373" t="s">
        <v>557</v>
      </c>
      <c r="C55" s="385" t="s">
        <v>265</v>
      </c>
      <c r="D55" s="376">
        <v>94</v>
      </c>
      <c r="E55" s="378" t="s">
        <v>237</v>
      </c>
      <c r="F55" s="376"/>
      <c r="G55" s="376"/>
      <c r="H55" s="376"/>
      <c r="I55" s="376"/>
      <c r="J55" s="430"/>
      <c r="K55" s="376"/>
      <c r="L55" s="256"/>
      <c r="M55" s="256"/>
      <c r="N55" s="256"/>
    </row>
    <row r="56" spans="1:14" s="242" customFormat="1">
      <c r="A56" s="278">
        <v>4</v>
      </c>
      <c r="B56" s="278" t="s">
        <v>547</v>
      </c>
      <c r="C56" s="296" t="s">
        <v>497</v>
      </c>
      <c r="D56" s="272"/>
      <c r="E56" s="286"/>
      <c r="F56" s="422">
        <v>463705.3571428571</v>
      </c>
      <c r="G56" s="422"/>
      <c r="H56" s="422"/>
      <c r="I56" s="422"/>
      <c r="J56" s="423">
        <v>55644.642857142855</v>
      </c>
      <c r="K56" s="286">
        <v>519349.99999999994</v>
      </c>
    </row>
    <row r="57" spans="1:14" s="242" customFormat="1">
      <c r="A57" s="278">
        <v>4</v>
      </c>
      <c r="B57" s="278" t="s">
        <v>548</v>
      </c>
      <c r="C57" s="296" t="s">
        <v>495</v>
      </c>
      <c r="D57" s="272"/>
      <c r="E57" s="286"/>
      <c r="F57" s="422">
        <v>214017.85714285713</v>
      </c>
      <c r="G57" s="422"/>
      <c r="H57" s="422"/>
      <c r="I57" s="422"/>
      <c r="J57" s="423">
        <v>25682.142857142859</v>
      </c>
      <c r="K57" s="286">
        <v>239700</v>
      </c>
    </row>
    <row r="58" spans="1:14" s="242" customFormat="1">
      <c r="A58" s="278">
        <v>4</v>
      </c>
      <c r="B58" s="278" t="s">
        <v>549</v>
      </c>
      <c r="C58" s="296" t="s">
        <v>496</v>
      </c>
      <c r="D58" s="272"/>
      <c r="E58" s="286"/>
      <c r="F58" s="422">
        <v>35669.642857142855</v>
      </c>
      <c r="G58" s="422"/>
      <c r="H58" s="422"/>
      <c r="I58" s="422"/>
      <c r="J58" s="423">
        <v>4280.3571428571422</v>
      </c>
      <c r="K58" s="286">
        <v>39950</v>
      </c>
    </row>
    <row r="59" spans="1:14" s="248" customFormat="1" ht="187.5" customHeight="1">
      <c r="A59" s="373">
        <v>2</v>
      </c>
      <c r="B59" s="373">
        <v>15</v>
      </c>
      <c r="C59" s="383" t="s">
        <v>395</v>
      </c>
      <c r="D59" s="376"/>
      <c r="E59" s="378"/>
      <c r="F59" s="376"/>
      <c r="G59" s="376"/>
      <c r="H59" s="376"/>
      <c r="I59" s="376"/>
      <c r="J59" s="430"/>
      <c r="K59" s="376"/>
      <c r="L59" s="256"/>
      <c r="M59" s="256"/>
      <c r="N59" s="256"/>
    </row>
    <row r="60" spans="1:14" s="248" customFormat="1">
      <c r="A60" s="373">
        <v>3</v>
      </c>
      <c r="B60" s="373" t="s">
        <v>546</v>
      </c>
      <c r="C60" s="385">
        <v>300</v>
      </c>
      <c r="D60" s="376">
        <v>1673</v>
      </c>
      <c r="E60" s="378" t="s">
        <v>237</v>
      </c>
      <c r="F60" s="376"/>
      <c r="G60" s="376"/>
      <c r="H60" s="376"/>
      <c r="I60" s="376"/>
      <c r="J60" s="430"/>
      <c r="K60" s="376"/>
    </row>
    <row r="61" spans="1:14" s="242" customFormat="1">
      <c r="A61" s="278">
        <v>4</v>
      </c>
      <c r="B61" s="278" t="s">
        <v>547</v>
      </c>
      <c r="C61" s="296" t="s">
        <v>497</v>
      </c>
      <c r="D61" s="272"/>
      <c r="E61" s="286"/>
      <c r="F61" s="422">
        <v>2038968.7499999995</v>
      </c>
      <c r="G61" s="422"/>
      <c r="H61" s="422"/>
      <c r="I61" s="422"/>
      <c r="J61" s="423">
        <v>244676.24999999994</v>
      </c>
      <c r="K61" s="286">
        <v>2283644.9999999995</v>
      </c>
    </row>
    <row r="62" spans="1:14" s="242" customFormat="1">
      <c r="A62" s="278">
        <v>4</v>
      </c>
      <c r="B62" s="278" t="s">
        <v>548</v>
      </c>
      <c r="C62" s="296" t="s">
        <v>495</v>
      </c>
      <c r="D62" s="272"/>
      <c r="E62" s="286"/>
      <c r="F62" s="422">
        <v>941062.5</v>
      </c>
      <c r="G62" s="422"/>
      <c r="H62" s="422"/>
      <c r="I62" s="422"/>
      <c r="J62" s="423">
        <v>112927.5</v>
      </c>
      <c r="K62" s="286">
        <v>1053990</v>
      </c>
    </row>
    <row r="63" spans="1:14" s="242" customFormat="1">
      <c r="A63" s="278">
        <v>4</v>
      </c>
      <c r="B63" s="278" t="s">
        <v>549</v>
      </c>
      <c r="C63" s="296" t="s">
        <v>496</v>
      </c>
      <c r="D63" s="272"/>
      <c r="E63" s="286"/>
      <c r="F63" s="422">
        <v>156843.74999999997</v>
      </c>
      <c r="G63" s="422"/>
      <c r="H63" s="422"/>
      <c r="I63" s="422"/>
      <c r="J63" s="423">
        <v>18821.249999999996</v>
      </c>
      <c r="K63" s="286">
        <v>175664.99999999997</v>
      </c>
    </row>
    <row r="64" spans="1:14" s="248" customFormat="1">
      <c r="A64" s="373">
        <v>3</v>
      </c>
      <c r="B64" s="373" t="s">
        <v>555</v>
      </c>
      <c r="C64" s="385">
        <v>400</v>
      </c>
      <c r="D64" s="376">
        <v>1331</v>
      </c>
      <c r="E64" s="378" t="s">
        <v>237</v>
      </c>
      <c r="F64" s="376"/>
      <c r="G64" s="376"/>
      <c r="H64" s="376"/>
      <c r="I64" s="376"/>
      <c r="J64" s="430"/>
      <c r="K64" s="376"/>
    </row>
    <row r="65" spans="1:14" s="242" customFormat="1">
      <c r="A65" s="278">
        <v>4</v>
      </c>
      <c r="B65" s="278" t="s">
        <v>547</v>
      </c>
      <c r="C65" s="296" t="s">
        <v>497</v>
      </c>
      <c r="D65" s="272"/>
      <c r="E65" s="286"/>
      <c r="F65" s="422">
        <v>1853892.8571428568</v>
      </c>
      <c r="G65" s="422"/>
      <c r="H65" s="422"/>
      <c r="I65" s="422"/>
      <c r="J65" s="423">
        <v>222467.14285714281</v>
      </c>
      <c r="K65" s="286">
        <v>2076359.9999999995</v>
      </c>
    </row>
    <row r="66" spans="1:14" s="242" customFormat="1">
      <c r="A66" s="278">
        <v>4</v>
      </c>
      <c r="B66" s="278" t="s">
        <v>548</v>
      </c>
      <c r="C66" s="296" t="s">
        <v>495</v>
      </c>
      <c r="D66" s="272"/>
      <c r="E66" s="286"/>
      <c r="F66" s="422">
        <v>855642.85714285704</v>
      </c>
      <c r="G66" s="422"/>
      <c r="H66" s="422"/>
      <c r="I66" s="422"/>
      <c r="J66" s="423">
        <v>102677.14285714283</v>
      </c>
      <c r="K66" s="286">
        <v>958319.99999999988</v>
      </c>
    </row>
    <row r="67" spans="1:14" s="242" customFormat="1">
      <c r="A67" s="278">
        <v>4</v>
      </c>
      <c r="B67" s="278" t="s">
        <v>549</v>
      </c>
      <c r="C67" s="296" t="s">
        <v>496</v>
      </c>
      <c r="D67" s="272"/>
      <c r="E67" s="286"/>
      <c r="F67" s="422">
        <v>142607.14285714284</v>
      </c>
      <c r="G67" s="422"/>
      <c r="H67" s="422"/>
      <c r="I67" s="422"/>
      <c r="J67" s="423">
        <v>17112.857142857141</v>
      </c>
      <c r="K67" s="286">
        <v>159719.99999999997</v>
      </c>
    </row>
    <row r="68" spans="1:14" s="248" customFormat="1">
      <c r="A68" s="373">
        <v>3</v>
      </c>
      <c r="B68" s="373" t="s">
        <v>556</v>
      </c>
      <c r="C68" s="385">
        <v>500</v>
      </c>
      <c r="D68" s="376">
        <v>641</v>
      </c>
      <c r="E68" s="378" t="s">
        <v>237</v>
      </c>
      <c r="F68" s="376"/>
      <c r="G68" s="376"/>
      <c r="H68" s="376"/>
      <c r="I68" s="376"/>
      <c r="J68" s="430"/>
      <c r="K68" s="376"/>
      <c r="L68" s="256"/>
      <c r="M68" s="256"/>
      <c r="N68" s="256"/>
    </row>
    <row r="69" spans="1:14" s="242" customFormat="1">
      <c r="A69" s="278">
        <v>4</v>
      </c>
      <c r="B69" s="278" t="s">
        <v>547</v>
      </c>
      <c r="C69" s="296" t="s">
        <v>497</v>
      </c>
      <c r="D69" s="272"/>
      <c r="E69" s="286"/>
      <c r="F69" s="422">
        <v>1116026.7857142857</v>
      </c>
      <c r="G69" s="422"/>
      <c r="H69" s="422"/>
      <c r="I69" s="422"/>
      <c r="J69" s="423">
        <v>133923.21428571429</v>
      </c>
      <c r="K69" s="286">
        <v>1249950</v>
      </c>
    </row>
    <row r="70" spans="1:14" s="242" customFormat="1">
      <c r="A70" s="278">
        <v>4</v>
      </c>
      <c r="B70" s="278" t="s">
        <v>548</v>
      </c>
      <c r="C70" s="296" t="s">
        <v>495</v>
      </c>
      <c r="D70" s="272"/>
      <c r="E70" s="286"/>
      <c r="F70" s="422">
        <v>515089.28571428562</v>
      </c>
      <c r="G70" s="422"/>
      <c r="H70" s="422"/>
      <c r="I70" s="422"/>
      <c r="J70" s="423">
        <v>61810.714285714275</v>
      </c>
      <c r="K70" s="286">
        <v>576899.99999999988</v>
      </c>
    </row>
    <row r="71" spans="1:14" s="242" customFormat="1">
      <c r="A71" s="278">
        <v>4</v>
      </c>
      <c r="B71" s="278" t="s">
        <v>549</v>
      </c>
      <c r="C71" s="296" t="s">
        <v>496</v>
      </c>
      <c r="D71" s="272"/>
      <c r="E71" s="286"/>
      <c r="F71" s="422">
        <v>85848.214285714275</v>
      </c>
      <c r="G71" s="422"/>
      <c r="H71" s="422"/>
      <c r="I71" s="422"/>
      <c r="J71" s="423">
        <v>10301.785714285714</v>
      </c>
      <c r="K71" s="286">
        <v>96149.999999999985</v>
      </c>
    </row>
    <row r="72" spans="1:14" s="248" customFormat="1">
      <c r="A72" s="373">
        <v>3</v>
      </c>
      <c r="B72" s="373" t="s">
        <v>557</v>
      </c>
      <c r="C72" s="385">
        <v>600</v>
      </c>
      <c r="D72" s="376">
        <v>841</v>
      </c>
      <c r="E72" s="378" t="s">
        <v>237</v>
      </c>
      <c r="F72" s="376"/>
      <c r="G72" s="376"/>
      <c r="H72" s="376"/>
      <c r="I72" s="376"/>
      <c r="J72" s="430"/>
      <c r="K72" s="376"/>
    </row>
    <row r="73" spans="1:14" s="242" customFormat="1">
      <c r="A73" s="278">
        <v>4</v>
      </c>
      <c r="B73" s="278" t="s">
        <v>547</v>
      </c>
      <c r="C73" s="296" t="s">
        <v>497</v>
      </c>
      <c r="D73" s="272"/>
      <c r="E73" s="286"/>
      <c r="F73" s="422">
        <v>1805897.3214285714</v>
      </c>
      <c r="G73" s="422"/>
      <c r="H73" s="422"/>
      <c r="I73" s="422"/>
      <c r="J73" s="423">
        <v>216707.67857142855</v>
      </c>
      <c r="K73" s="286">
        <v>2022605</v>
      </c>
    </row>
    <row r="74" spans="1:14" s="242" customFormat="1">
      <c r="A74" s="278">
        <v>4</v>
      </c>
      <c r="B74" s="278" t="s">
        <v>548</v>
      </c>
      <c r="C74" s="296" t="s">
        <v>495</v>
      </c>
      <c r="D74" s="272"/>
      <c r="E74" s="286"/>
      <c r="F74" s="422">
        <v>833491.07142857136</v>
      </c>
      <c r="G74" s="422"/>
      <c r="H74" s="422"/>
      <c r="I74" s="422"/>
      <c r="J74" s="423">
        <v>100018.92857142855</v>
      </c>
      <c r="K74" s="286">
        <v>933509.99999999988</v>
      </c>
    </row>
    <row r="75" spans="1:14" s="242" customFormat="1">
      <c r="A75" s="278">
        <v>4</v>
      </c>
      <c r="B75" s="278" t="s">
        <v>549</v>
      </c>
      <c r="C75" s="296" t="s">
        <v>496</v>
      </c>
      <c r="D75" s="272"/>
      <c r="E75" s="286"/>
      <c r="F75" s="422">
        <v>138915.17857142855</v>
      </c>
      <c r="G75" s="422"/>
      <c r="H75" s="422"/>
      <c r="I75" s="422"/>
      <c r="J75" s="423">
        <v>16669.821428571428</v>
      </c>
      <c r="K75" s="286">
        <v>155584.99999999997</v>
      </c>
    </row>
    <row r="76" spans="1:14" s="248" customFormat="1">
      <c r="A76" s="373">
        <v>3</v>
      </c>
      <c r="B76" s="373" t="s">
        <v>558</v>
      </c>
      <c r="C76" s="385">
        <v>700</v>
      </c>
      <c r="D76" s="376">
        <v>242</v>
      </c>
      <c r="E76" s="378" t="s">
        <v>237</v>
      </c>
      <c r="F76" s="376"/>
      <c r="G76" s="376"/>
      <c r="H76" s="376"/>
      <c r="I76" s="376"/>
      <c r="J76" s="430"/>
      <c r="K76" s="376"/>
    </row>
    <row r="77" spans="1:14" s="242" customFormat="1">
      <c r="A77" s="278">
        <v>4</v>
      </c>
      <c r="B77" s="278" t="s">
        <v>547</v>
      </c>
      <c r="C77" s="296" t="s">
        <v>497</v>
      </c>
      <c r="D77" s="272"/>
      <c r="E77" s="286"/>
      <c r="F77" s="422">
        <v>660098.2142857142</v>
      </c>
      <c r="G77" s="422"/>
      <c r="H77" s="422"/>
      <c r="I77" s="422"/>
      <c r="J77" s="423">
        <v>79211.785714285696</v>
      </c>
      <c r="K77" s="286">
        <v>739309.99999999988</v>
      </c>
    </row>
    <row r="78" spans="1:14" s="242" customFormat="1">
      <c r="A78" s="278">
        <v>4</v>
      </c>
      <c r="B78" s="278" t="s">
        <v>548</v>
      </c>
      <c r="C78" s="296" t="s">
        <v>495</v>
      </c>
      <c r="D78" s="272"/>
      <c r="E78" s="286"/>
      <c r="F78" s="422">
        <v>304660.71428571426</v>
      </c>
      <c r="G78" s="422"/>
      <c r="H78" s="422"/>
      <c r="I78" s="422"/>
      <c r="J78" s="423">
        <v>36559.28571428571</v>
      </c>
      <c r="K78" s="286">
        <v>341220</v>
      </c>
    </row>
    <row r="79" spans="1:14" s="242" customFormat="1">
      <c r="A79" s="278">
        <v>4</v>
      </c>
      <c r="B79" s="278" t="s">
        <v>549</v>
      </c>
      <c r="C79" s="296" t="s">
        <v>496</v>
      </c>
      <c r="D79" s="272"/>
      <c r="E79" s="286"/>
      <c r="F79" s="422">
        <v>50776.78571428571</v>
      </c>
      <c r="G79" s="422"/>
      <c r="H79" s="422"/>
      <c r="I79" s="422"/>
      <c r="J79" s="423">
        <v>6093.2142857142853</v>
      </c>
      <c r="K79" s="286">
        <v>56869.999999999993</v>
      </c>
    </row>
    <row r="80" spans="1:14" s="248" customFormat="1" ht="225.75" customHeight="1">
      <c r="A80" s="373">
        <v>2</v>
      </c>
      <c r="B80" s="373">
        <v>16</v>
      </c>
      <c r="C80" s="383" t="s">
        <v>391</v>
      </c>
      <c r="D80" s="376"/>
      <c r="E80" s="378"/>
      <c r="F80" s="376"/>
      <c r="G80" s="376"/>
      <c r="H80" s="376"/>
      <c r="I80" s="376"/>
      <c r="J80" s="430"/>
      <c r="K80" s="376"/>
    </row>
    <row r="81" spans="1:13" s="248" customFormat="1">
      <c r="A81" s="373">
        <v>3</v>
      </c>
      <c r="B81" s="373" t="s">
        <v>546</v>
      </c>
      <c r="C81" s="385" t="s">
        <v>267</v>
      </c>
      <c r="D81" s="376">
        <v>180</v>
      </c>
      <c r="E81" s="378" t="s">
        <v>237</v>
      </c>
      <c r="F81" s="376"/>
      <c r="G81" s="376"/>
      <c r="H81" s="376"/>
      <c r="I81" s="376"/>
      <c r="J81" s="430"/>
      <c r="K81" s="376"/>
    </row>
    <row r="82" spans="1:13" s="242" customFormat="1">
      <c r="A82" s="278">
        <v>4</v>
      </c>
      <c r="B82" s="278" t="s">
        <v>547</v>
      </c>
      <c r="C82" s="296" t="s">
        <v>497</v>
      </c>
      <c r="D82" s="272"/>
      <c r="E82" s="286"/>
      <c r="F82" s="422">
        <v>626785.7142857142</v>
      </c>
      <c r="G82" s="422"/>
      <c r="H82" s="422"/>
      <c r="I82" s="422"/>
      <c r="J82" s="423">
        <v>75214.28571428571</v>
      </c>
      <c r="K82" s="286">
        <v>701999.99999999988</v>
      </c>
    </row>
    <row r="83" spans="1:13" s="242" customFormat="1">
      <c r="A83" s="278">
        <v>4</v>
      </c>
      <c r="B83" s="278" t="s">
        <v>548</v>
      </c>
      <c r="C83" s="296" t="s">
        <v>495</v>
      </c>
      <c r="D83" s="272"/>
      <c r="E83" s="286"/>
      <c r="F83" s="422">
        <v>289285.71428571426</v>
      </c>
      <c r="G83" s="422"/>
      <c r="H83" s="422"/>
      <c r="I83" s="422"/>
      <c r="J83" s="423">
        <v>34714.28571428571</v>
      </c>
      <c r="K83" s="286">
        <v>324000</v>
      </c>
    </row>
    <row r="84" spans="1:13" s="242" customFormat="1">
      <c r="A84" s="278">
        <v>4</v>
      </c>
      <c r="B84" s="278" t="s">
        <v>549</v>
      </c>
      <c r="C84" s="296" t="s">
        <v>496</v>
      </c>
      <c r="D84" s="272"/>
      <c r="E84" s="286"/>
      <c r="F84" s="422">
        <v>48214.28571428571</v>
      </c>
      <c r="G84" s="422"/>
      <c r="H84" s="422"/>
      <c r="I84" s="422"/>
      <c r="J84" s="423">
        <v>5785.7142857142853</v>
      </c>
      <c r="K84" s="286">
        <v>53999.999999999993</v>
      </c>
    </row>
    <row r="85" spans="1:13" s="248" customFormat="1">
      <c r="A85" s="373">
        <v>3</v>
      </c>
      <c r="B85" s="373" t="s">
        <v>555</v>
      </c>
      <c r="C85" s="341" t="s">
        <v>242</v>
      </c>
      <c r="D85" s="376">
        <v>170</v>
      </c>
      <c r="E85" s="378" t="s">
        <v>237</v>
      </c>
      <c r="F85" s="376"/>
      <c r="G85" s="376"/>
      <c r="H85" s="376"/>
      <c r="I85" s="376"/>
      <c r="J85" s="430"/>
      <c r="K85" s="376"/>
    </row>
    <row r="86" spans="1:13" s="242" customFormat="1">
      <c r="A86" s="511">
        <v>4</v>
      </c>
      <c r="B86" s="278" t="s">
        <v>547</v>
      </c>
      <c r="C86" s="296" t="s">
        <v>497</v>
      </c>
      <c r="D86" s="272"/>
      <c r="E86" s="286"/>
      <c r="F86" s="422">
        <v>838616.07142857136</v>
      </c>
      <c r="G86" s="422"/>
      <c r="H86" s="422"/>
      <c r="I86" s="422"/>
      <c r="J86" s="423">
        <v>100633.92857142857</v>
      </c>
      <c r="K86" s="286">
        <v>939249.99999999988</v>
      </c>
    </row>
    <row r="87" spans="1:13" s="242" customFormat="1">
      <c r="A87" s="278">
        <v>4</v>
      </c>
      <c r="B87" s="278" t="s">
        <v>548</v>
      </c>
      <c r="C87" s="296" t="s">
        <v>495</v>
      </c>
      <c r="D87" s="272"/>
      <c r="E87" s="286"/>
      <c r="F87" s="422">
        <v>387053.57142857142</v>
      </c>
      <c r="G87" s="422"/>
      <c r="H87" s="422"/>
      <c r="I87" s="422"/>
      <c r="J87" s="423">
        <v>46446.428571428572</v>
      </c>
      <c r="K87" s="286">
        <v>433500</v>
      </c>
    </row>
    <row r="88" spans="1:13" s="242" customFormat="1">
      <c r="A88" s="278">
        <v>4</v>
      </c>
      <c r="B88" s="278" t="s">
        <v>549</v>
      </c>
      <c r="C88" s="296" t="s">
        <v>496</v>
      </c>
      <c r="D88" s="272"/>
      <c r="E88" s="286"/>
      <c r="F88" s="422">
        <v>64508.928571428565</v>
      </c>
      <c r="G88" s="422"/>
      <c r="H88" s="422"/>
      <c r="I88" s="422"/>
      <c r="J88" s="423">
        <v>7741.0714285714275</v>
      </c>
      <c r="K88" s="286">
        <v>72250</v>
      </c>
    </row>
    <row r="89" spans="1:13" s="248" customFormat="1">
      <c r="A89" s="373">
        <v>3</v>
      </c>
      <c r="B89" s="373" t="s">
        <v>556</v>
      </c>
      <c r="C89" s="341" t="s">
        <v>253</v>
      </c>
      <c r="D89" s="376">
        <v>60</v>
      </c>
      <c r="E89" s="378" t="s">
        <v>237</v>
      </c>
      <c r="F89" s="376"/>
      <c r="G89" s="376"/>
      <c r="H89" s="376"/>
      <c r="I89" s="376"/>
      <c r="J89" s="430"/>
      <c r="K89" s="376"/>
      <c r="M89" s="257"/>
    </row>
    <row r="90" spans="1:13" s="242" customFormat="1">
      <c r="A90" s="278">
        <v>4</v>
      </c>
      <c r="B90" s="278" t="s">
        <v>547</v>
      </c>
      <c r="C90" s="296" t="s">
        <v>497</v>
      </c>
      <c r="D90" s="272"/>
      <c r="E90" s="286"/>
      <c r="F90" s="422">
        <v>417857.14285714284</v>
      </c>
      <c r="G90" s="422"/>
      <c r="H90" s="422"/>
      <c r="I90" s="422"/>
      <c r="J90" s="423">
        <v>50142.857142857138</v>
      </c>
      <c r="K90" s="286">
        <v>468000</v>
      </c>
    </row>
    <row r="91" spans="1:13" s="242" customFormat="1">
      <c r="A91" s="278">
        <v>4</v>
      </c>
      <c r="B91" s="278" t="s">
        <v>548</v>
      </c>
      <c r="C91" s="296" t="s">
        <v>495</v>
      </c>
      <c r="D91" s="272"/>
      <c r="E91" s="286"/>
      <c r="F91" s="422">
        <v>192857.14285714284</v>
      </c>
      <c r="G91" s="422"/>
      <c r="H91" s="422"/>
      <c r="I91" s="422"/>
      <c r="J91" s="423">
        <v>23142.857142857141</v>
      </c>
      <c r="K91" s="286">
        <v>215999.99999999997</v>
      </c>
    </row>
    <row r="92" spans="1:13" s="242" customFormat="1">
      <c r="A92" s="278">
        <v>4</v>
      </c>
      <c r="B92" s="278" t="s">
        <v>549</v>
      </c>
      <c r="C92" s="296" t="s">
        <v>496</v>
      </c>
      <c r="D92" s="272"/>
      <c r="E92" s="286"/>
      <c r="F92" s="422">
        <v>32142.857142857141</v>
      </c>
      <c r="G92" s="422"/>
      <c r="H92" s="422"/>
      <c r="I92" s="422"/>
      <c r="J92" s="423">
        <v>3857.1428571428569</v>
      </c>
      <c r="K92" s="286">
        <v>36000</v>
      </c>
    </row>
    <row r="93" spans="1:13" s="248" customFormat="1">
      <c r="A93" s="373">
        <v>3</v>
      </c>
      <c r="B93" s="373" t="s">
        <v>557</v>
      </c>
      <c r="C93" s="341" t="s">
        <v>243</v>
      </c>
      <c r="D93" s="376">
        <v>60</v>
      </c>
      <c r="E93" s="378" t="s">
        <v>237</v>
      </c>
      <c r="F93" s="376"/>
      <c r="G93" s="376"/>
      <c r="H93" s="376"/>
      <c r="I93" s="376"/>
      <c r="J93" s="430"/>
      <c r="K93" s="376"/>
      <c r="M93" s="257"/>
    </row>
    <row r="94" spans="1:13" s="242" customFormat="1">
      <c r="A94" s="278">
        <v>4</v>
      </c>
      <c r="B94" s="278" t="s">
        <v>547</v>
      </c>
      <c r="C94" s="296" t="s">
        <v>497</v>
      </c>
      <c r="D94" s="272"/>
      <c r="E94" s="286"/>
      <c r="F94" s="422">
        <v>522321.42857142846</v>
      </c>
      <c r="G94" s="422"/>
      <c r="H94" s="422"/>
      <c r="I94" s="422"/>
      <c r="J94" s="423">
        <v>62678.571428571413</v>
      </c>
      <c r="K94" s="286">
        <v>584999.99999999988</v>
      </c>
    </row>
    <row r="95" spans="1:13" s="242" customFormat="1">
      <c r="A95" s="278">
        <v>4</v>
      </c>
      <c r="B95" s="278" t="s">
        <v>548</v>
      </c>
      <c r="C95" s="296" t="s">
        <v>495</v>
      </c>
      <c r="D95" s="272"/>
      <c r="E95" s="286"/>
      <c r="F95" s="422">
        <v>241071.42857142855</v>
      </c>
      <c r="G95" s="422"/>
      <c r="H95" s="422"/>
      <c r="I95" s="422"/>
      <c r="J95" s="423">
        <v>28928.571428571428</v>
      </c>
      <c r="K95" s="286">
        <v>270000</v>
      </c>
    </row>
    <row r="96" spans="1:13" s="242" customFormat="1">
      <c r="A96" s="278">
        <v>4</v>
      </c>
      <c r="B96" s="278" t="s">
        <v>549</v>
      </c>
      <c r="C96" s="296" t="s">
        <v>496</v>
      </c>
      <c r="D96" s="272"/>
      <c r="E96" s="286"/>
      <c r="F96" s="422">
        <v>40178.571428571428</v>
      </c>
      <c r="G96" s="422"/>
      <c r="H96" s="422"/>
      <c r="I96" s="422"/>
      <c r="J96" s="423">
        <v>4821.4285714285706</v>
      </c>
      <c r="K96" s="286">
        <v>45000</v>
      </c>
    </row>
    <row r="97" spans="1:14" s="248" customFormat="1">
      <c r="A97" s="373">
        <v>3</v>
      </c>
      <c r="B97" s="373" t="s">
        <v>558</v>
      </c>
      <c r="C97" s="341" t="s">
        <v>332</v>
      </c>
      <c r="D97" s="376">
        <v>30</v>
      </c>
      <c r="E97" s="378" t="s">
        <v>237</v>
      </c>
      <c r="F97" s="376"/>
      <c r="G97" s="376"/>
      <c r="H97" s="376"/>
      <c r="I97" s="376"/>
      <c r="J97" s="430"/>
      <c r="K97" s="376"/>
      <c r="M97" s="257"/>
    </row>
    <row r="98" spans="1:14" s="242" customFormat="1">
      <c r="A98" s="278">
        <v>4</v>
      </c>
      <c r="B98" s="278" t="s">
        <v>547</v>
      </c>
      <c r="C98" s="296" t="s">
        <v>497</v>
      </c>
      <c r="D98" s="272"/>
      <c r="E98" s="286"/>
      <c r="F98" s="422">
        <v>299464.28571428568</v>
      </c>
      <c r="G98" s="422"/>
      <c r="H98" s="422"/>
      <c r="I98" s="422"/>
      <c r="J98" s="423">
        <v>35935.71428571429</v>
      </c>
      <c r="K98" s="286">
        <v>335400</v>
      </c>
    </row>
    <row r="99" spans="1:14" s="242" customFormat="1">
      <c r="A99" s="278">
        <v>4</v>
      </c>
      <c r="B99" s="278" t="s">
        <v>548</v>
      </c>
      <c r="C99" s="296" t="s">
        <v>495</v>
      </c>
      <c r="D99" s="272"/>
      <c r="E99" s="286"/>
      <c r="F99" s="422">
        <v>138214.28571428571</v>
      </c>
      <c r="G99" s="422"/>
      <c r="H99" s="422"/>
      <c r="I99" s="422"/>
      <c r="J99" s="423">
        <v>16585.714285714283</v>
      </c>
      <c r="K99" s="286">
        <v>154800</v>
      </c>
    </row>
    <row r="100" spans="1:14" s="242" customFormat="1">
      <c r="A100" s="278">
        <v>4</v>
      </c>
      <c r="B100" s="278" t="s">
        <v>549</v>
      </c>
      <c r="C100" s="296" t="s">
        <v>496</v>
      </c>
      <c r="D100" s="272"/>
      <c r="E100" s="286"/>
      <c r="F100" s="422">
        <v>23035.714285714283</v>
      </c>
      <c r="G100" s="422"/>
      <c r="H100" s="422"/>
      <c r="I100" s="422"/>
      <c r="J100" s="423">
        <v>2764.2857142857138</v>
      </c>
      <c r="K100" s="286">
        <v>25799.999999999996</v>
      </c>
    </row>
    <row r="101" spans="1:14" s="248" customFormat="1" ht="333.75" customHeight="1">
      <c r="A101" s="386">
        <v>2</v>
      </c>
      <c r="B101" s="386">
        <v>17</v>
      </c>
      <c r="C101" s="356" t="s">
        <v>472</v>
      </c>
      <c r="D101" s="376"/>
      <c r="E101" s="346"/>
      <c r="F101" s="376"/>
      <c r="G101" s="376"/>
      <c r="H101" s="376"/>
      <c r="I101" s="376"/>
      <c r="J101" s="430"/>
      <c r="K101" s="376"/>
    </row>
    <row r="102" spans="1:14" s="248" customFormat="1">
      <c r="A102" s="387">
        <v>3</v>
      </c>
      <c r="B102" s="387" t="s">
        <v>546</v>
      </c>
      <c r="C102" s="388" t="s">
        <v>244</v>
      </c>
      <c r="D102" s="376"/>
      <c r="E102" s="354"/>
      <c r="F102" s="376"/>
      <c r="G102" s="376"/>
      <c r="H102" s="376"/>
      <c r="I102" s="376"/>
      <c r="J102" s="430"/>
      <c r="K102" s="376"/>
    </row>
    <row r="103" spans="1:14" s="248" customFormat="1">
      <c r="A103" s="389">
        <v>4</v>
      </c>
      <c r="B103" s="389" t="s">
        <v>547</v>
      </c>
      <c r="C103" s="344" t="s">
        <v>196</v>
      </c>
      <c r="D103" s="376">
        <v>134</v>
      </c>
      <c r="E103" s="354" t="s">
        <v>75</v>
      </c>
      <c r="F103" s="430">
        <v>4785714.2857142854</v>
      </c>
      <c r="G103" s="430"/>
      <c r="H103" s="430"/>
      <c r="I103" s="430"/>
      <c r="J103" s="430">
        <v>574285.7142857142</v>
      </c>
      <c r="K103" s="430">
        <v>5360000</v>
      </c>
    </row>
    <row r="104" spans="1:14" s="248" customFormat="1">
      <c r="A104" s="389">
        <v>4</v>
      </c>
      <c r="B104" s="389" t="s">
        <v>548</v>
      </c>
      <c r="C104" s="344" t="s">
        <v>269</v>
      </c>
      <c r="D104" s="376">
        <v>898</v>
      </c>
      <c r="E104" s="354" t="s">
        <v>75</v>
      </c>
      <c r="F104" s="430">
        <v>1603571.4285714284</v>
      </c>
      <c r="G104" s="430"/>
      <c r="H104" s="430"/>
      <c r="I104" s="430"/>
      <c r="J104" s="430">
        <v>192428.57142857139</v>
      </c>
      <c r="K104" s="430">
        <v>1795999.9999999998</v>
      </c>
      <c r="L104" s="256"/>
      <c r="M104" s="256"/>
      <c r="N104" s="256"/>
    </row>
    <row r="105" spans="1:14" s="248" customFormat="1">
      <c r="A105" s="389">
        <v>4</v>
      </c>
      <c r="B105" s="389" t="s">
        <v>549</v>
      </c>
      <c r="C105" s="344" t="s">
        <v>197</v>
      </c>
      <c r="D105" s="376">
        <v>34</v>
      </c>
      <c r="E105" s="354" t="s">
        <v>75</v>
      </c>
      <c r="F105" s="430">
        <v>1973214.2857142857</v>
      </c>
      <c r="G105" s="430"/>
      <c r="H105" s="430"/>
      <c r="I105" s="430"/>
      <c r="J105" s="430">
        <v>236785.71428571426</v>
      </c>
      <c r="K105" s="430">
        <v>2210000</v>
      </c>
      <c r="L105" s="256"/>
      <c r="M105" s="256"/>
      <c r="N105" s="256"/>
    </row>
    <row r="106" spans="1:14" s="248" customFormat="1">
      <c r="A106" s="389">
        <v>4</v>
      </c>
      <c r="B106" s="389" t="s">
        <v>550</v>
      </c>
      <c r="C106" s="344" t="s">
        <v>270</v>
      </c>
      <c r="D106" s="376">
        <v>72</v>
      </c>
      <c r="E106" s="354" t="s">
        <v>75</v>
      </c>
      <c r="F106" s="430">
        <v>128571.42857142857</v>
      </c>
      <c r="G106" s="430"/>
      <c r="H106" s="430"/>
      <c r="I106" s="430"/>
      <c r="J106" s="430">
        <v>15428.571428571426</v>
      </c>
      <c r="K106" s="430">
        <v>144000</v>
      </c>
    </row>
    <row r="107" spans="1:14">
      <c r="A107" s="387">
        <v>3</v>
      </c>
      <c r="B107" s="387" t="s">
        <v>555</v>
      </c>
      <c r="C107" s="388" t="s">
        <v>245</v>
      </c>
      <c r="D107" s="376"/>
      <c r="E107" s="354"/>
      <c r="F107" s="376"/>
      <c r="G107" s="376"/>
      <c r="H107" s="376"/>
      <c r="I107" s="376"/>
      <c r="J107" s="430"/>
      <c r="K107" s="376"/>
    </row>
    <row r="108" spans="1:14">
      <c r="A108" s="389">
        <v>4</v>
      </c>
      <c r="B108" s="389" t="s">
        <v>547</v>
      </c>
      <c r="C108" s="344" t="s">
        <v>246</v>
      </c>
      <c r="D108" s="376">
        <v>55</v>
      </c>
      <c r="E108" s="354" t="s">
        <v>75</v>
      </c>
      <c r="F108" s="430">
        <v>2553571.4285714286</v>
      </c>
      <c r="G108" s="430"/>
      <c r="H108" s="430"/>
      <c r="I108" s="430"/>
      <c r="J108" s="430">
        <v>306428.57142857136</v>
      </c>
      <c r="K108" s="430">
        <v>2860000</v>
      </c>
    </row>
    <row r="109" spans="1:14">
      <c r="A109" s="389">
        <v>4</v>
      </c>
      <c r="B109" s="389" t="s">
        <v>548</v>
      </c>
      <c r="C109" s="344" t="s">
        <v>271</v>
      </c>
      <c r="D109" s="376">
        <v>358</v>
      </c>
      <c r="E109" s="354" t="s">
        <v>75</v>
      </c>
      <c r="F109" s="430">
        <v>799107.14285714272</v>
      </c>
      <c r="G109" s="430"/>
      <c r="H109" s="430"/>
      <c r="I109" s="430"/>
      <c r="J109" s="430">
        <v>95892.85714285713</v>
      </c>
      <c r="K109" s="430">
        <v>894999.99999999988</v>
      </c>
    </row>
    <row r="110" spans="1:14">
      <c r="A110" s="389">
        <v>4</v>
      </c>
      <c r="B110" s="389" t="s">
        <v>549</v>
      </c>
      <c r="C110" s="344" t="s">
        <v>247</v>
      </c>
      <c r="D110" s="376">
        <v>30</v>
      </c>
      <c r="E110" s="354" t="s">
        <v>75</v>
      </c>
      <c r="F110" s="430">
        <v>2196428.5714285714</v>
      </c>
      <c r="G110" s="430"/>
      <c r="H110" s="430"/>
      <c r="I110" s="430"/>
      <c r="J110" s="430">
        <v>263571.42857142852</v>
      </c>
      <c r="K110" s="430">
        <v>2460000</v>
      </c>
    </row>
    <row r="111" spans="1:14">
      <c r="A111" s="389">
        <v>4</v>
      </c>
      <c r="B111" s="389" t="s">
        <v>550</v>
      </c>
      <c r="C111" s="344" t="s">
        <v>272</v>
      </c>
      <c r="D111" s="376">
        <v>125</v>
      </c>
      <c r="E111" s="354" t="s">
        <v>75</v>
      </c>
      <c r="F111" s="430">
        <v>279017.8571428571</v>
      </c>
      <c r="G111" s="430"/>
      <c r="H111" s="430"/>
      <c r="I111" s="430"/>
      <c r="J111" s="430">
        <v>33482.142857142855</v>
      </c>
      <c r="K111" s="430">
        <v>312499.99999999994</v>
      </c>
    </row>
    <row r="112" spans="1:14">
      <c r="A112" s="390">
        <v>4</v>
      </c>
      <c r="B112" s="390" t="s">
        <v>551</v>
      </c>
      <c r="C112" s="344" t="s">
        <v>248</v>
      </c>
      <c r="D112" s="376">
        <v>8</v>
      </c>
      <c r="E112" s="354" t="s">
        <v>75</v>
      </c>
      <c r="F112" s="430">
        <v>714285.7142857142</v>
      </c>
      <c r="G112" s="430"/>
      <c r="H112" s="430"/>
      <c r="I112" s="430"/>
      <c r="J112" s="430">
        <v>85714.285714285696</v>
      </c>
      <c r="K112" s="430">
        <v>799999.99999999988</v>
      </c>
    </row>
    <row r="113" spans="1:11">
      <c r="A113" s="390">
        <v>4</v>
      </c>
      <c r="B113" s="390" t="s">
        <v>552</v>
      </c>
      <c r="C113" s="344" t="s">
        <v>273</v>
      </c>
      <c r="D113" s="376">
        <v>53</v>
      </c>
      <c r="E113" s="354" t="s">
        <v>75</v>
      </c>
      <c r="F113" s="430">
        <v>118303.57142857142</v>
      </c>
      <c r="G113" s="430"/>
      <c r="H113" s="430"/>
      <c r="I113" s="430"/>
      <c r="J113" s="430">
        <v>14196.428571428571</v>
      </c>
      <c r="K113" s="430">
        <v>132500</v>
      </c>
    </row>
    <row r="114" spans="1:11">
      <c r="A114" s="389">
        <v>4</v>
      </c>
      <c r="B114" s="389" t="s">
        <v>553</v>
      </c>
      <c r="C114" s="344" t="s">
        <v>249</v>
      </c>
      <c r="D114" s="376">
        <v>4</v>
      </c>
      <c r="E114" s="354" t="s">
        <v>75</v>
      </c>
      <c r="F114" s="430">
        <v>446428.57142857136</v>
      </c>
      <c r="G114" s="430"/>
      <c r="H114" s="430"/>
      <c r="I114" s="430"/>
      <c r="J114" s="430">
        <v>53571.428571428558</v>
      </c>
      <c r="K114" s="430">
        <v>499999.99999999994</v>
      </c>
    </row>
    <row r="115" spans="1:11">
      <c r="A115" s="389">
        <v>4</v>
      </c>
      <c r="B115" s="389" t="s">
        <v>554</v>
      </c>
      <c r="C115" s="344" t="s">
        <v>274</v>
      </c>
      <c r="D115" s="376">
        <v>13</v>
      </c>
      <c r="E115" s="354" t="s">
        <v>75</v>
      </c>
      <c r="F115" s="430">
        <v>34821.428571428572</v>
      </c>
      <c r="G115" s="430"/>
      <c r="H115" s="430"/>
      <c r="I115" s="430"/>
      <c r="J115" s="430">
        <v>4178.5714285714284</v>
      </c>
      <c r="K115" s="430">
        <v>39000</v>
      </c>
    </row>
    <row r="116" spans="1:11" ht="316.5" customHeight="1">
      <c r="A116" s="386">
        <v>2</v>
      </c>
      <c r="B116" s="386">
        <v>18</v>
      </c>
      <c r="C116" s="356" t="s">
        <v>475</v>
      </c>
      <c r="D116" s="376"/>
      <c r="E116" s="346"/>
      <c r="F116" s="376"/>
      <c r="G116" s="376"/>
      <c r="H116" s="376"/>
      <c r="I116" s="376"/>
      <c r="J116" s="430"/>
      <c r="K116" s="376"/>
    </row>
    <row r="117" spans="1:11">
      <c r="A117" s="472">
        <v>3</v>
      </c>
      <c r="B117" s="387" t="s">
        <v>546</v>
      </c>
      <c r="C117" s="388" t="s">
        <v>244</v>
      </c>
      <c r="D117" s="376"/>
      <c r="E117" s="354"/>
      <c r="F117" s="376"/>
      <c r="G117" s="376"/>
      <c r="H117" s="376"/>
      <c r="I117" s="376"/>
      <c r="J117" s="430"/>
      <c r="K117" s="376"/>
    </row>
    <row r="118" spans="1:11">
      <c r="A118" s="389">
        <v>4</v>
      </c>
      <c r="B118" s="389" t="s">
        <v>547</v>
      </c>
      <c r="C118" s="344" t="s">
        <v>196</v>
      </c>
      <c r="D118" s="376">
        <v>1</v>
      </c>
      <c r="E118" s="354" t="s">
        <v>75</v>
      </c>
      <c r="F118" s="430">
        <v>42857.142857142855</v>
      </c>
      <c r="G118" s="430"/>
      <c r="H118" s="430"/>
      <c r="I118" s="430"/>
      <c r="J118" s="430">
        <v>5142.8571428571422</v>
      </c>
      <c r="K118" s="430">
        <v>48000</v>
      </c>
    </row>
    <row r="119" spans="1:11">
      <c r="A119" s="389">
        <v>4</v>
      </c>
      <c r="B119" s="389" t="s">
        <v>548</v>
      </c>
      <c r="C119" s="344" t="s">
        <v>336</v>
      </c>
      <c r="D119" s="376">
        <v>10</v>
      </c>
      <c r="E119" s="354" t="s">
        <v>75</v>
      </c>
      <c r="F119" s="430">
        <v>14732.142857142855</v>
      </c>
      <c r="G119" s="430"/>
      <c r="H119" s="430"/>
      <c r="I119" s="430"/>
      <c r="J119" s="430">
        <v>1767.8571428571424</v>
      </c>
      <c r="K119" s="430">
        <v>16499.999999999996</v>
      </c>
    </row>
    <row r="120" spans="1:11">
      <c r="A120" s="389">
        <v>4</v>
      </c>
      <c r="B120" s="389" t="s">
        <v>549</v>
      </c>
      <c r="C120" s="344" t="s">
        <v>197</v>
      </c>
      <c r="D120" s="376">
        <v>10</v>
      </c>
      <c r="E120" s="354" t="s">
        <v>75</v>
      </c>
      <c r="F120" s="430">
        <v>535714.28571428568</v>
      </c>
      <c r="G120" s="430"/>
      <c r="H120" s="430"/>
      <c r="I120" s="430"/>
      <c r="J120" s="430">
        <v>64285.714285714275</v>
      </c>
      <c r="K120" s="430">
        <v>600000</v>
      </c>
    </row>
    <row r="121" spans="1:11">
      <c r="A121" s="389">
        <v>4</v>
      </c>
      <c r="B121" s="389" t="s">
        <v>550</v>
      </c>
      <c r="C121" s="344" t="s">
        <v>270</v>
      </c>
      <c r="D121" s="376">
        <v>15</v>
      </c>
      <c r="E121" s="354" t="s">
        <v>75</v>
      </c>
      <c r="F121" s="430">
        <v>23437.499999999996</v>
      </c>
      <c r="G121" s="430"/>
      <c r="H121" s="430"/>
      <c r="I121" s="430"/>
      <c r="J121" s="430">
        <v>2812.4999999999995</v>
      </c>
      <c r="K121" s="430">
        <v>26249.999999999996</v>
      </c>
    </row>
    <row r="122" spans="1:11">
      <c r="A122" s="473">
        <v>3</v>
      </c>
      <c r="B122" s="387" t="s">
        <v>555</v>
      </c>
      <c r="C122" s="388" t="s">
        <v>245</v>
      </c>
      <c r="D122" s="376"/>
      <c r="E122" s="354"/>
      <c r="F122" s="376"/>
      <c r="G122" s="376"/>
      <c r="H122" s="376"/>
      <c r="I122" s="376"/>
      <c r="J122" s="430"/>
      <c r="K122" s="376"/>
    </row>
    <row r="123" spans="1:11">
      <c r="A123" s="389">
        <v>4</v>
      </c>
      <c r="B123" s="389" t="s">
        <v>547</v>
      </c>
      <c r="C123" s="344" t="s">
        <v>246</v>
      </c>
      <c r="D123" s="376">
        <v>39</v>
      </c>
      <c r="E123" s="354" t="s">
        <v>75</v>
      </c>
      <c r="F123" s="430">
        <v>2785714.2857142854</v>
      </c>
      <c r="G123" s="430"/>
      <c r="H123" s="430"/>
      <c r="I123" s="430"/>
      <c r="J123" s="430">
        <v>334285.71428571426</v>
      </c>
      <c r="K123" s="430">
        <v>3119999.9999999995</v>
      </c>
    </row>
    <row r="124" spans="1:11">
      <c r="A124" s="389">
        <v>4</v>
      </c>
      <c r="B124" s="389" t="s">
        <v>548</v>
      </c>
      <c r="C124" s="344" t="s">
        <v>271</v>
      </c>
      <c r="D124" s="376">
        <v>250</v>
      </c>
      <c r="E124" s="354" t="s">
        <v>75</v>
      </c>
      <c r="F124" s="430">
        <v>558035.7142857142</v>
      </c>
      <c r="G124" s="430"/>
      <c r="H124" s="430"/>
      <c r="I124" s="430"/>
      <c r="J124" s="430">
        <v>66964.28571428571</v>
      </c>
      <c r="K124" s="430">
        <v>624999.99999999988</v>
      </c>
    </row>
    <row r="125" spans="1:11">
      <c r="A125" s="389">
        <v>4</v>
      </c>
      <c r="B125" s="389" t="s">
        <v>549</v>
      </c>
      <c r="C125" s="344" t="s">
        <v>247</v>
      </c>
      <c r="D125" s="376">
        <v>38</v>
      </c>
      <c r="E125" s="354" t="s">
        <v>75</v>
      </c>
      <c r="F125" s="430">
        <v>3392857.1428571423</v>
      </c>
      <c r="G125" s="430"/>
      <c r="H125" s="430"/>
      <c r="I125" s="430"/>
      <c r="J125" s="430">
        <v>407142.85714285704</v>
      </c>
      <c r="K125" s="430">
        <v>3799999.9999999991</v>
      </c>
    </row>
    <row r="126" spans="1:11">
      <c r="A126" s="389">
        <v>4</v>
      </c>
      <c r="B126" s="389" t="s">
        <v>550</v>
      </c>
      <c r="C126" s="344" t="s">
        <v>272</v>
      </c>
      <c r="D126" s="376">
        <v>190</v>
      </c>
      <c r="E126" s="354" t="s">
        <v>75</v>
      </c>
      <c r="F126" s="430">
        <v>593749.99999999988</v>
      </c>
      <c r="G126" s="430"/>
      <c r="H126" s="430"/>
      <c r="I126" s="430"/>
      <c r="J126" s="430">
        <v>71249.999999999985</v>
      </c>
      <c r="K126" s="430">
        <v>664999.99999999988</v>
      </c>
    </row>
    <row r="127" spans="1:11">
      <c r="A127" s="389">
        <v>4</v>
      </c>
      <c r="B127" s="390" t="s">
        <v>551</v>
      </c>
      <c r="C127" s="344" t="s">
        <v>248</v>
      </c>
      <c r="D127" s="376">
        <v>7</v>
      </c>
      <c r="E127" s="354" t="s">
        <v>75</v>
      </c>
      <c r="F127" s="430">
        <v>937500</v>
      </c>
      <c r="G127" s="430"/>
      <c r="H127" s="430"/>
      <c r="I127" s="430"/>
      <c r="J127" s="430">
        <v>112500</v>
      </c>
      <c r="K127" s="430">
        <v>1050000</v>
      </c>
    </row>
    <row r="128" spans="1:11">
      <c r="A128" s="389">
        <v>4</v>
      </c>
      <c r="B128" s="390" t="s">
        <v>552</v>
      </c>
      <c r="C128" s="344" t="s">
        <v>273</v>
      </c>
      <c r="D128" s="376">
        <v>32</v>
      </c>
      <c r="E128" s="354" t="s">
        <v>75</v>
      </c>
      <c r="F128" s="430">
        <v>128571.42857142857</v>
      </c>
      <c r="G128" s="430"/>
      <c r="H128" s="430"/>
      <c r="I128" s="430"/>
      <c r="J128" s="430">
        <v>15428.571428571428</v>
      </c>
      <c r="K128" s="430">
        <v>144000</v>
      </c>
    </row>
    <row r="129" spans="1:11">
      <c r="A129" s="389">
        <v>4</v>
      </c>
      <c r="B129" s="389" t="s">
        <v>553</v>
      </c>
      <c r="C129" s="344" t="s">
        <v>249</v>
      </c>
      <c r="D129" s="376">
        <v>13</v>
      </c>
      <c r="E129" s="354" t="s">
        <v>75</v>
      </c>
      <c r="F129" s="430">
        <v>2089285.7142857143</v>
      </c>
      <c r="G129" s="430"/>
      <c r="H129" s="430"/>
      <c r="I129" s="430"/>
      <c r="J129" s="430">
        <v>250714.28571428571</v>
      </c>
      <c r="K129" s="430">
        <v>2340000</v>
      </c>
    </row>
    <row r="130" spans="1:11">
      <c r="A130" s="389">
        <v>4</v>
      </c>
      <c r="B130" s="389" t="s">
        <v>554</v>
      </c>
      <c r="C130" s="344" t="s">
        <v>274</v>
      </c>
      <c r="D130" s="376">
        <v>83</v>
      </c>
      <c r="E130" s="354" t="s">
        <v>75</v>
      </c>
      <c r="F130" s="430">
        <v>333482.14285714284</v>
      </c>
      <c r="G130" s="430"/>
      <c r="H130" s="430"/>
      <c r="I130" s="430"/>
      <c r="J130" s="430">
        <v>40017.857142857138</v>
      </c>
      <c r="K130" s="430">
        <v>373500</v>
      </c>
    </row>
    <row r="131" spans="1:11">
      <c r="A131" s="389">
        <v>3</v>
      </c>
      <c r="B131" s="389" t="s">
        <v>556</v>
      </c>
      <c r="C131" s="388" t="s">
        <v>333</v>
      </c>
      <c r="D131" s="376"/>
      <c r="E131" s="354"/>
      <c r="F131" s="376"/>
      <c r="G131" s="376"/>
      <c r="H131" s="376"/>
      <c r="I131" s="376"/>
      <c r="J131" s="430"/>
      <c r="K131" s="376"/>
    </row>
    <row r="132" spans="1:11">
      <c r="A132" s="374">
        <v>4</v>
      </c>
      <c r="B132" s="429" t="s">
        <v>547</v>
      </c>
      <c r="C132" s="344" t="s">
        <v>334</v>
      </c>
      <c r="D132" s="376">
        <v>7</v>
      </c>
      <c r="E132" s="354" t="s">
        <v>75</v>
      </c>
      <c r="F132" s="430">
        <v>1562499.9999999998</v>
      </c>
      <c r="G132" s="430"/>
      <c r="H132" s="430"/>
      <c r="I132" s="430"/>
      <c r="J132" s="430">
        <v>187499.99999999994</v>
      </c>
      <c r="K132" s="430">
        <v>1749999.9999999998</v>
      </c>
    </row>
    <row r="133" spans="1:11">
      <c r="A133" s="374">
        <v>4</v>
      </c>
      <c r="B133" s="429" t="s">
        <v>548</v>
      </c>
      <c r="C133" s="344" t="s">
        <v>335</v>
      </c>
      <c r="D133" s="376">
        <v>35</v>
      </c>
      <c r="E133" s="354" t="s">
        <v>75</v>
      </c>
      <c r="F133" s="430">
        <v>2343750</v>
      </c>
      <c r="G133" s="430"/>
      <c r="H133" s="430"/>
      <c r="I133" s="430"/>
      <c r="J133" s="430">
        <v>281250</v>
      </c>
      <c r="K133" s="430">
        <v>2625000</v>
      </c>
    </row>
    <row r="134" spans="1:11" ht="154">
      <c r="A134" s="389">
        <v>2</v>
      </c>
      <c r="B134" s="389">
        <v>19</v>
      </c>
      <c r="C134" s="344" t="s">
        <v>314</v>
      </c>
      <c r="D134" s="376"/>
      <c r="E134" s="354"/>
      <c r="F134" s="376"/>
      <c r="G134" s="376"/>
      <c r="H134" s="376"/>
      <c r="I134" s="376"/>
      <c r="J134" s="430"/>
      <c r="K134" s="376"/>
    </row>
    <row r="135" spans="1:11">
      <c r="A135" s="389">
        <v>3</v>
      </c>
      <c r="B135" s="389" t="s">
        <v>546</v>
      </c>
      <c r="C135" s="392" t="s">
        <v>275</v>
      </c>
      <c r="D135" s="376">
        <v>58</v>
      </c>
      <c r="E135" s="354" t="s">
        <v>237</v>
      </c>
      <c r="F135" s="430">
        <v>673214.28571428568</v>
      </c>
      <c r="G135" s="430"/>
      <c r="H135" s="430"/>
      <c r="I135" s="430"/>
      <c r="J135" s="430">
        <v>80785.714285714275</v>
      </c>
      <c r="K135" s="430">
        <v>754000</v>
      </c>
    </row>
    <row r="136" spans="1:11">
      <c r="A136" s="389">
        <v>3</v>
      </c>
      <c r="B136" s="389" t="s">
        <v>555</v>
      </c>
      <c r="C136" s="392" t="s">
        <v>276</v>
      </c>
      <c r="D136" s="376">
        <v>53</v>
      </c>
      <c r="E136" s="354" t="s">
        <v>237</v>
      </c>
      <c r="F136" s="430">
        <v>946428.57142857136</v>
      </c>
      <c r="G136" s="430"/>
      <c r="H136" s="430"/>
      <c r="I136" s="430"/>
      <c r="J136" s="430">
        <v>113571.42857142857</v>
      </c>
      <c r="K136" s="430">
        <v>1060000</v>
      </c>
    </row>
    <row r="137" spans="1:11">
      <c r="A137" s="389">
        <v>3</v>
      </c>
      <c r="B137" s="389" t="s">
        <v>556</v>
      </c>
      <c r="C137" s="392" t="s">
        <v>277</v>
      </c>
      <c r="D137" s="376">
        <v>13</v>
      </c>
      <c r="E137" s="354" t="s">
        <v>237</v>
      </c>
      <c r="F137" s="430">
        <v>557142.85714285716</v>
      </c>
      <c r="G137" s="430"/>
      <c r="H137" s="430"/>
      <c r="I137" s="430"/>
      <c r="J137" s="430">
        <v>66857.142857142855</v>
      </c>
      <c r="K137" s="430">
        <v>624000</v>
      </c>
    </row>
    <row r="138" spans="1:11" ht="76.5" customHeight="1">
      <c r="A138" s="340">
        <v>2</v>
      </c>
      <c r="B138" s="340">
        <v>20</v>
      </c>
      <c r="C138" s="356" t="s">
        <v>384</v>
      </c>
      <c r="D138" s="376">
        <v>1648</v>
      </c>
      <c r="E138" s="346" t="s">
        <v>250</v>
      </c>
      <c r="F138" s="430">
        <v>397285.71428571426</v>
      </c>
      <c r="G138" s="430"/>
      <c r="H138" s="430"/>
      <c r="I138" s="430"/>
      <c r="J138" s="430">
        <v>47674.28571428571</v>
      </c>
      <c r="K138" s="430">
        <v>444960</v>
      </c>
    </row>
    <row r="139" spans="1:11" ht="62.25" customHeight="1">
      <c r="A139" s="340">
        <v>2</v>
      </c>
      <c r="B139" s="340">
        <f t="shared" ref="B139:B145" si="0">B138+1</f>
        <v>21</v>
      </c>
      <c r="C139" s="356" t="s">
        <v>315</v>
      </c>
      <c r="D139" s="376">
        <v>1648</v>
      </c>
      <c r="E139" s="346" t="s">
        <v>250</v>
      </c>
      <c r="F139" s="430">
        <v>1177142.857142857</v>
      </c>
      <c r="G139" s="430"/>
      <c r="H139" s="430"/>
      <c r="I139" s="430"/>
      <c r="J139" s="430">
        <v>141257.14285714284</v>
      </c>
      <c r="K139" s="430">
        <v>1318400</v>
      </c>
    </row>
    <row r="140" spans="1:11" ht="56">
      <c r="A140" s="340">
        <v>2</v>
      </c>
      <c r="B140" s="340">
        <f t="shared" si="0"/>
        <v>22</v>
      </c>
      <c r="C140" s="356" t="s">
        <v>316</v>
      </c>
      <c r="D140" s="376">
        <v>130</v>
      </c>
      <c r="E140" s="346" t="s">
        <v>75</v>
      </c>
      <c r="F140" s="430">
        <v>81249.999999999985</v>
      </c>
      <c r="G140" s="430"/>
      <c r="H140" s="430"/>
      <c r="I140" s="430"/>
      <c r="J140" s="430">
        <v>9749.9999999999982</v>
      </c>
      <c r="K140" s="430">
        <v>90999.999999999985</v>
      </c>
    </row>
    <row r="141" spans="1:11" s="248" customFormat="1" ht="98">
      <c r="A141" s="340">
        <v>2</v>
      </c>
      <c r="B141" s="340">
        <f t="shared" si="0"/>
        <v>23</v>
      </c>
      <c r="C141" s="359" t="s">
        <v>285</v>
      </c>
      <c r="D141" s="376">
        <v>140</v>
      </c>
      <c r="E141" s="357" t="s">
        <v>31</v>
      </c>
      <c r="F141" s="430">
        <v>43749.999999999993</v>
      </c>
      <c r="G141" s="430"/>
      <c r="H141" s="430"/>
      <c r="I141" s="430"/>
      <c r="J141" s="430">
        <v>5249.9999999999991</v>
      </c>
      <c r="K141" s="430">
        <v>48999.999999999993</v>
      </c>
    </row>
    <row r="142" spans="1:11" s="248" customFormat="1" ht="60" customHeight="1">
      <c r="A142" s="340">
        <v>2</v>
      </c>
      <c r="B142" s="340">
        <f t="shared" si="0"/>
        <v>24</v>
      </c>
      <c r="C142" s="359" t="s">
        <v>317</v>
      </c>
      <c r="D142" s="376">
        <v>40</v>
      </c>
      <c r="E142" s="357" t="s">
        <v>31</v>
      </c>
      <c r="F142" s="430">
        <v>160714.28571428571</v>
      </c>
      <c r="G142" s="430"/>
      <c r="H142" s="430"/>
      <c r="I142" s="430"/>
      <c r="J142" s="430">
        <v>19285.714285714283</v>
      </c>
      <c r="K142" s="430">
        <v>180000</v>
      </c>
    </row>
    <row r="143" spans="1:11" s="248" customFormat="1" ht="84">
      <c r="A143" s="340">
        <v>2</v>
      </c>
      <c r="B143" s="340">
        <v>25</v>
      </c>
      <c r="C143" s="359" t="s">
        <v>318</v>
      </c>
      <c r="D143" s="376">
        <v>192</v>
      </c>
      <c r="E143" s="357" t="s">
        <v>31</v>
      </c>
      <c r="F143" s="430">
        <v>231428.57142857139</v>
      </c>
      <c r="G143" s="430"/>
      <c r="H143" s="430"/>
      <c r="I143" s="430"/>
      <c r="J143" s="430">
        <v>27771.428571428565</v>
      </c>
      <c r="K143" s="430">
        <v>259199.99999999994</v>
      </c>
    </row>
    <row r="144" spans="1:11" s="248" customFormat="1" ht="70">
      <c r="A144" s="340">
        <v>2</v>
      </c>
      <c r="B144" s="340">
        <v>26</v>
      </c>
      <c r="C144" s="359" t="s">
        <v>286</v>
      </c>
      <c r="D144" s="376">
        <v>100</v>
      </c>
      <c r="E144" s="346" t="s">
        <v>31</v>
      </c>
      <c r="F144" s="430">
        <v>491071.42857142852</v>
      </c>
      <c r="G144" s="430"/>
      <c r="H144" s="430"/>
      <c r="I144" s="430"/>
      <c r="J144" s="430">
        <v>58928.57142857142</v>
      </c>
      <c r="K144" s="430">
        <v>550000</v>
      </c>
    </row>
    <row r="145" spans="1:11" s="248" customFormat="1" ht="56">
      <c r="A145" s="340">
        <v>2</v>
      </c>
      <c r="B145" s="340">
        <f t="shared" si="0"/>
        <v>27</v>
      </c>
      <c r="C145" s="356" t="s">
        <v>287</v>
      </c>
      <c r="D145" s="376">
        <v>337</v>
      </c>
      <c r="E145" s="346" t="s">
        <v>31</v>
      </c>
      <c r="F145" s="430">
        <v>541607.14285714272</v>
      </c>
      <c r="G145" s="430"/>
      <c r="H145" s="430"/>
      <c r="I145" s="430"/>
      <c r="J145" s="430">
        <v>64992.857142857138</v>
      </c>
      <c r="K145" s="430">
        <v>606599.99999999988</v>
      </c>
    </row>
    <row r="146" spans="1:11" s="248" customFormat="1" ht="62.25" customHeight="1">
      <c r="A146" s="340">
        <v>2</v>
      </c>
      <c r="B146" s="340">
        <v>28</v>
      </c>
      <c r="C146" s="356" t="s">
        <v>319</v>
      </c>
      <c r="D146" s="376">
        <v>4426</v>
      </c>
      <c r="E146" s="346" t="s">
        <v>31</v>
      </c>
      <c r="F146" s="430">
        <v>2173482.1428571427</v>
      </c>
      <c r="G146" s="430"/>
      <c r="H146" s="430"/>
      <c r="I146" s="430"/>
      <c r="J146" s="430">
        <v>260817.8571428571</v>
      </c>
      <c r="K146" s="430">
        <v>2434300</v>
      </c>
    </row>
    <row r="147" spans="1:11" s="248" customFormat="1" ht="40.5" customHeight="1">
      <c r="A147" s="340">
        <v>2</v>
      </c>
      <c r="B147" s="340">
        <v>29</v>
      </c>
      <c r="C147" s="356" t="s">
        <v>526</v>
      </c>
      <c r="D147" s="376"/>
      <c r="E147" s="346"/>
      <c r="F147" s="430"/>
      <c r="G147" s="430"/>
      <c r="H147" s="430"/>
      <c r="I147" s="430"/>
      <c r="J147" s="430"/>
      <c r="K147" s="430"/>
    </row>
    <row r="148" spans="1:11" s="248" customFormat="1" ht="138" customHeight="1">
      <c r="A148" s="340">
        <v>3</v>
      </c>
      <c r="B148" s="340" t="s">
        <v>546</v>
      </c>
      <c r="C148" s="356" t="s">
        <v>386</v>
      </c>
      <c r="D148" s="376">
        <v>5575</v>
      </c>
      <c r="E148" s="346" t="s">
        <v>237</v>
      </c>
      <c r="F148" s="430">
        <v>149330.35714285713</v>
      </c>
      <c r="G148" s="430"/>
      <c r="H148" s="430"/>
      <c r="I148" s="430"/>
      <c r="J148" s="430">
        <v>17919.642857142855</v>
      </c>
      <c r="K148" s="430">
        <v>167250</v>
      </c>
    </row>
    <row r="149" spans="1:11" s="248" customFormat="1">
      <c r="A149" s="340">
        <v>3</v>
      </c>
      <c r="B149" s="340" t="s">
        <v>555</v>
      </c>
      <c r="C149" s="356" t="s">
        <v>254</v>
      </c>
      <c r="D149" s="376">
        <v>6322</v>
      </c>
      <c r="E149" s="346" t="s">
        <v>237</v>
      </c>
      <c r="F149" s="430">
        <v>197562.49999999997</v>
      </c>
      <c r="G149" s="430"/>
      <c r="H149" s="430"/>
      <c r="I149" s="430"/>
      <c r="J149" s="430">
        <v>23707.499999999996</v>
      </c>
      <c r="K149" s="430">
        <v>221269.99999999997</v>
      </c>
    </row>
    <row r="150" spans="1:11" s="248" customFormat="1" ht="149.25" customHeight="1">
      <c r="A150" s="340">
        <v>2</v>
      </c>
      <c r="B150" s="340">
        <v>30</v>
      </c>
      <c r="C150" s="356" t="s">
        <v>288</v>
      </c>
      <c r="D150" s="376">
        <v>5</v>
      </c>
      <c r="E150" s="346" t="s">
        <v>75</v>
      </c>
      <c r="F150" s="430">
        <v>165178.57142857142</v>
      </c>
      <c r="G150" s="430"/>
      <c r="H150" s="430"/>
      <c r="I150" s="430"/>
      <c r="J150" s="430">
        <v>19821.428571428569</v>
      </c>
      <c r="K150" s="430">
        <v>185000</v>
      </c>
    </row>
    <row r="151" spans="1:11" s="248" customFormat="1" ht="56">
      <c r="A151" s="340">
        <v>2</v>
      </c>
      <c r="B151" s="340">
        <f>B150+1</f>
        <v>31</v>
      </c>
      <c r="C151" s="393" t="s">
        <v>479</v>
      </c>
      <c r="D151" s="376">
        <v>3609</v>
      </c>
      <c r="E151" s="342" t="s">
        <v>31</v>
      </c>
      <c r="F151" s="430">
        <v>2255624.9999999995</v>
      </c>
      <c r="G151" s="430"/>
      <c r="H151" s="430"/>
      <c r="I151" s="430"/>
      <c r="J151" s="430">
        <v>270674.99999999994</v>
      </c>
      <c r="K151" s="430">
        <v>2526299.9999999995</v>
      </c>
    </row>
    <row r="152" spans="1:11" s="248" customFormat="1" ht="56">
      <c r="A152" s="340">
        <v>2</v>
      </c>
      <c r="B152" s="340">
        <f>B151+1</f>
        <v>32</v>
      </c>
      <c r="C152" s="393" t="s">
        <v>480</v>
      </c>
      <c r="D152" s="376">
        <v>531</v>
      </c>
      <c r="E152" s="342" t="s">
        <v>31</v>
      </c>
      <c r="F152" s="430">
        <v>592633.92857142852</v>
      </c>
      <c r="G152" s="430"/>
      <c r="H152" s="430"/>
      <c r="I152" s="430"/>
      <c r="J152" s="430">
        <v>71116.07142857142</v>
      </c>
      <c r="K152" s="430">
        <v>663750</v>
      </c>
    </row>
    <row r="153" spans="1:11" s="248" customFormat="1" ht="42">
      <c r="A153" s="340">
        <v>2</v>
      </c>
      <c r="B153" s="340">
        <v>33</v>
      </c>
      <c r="C153" s="358" t="s">
        <v>289</v>
      </c>
      <c r="D153" s="376">
        <v>359</v>
      </c>
      <c r="E153" s="342" t="s">
        <v>31</v>
      </c>
      <c r="F153" s="430">
        <v>112187.49999999999</v>
      </c>
      <c r="G153" s="430"/>
      <c r="H153" s="430"/>
      <c r="I153" s="430"/>
      <c r="J153" s="430">
        <v>13462.499999999998</v>
      </c>
      <c r="K153" s="430">
        <v>125649.99999999999</v>
      </c>
    </row>
    <row r="154" spans="1:11" s="248" customFormat="1" ht="84">
      <c r="A154" s="340">
        <v>2</v>
      </c>
      <c r="B154" s="340">
        <v>34</v>
      </c>
      <c r="C154" s="358" t="s">
        <v>290</v>
      </c>
      <c r="D154" s="376">
        <v>100</v>
      </c>
      <c r="E154" s="342" t="s">
        <v>31</v>
      </c>
      <c r="F154" s="430">
        <v>31249.999999999993</v>
      </c>
      <c r="G154" s="430"/>
      <c r="H154" s="430"/>
      <c r="I154" s="430"/>
      <c r="J154" s="430">
        <v>3749.9999999999991</v>
      </c>
      <c r="K154" s="430">
        <v>34999.999999999993</v>
      </c>
    </row>
    <row r="155" spans="1:11" s="248" customFormat="1" ht="106.5" customHeight="1">
      <c r="A155" s="340">
        <v>2</v>
      </c>
      <c r="B155" s="340">
        <v>35</v>
      </c>
      <c r="C155" s="358" t="s">
        <v>291</v>
      </c>
      <c r="D155" s="376">
        <v>100</v>
      </c>
      <c r="E155" s="342" t="s">
        <v>31</v>
      </c>
      <c r="F155" s="430">
        <v>714285.7142857142</v>
      </c>
      <c r="G155" s="430"/>
      <c r="H155" s="430"/>
      <c r="I155" s="430"/>
      <c r="J155" s="430">
        <v>85714.285714285696</v>
      </c>
      <c r="K155" s="430">
        <v>799999.99999999988</v>
      </c>
    </row>
    <row r="156" spans="1:11" s="248" customFormat="1" ht="34.5" customHeight="1">
      <c r="A156" s="342">
        <v>2</v>
      </c>
      <c r="B156" s="342">
        <v>36</v>
      </c>
      <c r="C156" s="394" t="s">
        <v>484</v>
      </c>
      <c r="D156" s="376">
        <v>500</v>
      </c>
      <c r="E156" s="342" t="s">
        <v>80</v>
      </c>
      <c r="F156" s="430">
        <v>40178.57142857142</v>
      </c>
      <c r="G156" s="430"/>
      <c r="H156" s="430"/>
      <c r="I156" s="430"/>
      <c r="J156" s="430">
        <v>4821.4285714285706</v>
      </c>
      <c r="K156" s="430">
        <v>44999.999999999993</v>
      </c>
    </row>
    <row r="157" spans="1:11" s="248" customFormat="1" ht="42">
      <c r="A157" s="342">
        <v>2</v>
      </c>
      <c r="B157" s="342">
        <v>37</v>
      </c>
      <c r="C157" s="394" t="s">
        <v>482</v>
      </c>
      <c r="D157" s="376">
        <v>500</v>
      </c>
      <c r="E157" s="342" t="s">
        <v>80</v>
      </c>
      <c r="F157" s="430">
        <v>44642.857142857138</v>
      </c>
      <c r="G157" s="430"/>
      <c r="H157" s="430"/>
      <c r="I157" s="430"/>
      <c r="J157" s="430">
        <v>5357.1428571428569</v>
      </c>
      <c r="K157" s="430">
        <v>49999.999999999993</v>
      </c>
    </row>
    <row r="158" spans="1:11" s="248" customFormat="1" ht="46.5" customHeight="1">
      <c r="A158" s="342">
        <v>2</v>
      </c>
      <c r="B158" s="342">
        <v>38</v>
      </c>
      <c r="C158" s="395" t="s">
        <v>397</v>
      </c>
      <c r="D158" s="376">
        <v>400</v>
      </c>
      <c r="E158" s="342" t="s">
        <v>80</v>
      </c>
      <c r="F158" s="430">
        <v>321428.57142857136</v>
      </c>
      <c r="G158" s="430"/>
      <c r="H158" s="430"/>
      <c r="I158" s="430"/>
      <c r="J158" s="430">
        <v>38571.428571428565</v>
      </c>
      <c r="K158" s="430">
        <v>359999.99999999994</v>
      </c>
    </row>
    <row r="159" spans="1:11" s="248" customFormat="1" ht="72.75" customHeight="1">
      <c r="A159" s="342">
        <v>2</v>
      </c>
      <c r="B159" s="342">
        <v>39</v>
      </c>
      <c r="C159" s="396" t="s">
        <v>483</v>
      </c>
      <c r="D159" s="376">
        <v>20</v>
      </c>
      <c r="E159" s="397" t="s">
        <v>251</v>
      </c>
      <c r="F159" s="430">
        <v>175000</v>
      </c>
      <c r="G159" s="430"/>
      <c r="H159" s="430"/>
      <c r="I159" s="430"/>
      <c r="J159" s="430">
        <v>21000</v>
      </c>
      <c r="K159" s="430">
        <v>196000</v>
      </c>
    </row>
    <row r="160" spans="1:11" s="248" customFormat="1" ht="70">
      <c r="A160" s="342">
        <v>2</v>
      </c>
      <c r="B160" s="342">
        <v>40</v>
      </c>
      <c r="C160" s="398" t="s">
        <v>388</v>
      </c>
      <c r="D160" s="376">
        <v>62</v>
      </c>
      <c r="E160" s="397" t="s">
        <v>75</v>
      </c>
      <c r="F160" s="430">
        <v>14946.428571428571</v>
      </c>
      <c r="G160" s="430"/>
      <c r="H160" s="430"/>
      <c r="I160" s="430"/>
      <c r="J160" s="430">
        <v>1793.5714285714284</v>
      </c>
      <c r="K160" s="430">
        <v>16740</v>
      </c>
    </row>
    <row r="161" spans="1:11" s="248" customFormat="1" ht="42">
      <c r="A161" s="342">
        <v>2</v>
      </c>
      <c r="B161" s="342">
        <v>41</v>
      </c>
      <c r="C161" s="398" t="s">
        <v>292</v>
      </c>
      <c r="D161" s="376">
        <v>62</v>
      </c>
      <c r="E161" s="397" t="s">
        <v>75</v>
      </c>
      <c r="F161" s="430">
        <v>12455.357142857141</v>
      </c>
      <c r="G161" s="430"/>
      <c r="H161" s="430"/>
      <c r="I161" s="430"/>
      <c r="J161" s="430">
        <v>1494.6428571428569</v>
      </c>
      <c r="K161" s="430">
        <v>13949.999999999998</v>
      </c>
    </row>
    <row r="162" spans="1:11" s="248" customFormat="1" ht="56">
      <c r="A162" s="342">
        <v>2</v>
      </c>
      <c r="B162" s="342">
        <v>42</v>
      </c>
      <c r="C162" s="399" t="s">
        <v>402</v>
      </c>
      <c r="D162" s="376"/>
      <c r="E162" s="400"/>
      <c r="F162" s="430">
        <v>0</v>
      </c>
      <c r="G162" s="430"/>
      <c r="H162" s="430"/>
      <c r="I162" s="430"/>
      <c r="J162" s="430">
        <v>0</v>
      </c>
      <c r="K162" s="430">
        <v>0</v>
      </c>
    </row>
    <row r="163" spans="1:11" s="248" customFormat="1">
      <c r="A163" s="342">
        <v>3</v>
      </c>
      <c r="B163" s="342" t="s">
        <v>546</v>
      </c>
      <c r="C163" s="399" t="s">
        <v>324</v>
      </c>
      <c r="D163" s="376">
        <v>50</v>
      </c>
      <c r="E163" s="400" t="s">
        <v>75</v>
      </c>
      <c r="F163" s="430">
        <v>10267.857142857141</v>
      </c>
      <c r="G163" s="430"/>
      <c r="H163" s="430"/>
      <c r="I163" s="430"/>
      <c r="J163" s="430">
        <v>1232.1428571428569</v>
      </c>
      <c r="K163" s="430">
        <v>11499.999999999998</v>
      </c>
    </row>
    <row r="164" spans="1:11" s="248" customFormat="1">
      <c r="A164" s="342">
        <v>3</v>
      </c>
      <c r="B164" s="342" t="s">
        <v>555</v>
      </c>
      <c r="C164" s="399" t="s">
        <v>325</v>
      </c>
      <c r="D164" s="376">
        <v>50</v>
      </c>
      <c r="E164" s="400" t="s">
        <v>75</v>
      </c>
      <c r="F164" s="430">
        <v>31249.999999999993</v>
      </c>
      <c r="G164" s="430"/>
      <c r="H164" s="430"/>
      <c r="I164" s="430"/>
      <c r="J164" s="430">
        <v>3749.9999999999991</v>
      </c>
      <c r="K164" s="430">
        <v>34999.999999999993</v>
      </c>
    </row>
    <row r="165" spans="1:11" s="248" customFormat="1" ht="56">
      <c r="A165" s="373">
        <v>2</v>
      </c>
      <c r="B165" s="373">
        <v>43</v>
      </c>
      <c r="C165" s="351" t="s">
        <v>296</v>
      </c>
      <c r="D165" s="376">
        <v>2188</v>
      </c>
      <c r="E165" s="346" t="s">
        <v>31</v>
      </c>
      <c r="F165" s="430">
        <v>586071.42857142852</v>
      </c>
      <c r="G165" s="430"/>
      <c r="H165" s="430"/>
      <c r="I165" s="430"/>
      <c r="J165" s="430">
        <v>70328.57142857142</v>
      </c>
      <c r="K165" s="430">
        <v>656400</v>
      </c>
    </row>
    <row r="166" spans="1:11" s="248" customFormat="1" ht="56">
      <c r="A166" s="373">
        <v>2</v>
      </c>
      <c r="B166" s="373">
        <v>44</v>
      </c>
      <c r="C166" s="351" t="s">
        <v>297</v>
      </c>
      <c r="D166" s="376">
        <v>2188</v>
      </c>
      <c r="E166" s="346" t="s">
        <v>31</v>
      </c>
      <c r="F166" s="430">
        <v>2441964.2857142854</v>
      </c>
      <c r="G166" s="430"/>
      <c r="H166" s="430"/>
      <c r="I166" s="430"/>
      <c r="J166" s="430">
        <v>293035.71428571426</v>
      </c>
      <c r="K166" s="430">
        <v>2734999.9999999995</v>
      </c>
    </row>
    <row r="167" spans="1:11" s="248" customFormat="1" ht="107.25" customHeight="1">
      <c r="A167" s="373">
        <v>2</v>
      </c>
      <c r="B167" s="373">
        <v>45</v>
      </c>
      <c r="C167" s="351" t="s">
        <v>380</v>
      </c>
      <c r="D167" s="376">
        <v>2188</v>
      </c>
      <c r="E167" s="346" t="s">
        <v>31</v>
      </c>
      <c r="F167" s="430">
        <v>3711785.7142857141</v>
      </c>
      <c r="G167" s="430"/>
      <c r="H167" s="430"/>
      <c r="I167" s="430"/>
      <c r="J167" s="430">
        <v>445414.28571428568</v>
      </c>
      <c r="K167" s="430">
        <v>4157200</v>
      </c>
    </row>
    <row r="168" spans="1:11" s="248" customFormat="1" ht="150" customHeight="1">
      <c r="A168" s="401">
        <v>2</v>
      </c>
      <c r="B168" s="401">
        <v>46</v>
      </c>
      <c r="C168" s="352" t="s">
        <v>328</v>
      </c>
      <c r="D168" s="376">
        <v>220</v>
      </c>
      <c r="E168" s="401" t="s">
        <v>31</v>
      </c>
      <c r="F168" s="430">
        <v>451785.71428571426</v>
      </c>
      <c r="G168" s="430"/>
      <c r="H168" s="430"/>
      <c r="I168" s="430"/>
      <c r="J168" s="430">
        <v>54214.28571428571</v>
      </c>
      <c r="K168" s="430">
        <v>506000</v>
      </c>
    </row>
    <row r="169" spans="1:11" s="248" customFormat="1" ht="98">
      <c r="A169" s="373">
        <v>2</v>
      </c>
      <c r="B169" s="373">
        <v>47</v>
      </c>
      <c r="C169" s="351" t="s">
        <v>298</v>
      </c>
      <c r="D169" s="376">
        <v>876</v>
      </c>
      <c r="E169" s="346" t="s">
        <v>31</v>
      </c>
      <c r="F169" s="430">
        <v>1642499.9999999998</v>
      </c>
      <c r="G169" s="430"/>
      <c r="H169" s="430"/>
      <c r="I169" s="430"/>
      <c r="J169" s="430">
        <v>197099.99999999997</v>
      </c>
      <c r="K169" s="430">
        <v>1839599.9999999998</v>
      </c>
    </row>
    <row r="170" spans="1:11" s="248" customFormat="1" ht="70">
      <c r="A170" s="373">
        <v>2</v>
      </c>
      <c r="B170" s="373">
        <v>48</v>
      </c>
      <c r="C170" s="351" t="s">
        <v>299</v>
      </c>
      <c r="D170" s="376">
        <v>5835</v>
      </c>
      <c r="E170" s="346" t="s">
        <v>80</v>
      </c>
      <c r="F170" s="430">
        <v>182343.74999999997</v>
      </c>
      <c r="G170" s="430"/>
      <c r="H170" s="430"/>
      <c r="I170" s="430"/>
      <c r="J170" s="430">
        <v>21881.249999999996</v>
      </c>
      <c r="K170" s="430">
        <v>204224.99999999997</v>
      </c>
    </row>
    <row r="171" spans="1:11" s="248" customFormat="1" ht="70">
      <c r="A171" s="373">
        <v>2</v>
      </c>
      <c r="B171" s="373">
        <v>49</v>
      </c>
      <c r="C171" s="351" t="s">
        <v>321</v>
      </c>
      <c r="D171" s="376">
        <v>5835</v>
      </c>
      <c r="E171" s="346" t="s">
        <v>80</v>
      </c>
      <c r="F171" s="430">
        <v>78147.32142857142</v>
      </c>
      <c r="G171" s="430"/>
      <c r="H171" s="430"/>
      <c r="I171" s="430"/>
      <c r="J171" s="430">
        <v>9377.6785714285706</v>
      </c>
      <c r="K171" s="430">
        <v>87524.999999999985</v>
      </c>
    </row>
    <row r="172" spans="1:11" s="248" customFormat="1" ht="91.5" customHeight="1">
      <c r="A172" s="373">
        <v>2</v>
      </c>
      <c r="B172" s="373">
        <v>50</v>
      </c>
      <c r="C172" s="351" t="s">
        <v>327</v>
      </c>
      <c r="D172" s="376">
        <v>5835</v>
      </c>
      <c r="E172" s="346" t="s">
        <v>80</v>
      </c>
      <c r="F172" s="430">
        <v>156294.64285714284</v>
      </c>
      <c r="G172" s="430"/>
      <c r="H172" s="430"/>
      <c r="I172" s="430"/>
      <c r="J172" s="430">
        <v>18755.357142857141</v>
      </c>
      <c r="K172" s="430">
        <v>175049.99999999997</v>
      </c>
    </row>
    <row r="173" spans="1:11" s="248" customFormat="1" ht="181.5" customHeight="1">
      <c r="A173" s="373">
        <v>2</v>
      </c>
      <c r="B173" s="373">
        <v>51</v>
      </c>
      <c r="C173" s="351" t="s">
        <v>326</v>
      </c>
      <c r="D173" s="376">
        <v>293</v>
      </c>
      <c r="E173" s="354" t="s">
        <v>31</v>
      </c>
      <c r="F173" s="430">
        <v>1700446.4285714286</v>
      </c>
      <c r="G173" s="430"/>
      <c r="H173" s="430"/>
      <c r="I173" s="430"/>
      <c r="J173" s="430">
        <v>204053.57142857139</v>
      </c>
      <c r="K173" s="430">
        <v>1904500</v>
      </c>
    </row>
    <row r="174" spans="1:11" s="248" customFormat="1" ht="112">
      <c r="A174" s="373">
        <v>2</v>
      </c>
      <c r="B174" s="373">
        <v>52</v>
      </c>
      <c r="C174" s="355" t="s">
        <v>300</v>
      </c>
      <c r="D174" s="376">
        <v>148</v>
      </c>
      <c r="E174" s="354" t="s">
        <v>31</v>
      </c>
      <c r="F174" s="430">
        <v>1057142.857142857</v>
      </c>
      <c r="G174" s="430"/>
      <c r="H174" s="430"/>
      <c r="I174" s="430"/>
      <c r="J174" s="430">
        <v>126857.14285714284</v>
      </c>
      <c r="K174" s="430">
        <v>1184000</v>
      </c>
    </row>
    <row r="175" spans="1:11" s="248" customFormat="1" ht="112">
      <c r="A175" s="373">
        <v>2</v>
      </c>
      <c r="B175" s="373">
        <v>53</v>
      </c>
      <c r="C175" s="351" t="s">
        <v>301</v>
      </c>
      <c r="D175" s="376">
        <v>75</v>
      </c>
      <c r="E175" s="346" t="s">
        <v>31</v>
      </c>
      <c r="F175" s="430">
        <v>602678.57142857136</v>
      </c>
      <c r="G175" s="430"/>
      <c r="H175" s="430"/>
      <c r="I175" s="430"/>
      <c r="J175" s="430">
        <v>72321.428571428565</v>
      </c>
      <c r="K175" s="430">
        <v>674999.99999999988</v>
      </c>
    </row>
    <row r="176" spans="1:11" s="248" customFormat="1" ht="118.5" customHeight="1">
      <c r="A176" s="373">
        <v>2</v>
      </c>
      <c r="B176" s="373">
        <v>54</v>
      </c>
      <c r="C176" s="351" t="s">
        <v>322</v>
      </c>
      <c r="D176" s="376">
        <v>148</v>
      </c>
      <c r="E176" s="346" t="s">
        <v>31</v>
      </c>
      <c r="F176" s="430">
        <v>832499.99999999988</v>
      </c>
      <c r="G176" s="430"/>
      <c r="H176" s="430"/>
      <c r="I176" s="430"/>
      <c r="J176" s="430">
        <v>99899.999999999985</v>
      </c>
      <c r="K176" s="430">
        <v>932399.99999999988</v>
      </c>
    </row>
    <row r="177" spans="1:11" s="248" customFormat="1" ht="271.5" customHeight="1">
      <c r="A177" s="373">
        <v>2</v>
      </c>
      <c r="B177" s="373">
        <v>55</v>
      </c>
      <c r="C177" s="356" t="s">
        <v>323</v>
      </c>
      <c r="D177" s="376">
        <v>293</v>
      </c>
      <c r="E177" s="346" t="s">
        <v>31</v>
      </c>
      <c r="F177" s="430">
        <v>2092857.1428571427</v>
      </c>
      <c r="G177" s="430"/>
      <c r="H177" s="430"/>
      <c r="I177" s="430"/>
      <c r="J177" s="430">
        <v>251142.8571428571</v>
      </c>
      <c r="K177" s="430">
        <v>2344000</v>
      </c>
    </row>
    <row r="178" spans="1:11" s="248" customFormat="1" ht="98">
      <c r="A178" s="402">
        <v>2</v>
      </c>
      <c r="B178" s="402">
        <v>56</v>
      </c>
      <c r="C178" s="403" t="s">
        <v>337</v>
      </c>
      <c r="D178" s="376"/>
      <c r="E178" s="346"/>
      <c r="F178" s="376"/>
      <c r="G178" s="376"/>
      <c r="H178" s="376"/>
      <c r="I178" s="376"/>
      <c r="J178" s="430"/>
      <c r="K178" s="376"/>
    </row>
    <row r="179" spans="1:11" s="248" customFormat="1">
      <c r="A179" s="402">
        <v>3</v>
      </c>
      <c r="B179" s="402" t="s">
        <v>546</v>
      </c>
      <c r="C179" s="403" t="s">
        <v>358</v>
      </c>
      <c r="D179" s="376">
        <v>1</v>
      </c>
      <c r="E179" s="404" t="s">
        <v>75</v>
      </c>
      <c r="F179" s="430">
        <v>71428.57142857142</v>
      </c>
      <c r="G179" s="430"/>
      <c r="H179" s="430"/>
      <c r="I179" s="430"/>
      <c r="J179" s="430">
        <v>8571.4285714285706</v>
      </c>
      <c r="K179" s="430">
        <v>79999.999999999985</v>
      </c>
    </row>
    <row r="180" spans="1:11" s="248" customFormat="1">
      <c r="A180" s="402">
        <v>3</v>
      </c>
      <c r="B180" s="402" t="s">
        <v>555</v>
      </c>
      <c r="C180" s="403" t="s">
        <v>338</v>
      </c>
      <c r="D180" s="376">
        <v>3</v>
      </c>
      <c r="E180" s="404" t="s">
        <v>75</v>
      </c>
      <c r="F180" s="430">
        <v>267857.14285714284</v>
      </c>
      <c r="G180" s="430"/>
      <c r="H180" s="430"/>
      <c r="I180" s="430"/>
      <c r="J180" s="430">
        <v>32142.857142857138</v>
      </c>
      <c r="K180" s="430">
        <v>300000</v>
      </c>
    </row>
    <row r="181" spans="1:11" s="248" customFormat="1" ht="70">
      <c r="A181" s="402">
        <v>2</v>
      </c>
      <c r="B181" s="402">
        <v>57</v>
      </c>
      <c r="C181" s="356" t="s">
        <v>340</v>
      </c>
      <c r="D181" s="376">
        <v>230</v>
      </c>
      <c r="E181" s="404" t="s">
        <v>7</v>
      </c>
      <c r="F181" s="430">
        <v>110892.85714285713</v>
      </c>
      <c r="G181" s="430"/>
      <c r="H181" s="430"/>
      <c r="I181" s="430"/>
      <c r="J181" s="430">
        <v>13307.142857142857</v>
      </c>
      <c r="K181" s="430">
        <v>124199.99999999999</v>
      </c>
    </row>
    <row r="182" spans="1:11" s="248" customFormat="1" ht="120.75" customHeight="1">
      <c r="A182" s="402">
        <v>2</v>
      </c>
      <c r="B182" s="402">
        <v>58</v>
      </c>
      <c r="C182" s="341" t="s">
        <v>351</v>
      </c>
      <c r="D182" s="376"/>
      <c r="E182" s="346"/>
      <c r="F182" s="376"/>
      <c r="G182" s="376"/>
      <c r="H182" s="376"/>
      <c r="I182" s="376"/>
      <c r="J182" s="430"/>
      <c r="K182" s="376"/>
    </row>
    <row r="183" spans="1:11" s="248" customFormat="1">
      <c r="A183" s="402">
        <v>3</v>
      </c>
      <c r="B183" s="402" t="s">
        <v>546</v>
      </c>
      <c r="C183" s="341" t="s">
        <v>267</v>
      </c>
      <c r="D183" s="376">
        <v>50</v>
      </c>
      <c r="E183" s="346" t="s">
        <v>237</v>
      </c>
      <c r="F183" s="430">
        <v>2008928.5714285714</v>
      </c>
      <c r="G183" s="430"/>
      <c r="H183" s="430"/>
      <c r="I183" s="430"/>
      <c r="J183" s="430">
        <v>241071.42857142858</v>
      </c>
      <c r="K183" s="430">
        <v>2250000</v>
      </c>
    </row>
    <row r="184" spans="1:11" s="248" customFormat="1" ht="363.75" customHeight="1">
      <c r="A184" s="402">
        <v>2</v>
      </c>
      <c r="B184" s="402">
        <v>60</v>
      </c>
      <c r="C184" s="341" t="s">
        <v>341</v>
      </c>
      <c r="D184" s="376"/>
      <c r="E184" s="346"/>
      <c r="F184" s="376"/>
      <c r="G184" s="376"/>
      <c r="H184" s="376"/>
      <c r="I184" s="376"/>
      <c r="J184" s="430"/>
      <c r="K184" s="376"/>
    </row>
    <row r="185" spans="1:11" s="248" customFormat="1">
      <c r="A185" s="402">
        <v>3</v>
      </c>
      <c r="B185" s="402" t="s">
        <v>546</v>
      </c>
      <c r="C185" s="403" t="s">
        <v>359</v>
      </c>
      <c r="D185" s="376">
        <v>120</v>
      </c>
      <c r="E185" s="346" t="s">
        <v>237</v>
      </c>
      <c r="F185" s="430">
        <v>3214285.7142857141</v>
      </c>
      <c r="G185" s="430"/>
      <c r="H185" s="430"/>
      <c r="I185" s="430"/>
      <c r="J185" s="430">
        <v>385714.28571428568</v>
      </c>
      <c r="K185" s="430">
        <v>3600000</v>
      </c>
    </row>
    <row r="186" spans="1:11" s="248" customFormat="1">
      <c r="A186" s="402">
        <v>3</v>
      </c>
      <c r="B186" s="402" t="s">
        <v>555</v>
      </c>
      <c r="C186" s="403" t="s">
        <v>360</v>
      </c>
      <c r="D186" s="376">
        <v>60</v>
      </c>
      <c r="E186" s="346" t="s">
        <v>237</v>
      </c>
      <c r="F186" s="430"/>
      <c r="G186" s="430"/>
      <c r="H186" s="430"/>
      <c r="I186" s="430"/>
      <c r="J186" s="430"/>
      <c r="K186" s="430"/>
    </row>
    <row r="187" spans="1:11" s="242" customFormat="1">
      <c r="A187" s="278">
        <v>4</v>
      </c>
      <c r="B187" s="278" t="s">
        <v>547</v>
      </c>
      <c r="C187" s="296" t="s">
        <v>497</v>
      </c>
      <c r="D187" s="272"/>
      <c r="E187" s="286"/>
      <c r="F187" s="422">
        <v>1566964.2857142857</v>
      </c>
      <c r="G187" s="422"/>
      <c r="H187" s="422"/>
      <c r="I187" s="422"/>
      <c r="J187" s="423">
        <v>188035.71428571429</v>
      </c>
      <c r="K187" s="286">
        <v>1755000</v>
      </c>
    </row>
    <row r="188" spans="1:11" s="242" customFormat="1">
      <c r="A188" s="278">
        <v>4</v>
      </c>
      <c r="B188" s="278" t="s">
        <v>548</v>
      </c>
      <c r="C188" s="296" t="s">
        <v>495</v>
      </c>
      <c r="D188" s="272"/>
      <c r="E188" s="286"/>
      <c r="F188" s="422">
        <v>723214.28571428568</v>
      </c>
      <c r="G188" s="422"/>
      <c r="H188" s="422"/>
      <c r="I188" s="422"/>
      <c r="J188" s="423">
        <v>86785.714285714275</v>
      </c>
      <c r="K188" s="286">
        <v>810000</v>
      </c>
    </row>
    <row r="189" spans="1:11" s="242" customFormat="1">
      <c r="A189" s="278">
        <v>4</v>
      </c>
      <c r="B189" s="278" t="s">
        <v>549</v>
      </c>
      <c r="C189" s="296" t="s">
        <v>496</v>
      </c>
      <c r="D189" s="272"/>
      <c r="E189" s="286"/>
      <c r="F189" s="422">
        <v>120535.71428571429</v>
      </c>
      <c r="G189" s="422"/>
      <c r="H189" s="422"/>
      <c r="I189" s="422"/>
      <c r="J189" s="423">
        <v>14464.285714285716</v>
      </c>
      <c r="K189" s="286">
        <v>135000</v>
      </c>
    </row>
    <row r="190" spans="1:11" s="248" customFormat="1" ht="90.75" customHeight="1">
      <c r="A190" s="402">
        <v>2</v>
      </c>
      <c r="B190" s="402">
        <v>61</v>
      </c>
      <c r="C190" s="341" t="s">
        <v>343</v>
      </c>
      <c r="D190" s="376"/>
      <c r="E190" s="346"/>
      <c r="F190" s="376"/>
      <c r="G190" s="376"/>
      <c r="H190" s="376"/>
      <c r="I190" s="376"/>
      <c r="J190" s="430"/>
      <c r="K190" s="376"/>
    </row>
    <row r="191" spans="1:11" s="248" customFormat="1">
      <c r="A191" s="402">
        <v>3</v>
      </c>
      <c r="B191" s="402" t="s">
        <v>546</v>
      </c>
      <c r="C191" s="341" t="s">
        <v>361</v>
      </c>
      <c r="D191" s="376">
        <v>2</v>
      </c>
      <c r="E191" s="346" t="s">
        <v>75</v>
      </c>
      <c r="F191" s="430">
        <v>357142.8571428571</v>
      </c>
      <c r="G191" s="430"/>
      <c r="H191" s="430"/>
      <c r="I191" s="430"/>
      <c r="J191" s="430">
        <v>42857.142857142848</v>
      </c>
      <c r="K191" s="430">
        <v>399999.99999999994</v>
      </c>
    </row>
    <row r="192" spans="1:11" s="248" customFormat="1">
      <c r="A192" s="402">
        <v>3</v>
      </c>
      <c r="B192" s="402" t="s">
        <v>555</v>
      </c>
      <c r="C192" s="341" t="s">
        <v>344</v>
      </c>
      <c r="D192" s="376">
        <v>1</v>
      </c>
      <c r="E192" s="346" t="s">
        <v>75</v>
      </c>
      <c r="F192" s="430">
        <v>200892.85714285713</v>
      </c>
      <c r="G192" s="430"/>
      <c r="H192" s="430"/>
      <c r="I192" s="430"/>
      <c r="J192" s="430">
        <v>24107.142857142855</v>
      </c>
      <c r="K192" s="430">
        <v>225000</v>
      </c>
    </row>
    <row r="193" spans="1:11" s="248" customFormat="1" ht="28">
      <c r="A193" s="372"/>
      <c r="B193" s="372"/>
      <c r="C193" s="368" t="s">
        <v>362</v>
      </c>
      <c r="D193" s="405"/>
      <c r="E193" s="346"/>
      <c r="F193" s="271">
        <v>152662089.28571427</v>
      </c>
      <c r="G193" s="271"/>
      <c r="H193" s="271"/>
      <c r="I193" s="271"/>
      <c r="J193" s="449">
        <v>18319450.714285709</v>
      </c>
      <c r="K193" s="271">
        <v>170981540</v>
      </c>
    </row>
    <row r="194" spans="1:11" s="248" customFormat="1">
      <c r="A194" s="249"/>
      <c r="B194" s="249"/>
      <c r="C194" s="250"/>
      <c r="D194" s="250"/>
      <c r="E194" s="251"/>
      <c r="F194" s="251"/>
      <c r="G194" s="251"/>
      <c r="H194" s="251"/>
      <c r="I194" s="251"/>
      <c r="J194" s="441"/>
      <c r="K194" s="251"/>
    </row>
    <row r="195" spans="1:11" s="248" customFormat="1">
      <c r="A195" s="249"/>
      <c r="B195" s="249"/>
      <c r="C195" s="250"/>
      <c r="D195" s="250"/>
      <c r="E195" s="251"/>
      <c r="F195" s="251"/>
      <c r="G195" s="251"/>
      <c r="H195" s="251"/>
      <c r="I195" s="251"/>
      <c r="J195" s="441"/>
      <c r="K195" s="251"/>
    </row>
    <row r="196" spans="1:11" s="248" customFormat="1">
      <c r="A196" s="249"/>
      <c r="B196" s="249"/>
      <c r="C196" s="250"/>
      <c r="D196" s="250"/>
      <c r="E196" s="251"/>
      <c r="F196" s="251"/>
      <c r="G196" s="251"/>
      <c r="H196" s="251"/>
      <c r="I196" s="251"/>
      <c r="J196" s="441"/>
      <c r="K196" s="251"/>
    </row>
    <row r="197" spans="1:11" s="248" customFormat="1">
      <c r="A197" s="249"/>
      <c r="B197" s="249"/>
      <c r="C197" s="250"/>
      <c r="D197" s="250"/>
      <c r="E197" s="251"/>
      <c r="F197" s="251"/>
      <c r="G197" s="251"/>
      <c r="H197" s="251"/>
      <c r="I197" s="251"/>
      <c r="J197" s="441"/>
      <c r="K197" s="251"/>
    </row>
    <row r="198" spans="1:11" s="248" customFormat="1">
      <c r="A198" s="249"/>
      <c r="B198" s="249"/>
      <c r="C198" s="250"/>
      <c r="D198" s="250"/>
      <c r="E198" s="251"/>
      <c r="F198" s="251"/>
      <c r="G198" s="251"/>
      <c r="H198" s="251"/>
      <c r="I198" s="251"/>
      <c r="J198" s="441"/>
      <c r="K198" s="251"/>
    </row>
    <row r="199" spans="1:11" s="248" customFormat="1">
      <c r="A199" s="249"/>
      <c r="B199" s="249"/>
      <c r="C199" s="250"/>
      <c r="D199" s="250"/>
      <c r="E199" s="251"/>
      <c r="F199" s="251"/>
      <c r="G199" s="251"/>
      <c r="H199" s="251"/>
      <c r="I199" s="251"/>
      <c r="J199" s="441"/>
      <c r="K199" s="435"/>
    </row>
    <row r="200" spans="1:11" s="248" customFormat="1">
      <c r="A200" s="249"/>
      <c r="B200" s="249"/>
      <c r="C200" s="250"/>
      <c r="D200" s="250"/>
      <c r="E200" s="251"/>
      <c r="F200" s="251"/>
      <c r="G200" s="251"/>
      <c r="H200" s="251"/>
      <c r="I200" s="251"/>
      <c r="J200" s="441"/>
      <c r="K200" s="251"/>
    </row>
    <row r="201" spans="1:11" s="248" customFormat="1">
      <c r="A201" s="249"/>
      <c r="B201" s="249"/>
      <c r="C201" s="250"/>
      <c r="D201" s="250"/>
      <c r="E201" s="251"/>
      <c r="F201" s="251"/>
      <c r="G201" s="251"/>
      <c r="H201" s="251"/>
      <c r="I201" s="251"/>
      <c r="J201" s="441"/>
      <c r="K201" s="435"/>
    </row>
    <row r="202" spans="1:11" s="248" customFormat="1">
      <c r="A202" s="249"/>
      <c r="B202" s="249"/>
      <c r="C202" s="250"/>
      <c r="D202" s="250"/>
      <c r="E202" s="251"/>
      <c r="F202" s="251"/>
      <c r="G202" s="251"/>
      <c r="H202" s="251"/>
      <c r="I202" s="251"/>
      <c r="J202" s="441"/>
      <c r="K202" s="251"/>
    </row>
    <row r="203" spans="1:11" s="248" customFormat="1">
      <c r="A203" s="249"/>
      <c r="B203" s="249"/>
      <c r="C203" s="250"/>
      <c r="D203" s="250"/>
      <c r="E203" s="244"/>
      <c r="F203" s="244"/>
      <c r="G203" s="244"/>
      <c r="H203" s="244"/>
      <c r="I203" s="244"/>
      <c r="J203" s="246"/>
      <c r="K203" s="244"/>
    </row>
    <row r="204" spans="1:11" s="248" customFormat="1">
      <c r="A204" s="249"/>
      <c r="B204" s="249"/>
      <c r="C204" s="250"/>
      <c r="D204" s="250"/>
      <c r="E204" s="244"/>
      <c r="F204" s="244"/>
      <c r="G204" s="244"/>
      <c r="H204" s="244"/>
      <c r="I204" s="244"/>
      <c r="J204" s="246"/>
      <c r="K204" s="244"/>
    </row>
    <row r="205" spans="1:11" s="248" customFormat="1">
      <c r="A205" s="249"/>
      <c r="B205" s="249"/>
      <c r="C205" s="250"/>
      <c r="D205" s="250"/>
      <c r="E205" s="244"/>
      <c r="F205" s="244"/>
      <c r="G205" s="244"/>
      <c r="H205" s="244"/>
      <c r="I205" s="244"/>
      <c r="J205" s="246"/>
      <c r="K205" s="244"/>
    </row>
    <row r="206" spans="1:11" s="248" customFormat="1" ht="18.75" customHeight="1">
      <c r="A206" s="249"/>
      <c r="B206" s="249"/>
      <c r="C206" s="250"/>
      <c r="D206" s="250"/>
      <c r="E206" s="244"/>
      <c r="F206" s="244"/>
      <c r="G206" s="244"/>
      <c r="H206" s="244"/>
      <c r="I206" s="244"/>
      <c r="J206" s="246"/>
      <c r="K206" s="244"/>
    </row>
    <row r="207" spans="1:11">
      <c r="C207" s="250"/>
      <c r="D207" s="250"/>
      <c r="E207" s="244"/>
      <c r="F207" s="244"/>
      <c r="G207" s="244"/>
      <c r="H207" s="244"/>
      <c r="I207" s="244"/>
      <c r="J207" s="246"/>
      <c r="K207" s="244"/>
    </row>
    <row r="208" spans="1:11" ht="38.25" customHeight="1">
      <c r="C208" s="250"/>
      <c r="D208" s="250"/>
      <c r="E208" s="244"/>
      <c r="F208" s="244"/>
      <c r="G208" s="244"/>
      <c r="H208" s="244"/>
      <c r="I208" s="244"/>
      <c r="J208" s="246"/>
      <c r="K208" s="244"/>
    </row>
    <row r="209" spans="3:11">
      <c r="C209" s="250"/>
      <c r="D209" s="250"/>
      <c r="E209" s="244"/>
      <c r="F209" s="244"/>
      <c r="G209" s="244"/>
      <c r="H209" s="244"/>
      <c r="I209" s="244"/>
      <c r="J209" s="246"/>
      <c r="K209" s="244"/>
    </row>
    <row r="210" spans="3:11">
      <c r="C210" s="250"/>
      <c r="D210" s="250"/>
      <c r="E210" s="244"/>
      <c r="F210" s="244"/>
      <c r="G210" s="244"/>
      <c r="H210" s="244"/>
      <c r="I210" s="244"/>
      <c r="J210" s="246"/>
      <c r="K210" s="244"/>
    </row>
    <row r="211" spans="3:11">
      <c r="C211" s="250"/>
      <c r="D211" s="250"/>
      <c r="E211" s="244"/>
      <c r="F211" s="244"/>
      <c r="G211" s="244"/>
      <c r="H211" s="244"/>
      <c r="I211" s="244"/>
      <c r="J211" s="246"/>
      <c r="K211" s="244"/>
    </row>
    <row r="212" spans="3:11" s="249" customFormat="1">
      <c r="C212" s="250"/>
      <c r="D212" s="250"/>
      <c r="E212" s="244"/>
      <c r="F212" s="244"/>
      <c r="G212" s="244"/>
      <c r="H212" s="244"/>
      <c r="I212" s="244"/>
      <c r="J212" s="246"/>
      <c r="K212" s="244"/>
    </row>
    <row r="213" spans="3:11" s="249" customFormat="1">
      <c r="C213" s="250"/>
      <c r="D213" s="250"/>
      <c r="E213" s="244"/>
      <c r="F213" s="244"/>
      <c r="G213" s="244"/>
      <c r="H213" s="244"/>
      <c r="I213" s="244"/>
      <c r="J213" s="246"/>
      <c r="K213" s="244"/>
    </row>
    <row r="214" spans="3:11" s="249" customFormat="1">
      <c r="C214" s="250"/>
      <c r="D214" s="250"/>
      <c r="E214" s="244"/>
      <c r="F214" s="244"/>
      <c r="G214" s="244"/>
      <c r="H214" s="244"/>
      <c r="I214" s="244"/>
      <c r="J214" s="246"/>
      <c r="K214" s="244"/>
    </row>
    <row r="215" spans="3:11" s="249" customFormat="1">
      <c r="C215" s="250"/>
      <c r="D215" s="250"/>
      <c r="E215" s="244"/>
      <c r="F215" s="244"/>
      <c r="G215" s="244"/>
      <c r="H215" s="244"/>
      <c r="I215" s="244"/>
      <c r="J215" s="246"/>
      <c r="K215" s="244"/>
    </row>
    <row r="216" spans="3:11" s="249" customFormat="1">
      <c r="C216" s="250"/>
      <c r="D216" s="250"/>
      <c r="E216" s="244"/>
      <c r="F216" s="244"/>
      <c r="G216" s="244"/>
      <c r="H216" s="244"/>
      <c r="I216" s="244"/>
      <c r="J216" s="246"/>
      <c r="K216" s="244"/>
    </row>
    <row r="217" spans="3:11" s="249" customFormat="1">
      <c r="C217" s="250"/>
      <c r="D217" s="250"/>
      <c r="E217" s="244"/>
      <c r="F217" s="244"/>
      <c r="G217" s="244"/>
      <c r="H217" s="244"/>
      <c r="I217" s="244"/>
      <c r="J217" s="246"/>
      <c r="K217" s="244"/>
    </row>
    <row r="218" spans="3:11" s="249" customFormat="1">
      <c r="C218" s="250"/>
      <c r="D218" s="250"/>
      <c r="E218" s="244"/>
      <c r="F218" s="244"/>
      <c r="G218" s="244"/>
      <c r="H218" s="244"/>
      <c r="I218" s="244"/>
      <c r="J218" s="246"/>
      <c r="K218" s="244"/>
    </row>
    <row r="219" spans="3:11" s="249" customFormat="1">
      <c r="C219" s="250"/>
      <c r="D219" s="250"/>
      <c r="E219" s="244"/>
      <c r="F219" s="244"/>
      <c r="G219" s="244"/>
      <c r="H219" s="244"/>
      <c r="I219" s="244"/>
      <c r="J219" s="246"/>
      <c r="K219" s="244"/>
    </row>
    <row r="220" spans="3:11" s="249" customFormat="1">
      <c r="C220" s="250"/>
      <c r="D220" s="250"/>
      <c r="E220" s="244"/>
      <c r="F220" s="244"/>
      <c r="G220" s="244"/>
      <c r="H220" s="244"/>
      <c r="I220" s="244"/>
      <c r="J220" s="246"/>
      <c r="K220" s="244"/>
    </row>
    <row r="221" spans="3:11" s="249" customFormat="1">
      <c r="C221" s="250"/>
      <c r="D221" s="250"/>
      <c r="E221" s="244"/>
      <c r="F221" s="244"/>
      <c r="G221" s="244"/>
      <c r="H221" s="244"/>
      <c r="I221" s="244"/>
      <c r="J221" s="246"/>
      <c r="K221" s="244"/>
    </row>
    <row r="222" spans="3:11" s="249" customFormat="1">
      <c r="C222" s="250"/>
      <c r="D222" s="250"/>
      <c r="E222" s="244"/>
      <c r="F222" s="244"/>
      <c r="G222" s="244"/>
      <c r="H222" s="244"/>
      <c r="I222" s="244"/>
      <c r="J222" s="246"/>
      <c r="K222" s="244"/>
    </row>
    <row r="223" spans="3:11" s="249" customFormat="1">
      <c r="C223" s="250"/>
      <c r="D223" s="250"/>
      <c r="E223" s="244"/>
      <c r="F223" s="244"/>
      <c r="G223" s="244"/>
      <c r="H223" s="244"/>
      <c r="I223" s="244"/>
      <c r="J223" s="246"/>
      <c r="K223" s="244"/>
    </row>
    <row r="224" spans="3:11" s="249" customFormat="1">
      <c r="C224" s="250"/>
      <c r="D224" s="250"/>
      <c r="E224" s="244"/>
      <c r="F224" s="244"/>
      <c r="G224" s="244"/>
      <c r="H224" s="244"/>
      <c r="I224" s="244"/>
      <c r="J224" s="246"/>
      <c r="K224" s="244"/>
    </row>
    <row r="225" spans="1:11" s="249" customFormat="1">
      <c r="C225" s="250"/>
      <c r="D225" s="250"/>
      <c r="E225" s="244"/>
      <c r="F225" s="244"/>
      <c r="G225" s="244"/>
      <c r="H225" s="244"/>
      <c r="I225" s="244"/>
      <c r="J225" s="246"/>
      <c r="K225" s="244"/>
    </row>
    <row r="226" spans="1:11" s="249" customFormat="1">
      <c r="C226" s="250"/>
      <c r="D226" s="250"/>
      <c r="E226" s="244"/>
      <c r="F226" s="244"/>
      <c r="G226" s="244"/>
      <c r="H226" s="244"/>
      <c r="I226" s="244"/>
      <c r="J226" s="246"/>
      <c r="K226" s="244"/>
    </row>
    <row r="227" spans="1:11" s="249" customFormat="1">
      <c r="C227" s="250"/>
      <c r="D227" s="250"/>
      <c r="E227" s="244"/>
      <c r="F227" s="244"/>
      <c r="G227" s="244"/>
      <c r="H227" s="244"/>
      <c r="I227" s="244"/>
      <c r="J227" s="246"/>
      <c r="K227" s="244"/>
    </row>
    <row r="228" spans="1:11" s="253" customFormat="1">
      <c r="A228" s="249"/>
      <c r="B228" s="249"/>
      <c r="C228" s="250"/>
      <c r="D228" s="250"/>
      <c r="E228" s="244"/>
      <c r="F228" s="244"/>
      <c r="G228" s="244"/>
      <c r="H228" s="244"/>
      <c r="I228" s="244"/>
      <c r="J228" s="246"/>
      <c r="K228" s="244"/>
    </row>
    <row r="229" spans="1:11" s="253" customFormat="1">
      <c r="A229" s="249"/>
      <c r="B229" s="249"/>
      <c r="C229" s="250"/>
      <c r="D229" s="250"/>
      <c r="E229" s="244"/>
      <c r="F229" s="244"/>
      <c r="G229" s="244"/>
      <c r="H229" s="244"/>
      <c r="I229" s="244"/>
      <c r="J229" s="246"/>
      <c r="K229" s="244"/>
    </row>
    <row r="230" spans="1:11" s="253" customFormat="1">
      <c r="A230" s="249"/>
      <c r="B230" s="249"/>
      <c r="C230" s="250"/>
      <c r="D230" s="250"/>
      <c r="E230" s="244"/>
      <c r="F230" s="244"/>
      <c r="G230" s="244"/>
      <c r="H230" s="244"/>
      <c r="I230" s="244"/>
      <c r="J230" s="246"/>
      <c r="K230" s="244"/>
    </row>
    <row r="231" spans="1:11" s="253" customFormat="1">
      <c r="A231" s="249"/>
      <c r="B231" s="249"/>
      <c r="C231" s="250"/>
      <c r="D231" s="250"/>
      <c r="E231" s="244"/>
      <c r="F231" s="244"/>
      <c r="G231" s="244"/>
      <c r="H231" s="244"/>
      <c r="I231" s="244"/>
      <c r="J231" s="246"/>
      <c r="K231" s="244"/>
    </row>
    <row r="232" spans="1:11" s="253" customFormat="1">
      <c r="A232" s="249"/>
      <c r="B232" s="249"/>
      <c r="C232" s="250"/>
      <c r="D232" s="250"/>
      <c r="E232" s="244"/>
      <c r="F232" s="244"/>
      <c r="G232" s="244"/>
      <c r="H232" s="244"/>
      <c r="I232" s="244"/>
      <c r="J232" s="246"/>
      <c r="K232" s="244"/>
    </row>
    <row r="233" spans="1:11" s="253" customFormat="1">
      <c r="A233" s="249"/>
      <c r="B233" s="249"/>
      <c r="C233" s="250"/>
      <c r="D233" s="250"/>
      <c r="E233" s="244"/>
      <c r="F233" s="244"/>
      <c r="G233" s="244"/>
      <c r="H233" s="244"/>
      <c r="I233" s="244"/>
      <c r="J233" s="246"/>
      <c r="K233" s="244"/>
    </row>
    <row r="234" spans="1:11" s="253" customFormat="1">
      <c r="A234" s="249"/>
      <c r="B234" s="249"/>
      <c r="C234" s="250"/>
      <c r="D234" s="250"/>
      <c r="E234" s="244"/>
      <c r="F234" s="244"/>
      <c r="G234" s="244"/>
      <c r="H234" s="244"/>
      <c r="I234" s="244"/>
      <c r="J234" s="246"/>
      <c r="K234" s="244"/>
    </row>
    <row r="235" spans="1:11" s="253" customFormat="1">
      <c r="A235" s="249"/>
      <c r="B235" s="249"/>
      <c r="C235" s="250"/>
      <c r="D235" s="250"/>
      <c r="E235" s="244"/>
      <c r="F235" s="244"/>
      <c r="G235" s="244"/>
      <c r="H235" s="244"/>
      <c r="I235" s="244"/>
      <c r="J235" s="246"/>
      <c r="K235" s="244"/>
    </row>
    <row r="236" spans="1:11" s="253" customFormat="1">
      <c r="A236" s="249"/>
      <c r="B236" s="249"/>
      <c r="C236" s="250"/>
      <c r="D236" s="250"/>
      <c r="E236" s="244"/>
      <c r="F236" s="244"/>
      <c r="G236" s="244"/>
      <c r="H236" s="244"/>
      <c r="I236" s="244"/>
      <c r="J236" s="246"/>
      <c r="K236" s="244"/>
    </row>
    <row r="237" spans="1:11" s="253" customFormat="1">
      <c r="A237" s="249"/>
      <c r="B237" s="249"/>
      <c r="C237" s="250"/>
      <c r="D237" s="250"/>
      <c r="E237" s="244"/>
      <c r="F237" s="244"/>
      <c r="G237" s="244"/>
      <c r="H237" s="244"/>
      <c r="I237" s="244"/>
      <c r="J237" s="246"/>
      <c r="K237" s="244"/>
    </row>
    <row r="238" spans="1:11" s="253" customFormat="1">
      <c r="A238" s="249"/>
      <c r="B238" s="249"/>
      <c r="C238" s="250"/>
      <c r="D238" s="250"/>
      <c r="E238" s="244"/>
      <c r="F238" s="244"/>
      <c r="G238" s="244"/>
      <c r="H238" s="244"/>
      <c r="I238" s="244"/>
      <c r="J238" s="246"/>
      <c r="K238" s="244"/>
    </row>
    <row r="239" spans="1:11" s="253" customFormat="1">
      <c r="A239" s="249"/>
      <c r="B239" s="249"/>
      <c r="C239" s="250"/>
      <c r="D239" s="250"/>
      <c r="E239" s="244"/>
      <c r="F239" s="244"/>
      <c r="G239" s="244"/>
      <c r="H239" s="244"/>
      <c r="I239" s="244"/>
      <c r="J239" s="246"/>
      <c r="K239" s="244"/>
    </row>
    <row r="240" spans="1:11" s="253" customFormat="1">
      <c r="A240" s="249"/>
      <c r="B240" s="249"/>
      <c r="C240" s="250"/>
      <c r="D240" s="250"/>
      <c r="E240" s="244"/>
      <c r="F240" s="244"/>
      <c r="G240" s="244"/>
      <c r="H240" s="244"/>
      <c r="I240" s="244"/>
      <c r="J240" s="246"/>
      <c r="K240" s="244"/>
    </row>
    <row r="241" spans="1:11" s="253" customFormat="1">
      <c r="A241" s="249"/>
      <c r="B241" s="249"/>
      <c r="C241" s="250"/>
      <c r="D241" s="250"/>
      <c r="E241" s="244"/>
      <c r="F241" s="244"/>
      <c r="G241" s="244"/>
      <c r="H241" s="244"/>
      <c r="I241" s="244"/>
      <c r="J241" s="246"/>
      <c r="K241" s="244"/>
    </row>
    <row r="242" spans="1:11" s="253" customFormat="1">
      <c r="A242" s="249"/>
      <c r="B242" s="249"/>
      <c r="C242" s="250"/>
      <c r="D242" s="250"/>
      <c r="E242" s="244"/>
      <c r="F242" s="244"/>
      <c r="G242" s="244"/>
      <c r="H242" s="244"/>
      <c r="I242" s="244"/>
      <c r="J242" s="246"/>
      <c r="K242" s="244"/>
    </row>
    <row r="243" spans="1:11" s="253" customFormat="1">
      <c r="A243" s="249"/>
      <c r="B243" s="249"/>
      <c r="C243" s="250"/>
      <c r="D243" s="250"/>
      <c r="E243" s="244"/>
      <c r="F243" s="244"/>
      <c r="G243" s="244"/>
      <c r="H243" s="244"/>
      <c r="I243" s="244"/>
      <c r="J243" s="246"/>
      <c r="K243" s="244"/>
    </row>
    <row r="244" spans="1:11" s="253" customFormat="1">
      <c r="A244" s="249"/>
      <c r="B244" s="249"/>
      <c r="C244" s="250"/>
      <c r="D244" s="250"/>
      <c r="E244" s="244"/>
      <c r="F244" s="244"/>
      <c r="G244" s="244"/>
      <c r="H244" s="244"/>
      <c r="I244" s="244"/>
      <c r="J244" s="246"/>
      <c r="K244" s="244"/>
    </row>
    <row r="245" spans="1:11" s="253" customFormat="1">
      <c r="A245" s="249"/>
      <c r="B245" s="249"/>
      <c r="C245" s="250"/>
      <c r="D245" s="250"/>
      <c r="E245" s="244"/>
      <c r="F245" s="244"/>
      <c r="G245" s="244"/>
      <c r="H245" s="244"/>
      <c r="I245" s="244"/>
      <c r="J245" s="246"/>
      <c r="K245" s="244"/>
    </row>
    <row r="246" spans="1:11" s="253" customFormat="1">
      <c r="A246" s="249"/>
      <c r="B246" s="249"/>
      <c r="C246" s="250"/>
      <c r="D246" s="250"/>
      <c r="E246" s="244"/>
      <c r="F246" s="244"/>
      <c r="G246" s="244"/>
      <c r="H246" s="244"/>
      <c r="I246" s="244"/>
      <c r="J246" s="246"/>
      <c r="K246" s="244"/>
    </row>
    <row r="247" spans="1:11" s="253" customFormat="1">
      <c r="A247" s="249"/>
      <c r="B247" s="249"/>
      <c r="C247" s="250"/>
      <c r="D247" s="250"/>
      <c r="E247" s="244"/>
      <c r="F247" s="244"/>
      <c r="G247" s="244"/>
      <c r="H247" s="244"/>
      <c r="I247" s="244"/>
      <c r="J247" s="246"/>
      <c r="K247" s="244"/>
    </row>
    <row r="248" spans="1:11" s="253" customFormat="1">
      <c r="A248" s="249"/>
      <c r="B248" s="249"/>
      <c r="C248" s="250"/>
      <c r="D248" s="250"/>
      <c r="E248" s="244"/>
      <c r="F248" s="244"/>
      <c r="G248" s="244"/>
      <c r="H248" s="244"/>
      <c r="I248" s="244"/>
      <c r="J248" s="246"/>
      <c r="K248" s="244"/>
    </row>
    <row r="249" spans="1:11" s="253" customFormat="1">
      <c r="A249" s="247"/>
      <c r="B249" s="247"/>
      <c r="C249" s="250"/>
      <c r="D249" s="250"/>
      <c r="E249" s="244"/>
      <c r="F249" s="244"/>
      <c r="G249" s="244"/>
      <c r="H249" s="244"/>
      <c r="I249" s="244"/>
      <c r="J249" s="246"/>
      <c r="K249" s="244"/>
    </row>
    <row r="250" spans="1:11" s="253" customFormat="1">
      <c r="A250" s="247"/>
      <c r="B250" s="247"/>
      <c r="C250" s="250"/>
      <c r="D250" s="250"/>
      <c r="E250" s="244"/>
      <c r="F250" s="244"/>
      <c r="G250" s="244"/>
      <c r="H250" s="244"/>
      <c r="I250" s="244"/>
      <c r="J250" s="246"/>
      <c r="K250" s="244"/>
    </row>
    <row r="251" spans="1:11" s="253" customFormat="1">
      <c r="A251" s="247"/>
      <c r="B251" s="247"/>
      <c r="C251" s="250"/>
      <c r="D251" s="250"/>
      <c r="E251" s="244"/>
      <c r="F251" s="244"/>
      <c r="G251" s="244"/>
      <c r="H251" s="244"/>
      <c r="I251" s="244"/>
      <c r="J251" s="246"/>
      <c r="K251" s="244"/>
    </row>
    <row r="252" spans="1:11" s="253" customFormat="1">
      <c r="A252" s="247"/>
      <c r="B252" s="247"/>
      <c r="C252" s="250"/>
      <c r="D252" s="250"/>
      <c r="E252" s="244"/>
      <c r="F252" s="244"/>
      <c r="G252" s="244"/>
      <c r="H252" s="244"/>
      <c r="I252" s="244"/>
      <c r="J252" s="246"/>
      <c r="K252" s="244"/>
    </row>
    <row r="253" spans="1:11" s="253" customFormat="1">
      <c r="A253" s="247"/>
      <c r="B253" s="247"/>
      <c r="C253" s="250"/>
      <c r="D253" s="250"/>
      <c r="E253" s="244"/>
      <c r="F253" s="244"/>
      <c r="G253" s="244"/>
      <c r="H253" s="244"/>
      <c r="I253" s="244"/>
      <c r="J253" s="246"/>
      <c r="K253" s="244"/>
    </row>
    <row r="254" spans="1:11" s="253" customFormat="1">
      <c r="A254" s="247"/>
      <c r="B254" s="247"/>
      <c r="C254" s="250"/>
      <c r="D254" s="250"/>
      <c r="E254" s="244"/>
      <c r="F254" s="244"/>
      <c r="G254" s="244"/>
      <c r="H254" s="244"/>
      <c r="I254" s="244"/>
      <c r="J254" s="246"/>
      <c r="K254" s="244"/>
    </row>
    <row r="255" spans="1:11" s="253" customFormat="1">
      <c r="A255" s="247"/>
      <c r="B255" s="247"/>
      <c r="C255" s="250"/>
      <c r="D255" s="250"/>
      <c r="E255" s="244"/>
      <c r="F255" s="244"/>
      <c r="G255" s="244"/>
      <c r="H255" s="244"/>
      <c r="I255" s="244"/>
      <c r="J255" s="246"/>
      <c r="K255" s="244"/>
    </row>
    <row r="256" spans="1:11" s="253" customFormat="1">
      <c r="A256" s="247"/>
      <c r="B256" s="247"/>
      <c r="C256" s="250"/>
      <c r="D256" s="250"/>
      <c r="E256" s="244"/>
      <c r="F256" s="244"/>
      <c r="G256" s="244"/>
      <c r="H256" s="244"/>
      <c r="I256" s="244"/>
      <c r="J256" s="246"/>
      <c r="K256" s="244"/>
    </row>
    <row r="257" spans="1:11" s="253" customFormat="1">
      <c r="A257" s="247"/>
      <c r="B257" s="247"/>
      <c r="C257" s="250"/>
      <c r="D257" s="250"/>
      <c r="E257" s="244"/>
      <c r="F257" s="244"/>
      <c r="G257" s="244"/>
      <c r="H257" s="244"/>
      <c r="I257" s="244"/>
      <c r="J257" s="246"/>
      <c r="K257" s="244"/>
    </row>
    <row r="258" spans="1:11" s="253" customFormat="1">
      <c r="A258" s="247"/>
      <c r="B258" s="247"/>
      <c r="C258" s="250"/>
      <c r="D258" s="250"/>
      <c r="E258" s="244"/>
      <c r="F258" s="244"/>
      <c r="G258" s="244"/>
      <c r="H258" s="244"/>
      <c r="I258" s="244"/>
      <c r="J258" s="246"/>
      <c r="K258" s="244"/>
    </row>
    <row r="259" spans="1:11" s="253" customFormat="1">
      <c r="A259" s="247"/>
      <c r="B259" s="247"/>
      <c r="C259" s="250"/>
      <c r="D259" s="250"/>
      <c r="E259" s="244"/>
      <c r="F259" s="244"/>
      <c r="G259" s="244"/>
      <c r="H259" s="244"/>
      <c r="I259" s="244"/>
      <c r="J259" s="246"/>
      <c r="K259" s="244"/>
    </row>
    <row r="260" spans="1:11">
      <c r="A260" s="247"/>
      <c r="B260" s="247"/>
      <c r="C260" s="250"/>
      <c r="D260" s="250"/>
      <c r="E260" s="244"/>
      <c r="F260" s="244"/>
      <c r="G260" s="244"/>
      <c r="H260" s="244"/>
      <c r="I260" s="244"/>
      <c r="J260" s="246"/>
      <c r="K260" s="244"/>
    </row>
    <row r="261" spans="1:11">
      <c r="A261" s="247"/>
      <c r="B261" s="247"/>
      <c r="C261" s="250"/>
      <c r="D261" s="250"/>
      <c r="E261" s="244"/>
      <c r="F261" s="244"/>
      <c r="G261" s="244"/>
      <c r="H261" s="244"/>
      <c r="I261" s="244"/>
      <c r="J261" s="246"/>
      <c r="K261" s="244"/>
    </row>
    <row r="262" spans="1:11">
      <c r="A262" s="247"/>
      <c r="B262" s="247"/>
      <c r="C262" s="250"/>
      <c r="D262" s="250"/>
      <c r="E262" s="244"/>
      <c r="F262" s="244"/>
      <c r="G262" s="244"/>
      <c r="H262" s="244"/>
      <c r="I262" s="244"/>
      <c r="J262" s="246"/>
      <c r="K262" s="244"/>
    </row>
    <row r="263" spans="1:11">
      <c r="A263" s="247"/>
      <c r="B263" s="247"/>
      <c r="C263" s="250"/>
      <c r="D263" s="250"/>
      <c r="E263" s="244"/>
      <c r="F263" s="244"/>
      <c r="G263" s="244"/>
      <c r="H263" s="244"/>
      <c r="I263" s="244"/>
      <c r="J263" s="246"/>
      <c r="K263" s="244"/>
    </row>
    <row r="264" spans="1:11">
      <c r="A264" s="247"/>
      <c r="B264" s="247"/>
      <c r="C264" s="250"/>
      <c r="D264" s="250"/>
      <c r="E264" s="244"/>
      <c r="F264" s="244"/>
      <c r="G264" s="244"/>
      <c r="H264" s="244"/>
      <c r="I264" s="244"/>
      <c r="J264" s="246"/>
      <c r="K264" s="244"/>
    </row>
    <row r="265" spans="1:11">
      <c r="A265" s="247"/>
      <c r="B265" s="247"/>
      <c r="C265" s="250"/>
      <c r="D265" s="250"/>
      <c r="E265" s="244"/>
      <c r="F265" s="244"/>
      <c r="G265" s="244"/>
      <c r="H265" s="244"/>
      <c r="I265" s="244"/>
      <c r="J265" s="246"/>
      <c r="K265" s="244"/>
    </row>
    <row r="266" spans="1:11">
      <c r="A266" s="247"/>
      <c r="B266" s="247"/>
      <c r="C266" s="250"/>
      <c r="D266" s="250"/>
      <c r="E266" s="244"/>
      <c r="F266" s="244"/>
      <c r="G266" s="244"/>
      <c r="H266" s="244"/>
      <c r="I266" s="244"/>
      <c r="J266" s="246"/>
      <c r="K266" s="244"/>
    </row>
    <row r="267" spans="1:11">
      <c r="A267" s="247"/>
      <c r="B267" s="247"/>
      <c r="C267" s="250"/>
      <c r="D267" s="250"/>
      <c r="E267" s="244"/>
      <c r="F267" s="244"/>
      <c r="G267" s="244"/>
      <c r="H267" s="244"/>
      <c r="I267" s="244"/>
      <c r="J267" s="246"/>
      <c r="K267" s="244"/>
    </row>
    <row r="268" spans="1:11">
      <c r="A268" s="247"/>
      <c r="B268" s="247"/>
      <c r="C268" s="250"/>
      <c r="D268" s="250"/>
      <c r="E268" s="244"/>
      <c r="F268" s="244"/>
      <c r="G268" s="244"/>
      <c r="H268" s="244"/>
      <c r="I268" s="244"/>
      <c r="J268" s="246"/>
      <c r="K268" s="244"/>
    </row>
    <row r="269" spans="1:11">
      <c r="A269" s="247"/>
      <c r="B269" s="247"/>
      <c r="C269" s="250"/>
      <c r="D269" s="250"/>
      <c r="E269" s="244"/>
      <c r="F269" s="244"/>
      <c r="G269" s="244"/>
      <c r="H269" s="244"/>
      <c r="I269" s="244"/>
      <c r="J269" s="246"/>
      <c r="K269" s="244"/>
    </row>
    <row r="270" spans="1:11">
      <c r="A270" s="247"/>
      <c r="B270" s="247"/>
      <c r="C270" s="250"/>
      <c r="D270" s="250"/>
      <c r="E270" s="244"/>
      <c r="F270" s="244"/>
      <c r="G270" s="244"/>
      <c r="H270" s="244"/>
      <c r="I270" s="244"/>
      <c r="J270" s="246"/>
      <c r="K270" s="244"/>
    </row>
    <row r="271" spans="1:11">
      <c r="A271" s="247"/>
      <c r="B271" s="247"/>
      <c r="C271" s="250"/>
      <c r="D271" s="250"/>
      <c r="E271" s="244"/>
      <c r="F271" s="244"/>
      <c r="G271" s="244"/>
      <c r="H271" s="244"/>
      <c r="I271" s="244"/>
      <c r="J271" s="246"/>
      <c r="K271" s="244"/>
    </row>
    <row r="272" spans="1:11">
      <c r="A272" s="247"/>
      <c r="B272" s="247"/>
      <c r="C272" s="250"/>
      <c r="D272" s="250"/>
      <c r="E272" s="244"/>
      <c r="F272" s="244"/>
      <c r="G272" s="244"/>
      <c r="H272" s="244"/>
      <c r="I272" s="244"/>
      <c r="J272" s="246"/>
      <c r="K272" s="244"/>
    </row>
    <row r="273" spans="1:11">
      <c r="A273" s="247"/>
      <c r="B273" s="247"/>
      <c r="C273" s="250"/>
      <c r="D273" s="250"/>
      <c r="E273" s="244"/>
      <c r="F273" s="244"/>
      <c r="G273" s="244"/>
      <c r="H273" s="244"/>
      <c r="I273" s="244"/>
      <c r="J273" s="246"/>
      <c r="K273" s="244"/>
    </row>
    <row r="274" spans="1:11">
      <c r="A274" s="247"/>
      <c r="B274" s="247"/>
      <c r="C274" s="250"/>
      <c r="D274" s="250"/>
      <c r="E274" s="244"/>
      <c r="F274" s="244"/>
      <c r="G274" s="244"/>
      <c r="H274" s="244"/>
      <c r="I274" s="244"/>
      <c r="J274" s="246"/>
      <c r="K274" s="244"/>
    </row>
    <row r="275" spans="1:11">
      <c r="A275" s="247"/>
      <c r="B275" s="247"/>
      <c r="C275" s="250"/>
      <c r="D275" s="250"/>
      <c r="E275" s="244"/>
      <c r="F275" s="244"/>
      <c r="G275" s="244"/>
      <c r="H275" s="244"/>
      <c r="I275" s="244"/>
      <c r="J275" s="246"/>
      <c r="K275" s="244"/>
    </row>
    <row r="276" spans="1:11">
      <c r="A276" s="247"/>
      <c r="B276" s="247"/>
      <c r="C276" s="250"/>
      <c r="D276" s="250"/>
      <c r="E276" s="244"/>
      <c r="F276" s="244"/>
      <c r="G276" s="244"/>
      <c r="H276" s="244"/>
      <c r="I276" s="244"/>
      <c r="J276" s="246"/>
      <c r="K276" s="244"/>
    </row>
    <row r="277" spans="1:11">
      <c r="A277" s="247"/>
      <c r="B277" s="247"/>
      <c r="C277" s="250"/>
      <c r="D277" s="250"/>
      <c r="E277" s="244"/>
      <c r="F277" s="244"/>
      <c r="G277" s="244"/>
      <c r="H277" s="244"/>
      <c r="I277" s="244"/>
      <c r="J277" s="246"/>
      <c r="K277" s="244"/>
    </row>
    <row r="278" spans="1:11">
      <c r="A278" s="247"/>
      <c r="B278" s="247"/>
      <c r="C278" s="250"/>
      <c r="D278" s="250"/>
      <c r="E278" s="244"/>
      <c r="F278" s="244"/>
      <c r="G278" s="244"/>
      <c r="H278" s="244"/>
      <c r="I278" s="244"/>
      <c r="J278" s="246"/>
      <c r="K278" s="244"/>
    </row>
    <row r="279" spans="1:11">
      <c r="A279" s="247"/>
      <c r="B279" s="247"/>
      <c r="C279" s="250"/>
      <c r="D279" s="250"/>
      <c r="E279" s="244"/>
      <c r="F279" s="244"/>
      <c r="G279" s="244"/>
      <c r="H279" s="244"/>
      <c r="I279" s="244"/>
      <c r="J279" s="246"/>
      <c r="K279" s="244"/>
    </row>
    <row r="280" spans="1:11">
      <c r="A280" s="247"/>
      <c r="B280" s="247"/>
      <c r="C280" s="250"/>
      <c r="D280" s="250"/>
      <c r="E280" s="244"/>
      <c r="F280" s="244"/>
      <c r="G280" s="244"/>
      <c r="H280" s="244"/>
      <c r="I280" s="244"/>
      <c r="J280" s="246"/>
      <c r="K280" s="244"/>
    </row>
    <row r="281" spans="1:11">
      <c r="A281" s="247"/>
      <c r="B281" s="247"/>
      <c r="C281" s="250"/>
      <c r="D281" s="250"/>
      <c r="E281" s="244"/>
      <c r="F281" s="244"/>
      <c r="G281" s="244"/>
      <c r="H281" s="244"/>
      <c r="I281" s="244"/>
      <c r="J281" s="246"/>
      <c r="K281" s="244"/>
    </row>
    <row r="282" spans="1:11">
      <c r="A282" s="247"/>
      <c r="B282" s="247"/>
      <c r="C282" s="250"/>
      <c r="D282" s="250"/>
      <c r="E282" s="244"/>
      <c r="F282" s="244"/>
      <c r="G282" s="244"/>
      <c r="H282" s="244"/>
      <c r="I282" s="244"/>
      <c r="J282" s="246"/>
      <c r="K282" s="244"/>
    </row>
    <row r="283" spans="1:11">
      <c r="A283" s="247"/>
      <c r="B283" s="247"/>
      <c r="C283" s="250"/>
      <c r="D283" s="250"/>
      <c r="E283" s="244"/>
      <c r="F283" s="244"/>
      <c r="G283" s="244"/>
      <c r="H283" s="244"/>
      <c r="I283" s="244"/>
      <c r="J283" s="246"/>
      <c r="K283" s="244"/>
    </row>
    <row r="284" spans="1:11">
      <c r="A284" s="247"/>
      <c r="B284" s="247"/>
      <c r="C284" s="250"/>
      <c r="D284" s="250"/>
      <c r="E284" s="244"/>
      <c r="F284" s="244"/>
      <c r="G284" s="244"/>
      <c r="H284" s="244"/>
      <c r="I284" s="244"/>
      <c r="J284" s="246"/>
      <c r="K284" s="244"/>
    </row>
    <row r="285" spans="1:11">
      <c r="A285" s="247"/>
      <c r="B285" s="247"/>
      <c r="C285" s="250"/>
      <c r="D285" s="250"/>
      <c r="E285" s="244"/>
      <c r="F285" s="244"/>
      <c r="G285" s="244"/>
      <c r="H285" s="244"/>
      <c r="I285" s="244"/>
      <c r="J285" s="246"/>
      <c r="K285" s="244"/>
    </row>
    <row r="286" spans="1:11">
      <c r="A286" s="247"/>
      <c r="B286" s="247"/>
      <c r="C286" s="250"/>
      <c r="D286" s="250"/>
      <c r="E286" s="244"/>
      <c r="F286" s="244"/>
      <c r="G286" s="244"/>
      <c r="H286" s="244"/>
      <c r="I286" s="244"/>
      <c r="J286" s="246"/>
      <c r="K286" s="244"/>
    </row>
    <row r="287" spans="1:11">
      <c r="A287" s="247"/>
      <c r="B287" s="247"/>
      <c r="C287" s="250"/>
      <c r="D287" s="250"/>
      <c r="E287" s="244"/>
      <c r="F287" s="244"/>
      <c r="G287" s="244"/>
      <c r="H287" s="244"/>
      <c r="I287" s="244"/>
      <c r="J287" s="246"/>
      <c r="K287" s="244"/>
    </row>
    <row r="288" spans="1:11">
      <c r="A288" s="247"/>
      <c r="B288" s="247"/>
      <c r="C288" s="250"/>
      <c r="D288" s="250"/>
      <c r="E288" s="244"/>
      <c r="F288" s="244"/>
      <c r="G288" s="244"/>
      <c r="H288" s="244"/>
      <c r="I288" s="244"/>
      <c r="J288" s="246"/>
      <c r="K288" s="244"/>
    </row>
    <row r="289" spans="1:11">
      <c r="A289" s="247"/>
      <c r="B289" s="247"/>
      <c r="C289" s="250"/>
      <c r="D289" s="250"/>
      <c r="E289" s="244"/>
      <c r="F289" s="244"/>
      <c r="G289" s="244"/>
      <c r="H289" s="244"/>
      <c r="I289" s="244"/>
      <c r="J289" s="246"/>
      <c r="K289" s="244"/>
    </row>
    <row r="290" spans="1:11">
      <c r="A290" s="247"/>
      <c r="B290" s="247"/>
      <c r="C290" s="250"/>
      <c r="D290" s="250"/>
      <c r="E290" s="244"/>
      <c r="F290" s="244"/>
      <c r="G290" s="244"/>
      <c r="H290" s="244"/>
      <c r="I290" s="244"/>
      <c r="J290" s="246"/>
      <c r="K290" s="244"/>
    </row>
    <row r="291" spans="1:11">
      <c r="A291" s="247"/>
      <c r="B291" s="247"/>
      <c r="C291" s="250"/>
      <c r="D291" s="250"/>
      <c r="E291" s="244"/>
      <c r="F291" s="244"/>
      <c r="G291" s="244"/>
      <c r="H291" s="244"/>
      <c r="I291" s="244"/>
      <c r="J291" s="246"/>
      <c r="K291" s="244"/>
    </row>
    <row r="292" spans="1:11">
      <c r="A292" s="247"/>
      <c r="B292" s="247"/>
      <c r="C292" s="250"/>
      <c r="D292" s="250"/>
      <c r="E292" s="244"/>
      <c r="F292" s="244"/>
      <c r="G292" s="244"/>
      <c r="H292" s="244"/>
      <c r="I292" s="244"/>
      <c r="J292" s="246"/>
      <c r="K292" s="244"/>
    </row>
    <row r="293" spans="1:11">
      <c r="A293" s="247"/>
      <c r="B293" s="247"/>
      <c r="C293" s="250"/>
      <c r="D293" s="250"/>
      <c r="E293" s="244"/>
      <c r="F293" s="244"/>
      <c r="G293" s="244"/>
      <c r="H293" s="244"/>
      <c r="I293" s="244"/>
      <c r="J293" s="246"/>
      <c r="K293" s="244"/>
    </row>
    <row r="294" spans="1:11">
      <c r="A294" s="247"/>
      <c r="B294" s="247"/>
      <c r="C294" s="250"/>
      <c r="D294" s="250"/>
      <c r="E294" s="244"/>
      <c r="F294" s="244"/>
      <c r="G294" s="244"/>
      <c r="H294" s="244"/>
      <c r="I294" s="244"/>
      <c r="J294" s="246"/>
      <c r="K294" s="244"/>
    </row>
    <row r="295" spans="1:11">
      <c r="A295" s="247"/>
      <c r="B295" s="247"/>
      <c r="C295" s="250"/>
      <c r="D295" s="250"/>
      <c r="E295" s="244"/>
      <c r="F295" s="244"/>
      <c r="G295" s="244"/>
      <c r="H295" s="244"/>
      <c r="I295" s="244"/>
      <c r="J295" s="246"/>
      <c r="K295" s="244"/>
    </row>
    <row r="296" spans="1:11">
      <c r="A296" s="247"/>
      <c r="B296" s="247"/>
      <c r="C296" s="250"/>
      <c r="D296" s="250"/>
      <c r="E296" s="244"/>
      <c r="F296" s="244"/>
      <c r="G296" s="244"/>
      <c r="H296" s="244"/>
      <c r="I296" s="244"/>
      <c r="J296" s="246"/>
      <c r="K296" s="244"/>
    </row>
    <row r="297" spans="1:11">
      <c r="A297" s="247"/>
      <c r="B297" s="247"/>
      <c r="C297" s="250"/>
      <c r="D297" s="250"/>
      <c r="E297" s="244"/>
      <c r="F297" s="244"/>
      <c r="G297" s="244"/>
      <c r="H297" s="244"/>
      <c r="I297" s="244"/>
      <c r="J297" s="246"/>
      <c r="K297" s="244"/>
    </row>
    <row r="298" spans="1:11">
      <c r="A298" s="247"/>
      <c r="B298" s="247"/>
      <c r="C298" s="250"/>
      <c r="D298" s="250"/>
      <c r="E298" s="244"/>
      <c r="F298" s="244"/>
      <c r="G298" s="244"/>
      <c r="H298" s="244"/>
      <c r="I298" s="244"/>
      <c r="J298" s="246"/>
      <c r="K298" s="244"/>
    </row>
    <row r="299" spans="1:11">
      <c r="A299" s="247"/>
      <c r="B299" s="247"/>
      <c r="C299" s="250"/>
      <c r="D299" s="250"/>
      <c r="E299" s="244"/>
      <c r="F299" s="244"/>
      <c r="G299" s="244"/>
      <c r="H299" s="244"/>
      <c r="I299" s="244"/>
      <c r="J299" s="246"/>
      <c r="K299" s="244"/>
    </row>
    <row r="300" spans="1:11">
      <c r="A300" s="247"/>
      <c r="B300" s="247"/>
      <c r="C300" s="250"/>
      <c r="D300" s="250"/>
      <c r="E300" s="244"/>
      <c r="F300" s="244"/>
      <c r="G300" s="244"/>
      <c r="H300" s="244"/>
      <c r="I300" s="244"/>
      <c r="J300" s="246"/>
      <c r="K300" s="244"/>
    </row>
    <row r="301" spans="1:11">
      <c r="A301" s="247"/>
      <c r="B301" s="247"/>
      <c r="C301" s="250"/>
      <c r="D301" s="250"/>
      <c r="E301" s="244"/>
      <c r="F301" s="244"/>
      <c r="G301" s="244"/>
      <c r="H301" s="244"/>
      <c r="I301" s="244"/>
      <c r="J301" s="246"/>
      <c r="K301" s="244"/>
    </row>
    <row r="302" spans="1:11">
      <c r="A302" s="247"/>
      <c r="B302" s="247"/>
      <c r="C302" s="250"/>
      <c r="D302" s="250"/>
      <c r="E302" s="244"/>
      <c r="F302" s="244"/>
      <c r="G302" s="244"/>
      <c r="H302" s="244"/>
      <c r="I302" s="244"/>
      <c r="J302" s="246"/>
      <c r="K302" s="244"/>
    </row>
    <row r="303" spans="1:11">
      <c r="A303" s="247"/>
      <c r="B303" s="247"/>
      <c r="C303" s="250"/>
      <c r="D303" s="250"/>
      <c r="E303" s="244"/>
      <c r="F303" s="244"/>
      <c r="G303" s="244"/>
      <c r="H303" s="244"/>
      <c r="I303" s="244"/>
      <c r="J303" s="246"/>
      <c r="K303" s="244"/>
    </row>
    <row r="304" spans="1:11">
      <c r="A304" s="247"/>
      <c r="B304" s="247"/>
      <c r="C304" s="250"/>
      <c r="D304" s="250"/>
      <c r="E304" s="244"/>
      <c r="F304" s="244"/>
      <c r="G304" s="244"/>
      <c r="H304" s="244"/>
      <c r="I304" s="244"/>
      <c r="J304" s="246"/>
      <c r="K304" s="244"/>
    </row>
    <row r="305" spans="1:11">
      <c r="A305" s="247"/>
      <c r="B305" s="247"/>
      <c r="C305" s="250"/>
      <c r="D305" s="250"/>
      <c r="E305" s="244"/>
      <c r="F305" s="244"/>
      <c r="G305" s="244"/>
      <c r="H305" s="244"/>
      <c r="I305" s="244"/>
      <c r="J305" s="246"/>
      <c r="K305" s="244"/>
    </row>
    <row r="306" spans="1:11">
      <c r="A306" s="247"/>
      <c r="B306" s="247"/>
      <c r="C306" s="250"/>
      <c r="D306" s="250"/>
      <c r="E306" s="244"/>
      <c r="F306" s="244"/>
      <c r="G306" s="244"/>
      <c r="H306" s="244"/>
      <c r="I306" s="244"/>
      <c r="J306" s="246"/>
      <c r="K306" s="244"/>
    </row>
    <row r="307" spans="1:11">
      <c r="A307" s="247"/>
      <c r="B307" s="247"/>
      <c r="C307" s="250"/>
      <c r="D307" s="250"/>
      <c r="E307" s="244"/>
      <c r="F307" s="244"/>
      <c r="G307" s="244"/>
      <c r="H307" s="244"/>
      <c r="I307" s="244"/>
      <c r="J307" s="246"/>
      <c r="K307" s="244"/>
    </row>
    <row r="308" spans="1:11">
      <c r="A308" s="247"/>
      <c r="B308" s="247"/>
      <c r="C308" s="250"/>
      <c r="D308" s="250"/>
      <c r="E308" s="244"/>
      <c r="F308" s="244"/>
      <c r="G308" s="244"/>
      <c r="H308" s="244"/>
      <c r="I308" s="244"/>
      <c r="J308" s="246"/>
      <c r="K308" s="244"/>
    </row>
    <row r="309" spans="1:11">
      <c r="A309" s="247"/>
      <c r="B309" s="247"/>
      <c r="C309" s="250"/>
      <c r="D309" s="250"/>
      <c r="E309" s="244"/>
      <c r="F309" s="244"/>
      <c r="G309" s="244"/>
      <c r="H309" s="244"/>
      <c r="I309" s="244"/>
      <c r="J309" s="246"/>
      <c r="K309" s="244"/>
    </row>
    <row r="310" spans="1:11">
      <c r="A310" s="247"/>
      <c r="B310" s="247"/>
      <c r="C310" s="250"/>
      <c r="D310" s="250"/>
      <c r="E310" s="244"/>
      <c r="F310" s="244"/>
      <c r="G310" s="244"/>
      <c r="H310" s="244"/>
      <c r="I310" s="244"/>
      <c r="J310" s="246"/>
      <c r="K310" s="244"/>
    </row>
    <row r="311" spans="1:11">
      <c r="A311" s="247"/>
      <c r="B311" s="247"/>
      <c r="C311" s="250"/>
      <c r="D311" s="250"/>
      <c r="E311" s="244"/>
      <c r="F311" s="244"/>
      <c r="G311" s="244"/>
      <c r="H311" s="244"/>
      <c r="I311" s="244"/>
      <c r="J311" s="246"/>
      <c r="K311" s="244"/>
    </row>
    <row r="312" spans="1:11">
      <c r="A312" s="247"/>
      <c r="B312" s="247"/>
      <c r="C312" s="250"/>
      <c r="D312" s="250"/>
      <c r="E312" s="244"/>
      <c r="F312" s="244"/>
      <c r="G312" s="244"/>
      <c r="H312" s="244"/>
      <c r="I312" s="244"/>
      <c r="J312" s="246"/>
      <c r="K312" s="244"/>
    </row>
    <row r="313" spans="1:11">
      <c r="A313" s="247"/>
      <c r="B313" s="247"/>
      <c r="C313" s="250"/>
      <c r="D313" s="250"/>
      <c r="E313" s="244"/>
      <c r="F313" s="244"/>
      <c r="G313" s="244"/>
      <c r="H313" s="244"/>
      <c r="I313" s="244"/>
      <c r="J313" s="246"/>
      <c r="K313" s="244"/>
    </row>
    <row r="314" spans="1:11">
      <c r="A314" s="247"/>
      <c r="B314" s="247"/>
      <c r="C314" s="250"/>
      <c r="D314" s="250"/>
      <c r="E314" s="244"/>
      <c r="F314" s="244"/>
      <c r="G314" s="244"/>
      <c r="H314" s="244"/>
      <c r="I314" s="244"/>
      <c r="J314" s="246"/>
      <c r="K314" s="244"/>
    </row>
    <row r="315" spans="1:11">
      <c r="A315" s="247"/>
      <c r="B315" s="247"/>
      <c r="C315" s="250"/>
      <c r="D315" s="250"/>
      <c r="E315" s="245"/>
      <c r="F315" s="245"/>
      <c r="G315" s="245"/>
      <c r="H315" s="245"/>
      <c r="I315" s="245"/>
      <c r="J315" s="442"/>
      <c r="K315" s="245"/>
    </row>
    <row r="316" spans="1:11">
      <c r="A316" s="247"/>
      <c r="B316" s="247"/>
      <c r="C316" s="250"/>
      <c r="D316" s="250"/>
      <c r="E316" s="245"/>
      <c r="F316" s="245"/>
      <c r="G316" s="245"/>
      <c r="H316" s="245"/>
      <c r="I316" s="245"/>
      <c r="J316" s="442"/>
      <c r="K316" s="245"/>
    </row>
    <row r="317" spans="1:11">
      <c r="A317" s="247"/>
      <c r="B317" s="247"/>
      <c r="C317" s="250"/>
      <c r="D317" s="250"/>
      <c r="E317" s="245"/>
      <c r="F317" s="245"/>
      <c r="G317" s="245"/>
      <c r="H317" s="245"/>
      <c r="I317" s="245"/>
      <c r="J317" s="442"/>
      <c r="K317" s="245"/>
    </row>
    <row r="318" spans="1:11">
      <c r="A318" s="247"/>
      <c r="B318" s="247"/>
      <c r="C318" s="250"/>
      <c r="D318" s="250"/>
      <c r="E318" s="245"/>
      <c r="F318" s="245"/>
      <c r="G318" s="245"/>
      <c r="H318" s="245"/>
      <c r="I318" s="245"/>
      <c r="J318" s="442"/>
      <c r="K318" s="245"/>
    </row>
    <row r="319" spans="1:11">
      <c r="A319" s="247"/>
      <c r="B319" s="247"/>
      <c r="C319" s="250"/>
      <c r="D319" s="250"/>
      <c r="E319" s="245"/>
      <c r="F319" s="245"/>
      <c r="G319" s="245"/>
      <c r="H319" s="245"/>
      <c r="I319" s="245"/>
      <c r="J319" s="442"/>
      <c r="K319" s="245"/>
    </row>
    <row r="320" spans="1:11">
      <c r="A320" s="247"/>
      <c r="B320" s="247"/>
      <c r="C320" s="250"/>
      <c r="D320" s="250"/>
      <c r="E320" s="245"/>
      <c r="F320" s="245"/>
      <c r="G320" s="245"/>
      <c r="H320" s="245"/>
      <c r="I320" s="245"/>
      <c r="J320" s="442"/>
      <c r="K320" s="245"/>
    </row>
    <row r="321" spans="1:11">
      <c r="A321" s="247"/>
      <c r="B321" s="247"/>
      <c r="C321" s="250"/>
      <c r="D321" s="250"/>
      <c r="E321" s="245"/>
      <c r="F321" s="245"/>
      <c r="G321" s="245"/>
      <c r="H321" s="245"/>
      <c r="I321" s="245"/>
      <c r="J321" s="442"/>
      <c r="K321" s="245"/>
    </row>
    <row r="322" spans="1:11">
      <c r="A322" s="247"/>
      <c r="B322" s="247"/>
      <c r="C322" s="250"/>
      <c r="D322" s="250"/>
      <c r="E322" s="245"/>
      <c r="F322" s="245"/>
      <c r="G322" s="245"/>
      <c r="H322" s="245"/>
      <c r="I322" s="245"/>
      <c r="J322" s="442"/>
      <c r="K322" s="245"/>
    </row>
    <row r="323" spans="1:11">
      <c r="A323" s="247"/>
      <c r="B323" s="247"/>
      <c r="C323" s="250"/>
      <c r="D323" s="250"/>
      <c r="E323" s="244"/>
      <c r="F323" s="244"/>
      <c r="G323" s="244"/>
      <c r="H323" s="244"/>
      <c r="I323" s="244"/>
      <c r="J323" s="246"/>
      <c r="K323" s="244"/>
    </row>
    <row r="324" spans="1:11">
      <c r="A324" s="247"/>
      <c r="B324" s="247"/>
      <c r="C324" s="250"/>
      <c r="D324" s="250"/>
      <c r="E324" s="244"/>
      <c r="F324" s="244"/>
      <c r="G324" s="244"/>
      <c r="H324" s="244"/>
      <c r="I324" s="244"/>
      <c r="J324" s="246"/>
      <c r="K324" s="244"/>
    </row>
    <row r="325" spans="1:11">
      <c r="A325" s="247"/>
      <c r="B325" s="247"/>
      <c r="C325" s="250"/>
      <c r="D325" s="250"/>
      <c r="E325" s="244"/>
      <c r="F325" s="244"/>
      <c r="G325" s="244"/>
      <c r="H325" s="244"/>
      <c r="I325" s="244"/>
      <c r="J325" s="246"/>
      <c r="K325" s="244"/>
    </row>
    <row r="326" spans="1:11">
      <c r="A326" s="247"/>
      <c r="B326" s="247"/>
      <c r="C326" s="250"/>
      <c r="D326" s="250"/>
      <c r="E326" s="246"/>
      <c r="F326" s="246"/>
      <c r="G326" s="246"/>
      <c r="H326" s="246"/>
      <c r="I326" s="246"/>
      <c r="J326" s="246"/>
      <c r="K326" s="246"/>
    </row>
    <row r="327" spans="1:11">
      <c r="A327" s="247"/>
      <c r="B327" s="247"/>
      <c r="C327" s="250"/>
      <c r="D327" s="250"/>
      <c r="E327" s="245"/>
      <c r="F327" s="245"/>
      <c r="G327" s="245"/>
      <c r="H327" s="245"/>
      <c r="I327" s="245"/>
      <c r="J327" s="442"/>
      <c r="K327" s="245"/>
    </row>
    <row r="328" spans="1:11">
      <c r="A328" s="247"/>
      <c r="B328" s="247"/>
      <c r="C328" s="250"/>
      <c r="D328" s="250"/>
      <c r="E328" s="245"/>
      <c r="F328" s="245"/>
      <c r="G328" s="245"/>
      <c r="H328" s="245"/>
      <c r="I328" s="245"/>
      <c r="J328" s="442"/>
      <c r="K328" s="245"/>
    </row>
    <row r="329" spans="1:11">
      <c r="A329" s="247"/>
      <c r="B329" s="247"/>
      <c r="C329" s="250"/>
      <c r="D329" s="250"/>
      <c r="E329" s="244"/>
      <c r="F329" s="244"/>
      <c r="G329" s="244"/>
      <c r="H329" s="244"/>
      <c r="I329" s="244"/>
      <c r="J329" s="246"/>
      <c r="K329" s="244"/>
    </row>
    <row r="330" spans="1:11">
      <c r="A330" s="247"/>
      <c r="B330" s="247"/>
      <c r="C330" s="250"/>
      <c r="D330" s="250"/>
      <c r="E330" s="244"/>
      <c r="F330" s="244"/>
      <c r="G330" s="244"/>
      <c r="H330" s="244"/>
      <c r="I330" s="244"/>
      <c r="J330" s="246"/>
      <c r="K330" s="244"/>
    </row>
    <row r="331" spans="1:11">
      <c r="A331" s="247"/>
      <c r="B331" s="247"/>
      <c r="C331" s="250"/>
      <c r="D331" s="250"/>
      <c r="E331" s="244"/>
      <c r="F331" s="244"/>
      <c r="G331" s="244"/>
      <c r="H331" s="244"/>
      <c r="I331" s="244"/>
      <c r="J331" s="246"/>
      <c r="K331" s="244"/>
    </row>
    <row r="332" spans="1:11">
      <c r="A332" s="247"/>
      <c r="B332" s="247"/>
      <c r="C332" s="250"/>
      <c r="D332" s="250"/>
      <c r="E332" s="274"/>
      <c r="F332" s="428"/>
      <c r="G332" s="438"/>
      <c r="H332" s="438"/>
      <c r="I332" s="438"/>
      <c r="J332" s="443"/>
      <c r="K332" s="428"/>
    </row>
    <row r="333" spans="1:11">
      <c r="A333" s="247"/>
      <c r="B333" s="247"/>
      <c r="C333" s="250"/>
      <c r="D333" s="250"/>
      <c r="E333" s="274"/>
      <c r="F333" s="428"/>
      <c r="G333" s="438"/>
      <c r="H333" s="438"/>
      <c r="I333" s="438"/>
      <c r="J333" s="443"/>
      <c r="K333" s="428"/>
    </row>
    <row r="334" spans="1:11">
      <c r="A334" s="247"/>
      <c r="B334" s="247"/>
      <c r="C334" s="250"/>
      <c r="D334" s="250"/>
      <c r="E334" s="538"/>
      <c r="F334" s="428"/>
      <c r="G334" s="438"/>
      <c r="H334" s="438"/>
      <c r="I334" s="438"/>
      <c r="J334" s="443"/>
      <c r="K334" s="428"/>
    </row>
    <row r="335" spans="1:11">
      <c r="A335" s="247"/>
      <c r="B335" s="247"/>
      <c r="C335" s="250"/>
      <c r="D335" s="250"/>
      <c r="E335" s="538"/>
      <c r="F335" s="428"/>
      <c r="G335" s="438"/>
      <c r="H335" s="438"/>
      <c r="I335" s="438"/>
      <c r="J335" s="443"/>
      <c r="K335" s="428"/>
    </row>
    <row r="336" spans="1:11">
      <c r="A336" s="247"/>
      <c r="B336" s="247"/>
      <c r="C336" s="250"/>
      <c r="D336" s="250"/>
      <c r="E336" s="274"/>
      <c r="F336" s="428"/>
      <c r="G336" s="438"/>
      <c r="H336" s="438"/>
      <c r="I336" s="438"/>
      <c r="J336" s="443"/>
      <c r="K336" s="428"/>
    </row>
    <row r="337" spans="1:11">
      <c r="A337" s="247"/>
      <c r="B337" s="247"/>
      <c r="C337" s="250"/>
      <c r="D337" s="250"/>
      <c r="E337" s="245"/>
      <c r="F337" s="245"/>
      <c r="G337" s="245"/>
      <c r="H337" s="245"/>
      <c r="I337" s="245"/>
      <c r="J337" s="442"/>
      <c r="K337" s="245"/>
    </row>
    <row r="338" spans="1:11">
      <c r="A338" s="247"/>
      <c r="B338" s="247"/>
      <c r="C338" s="250"/>
      <c r="D338" s="250"/>
      <c r="E338" s="245"/>
      <c r="F338" s="245"/>
      <c r="G338" s="245"/>
      <c r="H338" s="245"/>
      <c r="I338" s="245"/>
      <c r="J338" s="442"/>
      <c r="K338" s="245"/>
    </row>
    <row r="339" spans="1:11">
      <c r="A339" s="247"/>
      <c r="B339" s="247"/>
      <c r="C339" s="250"/>
      <c r="D339" s="250"/>
      <c r="E339" s="251"/>
      <c r="F339" s="251"/>
      <c r="G339" s="251"/>
      <c r="H339" s="251"/>
      <c r="I339" s="251"/>
      <c r="J339" s="441"/>
      <c r="K339" s="251"/>
    </row>
  </sheetData>
  <mergeCells count="3">
    <mergeCell ref="A1:K1"/>
    <mergeCell ref="A2:K2"/>
    <mergeCell ref="E334:E335"/>
  </mergeCells>
  <conditionalFormatting sqref="C24:C26 C42:C43 E179:E181 C156:C158 C47 C51 C55 C59:C60 C64 C68 C72 C76 C80:C81 E24:E26 E85 E89 E93 E97 E80:E81 E76 E72 E68 E64 E59:E60 E55 E51 E47 E42:E43 E151:E162">
    <cfRule type="cellIs" dxfId="49" priority="48" stopIfTrue="1" operator="equal">
      <formula>0</formula>
    </cfRule>
  </conditionalFormatting>
  <conditionalFormatting sqref="E163:E164">
    <cfRule type="cellIs" dxfId="48" priority="47" stopIfTrue="1" operator="equal">
      <formula>0</formula>
    </cfRule>
  </conditionalFormatting>
  <conditionalFormatting sqref="C44:C46 E44:E46">
    <cfRule type="cellIs" dxfId="47" priority="46" stopIfTrue="1" operator="equal">
      <formula>0</formula>
    </cfRule>
  </conditionalFormatting>
  <conditionalFormatting sqref="K44:K46">
    <cfRule type="cellIs" dxfId="46" priority="45" stopIfTrue="1" operator="equal">
      <formula>0</formula>
    </cfRule>
  </conditionalFormatting>
  <conditionalFormatting sqref="C48:C50 E48:E50">
    <cfRule type="cellIs" dxfId="45" priority="43" stopIfTrue="1" operator="equal">
      <formula>0</formula>
    </cfRule>
  </conditionalFormatting>
  <conditionalFormatting sqref="K48:K50">
    <cfRule type="cellIs" dxfId="44" priority="42" stopIfTrue="1" operator="equal">
      <formula>0</formula>
    </cfRule>
  </conditionalFormatting>
  <conditionalFormatting sqref="C52:C54 E52:E54">
    <cfRule type="cellIs" dxfId="43" priority="40" stopIfTrue="1" operator="equal">
      <formula>0</formula>
    </cfRule>
  </conditionalFormatting>
  <conditionalFormatting sqref="K52:K54">
    <cfRule type="cellIs" dxfId="42" priority="39" stopIfTrue="1" operator="equal">
      <formula>0</formula>
    </cfRule>
  </conditionalFormatting>
  <conditionalFormatting sqref="C56:C58 E56:E58">
    <cfRule type="cellIs" dxfId="41" priority="37" stopIfTrue="1" operator="equal">
      <formula>0</formula>
    </cfRule>
  </conditionalFormatting>
  <conditionalFormatting sqref="K56:K58">
    <cfRule type="cellIs" dxfId="40" priority="36" stopIfTrue="1" operator="equal">
      <formula>0</formula>
    </cfRule>
  </conditionalFormatting>
  <conditionalFormatting sqref="C61:C63 E61:E63">
    <cfRule type="cellIs" dxfId="39" priority="34" stopIfTrue="1" operator="equal">
      <formula>0</formula>
    </cfRule>
  </conditionalFormatting>
  <conditionalFormatting sqref="K61:K63">
    <cfRule type="cellIs" dxfId="38" priority="33" stopIfTrue="1" operator="equal">
      <formula>0</formula>
    </cfRule>
  </conditionalFormatting>
  <conditionalFormatting sqref="C65:C67 E65:E67">
    <cfRule type="cellIs" dxfId="37" priority="31" stopIfTrue="1" operator="equal">
      <formula>0</formula>
    </cfRule>
  </conditionalFormatting>
  <conditionalFormatting sqref="K65:K67">
    <cfRule type="cellIs" dxfId="36" priority="30" stopIfTrue="1" operator="equal">
      <formula>0</formula>
    </cfRule>
  </conditionalFormatting>
  <conditionalFormatting sqref="C69:C71 E69:E71">
    <cfRule type="cellIs" dxfId="35" priority="28" stopIfTrue="1" operator="equal">
      <formula>0</formula>
    </cfRule>
  </conditionalFormatting>
  <conditionalFormatting sqref="K69:K71">
    <cfRule type="cellIs" dxfId="34" priority="27" stopIfTrue="1" operator="equal">
      <formula>0</formula>
    </cfRule>
  </conditionalFormatting>
  <conditionalFormatting sqref="C73:C75 E73:E75">
    <cfRule type="cellIs" dxfId="33" priority="25" stopIfTrue="1" operator="equal">
      <formula>0</formula>
    </cfRule>
  </conditionalFormatting>
  <conditionalFormatting sqref="K73:K75">
    <cfRule type="cellIs" dxfId="32" priority="24" stopIfTrue="1" operator="equal">
      <formula>0</formula>
    </cfRule>
  </conditionalFormatting>
  <conditionalFormatting sqref="C77:C79 E77:E79">
    <cfRule type="cellIs" dxfId="31" priority="22" stopIfTrue="1" operator="equal">
      <formula>0</formula>
    </cfRule>
  </conditionalFormatting>
  <conditionalFormatting sqref="K77:K79">
    <cfRule type="cellIs" dxfId="30" priority="21" stopIfTrue="1" operator="equal">
      <formula>0</formula>
    </cfRule>
  </conditionalFormatting>
  <conditionalFormatting sqref="C82:C84 E82:E84">
    <cfRule type="cellIs" dxfId="29" priority="19" stopIfTrue="1" operator="equal">
      <formula>0</formula>
    </cfRule>
  </conditionalFormatting>
  <conditionalFormatting sqref="K82:K84">
    <cfRule type="cellIs" dxfId="28" priority="18" stopIfTrue="1" operator="equal">
      <formula>0</formula>
    </cfRule>
  </conditionalFormatting>
  <conditionalFormatting sqref="C86:C88 E86:E88">
    <cfRule type="cellIs" dxfId="27" priority="16" stopIfTrue="1" operator="equal">
      <formula>0</formula>
    </cfRule>
  </conditionalFormatting>
  <conditionalFormatting sqref="K86:K88">
    <cfRule type="cellIs" dxfId="26" priority="15" stopIfTrue="1" operator="equal">
      <formula>0</formula>
    </cfRule>
  </conditionalFormatting>
  <conditionalFormatting sqref="C90:C92 E90:E92">
    <cfRule type="cellIs" dxfId="25" priority="13" stopIfTrue="1" operator="equal">
      <formula>0</formula>
    </cfRule>
  </conditionalFormatting>
  <conditionalFormatting sqref="K90:K92">
    <cfRule type="cellIs" dxfId="24" priority="12" stopIfTrue="1" operator="equal">
      <formula>0</formula>
    </cfRule>
  </conditionalFormatting>
  <conditionalFormatting sqref="C94:C96 E94:E96">
    <cfRule type="cellIs" dxfId="23" priority="10" stopIfTrue="1" operator="equal">
      <formula>0</formula>
    </cfRule>
  </conditionalFormatting>
  <conditionalFormatting sqref="K94:K96">
    <cfRule type="cellIs" dxfId="22" priority="9" stopIfTrue="1" operator="equal">
      <formula>0</formula>
    </cfRule>
  </conditionalFormatting>
  <conditionalFormatting sqref="C98:C100 E98:E100">
    <cfRule type="cellIs" dxfId="21" priority="7" stopIfTrue="1" operator="equal">
      <formula>0</formula>
    </cfRule>
  </conditionalFormatting>
  <conditionalFormatting sqref="K98:K100">
    <cfRule type="cellIs" dxfId="20" priority="6" stopIfTrue="1" operator="equal">
      <formula>0</formula>
    </cfRule>
  </conditionalFormatting>
  <conditionalFormatting sqref="C187:C189 E187:E189">
    <cfRule type="cellIs" dxfId="19" priority="4" stopIfTrue="1" operator="equal">
      <formula>0</formula>
    </cfRule>
  </conditionalFormatting>
  <conditionalFormatting sqref="K187:K189">
    <cfRule type="cellIs" dxfId="18" priority="3" stopIfTrue="1" operator="equal">
      <formula>0</formula>
    </cfRule>
  </conditionalFormatting>
  <printOptions horizontalCentered="1"/>
  <pageMargins left="0.47244094488188981" right="0.35433070866141736" top="0.74803149606299213" bottom="0.74803149606299213" header="0.31496062992125984" footer="0.31496062992125984"/>
  <pageSetup paperSize="9" scale="45" fitToHeight="4" orientation="portrait" r:id="rId1"/>
  <headerFooter>
    <oddFooter>&amp;L&amp;9KBR-AIPPL-JV
Contractor&amp;CTeam Leader - ONTB
Consultant&amp;R&amp;9
Client - BWSSB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37"/>
  <sheetViews>
    <sheetView view="pageBreakPreview" zoomScale="86" zoomScaleNormal="100" zoomScaleSheetLayoutView="86" workbookViewId="0">
      <pane ySplit="3" topLeftCell="A4" activePane="bottomLeft" state="frozen"/>
      <selection pane="bottomLeft" activeCell="C57" sqref="C57"/>
    </sheetView>
  </sheetViews>
  <sheetFormatPr defaultColWidth="9.296875" defaultRowHeight="14"/>
  <cols>
    <col min="1" max="1" width="9.296875" style="263"/>
    <col min="2" max="2" width="12.5" style="261" customWidth="1"/>
    <col min="3" max="3" width="67.796875" style="371" customWidth="1"/>
    <col min="4" max="4" width="15.296875" style="371" customWidth="1"/>
    <col min="5" max="5" width="8.796875" style="264" customWidth="1"/>
    <col min="6" max="9" width="19.19921875" style="264" customWidth="1"/>
    <col min="10" max="10" width="19.69921875" style="264" customWidth="1"/>
    <col min="11" max="11" width="20" style="264" customWidth="1"/>
    <col min="12" max="16384" width="9.296875" style="258"/>
  </cols>
  <sheetData>
    <row r="1" spans="1:11" ht="73.5" customHeight="1">
      <c r="B1" s="539" t="s">
        <v>503</v>
      </c>
      <c r="C1" s="539"/>
      <c r="D1" s="539"/>
      <c r="E1" s="539"/>
      <c r="F1" s="539"/>
      <c r="G1" s="539"/>
      <c r="H1" s="539"/>
      <c r="I1" s="539"/>
      <c r="J1" s="539"/>
      <c r="K1" s="539"/>
    </row>
    <row r="2" spans="1:11" ht="37.5" customHeight="1">
      <c r="B2" s="530" t="s">
        <v>376</v>
      </c>
      <c r="C2" s="530"/>
      <c r="D2" s="530"/>
      <c r="E2" s="530"/>
      <c r="F2" s="530"/>
      <c r="G2" s="530"/>
      <c r="H2" s="530"/>
      <c r="I2" s="530"/>
      <c r="J2" s="530"/>
      <c r="K2" s="530"/>
    </row>
    <row r="3" spans="1:11" s="260" customFormat="1" ht="73.150000000000006" customHeight="1">
      <c r="A3" s="477" t="s">
        <v>524</v>
      </c>
      <c r="B3" s="437" t="s">
        <v>527</v>
      </c>
      <c r="C3" s="437" t="s">
        <v>82</v>
      </c>
      <c r="D3" s="437" t="s">
        <v>517</v>
      </c>
      <c r="E3" s="437" t="s">
        <v>509</v>
      </c>
      <c r="F3" s="436" t="s">
        <v>518</v>
      </c>
      <c r="G3" s="436" t="s">
        <v>513</v>
      </c>
      <c r="H3" s="436" t="s">
        <v>514</v>
      </c>
      <c r="I3" s="436" t="s">
        <v>521</v>
      </c>
      <c r="J3" s="436" t="s">
        <v>511</v>
      </c>
      <c r="K3" s="436" t="s">
        <v>519</v>
      </c>
    </row>
    <row r="4" spans="1:11" s="260" customFormat="1" ht="107.25" customHeight="1">
      <c r="A4" s="264">
        <v>2</v>
      </c>
      <c r="B4" s="340">
        <v>1</v>
      </c>
      <c r="C4" s="341" t="s">
        <v>279</v>
      </c>
      <c r="D4" s="343"/>
      <c r="E4" s="342"/>
      <c r="F4" s="343"/>
      <c r="G4" s="343"/>
      <c r="H4" s="343"/>
      <c r="I4" s="343"/>
      <c r="J4" s="343"/>
      <c r="K4" s="343"/>
    </row>
    <row r="5" spans="1:11" s="260" customFormat="1">
      <c r="A5" s="264">
        <v>3</v>
      </c>
      <c r="B5" s="340" t="s">
        <v>546</v>
      </c>
      <c r="C5" s="344" t="s">
        <v>257</v>
      </c>
      <c r="D5" s="343">
        <v>6598</v>
      </c>
      <c r="E5" s="345" t="s">
        <v>31</v>
      </c>
      <c r="F5" s="432">
        <v>1590589.2857142857</v>
      </c>
      <c r="G5" s="432"/>
      <c r="H5" s="432"/>
      <c r="I5" s="432"/>
      <c r="J5" s="432">
        <v>190870.71428571429</v>
      </c>
      <c r="K5" s="432">
        <v>1781460</v>
      </c>
    </row>
    <row r="6" spans="1:11" s="260" customFormat="1">
      <c r="A6" s="264">
        <v>3</v>
      </c>
      <c r="B6" s="340" t="s">
        <v>555</v>
      </c>
      <c r="C6" s="344" t="s">
        <v>258</v>
      </c>
      <c r="D6" s="343">
        <v>413</v>
      </c>
      <c r="E6" s="345" t="s">
        <v>31</v>
      </c>
      <c r="F6" s="432">
        <v>132749.99999999997</v>
      </c>
      <c r="G6" s="432"/>
      <c r="H6" s="432"/>
      <c r="I6" s="432"/>
      <c r="J6" s="432">
        <v>15929.999999999996</v>
      </c>
      <c r="K6" s="432">
        <v>148679.99999999997</v>
      </c>
    </row>
    <row r="7" spans="1:11" s="260" customFormat="1" ht="151.5" customHeight="1">
      <c r="A7" s="264">
        <v>2</v>
      </c>
      <c r="B7" s="340">
        <v>2</v>
      </c>
      <c r="C7" s="341" t="s">
        <v>280</v>
      </c>
      <c r="D7" s="343"/>
      <c r="E7" s="346"/>
      <c r="F7" s="343"/>
      <c r="G7" s="343"/>
      <c r="H7" s="343"/>
      <c r="I7" s="343"/>
      <c r="J7" s="343"/>
      <c r="K7" s="343"/>
    </row>
    <row r="8" spans="1:11" s="260" customFormat="1">
      <c r="A8" s="264">
        <v>3</v>
      </c>
      <c r="B8" s="340" t="s">
        <v>546</v>
      </c>
      <c r="C8" s="344" t="s">
        <v>257</v>
      </c>
      <c r="D8" s="343">
        <v>1650</v>
      </c>
      <c r="E8" s="346" t="s">
        <v>31</v>
      </c>
      <c r="F8" s="432">
        <v>810267.85714285704</v>
      </c>
      <c r="G8" s="432"/>
      <c r="H8" s="432"/>
      <c r="I8" s="432"/>
      <c r="J8" s="432">
        <v>97232.142857142841</v>
      </c>
      <c r="K8" s="432">
        <v>907499.99999999988</v>
      </c>
    </row>
    <row r="9" spans="1:11" s="260" customFormat="1">
      <c r="A9" s="264">
        <v>3</v>
      </c>
      <c r="B9" s="340" t="s">
        <v>555</v>
      </c>
      <c r="C9" s="344" t="s">
        <v>258</v>
      </c>
      <c r="D9" s="343">
        <v>41.300000000000004</v>
      </c>
      <c r="E9" s="346" t="s">
        <v>31</v>
      </c>
      <c r="F9" s="432">
        <v>23968.75</v>
      </c>
      <c r="G9" s="432"/>
      <c r="H9" s="432"/>
      <c r="I9" s="432"/>
      <c r="J9" s="432">
        <v>2876.2499999999995</v>
      </c>
      <c r="K9" s="432">
        <v>26845</v>
      </c>
    </row>
    <row r="10" spans="1:11" s="260" customFormat="1" ht="90.75" customHeight="1">
      <c r="A10" s="264">
        <v>2</v>
      </c>
      <c r="B10" s="340">
        <v>3</v>
      </c>
      <c r="C10" s="341" t="s">
        <v>305</v>
      </c>
      <c r="D10" s="343"/>
      <c r="E10" s="346"/>
      <c r="F10" s="343"/>
      <c r="G10" s="343"/>
      <c r="H10" s="343"/>
      <c r="I10" s="343"/>
      <c r="J10" s="343"/>
      <c r="K10" s="343"/>
    </row>
    <row r="11" spans="1:11" s="260" customFormat="1">
      <c r="A11" s="264">
        <v>3</v>
      </c>
      <c r="B11" s="340" t="s">
        <v>546</v>
      </c>
      <c r="C11" s="344" t="s">
        <v>257</v>
      </c>
      <c r="D11" s="343">
        <v>413</v>
      </c>
      <c r="E11" s="346" t="s">
        <v>31</v>
      </c>
      <c r="F11" s="432">
        <v>663749.99999999988</v>
      </c>
      <c r="G11" s="432"/>
      <c r="H11" s="432"/>
      <c r="I11" s="432"/>
      <c r="J11" s="432">
        <v>79649.999999999985</v>
      </c>
      <c r="K11" s="432">
        <v>743399.99999999988</v>
      </c>
    </row>
    <row r="12" spans="1:11" s="260" customFormat="1">
      <c r="A12" s="264">
        <v>3</v>
      </c>
      <c r="B12" s="340" t="s">
        <v>555</v>
      </c>
      <c r="C12" s="344" t="s">
        <v>258</v>
      </c>
      <c r="D12" s="343">
        <v>41.300000000000004</v>
      </c>
      <c r="E12" s="346" t="s">
        <v>31</v>
      </c>
      <c r="F12" s="432">
        <v>73750</v>
      </c>
      <c r="G12" s="432"/>
      <c r="H12" s="432"/>
      <c r="I12" s="432"/>
      <c r="J12" s="432">
        <v>8850</v>
      </c>
      <c r="K12" s="432">
        <v>82600</v>
      </c>
    </row>
    <row r="13" spans="1:11" s="260" customFormat="1" ht="70">
      <c r="A13" s="264">
        <v>2</v>
      </c>
      <c r="B13" s="340">
        <v>4</v>
      </c>
      <c r="C13" s="344" t="s">
        <v>478</v>
      </c>
      <c r="D13" s="343">
        <v>248</v>
      </c>
      <c r="E13" s="345" t="s">
        <v>31</v>
      </c>
      <c r="F13" s="432">
        <v>1439285.7142857143</v>
      </c>
      <c r="G13" s="432"/>
      <c r="H13" s="432"/>
      <c r="I13" s="432"/>
      <c r="J13" s="432">
        <v>172714.28571428568</v>
      </c>
      <c r="K13" s="432">
        <v>1612000</v>
      </c>
    </row>
    <row r="14" spans="1:11" s="260" customFormat="1" ht="119.25" customHeight="1">
      <c r="A14" s="264">
        <v>2</v>
      </c>
      <c r="B14" s="340">
        <v>5</v>
      </c>
      <c r="C14" s="341" t="s">
        <v>281</v>
      </c>
      <c r="D14" s="343">
        <v>2650</v>
      </c>
      <c r="E14" s="346" t="s">
        <v>237</v>
      </c>
      <c r="F14" s="432">
        <v>177455.35714285713</v>
      </c>
      <c r="G14" s="432"/>
      <c r="H14" s="432"/>
      <c r="I14" s="432"/>
      <c r="J14" s="432">
        <v>21294.642857142855</v>
      </c>
      <c r="K14" s="432">
        <v>198750</v>
      </c>
    </row>
    <row r="15" spans="1:11" s="260" customFormat="1" ht="165.75" customHeight="1">
      <c r="A15" s="264">
        <v>2</v>
      </c>
      <c r="B15" s="340">
        <v>6</v>
      </c>
      <c r="C15" s="344" t="s">
        <v>282</v>
      </c>
      <c r="D15" s="343">
        <v>7545.2177189999993</v>
      </c>
      <c r="E15" s="346" t="s">
        <v>31</v>
      </c>
      <c r="F15" s="432">
        <v>909468.20720089274</v>
      </c>
      <c r="G15" s="432"/>
      <c r="H15" s="432"/>
      <c r="I15" s="432"/>
      <c r="J15" s="432">
        <v>109136.18486410713</v>
      </c>
      <c r="K15" s="432">
        <v>1018604.3920649999</v>
      </c>
    </row>
    <row r="16" spans="1:11" s="260" customFormat="1" ht="94.5" customHeight="1">
      <c r="A16" s="264">
        <v>2</v>
      </c>
      <c r="B16" s="340">
        <v>7</v>
      </c>
      <c r="C16" s="344" t="s">
        <v>283</v>
      </c>
      <c r="D16" s="343"/>
      <c r="E16" s="346"/>
      <c r="F16" s="432"/>
      <c r="G16" s="432"/>
      <c r="H16" s="432"/>
      <c r="I16" s="432"/>
      <c r="J16" s="432"/>
      <c r="K16" s="432"/>
    </row>
    <row r="17" spans="1:11" s="260" customFormat="1" ht="84">
      <c r="A17" s="264">
        <v>3</v>
      </c>
      <c r="B17" s="340" t="s">
        <v>546</v>
      </c>
      <c r="C17" s="344" t="s">
        <v>283</v>
      </c>
      <c r="D17" s="343">
        <v>1650</v>
      </c>
      <c r="E17" s="345" t="s">
        <v>31</v>
      </c>
      <c r="F17" s="432">
        <v>132589.28571428571</v>
      </c>
      <c r="G17" s="432"/>
      <c r="H17" s="432"/>
      <c r="I17" s="432"/>
      <c r="J17" s="432">
        <v>15910.714285714283</v>
      </c>
      <c r="K17" s="432">
        <v>148500</v>
      </c>
    </row>
    <row r="18" spans="1:11" s="260" customFormat="1">
      <c r="A18" s="264">
        <v>3</v>
      </c>
      <c r="B18" s="340" t="s">
        <v>555</v>
      </c>
      <c r="C18" s="347" t="s">
        <v>238</v>
      </c>
      <c r="D18" s="343">
        <v>83</v>
      </c>
      <c r="E18" s="348" t="s">
        <v>31</v>
      </c>
      <c r="F18" s="432">
        <v>9263.3928571428569</v>
      </c>
      <c r="G18" s="432"/>
      <c r="H18" s="432"/>
      <c r="I18" s="432"/>
      <c r="J18" s="432">
        <v>1111.6071428571427</v>
      </c>
      <c r="K18" s="432">
        <v>10375</v>
      </c>
    </row>
    <row r="19" spans="1:11" s="260" customFormat="1" ht="76.5" customHeight="1">
      <c r="A19" s="264">
        <v>2</v>
      </c>
      <c r="B19" s="340">
        <v>8</v>
      </c>
      <c r="C19" s="349" t="s">
        <v>399</v>
      </c>
      <c r="D19" s="343">
        <v>1378</v>
      </c>
      <c r="E19" s="350" t="s">
        <v>31</v>
      </c>
      <c r="F19" s="432">
        <v>1476428.5714285714</v>
      </c>
      <c r="G19" s="432"/>
      <c r="H19" s="432"/>
      <c r="I19" s="432"/>
      <c r="J19" s="432">
        <v>177171.42857142855</v>
      </c>
      <c r="K19" s="432">
        <v>1653600</v>
      </c>
    </row>
    <row r="20" spans="1:11" s="260" customFormat="1" ht="70">
      <c r="A20" s="264">
        <v>2</v>
      </c>
      <c r="B20" s="340">
        <v>9</v>
      </c>
      <c r="C20" s="351" t="s">
        <v>296</v>
      </c>
      <c r="D20" s="343">
        <v>1447</v>
      </c>
      <c r="E20" s="346" t="s">
        <v>31</v>
      </c>
      <c r="F20" s="432">
        <v>348830.3571428571</v>
      </c>
      <c r="G20" s="432"/>
      <c r="H20" s="432"/>
      <c r="I20" s="432"/>
      <c r="J20" s="432">
        <v>41859.642857142855</v>
      </c>
      <c r="K20" s="432">
        <v>390689.99999999994</v>
      </c>
    </row>
    <row r="21" spans="1:11" s="260" customFormat="1" ht="62.25" customHeight="1">
      <c r="A21" s="264">
        <v>2</v>
      </c>
      <c r="B21" s="340">
        <v>10</v>
      </c>
      <c r="C21" s="351" t="s">
        <v>297</v>
      </c>
      <c r="D21" s="343">
        <v>1447</v>
      </c>
      <c r="E21" s="346" t="s">
        <v>31</v>
      </c>
      <c r="F21" s="432">
        <v>1550357.1428571427</v>
      </c>
      <c r="G21" s="432"/>
      <c r="H21" s="432"/>
      <c r="I21" s="432"/>
      <c r="J21" s="432">
        <v>186042.85714285713</v>
      </c>
      <c r="K21" s="432">
        <v>1736399.9999999998</v>
      </c>
    </row>
    <row r="22" spans="1:11" s="260" customFormat="1" ht="124.5" customHeight="1">
      <c r="A22" s="264">
        <v>2</v>
      </c>
      <c r="B22" s="340">
        <v>11</v>
      </c>
      <c r="C22" s="351" t="s">
        <v>320</v>
      </c>
      <c r="D22" s="343">
        <v>965</v>
      </c>
      <c r="E22" s="346" t="s">
        <v>31</v>
      </c>
      <c r="F22" s="432">
        <v>1723214.2857142854</v>
      </c>
      <c r="G22" s="432"/>
      <c r="H22" s="432"/>
      <c r="I22" s="432"/>
      <c r="J22" s="432">
        <v>206785.71428571426</v>
      </c>
      <c r="K22" s="432">
        <v>1929999.9999999998</v>
      </c>
    </row>
    <row r="23" spans="1:11" s="260" customFormat="1" ht="140">
      <c r="A23" s="264">
        <v>2</v>
      </c>
      <c r="B23" s="340">
        <v>12</v>
      </c>
      <c r="C23" s="352" t="s">
        <v>390</v>
      </c>
      <c r="D23" s="353">
        <v>145</v>
      </c>
      <c r="E23" s="346" t="s">
        <v>31</v>
      </c>
      <c r="F23" s="432">
        <v>297767.8571428571</v>
      </c>
      <c r="G23" s="432"/>
      <c r="H23" s="432"/>
      <c r="I23" s="432"/>
      <c r="J23" s="432">
        <v>35732.142857142855</v>
      </c>
      <c r="K23" s="432">
        <v>333499.99999999994</v>
      </c>
    </row>
    <row r="24" spans="1:11" s="260" customFormat="1" ht="118.5" customHeight="1">
      <c r="A24" s="264">
        <v>2</v>
      </c>
      <c r="B24" s="340">
        <v>13</v>
      </c>
      <c r="C24" s="351" t="s">
        <v>298</v>
      </c>
      <c r="D24" s="353">
        <v>579</v>
      </c>
      <c r="E24" s="346" t="s">
        <v>31</v>
      </c>
      <c r="F24" s="432">
        <v>1085624.9999999998</v>
      </c>
      <c r="G24" s="432"/>
      <c r="H24" s="432"/>
      <c r="I24" s="432"/>
      <c r="J24" s="432">
        <v>130274.99999999999</v>
      </c>
      <c r="K24" s="432">
        <v>1215899.9999999998</v>
      </c>
    </row>
    <row r="25" spans="1:11" s="260" customFormat="1" ht="78.75" customHeight="1">
      <c r="A25" s="264">
        <v>2</v>
      </c>
      <c r="B25" s="340">
        <v>14</v>
      </c>
      <c r="C25" s="351" t="s">
        <v>299</v>
      </c>
      <c r="D25" s="343">
        <v>4823</v>
      </c>
      <c r="E25" s="346" t="s">
        <v>80</v>
      </c>
      <c r="F25" s="432">
        <v>150718.74999999997</v>
      </c>
      <c r="G25" s="432"/>
      <c r="H25" s="432"/>
      <c r="I25" s="432"/>
      <c r="J25" s="432">
        <v>18086.249999999996</v>
      </c>
      <c r="K25" s="432">
        <v>168804.99999999997</v>
      </c>
    </row>
    <row r="26" spans="1:11" s="260" customFormat="1" ht="90.75" customHeight="1">
      <c r="A26" s="264">
        <v>2</v>
      </c>
      <c r="B26" s="340">
        <v>15</v>
      </c>
      <c r="C26" s="351" t="s">
        <v>321</v>
      </c>
      <c r="D26" s="343">
        <v>4823</v>
      </c>
      <c r="E26" s="346" t="s">
        <v>80</v>
      </c>
      <c r="F26" s="432">
        <v>64593.75</v>
      </c>
      <c r="G26" s="432"/>
      <c r="H26" s="432"/>
      <c r="I26" s="432"/>
      <c r="J26" s="432">
        <v>7751.2499999999991</v>
      </c>
      <c r="K26" s="432">
        <v>72345</v>
      </c>
    </row>
    <row r="27" spans="1:11" s="260" customFormat="1" ht="93" customHeight="1">
      <c r="A27" s="264">
        <v>2</v>
      </c>
      <c r="B27" s="340">
        <v>16</v>
      </c>
      <c r="C27" s="351" t="s">
        <v>327</v>
      </c>
      <c r="D27" s="343">
        <v>4823</v>
      </c>
      <c r="E27" s="346" t="s">
        <v>80</v>
      </c>
      <c r="F27" s="432">
        <v>129187.5</v>
      </c>
      <c r="G27" s="432"/>
      <c r="H27" s="432"/>
      <c r="I27" s="432"/>
      <c r="J27" s="432">
        <v>15502.499999999998</v>
      </c>
      <c r="K27" s="432">
        <v>144690</v>
      </c>
    </row>
    <row r="28" spans="1:11" s="260" customFormat="1" ht="185.25" customHeight="1">
      <c r="A28" s="264">
        <v>2</v>
      </c>
      <c r="B28" s="340">
        <v>17</v>
      </c>
      <c r="C28" s="351" t="s">
        <v>326</v>
      </c>
      <c r="D28" s="343">
        <v>242</v>
      </c>
      <c r="E28" s="354" t="s">
        <v>31</v>
      </c>
      <c r="F28" s="432">
        <v>1404464.2857142857</v>
      </c>
      <c r="G28" s="432"/>
      <c r="H28" s="432"/>
      <c r="I28" s="432"/>
      <c r="J28" s="432">
        <v>168535.71428571426</v>
      </c>
      <c r="K28" s="432">
        <v>1573000</v>
      </c>
    </row>
    <row r="29" spans="1:11" s="260" customFormat="1" ht="126">
      <c r="A29" s="264">
        <v>2</v>
      </c>
      <c r="B29" s="340">
        <v>18</v>
      </c>
      <c r="C29" s="355" t="s">
        <v>300</v>
      </c>
      <c r="D29" s="343">
        <v>121</v>
      </c>
      <c r="E29" s="354" t="s">
        <v>31</v>
      </c>
      <c r="F29" s="432">
        <v>864285.7142857142</v>
      </c>
      <c r="G29" s="432"/>
      <c r="H29" s="432"/>
      <c r="I29" s="432"/>
      <c r="J29" s="432">
        <v>103714.2857142857</v>
      </c>
      <c r="K29" s="432">
        <v>967999.99999999988</v>
      </c>
    </row>
    <row r="30" spans="1:11" s="260" customFormat="1" ht="137.25" customHeight="1">
      <c r="A30" s="264">
        <v>2</v>
      </c>
      <c r="B30" s="340">
        <v>19</v>
      </c>
      <c r="C30" s="351" t="s">
        <v>301</v>
      </c>
      <c r="D30" s="343">
        <v>69</v>
      </c>
      <c r="E30" s="346" t="s">
        <v>31</v>
      </c>
      <c r="F30" s="432">
        <v>554464.28571428568</v>
      </c>
      <c r="G30" s="432"/>
      <c r="H30" s="432"/>
      <c r="I30" s="432"/>
      <c r="J30" s="432">
        <v>66535.714285714275</v>
      </c>
      <c r="K30" s="432">
        <v>621000</v>
      </c>
    </row>
    <row r="31" spans="1:11" s="260" customFormat="1" ht="165.75" customHeight="1">
      <c r="A31" s="264">
        <v>2</v>
      </c>
      <c r="B31" s="340">
        <v>20</v>
      </c>
      <c r="C31" s="351" t="s">
        <v>308</v>
      </c>
      <c r="D31" s="343">
        <v>200</v>
      </c>
      <c r="E31" s="346" t="s">
        <v>31</v>
      </c>
      <c r="F31" s="432">
        <v>1071428.5714285714</v>
      </c>
      <c r="G31" s="432"/>
      <c r="H31" s="432"/>
      <c r="I31" s="432"/>
      <c r="J31" s="432">
        <v>128571.42857142855</v>
      </c>
      <c r="K31" s="432">
        <v>1200000</v>
      </c>
    </row>
    <row r="32" spans="1:11" s="260" customFormat="1" ht="84">
      <c r="A32" s="264">
        <v>2</v>
      </c>
      <c r="B32" s="340">
        <v>21</v>
      </c>
      <c r="C32" s="356" t="s">
        <v>363</v>
      </c>
      <c r="D32" s="343">
        <v>14</v>
      </c>
      <c r="E32" s="345" t="s">
        <v>31</v>
      </c>
      <c r="F32" s="432">
        <v>62499.999999999993</v>
      </c>
      <c r="G32" s="432"/>
      <c r="H32" s="432"/>
      <c r="I32" s="432"/>
      <c r="J32" s="432">
        <v>7499.9999999999991</v>
      </c>
      <c r="K32" s="432">
        <v>69999.999999999985</v>
      </c>
    </row>
    <row r="33" spans="1:11" s="260" customFormat="1" ht="98">
      <c r="A33" s="264">
        <v>2</v>
      </c>
      <c r="B33" s="340">
        <v>22</v>
      </c>
      <c r="C33" s="356" t="s">
        <v>400</v>
      </c>
      <c r="D33" s="353">
        <v>390.9</v>
      </c>
      <c r="E33" s="345" t="s">
        <v>31</v>
      </c>
      <c r="F33" s="432">
        <v>2094107.1428571427</v>
      </c>
      <c r="G33" s="432"/>
      <c r="H33" s="432"/>
      <c r="I33" s="432"/>
      <c r="J33" s="432">
        <v>251292.8571428571</v>
      </c>
      <c r="K33" s="432">
        <v>2345400</v>
      </c>
    </row>
    <row r="34" spans="1:11" s="260" customFormat="1" ht="112">
      <c r="A34" s="264">
        <v>2</v>
      </c>
      <c r="B34" s="340">
        <v>23</v>
      </c>
      <c r="C34" s="356" t="s">
        <v>467</v>
      </c>
      <c r="D34" s="343">
        <v>92.406277500000016</v>
      </c>
      <c r="E34" s="357" t="s">
        <v>31</v>
      </c>
      <c r="F34" s="432">
        <v>618792.03683035716</v>
      </c>
      <c r="G34" s="432"/>
      <c r="H34" s="432"/>
      <c r="I34" s="432"/>
      <c r="J34" s="432">
        <v>74255.044419642858</v>
      </c>
      <c r="K34" s="432">
        <v>693047.08125000005</v>
      </c>
    </row>
    <row r="35" spans="1:11" s="260" customFormat="1" ht="136.5" customHeight="1">
      <c r="A35" s="264">
        <v>2</v>
      </c>
      <c r="B35" s="340">
        <v>24</v>
      </c>
      <c r="C35" s="356" t="s">
        <v>401</v>
      </c>
      <c r="D35" s="343">
        <v>30846.502200000003</v>
      </c>
      <c r="E35" s="345" t="s">
        <v>241</v>
      </c>
      <c r="F35" s="432">
        <v>2120697.0262500001</v>
      </c>
      <c r="G35" s="432"/>
      <c r="H35" s="432"/>
      <c r="I35" s="432"/>
      <c r="J35" s="432">
        <v>254483.64315000002</v>
      </c>
      <c r="K35" s="432">
        <v>2375180.6694</v>
      </c>
    </row>
    <row r="36" spans="1:11" s="260" customFormat="1" ht="240.75" customHeight="1">
      <c r="A36" s="264">
        <v>2</v>
      </c>
      <c r="B36" s="340">
        <v>25</v>
      </c>
      <c r="C36" s="358" t="s">
        <v>398</v>
      </c>
      <c r="D36" s="343"/>
      <c r="E36" s="348"/>
      <c r="F36" s="343"/>
      <c r="G36" s="343"/>
      <c r="H36" s="343"/>
      <c r="I36" s="343"/>
      <c r="J36" s="343"/>
      <c r="K36" s="343"/>
    </row>
    <row r="37" spans="1:11" s="260" customFormat="1" ht="14.25" customHeight="1">
      <c r="A37" s="264">
        <v>3</v>
      </c>
      <c r="B37" s="340" t="s">
        <v>546</v>
      </c>
      <c r="C37" s="344" t="s">
        <v>364</v>
      </c>
      <c r="D37" s="343">
        <v>1950</v>
      </c>
      <c r="E37" s="348" t="s">
        <v>237</v>
      </c>
      <c r="F37" s="343"/>
      <c r="G37" s="343"/>
      <c r="H37" s="343"/>
      <c r="I37" s="343"/>
      <c r="J37" s="343"/>
      <c r="K37" s="343"/>
    </row>
    <row r="38" spans="1:11" s="242" customFormat="1">
      <c r="A38" s="475">
        <v>4</v>
      </c>
      <c r="B38" s="278" t="s">
        <v>547</v>
      </c>
      <c r="C38" s="296" t="s">
        <v>497</v>
      </c>
      <c r="D38" s="272"/>
      <c r="E38" s="286"/>
      <c r="F38" s="422">
        <v>3960937.4999999995</v>
      </c>
      <c r="G38" s="422"/>
      <c r="H38" s="422"/>
      <c r="I38" s="422"/>
      <c r="J38" s="423">
        <v>475312.49999999994</v>
      </c>
      <c r="K38" s="286">
        <v>4436249.9999999991</v>
      </c>
    </row>
    <row r="39" spans="1:11" s="242" customFormat="1">
      <c r="A39" s="475">
        <v>4</v>
      </c>
      <c r="B39" s="278" t="s">
        <v>548</v>
      </c>
      <c r="C39" s="296" t="s">
        <v>495</v>
      </c>
      <c r="D39" s="272"/>
      <c r="E39" s="286"/>
      <c r="F39" s="422">
        <v>1828124.9999999998</v>
      </c>
      <c r="G39" s="422"/>
      <c r="H39" s="422"/>
      <c r="I39" s="422"/>
      <c r="J39" s="423">
        <v>219374.99999999997</v>
      </c>
      <c r="K39" s="286">
        <v>2047499.9999999998</v>
      </c>
    </row>
    <row r="40" spans="1:11" s="242" customFormat="1">
      <c r="A40" s="475">
        <v>4</v>
      </c>
      <c r="B40" s="278" t="s">
        <v>549</v>
      </c>
      <c r="C40" s="296" t="s">
        <v>496</v>
      </c>
      <c r="D40" s="272"/>
      <c r="E40" s="286"/>
      <c r="F40" s="422">
        <v>304687.49999999994</v>
      </c>
      <c r="G40" s="422"/>
      <c r="H40" s="422"/>
      <c r="I40" s="422"/>
      <c r="J40" s="423">
        <v>36562.499999999993</v>
      </c>
      <c r="K40" s="286">
        <v>341249.99999999994</v>
      </c>
    </row>
    <row r="41" spans="1:11" s="260" customFormat="1" ht="14.25" customHeight="1">
      <c r="A41" s="264">
        <v>3</v>
      </c>
      <c r="B41" s="340" t="s">
        <v>555</v>
      </c>
      <c r="C41" s="344" t="s">
        <v>365</v>
      </c>
      <c r="D41" s="343">
        <v>1449</v>
      </c>
      <c r="E41" s="348" t="s">
        <v>237</v>
      </c>
      <c r="F41" s="343"/>
      <c r="G41" s="343"/>
      <c r="H41" s="343"/>
      <c r="I41" s="343"/>
      <c r="J41" s="343"/>
      <c r="K41" s="343"/>
    </row>
    <row r="42" spans="1:11" s="242" customFormat="1">
      <c r="A42" s="475">
        <v>4</v>
      </c>
      <c r="B42" s="278" t="s">
        <v>547</v>
      </c>
      <c r="C42" s="296" t="s">
        <v>497</v>
      </c>
      <c r="D42" s="272"/>
      <c r="E42" s="286"/>
      <c r="F42" s="422">
        <v>5045625</v>
      </c>
      <c r="G42" s="422"/>
      <c r="H42" s="422"/>
      <c r="I42" s="422"/>
      <c r="J42" s="423">
        <v>605475</v>
      </c>
      <c r="K42" s="286">
        <v>5651100</v>
      </c>
    </row>
    <row r="43" spans="1:11" s="242" customFormat="1">
      <c r="A43" s="475">
        <v>4</v>
      </c>
      <c r="B43" s="278" t="s">
        <v>548</v>
      </c>
      <c r="C43" s="296" t="s">
        <v>495</v>
      </c>
      <c r="D43" s="272"/>
      <c r="E43" s="286"/>
      <c r="F43" s="422">
        <v>2328749.9999999995</v>
      </c>
      <c r="G43" s="422"/>
      <c r="H43" s="422"/>
      <c r="I43" s="422"/>
      <c r="J43" s="423">
        <v>279449.99999999994</v>
      </c>
      <c r="K43" s="286">
        <v>2608199.9999999995</v>
      </c>
    </row>
    <row r="44" spans="1:11" s="242" customFormat="1">
      <c r="A44" s="475">
        <v>4</v>
      </c>
      <c r="B44" s="278" t="s">
        <v>549</v>
      </c>
      <c r="C44" s="296" t="s">
        <v>496</v>
      </c>
      <c r="D44" s="272"/>
      <c r="E44" s="286"/>
      <c r="F44" s="422">
        <v>388124.99999999994</v>
      </c>
      <c r="G44" s="422"/>
      <c r="H44" s="422"/>
      <c r="I44" s="422"/>
      <c r="J44" s="423">
        <v>46574.999999999993</v>
      </c>
      <c r="K44" s="286">
        <v>434699.99999999994</v>
      </c>
    </row>
    <row r="45" spans="1:11" s="260" customFormat="1" ht="14.25" customHeight="1">
      <c r="A45" s="264">
        <v>3</v>
      </c>
      <c r="B45" s="340" t="s">
        <v>556</v>
      </c>
      <c r="C45" s="344" t="s">
        <v>366</v>
      </c>
      <c r="D45" s="343">
        <v>1901</v>
      </c>
      <c r="E45" s="348" t="s">
        <v>237</v>
      </c>
      <c r="F45" s="343"/>
      <c r="G45" s="343"/>
      <c r="H45" s="343"/>
      <c r="I45" s="343"/>
      <c r="J45" s="343"/>
      <c r="K45" s="343"/>
    </row>
    <row r="46" spans="1:11" s="242" customFormat="1">
      <c r="A46" s="475">
        <v>4</v>
      </c>
      <c r="B46" s="278" t="s">
        <v>547</v>
      </c>
      <c r="C46" s="296" t="s">
        <v>497</v>
      </c>
      <c r="D46" s="272"/>
      <c r="E46" s="286"/>
      <c r="F46" s="422">
        <v>16548883.928571425</v>
      </c>
      <c r="G46" s="422"/>
      <c r="H46" s="422"/>
      <c r="I46" s="422"/>
      <c r="J46" s="423">
        <v>1985866.0714285709</v>
      </c>
      <c r="K46" s="286">
        <v>18534749.999999996</v>
      </c>
    </row>
    <row r="47" spans="1:11" s="242" customFormat="1">
      <c r="A47" s="475">
        <v>4</v>
      </c>
      <c r="B47" s="278" t="s">
        <v>548</v>
      </c>
      <c r="C47" s="296" t="s">
        <v>495</v>
      </c>
      <c r="D47" s="272"/>
      <c r="E47" s="286"/>
      <c r="F47" s="422">
        <v>7637946.4285714282</v>
      </c>
      <c r="G47" s="422"/>
      <c r="H47" s="422"/>
      <c r="I47" s="422"/>
      <c r="J47" s="423">
        <v>916553.57142857136</v>
      </c>
      <c r="K47" s="286">
        <v>8554500</v>
      </c>
    </row>
    <row r="48" spans="1:11" s="242" customFormat="1">
      <c r="A48" s="475">
        <v>4</v>
      </c>
      <c r="B48" s="278" t="s">
        <v>549</v>
      </c>
      <c r="C48" s="296" t="s">
        <v>496</v>
      </c>
      <c r="D48" s="272"/>
      <c r="E48" s="286"/>
      <c r="F48" s="422">
        <v>1272991.0714285714</v>
      </c>
      <c r="G48" s="422"/>
      <c r="H48" s="422"/>
      <c r="I48" s="422"/>
      <c r="J48" s="423">
        <v>152758.92857142855</v>
      </c>
      <c r="K48" s="286">
        <v>1425750</v>
      </c>
    </row>
    <row r="49" spans="1:11" s="260" customFormat="1" ht="98">
      <c r="A49" s="264">
        <v>2</v>
      </c>
      <c r="B49" s="340">
        <v>26</v>
      </c>
      <c r="C49" s="359" t="s">
        <v>285</v>
      </c>
      <c r="D49" s="343">
        <v>20</v>
      </c>
      <c r="E49" s="357" t="s">
        <v>31</v>
      </c>
      <c r="F49" s="432">
        <v>6428.5714285714275</v>
      </c>
      <c r="G49" s="432"/>
      <c r="H49" s="432"/>
      <c r="I49" s="432"/>
      <c r="J49" s="432">
        <v>771.42857142857122</v>
      </c>
      <c r="K49" s="432">
        <v>7199.9999999999991</v>
      </c>
    </row>
    <row r="50" spans="1:11" s="260" customFormat="1" ht="61.5" customHeight="1">
      <c r="A50" s="264">
        <v>2</v>
      </c>
      <c r="B50" s="340">
        <v>27</v>
      </c>
      <c r="C50" s="359" t="s">
        <v>317</v>
      </c>
      <c r="D50" s="343">
        <v>10</v>
      </c>
      <c r="E50" s="357" t="s">
        <v>31</v>
      </c>
      <c r="F50" s="432">
        <v>40178.571428571428</v>
      </c>
      <c r="G50" s="432"/>
      <c r="H50" s="432"/>
      <c r="I50" s="432"/>
      <c r="J50" s="432">
        <v>4821.4285714285706</v>
      </c>
      <c r="K50" s="432">
        <v>45000</v>
      </c>
    </row>
    <row r="51" spans="1:11" s="260" customFormat="1" ht="107.25" customHeight="1">
      <c r="A51" s="264">
        <v>2</v>
      </c>
      <c r="B51" s="340">
        <v>28</v>
      </c>
      <c r="C51" s="359" t="s">
        <v>318</v>
      </c>
      <c r="D51" s="343">
        <v>20</v>
      </c>
      <c r="E51" s="357" t="s">
        <v>31</v>
      </c>
      <c r="F51" s="432">
        <v>24107.142857142855</v>
      </c>
      <c r="G51" s="432"/>
      <c r="H51" s="432"/>
      <c r="I51" s="432"/>
      <c r="J51" s="432">
        <v>2892.8571428571422</v>
      </c>
      <c r="K51" s="432">
        <v>26999.999999999996</v>
      </c>
    </row>
    <row r="52" spans="1:11" s="260" customFormat="1" ht="98">
      <c r="A52" s="264">
        <v>2</v>
      </c>
      <c r="B52" s="340">
        <v>29</v>
      </c>
      <c r="C52" s="360" t="s">
        <v>290</v>
      </c>
      <c r="D52" s="343">
        <v>10</v>
      </c>
      <c r="E52" s="357" t="s">
        <v>31</v>
      </c>
      <c r="F52" s="432">
        <v>3571.4285714285711</v>
      </c>
      <c r="G52" s="432"/>
      <c r="H52" s="432"/>
      <c r="I52" s="432"/>
      <c r="J52" s="432">
        <v>428.57142857142856</v>
      </c>
      <c r="K52" s="432">
        <v>3999.9999999999995</v>
      </c>
    </row>
    <row r="53" spans="1:11" s="260" customFormat="1" ht="108" customHeight="1">
      <c r="A53" s="264">
        <v>2</v>
      </c>
      <c r="B53" s="340">
        <v>30</v>
      </c>
      <c r="C53" s="360" t="s">
        <v>374</v>
      </c>
      <c r="D53" s="343">
        <v>10</v>
      </c>
      <c r="E53" s="357" t="s">
        <v>31</v>
      </c>
      <c r="F53" s="432">
        <v>71428.57142857142</v>
      </c>
      <c r="G53" s="432"/>
      <c r="H53" s="432"/>
      <c r="I53" s="432"/>
      <c r="J53" s="432">
        <v>8571.4285714285706</v>
      </c>
      <c r="K53" s="432">
        <v>79999.999999999985</v>
      </c>
    </row>
    <row r="54" spans="1:11" s="260" customFormat="1" ht="92.25" customHeight="1">
      <c r="A54" s="264">
        <v>2</v>
      </c>
      <c r="B54" s="340">
        <v>31</v>
      </c>
      <c r="C54" s="359" t="s">
        <v>286</v>
      </c>
      <c r="D54" s="343">
        <v>10</v>
      </c>
      <c r="E54" s="357" t="s">
        <v>31</v>
      </c>
      <c r="F54" s="432">
        <v>49107.142857142855</v>
      </c>
      <c r="G54" s="432"/>
      <c r="H54" s="432"/>
      <c r="I54" s="432"/>
      <c r="J54" s="432">
        <v>5892.8571428571422</v>
      </c>
      <c r="K54" s="432">
        <v>55000</v>
      </c>
    </row>
    <row r="55" spans="1:11" s="260" customFormat="1" ht="78" customHeight="1">
      <c r="A55" s="264">
        <v>2</v>
      </c>
      <c r="B55" s="340">
        <v>32</v>
      </c>
      <c r="C55" s="356" t="s">
        <v>287</v>
      </c>
      <c r="D55" s="343">
        <v>398</v>
      </c>
      <c r="E55" s="346" t="s">
        <v>31</v>
      </c>
      <c r="F55" s="432">
        <v>639642.85714285704</v>
      </c>
      <c r="G55" s="432"/>
      <c r="H55" s="432"/>
      <c r="I55" s="432"/>
      <c r="J55" s="432">
        <v>76757.142857142841</v>
      </c>
      <c r="K55" s="432">
        <v>716399.99999999988</v>
      </c>
    </row>
    <row r="56" spans="1:11" s="260" customFormat="1" ht="70">
      <c r="A56" s="264">
        <v>2</v>
      </c>
      <c r="B56" s="340">
        <v>33</v>
      </c>
      <c r="C56" s="356" t="s">
        <v>385</v>
      </c>
      <c r="D56" s="343">
        <v>1859.3822809999992</v>
      </c>
      <c r="E56" s="346" t="s">
        <v>31</v>
      </c>
      <c r="F56" s="432">
        <v>913089.51299107086</v>
      </c>
      <c r="G56" s="432"/>
      <c r="H56" s="432"/>
      <c r="I56" s="432"/>
      <c r="J56" s="432">
        <v>109570.74155892851</v>
      </c>
      <c r="K56" s="432">
        <v>1022660.2545499994</v>
      </c>
    </row>
    <row r="57" spans="1:11" s="260" customFormat="1" ht="69" customHeight="1">
      <c r="A57" s="264">
        <v>2</v>
      </c>
      <c r="B57" s="340">
        <v>34</v>
      </c>
      <c r="C57" s="356" t="s">
        <v>526</v>
      </c>
      <c r="D57" s="343"/>
      <c r="E57" s="346"/>
      <c r="F57" s="432"/>
      <c r="G57" s="432"/>
      <c r="H57" s="432"/>
      <c r="I57" s="432"/>
      <c r="J57" s="432"/>
      <c r="K57" s="432"/>
    </row>
    <row r="58" spans="1:11" s="260" customFormat="1" ht="117.75" customHeight="1">
      <c r="A58" s="264">
        <v>3</v>
      </c>
      <c r="B58" s="340" t="s">
        <v>546</v>
      </c>
      <c r="C58" s="356" t="s">
        <v>386</v>
      </c>
      <c r="D58" s="343">
        <v>3399</v>
      </c>
      <c r="E58" s="346" t="s">
        <v>237</v>
      </c>
      <c r="F58" s="432">
        <v>91044.642857142855</v>
      </c>
      <c r="G58" s="432"/>
      <c r="H58" s="432"/>
      <c r="I58" s="432"/>
      <c r="J58" s="432">
        <v>10925.357142857141</v>
      </c>
      <c r="K58" s="432">
        <v>101970</v>
      </c>
    </row>
    <row r="59" spans="1:11" s="260" customFormat="1">
      <c r="A59" s="264">
        <v>3</v>
      </c>
      <c r="B59" s="340" t="s">
        <v>555</v>
      </c>
      <c r="C59" s="356" t="s">
        <v>254</v>
      </c>
      <c r="D59" s="343">
        <v>1901</v>
      </c>
      <c r="E59" s="346" t="s">
        <v>237</v>
      </c>
      <c r="F59" s="432">
        <v>59406.249999999993</v>
      </c>
      <c r="G59" s="432"/>
      <c r="H59" s="432"/>
      <c r="I59" s="432"/>
      <c r="J59" s="432">
        <v>7128.7499999999991</v>
      </c>
      <c r="K59" s="432">
        <v>66534.999999999985</v>
      </c>
    </row>
    <row r="60" spans="1:11" s="260" customFormat="1" ht="63" customHeight="1">
      <c r="A60" s="264">
        <v>2</v>
      </c>
      <c r="B60" s="342">
        <v>35</v>
      </c>
      <c r="C60" s="361" t="s">
        <v>479</v>
      </c>
      <c r="D60" s="343">
        <v>212</v>
      </c>
      <c r="E60" s="342" t="s">
        <v>31</v>
      </c>
      <c r="F60" s="432">
        <v>136285.71428571426</v>
      </c>
      <c r="G60" s="432"/>
      <c r="H60" s="432"/>
      <c r="I60" s="432"/>
      <c r="J60" s="432">
        <v>16354.28571428571</v>
      </c>
      <c r="K60" s="432">
        <v>152639.99999999997</v>
      </c>
    </row>
    <row r="61" spans="1:11" s="260" customFormat="1" ht="75.75" customHeight="1">
      <c r="A61" s="264">
        <v>2</v>
      </c>
      <c r="B61" s="342">
        <v>36</v>
      </c>
      <c r="C61" s="361" t="s">
        <v>480</v>
      </c>
      <c r="D61" s="343">
        <v>212</v>
      </c>
      <c r="E61" s="342" t="s">
        <v>31</v>
      </c>
      <c r="F61" s="432">
        <v>246071.42857142855</v>
      </c>
      <c r="G61" s="432"/>
      <c r="H61" s="432"/>
      <c r="I61" s="432"/>
      <c r="J61" s="432">
        <v>29528.57142857142</v>
      </c>
      <c r="K61" s="432">
        <v>275600</v>
      </c>
    </row>
    <row r="62" spans="1:11" s="260" customFormat="1" ht="56">
      <c r="A62" s="264">
        <v>2</v>
      </c>
      <c r="B62" s="342">
        <v>37</v>
      </c>
      <c r="C62" s="360" t="s">
        <v>289</v>
      </c>
      <c r="D62" s="343">
        <v>106</v>
      </c>
      <c r="E62" s="342" t="s">
        <v>31</v>
      </c>
      <c r="F62" s="432">
        <v>28392.857142857141</v>
      </c>
      <c r="G62" s="432"/>
      <c r="H62" s="432"/>
      <c r="I62" s="432"/>
      <c r="J62" s="432">
        <v>3407.1428571428569</v>
      </c>
      <c r="K62" s="432">
        <v>31800</v>
      </c>
    </row>
    <row r="63" spans="1:11" s="260" customFormat="1" ht="32.25" customHeight="1">
      <c r="A63" s="264">
        <v>2</v>
      </c>
      <c r="B63" s="342">
        <v>38</v>
      </c>
      <c r="C63" s="362" t="s">
        <v>481</v>
      </c>
      <c r="D63" s="343">
        <v>100</v>
      </c>
      <c r="E63" s="342" t="s">
        <v>80</v>
      </c>
      <c r="F63" s="432">
        <v>8035.7142857142844</v>
      </c>
      <c r="G63" s="432"/>
      <c r="H63" s="432"/>
      <c r="I63" s="432"/>
      <c r="J63" s="432">
        <v>964.28571428571411</v>
      </c>
      <c r="K63" s="432">
        <v>8999.9999999999982</v>
      </c>
    </row>
    <row r="64" spans="1:11" s="260" customFormat="1" ht="42">
      <c r="A64" s="264">
        <v>2</v>
      </c>
      <c r="B64" s="342">
        <v>39</v>
      </c>
      <c r="C64" s="362" t="s">
        <v>482</v>
      </c>
      <c r="D64" s="343">
        <v>100</v>
      </c>
      <c r="E64" s="342" t="s">
        <v>80</v>
      </c>
      <c r="F64" s="432">
        <v>8928.5714285714275</v>
      </c>
      <c r="G64" s="432"/>
      <c r="H64" s="432"/>
      <c r="I64" s="432"/>
      <c r="J64" s="432">
        <v>1071.4285714285713</v>
      </c>
      <c r="K64" s="432">
        <v>9999.9999999999982</v>
      </c>
    </row>
    <row r="65" spans="1:11" s="260" customFormat="1" ht="60.75" customHeight="1">
      <c r="A65" s="264">
        <v>2</v>
      </c>
      <c r="B65" s="342">
        <v>40</v>
      </c>
      <c r="C65" s="363" t="s">
        <v>397</v>
      </c>
      <c r="D65" s="343">
        <v>100</v>
      </c>
      <c r="E65" s="342" t="s">
        <v>80</v>
      </c>
      <c r="F65" s="432">
        <v>80357.142857142841</v>
      </c>
      <c r="G65" s="432"/>
      <c r="H65" s="432"/>
      <c r="I65" s="432"/>
      <c r="J65" s="432">
        <v>9642.8571428571413</v>
      </c>
      <c r="K65" s="432">
        <v>89999.999999999985</v>
      </c>
    </row>
    <row r="66" spans="1:11" s="260" customFormat="1" ht="198" customHeight="1">
      <c r="A66" s="264">
        <v>2</v>
      </c>
      <c r="B66" s="342">
        <v>41</v>
      </c>
      <c r="C66" s="364" t="s">
        <v>468</v>
      </c>
      <c r="D66" s="343"/>
      <c r="E66" s="346"/>
      <c r="F66" s="343"/>
      <c r="G66" s="343"/>
      <c r="H66" s="343"/>
      <c r="I66" s="343"/>
      <c r="J66" s="343"/>
      <c r="K66" s="343"/>
    </row>
    <row r="67" spans="1:11" s="260" customFormat="1">
      <c r="A67" s="264">
        <v>3</v>
      </c>
      <c r="B67" s="340" t="s">
        <v>546</v>
      </c>
      <c r="C67" s="365" t="s">
        <v>367</v>
      </c>
      <c r="D67" s="353">
        <v>3</v>
      </c>
      <c r="E67" s="366" t="s">
        <v>251</v>
      </c>
      <c r="F67" s="432"/>
      <c r="G67" s="432"/>
      <c r="H67" s="432"/>
      <c r="I67" s="432"/>
      <c r="J67" s="432"/>
      <c r="K67" s="432"/>
    </row>
    <row r="68" spans="1:11" s="242" customFormat="1">
      <c r="A68" s="475">
        <v>4</v>
      </c>
      <c r="B68" s="278" t="s">
        <v>547</v>
      </c>
      <c r="C68" s="296" t="s">
        <v>497</v>
      </c>
      <c r="D68" s="272"/>
      <c r="E68" s="286"/>
      <c r="F68" s="422">
        <v>62678.57142857142</v>
      </c>
      <c r="G68" s="422"/>
      <c r="H68" s="422"/>
      <c r="I68" s="422"/>
      <c r="J68" s="423">
        <v>7521.4285714285706</v>
      </c>
      <c r="K68" s="286">
        <v>70199.999999999985</v>
      </c>
    </row>
    <row r="69" spans="1:11" s="242" customFormat="1">
      <c r="A69" s="475">
        <v>4</v>
      </c>
      <c r="B69" s="278" t="s">
        <v>548</v>
      </c>
      <c r="C69" s="296" t="s">
        <v>508</v>
      </c>
      <c r="D69" s="272"/>
      <c r="E69" s="286"/>
      <c r="F69" s="422">
        <v>28928.571428571424</v>
      </c>
      <c r="G69" s="422"/>
      <c r="H69" s="422"/>
      <c r="I69" s="422"/>
      <c r="J69" s="423">
        <v>3471.4285714285716</v>
      </c>
      <c r="K69" s="286">
        <v>32399.999999999996</v>
      </c>
    </row>
    <row r="70" spans="1:11" s="242" customFormat="1">
      <c r="A70" s="475">
        <v>4</v>
      </c>
      <c r="B70" s="278" t="s">
        <v>549</v>
      </c>
      <c r="C70" s="296" t="s">
        <v>496</v>
      </c>
      <c r="D70" s="272"/>
      <c r="E70" s="286"/>
      <c r="F70" s="422">
        <v>4821.4285714285716</v>
      </c>
      <c r="G70" s="422"/>
      <c r="H70" s="422"/>
      <c r="I70" s="422"/>
      <c r="J70" s="423">
        <v>578.57142857142856</v>
      </c>
      <c r="K70" s="286">
        <v>5400</v>
      </c>
    </row>
    <row r="71" spans="1:11" s="260" customFormat="1">
      <c r="A71" s="264">
        <v>3</v>
      </c>
      <c r="B71" s="340" t="s">
        <v>555</v>
      </c>
      <c r="C71" s="365" t="s">
        <v>368</v>
      </c>
      <c r="D71" s="353">
        <v>2</v>
      </c>
      <c r="E71" s="366" t="s">
        <v>251</v>
      </c>
      <c r="F71" s="432"/>
      <c r="G71" s="432"/>
      <c r="H71" s="432"/>
      <c r="I71" s="432"/>
      <c r="J71" s="432"/>
      <c r="K71" s="432"/>
    </row>
    <row r="72" spans="1:11" s="242" customFormat="1">
      <c r="A72" s="475">
        <v>4</v>
      </c>
      <c r="B72" s="278" t="s">
        <v>547</v>
      </c>
      <c r="C72" s="296" t="s">
        <v>497</v>
      </c>
      <c r="D72" s="272"/>
      <c r="E72" s="286"/>
      <c r="F72" s="422">
        <v>94017.857142857145</v>
      </c>
      <c r="G72" s="422"/>
      <c r="H72" s="422"/>
      <c r="I72" s="422"/>
      <c r="J72" s="423">
        <v>11282.142857142857</v>
      </c>
      <c r="K72" s="286">
        <v>105300</v>
      </c>
    </row>
    <row r="73" spans="1:11" s="242" customFormat="1">
      <c r="A73" s="475">
        <v>4</v>
      </c>
      <c r="B73" s="278" t="s">
        <v>548</v>
      </c>
      <c r="C73" s="296" t="s">
        <v>508</v>
      </c>
      <c r="D73" s="272"/>
      <c r="E73" s="286"/>
      <c r="F73" s="422">
        <v>43392.857142857138</v>
      </c>
      <c r="G73" s="422"/>
      <c r="H73" s="422"/>
      <c r="I73" s="422"/>
      <c r="J73" s="423">
        <v>5207.142857142856</v>
      </c>
      <c r="K73" s="286">
        <v>48599.999999999993</v>
      </c>
    </row>
    <row r="74" spans="1:11" s="242" customFormat="1">
      <c r="A74" s="475">
        <v>4</v>
      </c>
      <c r="B74" s="278" t="s">
        <v>549</v>
      </c>
      <c r="C74" s="296" t="s">
        <v>496</v>
      </c>
      <c r="D74" s="272"/>
      <c r="E74" s="286"/>
      <c r="F74" s="422">
        <v>7232.1428571428569</v>
      </c>
      <c r="G74" s="422"/>
      <c r="H74" s="422"/>
      <c r="I74" s="422"/>
      <c r="J74" s="423">
        <v>867.85714285714278</v>
      </c>
      <c r="K74" s="286">
        <v>8100</v>
      </c>
    </row>
    <row r="75" spans="1:11" s="260" customFormat="1">
      <c r="A75" s="264">
        <v>3</v>
      </c>
      <c r="B75" s="340" t="s">
        <v>556</v>
      </c>
      <c r="C75" s="365" t="s">
        <v>369</v>
      </c>
      <c r="D75" s="353">
        <v>2</v>
      </c>
      <c r="E75" s="366" t="s">
        <v>251</v>
      </c>
      <c r="F75" s="432"/>
      <c r="G75" s="432"/>
      <c r="H75" s="432"/>
      <c r="I75" s="432"/>
      <c r="J75" s="432"/>
      <c r="K75" s="432"/>
    </row>
    <row r="76" spans="1:11" s="242" customFormat="1">
      <c r="A76" s="475">
        <v>4</v>
      </c>
      <c r="B76" s="278" t="s">
        <v>547</v>
      </c>
      <c r="C76" s="296" t="s">
        <v>497</v>
      </c>
      <c r="D76" s="272"/>
      <c r="E76" s="286"/>
      <c r="F76" s="422">
        <v>533928.57142857136</v>
      </c>
      <c r="G76" s="422"/>
      <c r="H76" s="422"/>
      <c r="I76" s="422"/>
      <c r="J76" s="423">
        <v>64071.428571428572</v>
      </c>
      <c r="K76" s="286">
        <v>597999.99999999988</v>
      </c>
    </row>
    <row r="77" spans="1:11" s="242" customFormat="1">
      <c r="A77" s="475">
        <v>4</v>
      </c>
      <c r="B77" s="278" t="s">
        <v>548</v>
      </c>
      <c r="C77" s="296" t="s">
        <v>508</v>
      </c>
      <c r="D77" s="272"/>
      <c r="E77" s="286"/>
      <c r="F77" s="422">
        <v>246428.57142857139</v>
      </c>
      <c r="G77" s="422"/>
      <c r="H77" s="422"/>
      <c r="I77" s="422"/>
      <c r="J77" s="423">
        <v>29571.428571428569</v>
      </c>
      <c r="K77" s="286">
        <v>275999.99999999994</v>
      </c>
    </row>
    <row r="78" spans="1:11" s="242" customFormat="1">
      <c r="A78" s="475">
        <v>4</v>
      </c>
      <c r="B78" s="278" t="s">
        <v>549</v>
      </c>
      <c r="C78" s="296" t="s">
        <v>496</v>
      </c>
      <c r="D78" s="272"/>
      <c r="E78" s="286"/>
      <c r="F78" s="422">
        <v>41071.428571428572</v>
      </c>
      <c r="G78" s="422"/>
      <c r="H78" s="422"/>
      <c r="I78" s="422"/>
      <c r="J78" s="423">
        <v>4928.5714285714284</v>
      </c>
      <c r="K78" s="286">
        <v>46000</v>
      </c>
    </row>
    <row r="79" spans="1:11" s="260" customFormat="1" ht="180.75" customHeight="1">
      <c r="A79" s="264">
        <v>2</v>
      </c>
      <c r="B79" s="342">
        <v>42</v>
      </c>
      <c r="C79" s="364" t="s">
        <v>469</v>
      </c>
      <c r="D79" s="343"/>
      <c r="E79" s="346"/>
      <c r="F79" s="343"/>
      <c r="G79" s="343"/>
      <c r="H79" s="343"/>
      <c r="I79" s="343"/>
      <c r="J79" s="343"/>
      <c r="K79" s="343"/>
    </row>
    <row r="80" spans="1:11" s="260" customFormat="1">
      <c r="A80" s="264">
        <v>3</v>
      </c>
      <c r="B80" s="342" t="s">
        <v>546</v>
      </c>
      <c r="C80" s="365" t="s">
        <v>370</v>
      </c>
      <c r="D80" s="343">
        <v>8</v>
      </c>
      <c r="E80" s="366" t="s">
        <v>251</v>
      </c>
      <c r="F80" s="432"/>
      <c r="G80" s="432"/>
      <c r="H80" s="432"/>
      <c r="I80" s="432"/>
      <c r="J80" s="432"/>
      <c r="K80" s="432"/>
    </row>
    <row r="81" spans="1:11" s="242" customFormat="1">
      <c r="A81" s="475">
        <v>4</v>
      </c>
      <c r="B81" s="278" t="s">
        <v>547</v>
      </c>
      <c r="C81" s="296" t="s">
        <v>497</v>
      </c>
      <c r="D81" s="272"/>
      <c r="E81" s="286"/>
      <c r="F81" s="422">
        <v>185714.28571428571</v>
      </c>
      <c r="G81" s="422"/>
      <c r="H81" s="422"/>
      <c r="I81" s="422"/>
      <c r="J81" s="423">
        <v>22285.714285714286</v>
      </c>
      <c r="K81" s="286">
        <v>208000</v>
      </c>
    </row>
    <row r="82" spans="1:11" s="242" customFormat="1">
      <c r="A82" s="475">
        <v>4</v>
      </c>
      <c r="B82" s="278" t="s">
        <v>548</v>
      </c>
      <c r="C82" s="296" t="s">
        <v>508</v>
      </c>
      <c r="D82" s="272"/>
      <c r="E82" s="286"/>
      <c r="F82" s="422">
        <v>85714.285714285696</v>
      </c>
      <c r="G82" s="422"/>
      <c r="H82" s="422"/>
      <c r="I82" s="422"/>
      <c r="J82" s="423">
        <v>10285.714285714284</v>
      </c>
      <c r="K82" s="286">
        <v>95999.999999999985</v>
      </c>
    </row>
    <row r="83" spans="1:11" s="242" customFormat="1">
      <c r="A83" s="475">
        <v>4</v>
      </c>
      <c r="B83" s="278" t="s">
        <v>549</v>
      </c>
      <c r="C83" s="296" t="s">
        <v>496</v>
      </c>
      <c r="D83" s="272"/>
      <c r="E83" s="286"/>
      <c r="F83" s="422">
        <v>14285.714285714284</v>
      </c>
      <c r="G83" s="422"/>
      <c r="H83" s="422"/>
      <c r="I83" s="422"/>
      <c r="J83" s="423">
        <v>1714.2857142857142</v>
      </c>
      <c r="K83" s="286">
        <v>15999.999999999998</v>
      </c>
    </row>
    <row r="84" spans="1:11" s="260" customFormat="1">
      <c r="A84" s="264">
        <v>3</v>
      </c>
      <c r="B84" s="342" t="s">
        <v>555</v>
      </c>
      <c r="C84" s="365" t="s">
        <v>371</v>
      </c>
      <c r="D84" s="353">
        <v>3</v>
      </c>
      <c r="E84" s="366" t="s">
        <v>251</v>
      </c>
      <c r="F84" s="432"/>
      <c r="G84" s="432"/>
      <c r="H84" s="432"/>
      <c r="I84" s="432"/>
      <c r="J84" s="432"/>
      <c r="K84" s="432"/>
    </row>
    <row r="85" spans="1:11" s="242" customFormat="1">
      <c r="A85" s="475">
        <v>4</v>
      </c>
      <c r="B85" s="278" t="s">
        <v>547</v>
      </c>
      <c r="C85" s="296" t="s">
        <v>497</v>
      </c>
      <c r="D85" s="272"/>
      <c r="E85" s="286"/>
      <c r="F85" s="422">
        <v>87053.57142857142</v>
      </c>
      <c r="G85" s="422"/>
      <c r="H85" s="422"/>
      <c r="I85" s="422"/>
      <c r="J85" s="423">
        <v>10446.428571428569</v>
      </c>
      <c r="K85" s="286">
        <v>97499.999999999985</v>
      </c>
    </row>
    <row r="86" spans="1:11" s="242" customFormat="1">
      <c r="A86" s="475">
        <v>4</v>
      </c>
      <c r="B86" s="278" t="s">
        <v>548</v>
      </c>
      <c r="C86" s="296" t="s">
        <v>508</v>
      </c>
      <c r="D86" s="272"/>
      <c r="E86" s="286"/>
      <c r="F86" s="422">
        <v>40178.57142857142</v>
      </c>
      <c r="G86" s="422"/>
      <c r="H86" s="422"/>
      <c r="I86" s="422"/>
      <c r="J86" s="423">
        <v>4821.4285714285697</v>
      </c>
      <c r="K86" s="286">
        <v>44999.999999999993</v>
      </c>
    </row>
    <row r="87" spans="1:11" s="242" customFormat="1">
      <c r="A87" s="475">
        <v>4</v>
      </c>
      <c r="B87" s="278" t="s">
        <v>549</v>
      </c>
      <c r="C87" s="296" t="s">
        <v>496</v>
      </c>
      <c r="D87" s="272"/>
      <c r="E87" s="286"/>
      <c r="F87" s="422">
        <v>6696.4285714285706</v>
      </c>
      <c r="G87" s="422"/>
      <c r="H87" s="422"/>
      <c r="I87" s="422"/>
      <c r="J87" s="423">
        <v>803.57142857142844</v>
      </c>
      <c r="K87" s="286">
        <v>7499.9999999999991</v>
      </c>
    </row>
    <row r="88" spans="1:11" s="260" customFormat="1" ht="150.75" customHeight="1">
      <c r="A88" s="264">
        <v>2</v>
      </c>
      <c r="B88" s="342">
        <v>43</v>
      </c>
      <c r="C88" s="364" t="s">
        <v>477</v>
      </c>
      <c r="D88" s="343">
        <v>13</v>
      </c>
      <c r="E88" s="366" t="s">
        <v>251</v>
      </c>
      <c r="F88" s="432">
        <v>731249.99999999988</v>
      </c>
      <c r="G88" s="432"/>
      <c r="H88" s="432"/>
      <c r="I88" s="432"/>
      <c r="J88" s="432">
        <v>87749.999999999985</v>
      </c>
      <c r="K88" s="432">
        <v>818999.99999999988</v>
      </c>
    </row>
    <row r="89" spans="1:11" s="260" customFormat="1" ht="150.75" customHeight="1">
      <c r="A89" s="264">
        <v>2</v>
      </c>
      <c r="B89" s="342">
        <v>44</v>
      </c>
      <c r="C89" s="364" t="s">
        <v>476</v>
      </c>
      <c r="D89" s="343">
        <v>5</v>
      </c>
      <c r="E89" s="366" t="s">
        <v>251</v>
      </c>
      <c r="F89" s="432">
        <v>379464.28571428568</v>
      </c>
      <c r="G89" s="432"/>
      <c r="H89" s="432"/>
      <c r="I89" s="432"/>
      <c r="J89" s="432">
        <v>45535.714285714275</v>
      </c>
      <c r="K89" s="432">
        <v>424999.99999999994</v>
      </c>
    </row>
    <row r="90" spans="1:11" s="260" customFormat="1" ht="75.75" customHeight="1">
      <c r="A90" s="264">
        <v>2</v>
      </c>
      <c r="B90" s="342">
        <v>45</v>
      </c>
      <c r="C90" s="367" t="s">
        <v>372</v>
      </c>
      <c r="D90" s="343">
        <v>5</v>
      </c>
      <c r="E90" s="342" t="s">
        <v>251</v>
      </c>
      <c r="F90" s="432">
        <v>40178.571428571428</v>
      </c>
      <c r="G90" s="432"/>
      <c r="H90" s="432"/>
      <c r="I90" s="432"/>
      <c r="J90" s="432">
        <v>4821.4285714285706</v>
      </c>
      <c r="K90" s="432">
        <v>45000</v>
      </c>
    </row>
    <row r="91" spans="1:11" s="260" customFormat="1" ht="107.25" customHeight="1">
      <c r="A91" s="264">
        <v>2</v>
      </c>
      <c r="B91" s="342">
        <v>46</v>
      </c>
      <c r="C91" s="367" t="s">
        <v>383</v>
      </c>
      <c r="D91" s="343">
        <v>1</v>
      </c>
      <c r="E91" s="342" t="s">
        <v>382</v>
      </c>
      <c r="F91" s="432">
        <v>4464285.7142857136</v>
      </c>
      <c r="G91" s="432"/>
      <c r="H91" s="432"/>
      <c r="I91" s="432"/>
      <c r="J91" s="432">
        <v>535714.28571428556</v>
      </c>
      <c r="K91" s="432">
        <v>4999999.9999999991</v>
      </c>
    </row>
    <row r="92" spans="1:11" ht="28.5" customHeight="1">
      <c r="B92" s="259"/>
      <c r="C92" s="368" t="s">
        <v>373</v>
      </c>
      <c r="D92" s="369"/>
      <c r="E92" s="346"/>
      <c r="F92" s="270">
        <v>70400069.104700908</v>
      </c>
      <c r="G92" s="270"/>
      <c r="H92" s="270"/>
      <c r="I92" s="270"/>
      <c r="J92" s="270">
        <v>8448008.2925641034</v>
      </c>
      <c r="K92" s="270">
        <v>78848077.397264987</v>
      </c>
    </row>
    <row r="93" spans="1:11">
      <c r="C93" s="370"/>
      <c r="D93" s="370"/>
      <c r="E93" s="262"/>
      <c r="F93" s="262"/>
      <c r="G93" s="262"/>
      <c r="H93" s="262"/>
      <c r="I93" s="262"/>
      <c r="J93" s="262"/>
      <c r="K93" s="262"/>
    </row>
    <row r="94" spans="1:11">
      <c r="C94" s="370"/>
      <c r="D94" s="370"/>
      <c r="E94" s="262"/>
      <c r="F94" s="262"/>
      <c r="G94" s="262"/>
      <c r="H94" s="262"/>
      <c r="I94" s="262"/>
      <c r="J94" s="262"/>
      <c r="K94" s="262"/>
    </row>
    <row r="95" spans="1:11">
      <c r="C95" s="370"/>
      <c r="D95" s="370"/>
      <c r="E95" s="262"/>
      <c r="F95" s="262"/>
      <c r="G95" s="262"/>
      <c r="H95" s="262"/>
      <c r="I95" s="262"/>
      <c r="J95" s="262"/>
      <c r="K95" s="262"/>
    </row>
    <row r="96" spans="1:11">
      <c r="C96" s="370"/>
      <c r="D96" s="370"/>
      <c r="E96" s="262"/>
      <c r="F96" s="262"/>
      <c r="G96" s="262"/>
      <c r="H96" s="262"/>
      <c r="I96" s="262"/>
      <c r="J96" s="262"/>
      <c r="K96" s="262"/>
    </row>
    <row r="97" spans="2:18">
      <c r="C97" s="370"/>
      <c r="D97" s="370"/>
      <c r="E97" s="262"/>
      <c r="F97" s="262"/>
      <c r="G97" s="262"/>
      <c r="H97" s="262"/>
      <c r="I97" s="262"/>
      <c r="J97" s="262"/>
      <c r="K97" s="262"/>
    </row>
    <row r="98" spans="2:18">
      <c r="C98" s="370"/>
      <c r="D98" s="370"/>
      <c r="E98" s="262"/>
      <c r="F98" s="262"/>
      <c r="G98" s="262"/>
      <c r="H98" s="262"/>
      <c r="I98" s="262"/>
      <c r="J98" s="262"/>
      <c r="K98" s="262"/>
    </row>
    <row r="99" spans="2:18">
      <c r="C99" s="370"/>
      <c r="D99" s="370"/>
      <c r="E99" s="262"/>
      <c r="F99" s="262"/>
      <c r="G99" s="262"/>
      <c r="H99" s="262"/>
      <c r="I99" s="262"/>
      <c r="J99" s="262"/>
      <c r="K99" s="262"/>
    </row>
    <row r="100" spans="2:18">
      <c r="C100" s="370"/>
      <c r="D100" s="370"/>
      <c r="E100" s="262"/>
      <c r="F100" s="262"/>
      <c r="G100" s="262"/>
      <c r="H100" s="262"/>
      <c r="I100" s="262"/>
      <c r="J100" s="262"/>
      <c r="K100" s="262"/>
    </row>
    <row r="101" spans="2:18">
      <c r="C101" s="370"/>
      <c r="D101" s="370"/>
      <c r="E101" s="244"/>
      <c r="F101" s="262"/>
      <c r="G101" s="262"/>
      <c r="H101" s="262"/>
      <c r="I101" s="262"/>
      <c r="J101" s="262"/>
      <c r="K101" s="262"/>
    </row>
    <row r="102" spans="2:18">
      <c r="C102" s="370"/>
      <c r="D102" s="370"/>
      <c r="E102" s="244"/>
      <c r="F102" s="262"/>
      <c r="G102" s="262"/>
      <c r="H102" s="262"/>
      <c r="I102" s="262"/>
      <c r="J102" s="262"/>
      <c r="K102" s="262"/>
    </row>
    <row r="103" spans="2:18">
      <c r="C103" s="370"/>
      <c r="D103" s="370"/>
      <c r="E103" s="244"/>
      <c r="F103" s="262"/>
      <c r="G103" s="262"/>
      <c r="H103" s="262"/>
      <c r="I103" s="262"/>
      <c r="J103" s="262"/>
      <c r="K103" s="262"/>
    </row>
    <row r="104" spans="2:18">
      <c r="C104" s="370"/>
      <c r="D104" s="370"/>
      <c r="E104" s="244"/>
      <c r="F104" s="262"/>
      <c r="G104" s="262"/>
      <c r="H104" s="262"/>
      <c r="I104" s="262"/>
      <c r="J104" s="262"/>
      <c r="K104" s="262"/>
    </row>
    <row r="105" spans="2:18">
      <c r="C105" s="370"/>
      <c r="D105" s="370"/>
      <c r="E105" s="244"/>
      <c r="F105" s="262"/>
      <c r="G105" s="262"/>
      <c r="H105" s="262"/>
      <c r="I105" s="262"/>
      <c r="J105" s="262"/>
      <c r="K105" s="262"/>
    </row>
    <row r="106" spans="2:18" s="263" customFormat="1">
      <c r="B106" s="261"/>
      <c r="C106" s="370"/>
      <c r="D106" s="370"/>
      <c r="E106" s="244"/>
      <c r="F106" s="262"/>
      <c r="G106" s="262"/>
      <c r="H106" s="262"/>
      <c r="I106" s="262"/>
      <c r="J106" s="262"/>
      <c r="K106" s="262"/>
      <c r="L106" s="258"/>
      <c r="M106" s="258"/>
      <c r="N106" s="258"/>
      <c r="O106" s="258"/>
      <c r="P106" s="258"/>
      <c r="Q106" s="258"/>
      <c r="R106" s="258"/>
    </row>
    <row r="107" spans="2:18" s="263" customFormat="1">
      <c r="B107" s="261"/>
      <c r="C107" s="370"/>
      <c r="D107" s="370"/>
      <c r="E107" s="244"/>
      <c r="F107" s="262"/>
      <c r="G107" s="262"/>
      <c r="H107" s="262"/>
      <c r="I107" s="262"/>
      <c r="J107" s="262"/>
      <c r="K107" s="262"/>
      <c r="L107" s="258"/>
      <c r="M107" s="258"/>
      <c r="N107" s="258"/>
      <c r="O107" s="258"/>
      <c r="P107" s="258"/>
      <c r="Q107" s="258"/>
      <c r="R107" s="258"/>
    </row>
    <row r="108" spans="2:18" s="263" customFormat="1">
      <c r="B108" s="261"/>
      <c r="C108" s="370"/>
      <c r="D108" s="370"/>
      <c r="E108" s="244"/>
      <c r="F108" s="262"/>
      <c r="G108" s="262"/>
      <c r="H108" s="262"/>
      <c r="I108" s="262"/>
      <c r="J108" s="262"/>
      <c r="K108" s="262"/>
      <c r="L108" s="258"/>
      <c r="M108" s="258"/>
      <c r="N108" s="258"/>
      <c r="O108" s="258"/>
      <c r="P108" s="258"/>
      <c r="Q108" s="258"/>
      <c r="R108" s="258"/>
    </row>
    <row r="109" spans="2:18" s="263" customFormat="1">
      <c r="B109" s="261"/>
      <c r="C109" s="370"/>
      <c r="D109" s="370"/>
      <c r="E109" s="244"/>
      <c r="F109" s="262"/>
      <c r="G109" s="262"/>
      <c r="H109" s="262"/>
      <c r="I109" s="262"/>
      <c r="J109" s="262"/>
      <c r="K109" s="262"/>
      <c r="L109" s="258"/>
      <c r="M109" s="258"/>
      <c r="N109" s="258"/>
      <c r="O109" s="258"/>
      <c r="P109" s="258"/>
      <c r="Q109" s="258"/>
      <c r="R109" s="258"/>
    </row>
    <row r="110" spans="2:18" s="263" customFormat="1">
      <c r="B110" s="261"/>
      <c r="C110" s="370"/>
      <c r="D110" s="370"/>
      <c r="E110" s="244"/>
      <c r="F110" s="262"/>
      <c r="G110" s="262"/>
      <c r="H110" s="262"/>
      <c r="I110" s="262"/>
      <c r="J110" s="262"/>
      <c r="K110" s="262"/>
      <c r="L110" s="258"/>
      <c r="M110" s="258"/>
      <c r="N110" s="258"/>
      <c r="O110" s="258"/>
      <c r="P110" s="258"/>
      <c r="Q110" s="258"/>
      <c r="R110" s="258"/>
    </row>
    <row r="111" spans="2:18" s="263" customFormat="1">
      <c r="B111" s="261"/>
      <c r="C111" s="370"/>
      <c r="D111" s="370"/>
      <c r="E111" s="244"/>
      <c r="F111" s="262"/>
      <c r="G111" s="262"/>
      <c r="H111" s="262"/>
      <c r="I111" s="262"/>
      <c r="J111" s="262"/>
      <c r="K111" s="262"/>
      <c r="L111" s="258"/>
      <c r="M111" s="258"/>
      <c r="N111" s="258"/>
      <c r="O111" s="258"/>
      <c r="P111" s="258"/>
      <c r="Q111" s="258"/>
      <c r="R111" s="258"/>
    </row>
    <row r="112" spans="2:18" s="263" customFormat="1">
      <c r="B112" s="261"/>
      <c r="C112" s="370"/>
      <c r="D112" s="370"/>
      <c r="E112" s="244"/>
      <c r="F112" s="262"/>
      <c r="G112" s="262"/>
      <c r="H112" s="262"/>
      <c r="I112" s="262"/>
      <c r="J112" s="262"/>
      <c r="K112" s="262"/>
      <c r="L112" s="258"/>
      <c r="M112" s="258"/>
      <c r="N112" s="258"/>
      <c r="O112" s="258"/>
      <c r="P112" s="258"/>
      <c r="Q112" s="258"/>
      <c r="R112" s="258"/>
    </row>
    <row r="113" spans="2:18" s="263" customFormat="1">
      <c r="B113" s="261"/>
      <c r="C113" s="370"/>
      <c r="D113" s="370"/>
      <c r="E113" s="244"/>
      <c r="F113" s="262"/>
      <c r="G113" s="262"/>
      <c r="H113" s="262"/>
      <c r="I113" s="262"/>
      <c r="J113" s="262"/>
      <c r="K113" s="262"/>
      <c r="L113" s="258"/>
      <c r="M113" s="258"/>
      <c r="N113" s="258"/>
      <c r="O113" s="258"/>
      <c r="P113" s="258"/>
      <c r="Q113" s="258"/>
      <c r="R113" s="258"/>
    </row>
    <row r="114" spans="2:18" s="263" customFormat="1">
      <c r="B114" s="261"/>
      <c r="C114" s="370"/>
      <c r="D114" s="370"/>
      <c r="E114" s="244"/>
      <c r="F114" s="262"/>
      <c r="G114" s="262"/>
      <c r="H114" s="262"/>
      <c r="I114" s="262"/>
      <c r="J114" s="262"/>
      <c r="K114" s="262"/>
      <c r="L114" s="258"/>
      <c r="M114" s="258"/>
      <c r="N114" s="258"/>
      <c r="O114" s="258"/>
      <c r="P114" s="258"/>
      <c r="Q114" s="258"/>
      <c r="R114" s="258"/>
    </row>
    <row r="115" spans="2:18" s="263" customFormat="1">
      <c r="B115" s="261"/>
      <c r="C115" s="370"/>
      <c r="D115" s="370"/>
      <c r="E115" s="244"/>
      <c r="F115" s="262"/>
      <c r="G115" s="262"/>
      <c r="H115" s="262"/>
      <c r="I115" s="262"/>
      <c r="J115" s="262"/>
      <c r="K115" s="262"/>
      <c r="L115" s="258"/>
      <c r="M115" s="258"/>
      <c r="N115" s="258"/>
      <c r="O115" s="258"/>
      <c r="P115" s="258"/>
      <c r="Q115" s="258"/>
      <c r="R115" s="258"/>
    </row>
    <row r="116" spans="2:18" s="263" customFormat="1">
      <c r="B116" s="261"/>
      <c r="C116" s="370"/>
      <c r="D116" s="370"/>
      <c r="E116" s="244"/>
      <c r="F116" s="262"/>
      <c r="G116" s="262"/>
      <c r="H116" s="262"/>
      <c r="I116" s="262"/>
      <c r="J116" s="262"/>
      <c r="K116" s="262"/>
      <c r="L116" s="258"/>
      <c r="M116" s="258"/>
      <c r="N116" s="258"/>
      <c r="O116" s="258"/>
      <c r="P116" s="258"/>
      <c r="Q116" s="258"/>
      <c r="R116" s="258"/>
    </row>
    <row r="117" spans="2:18" s="263" customFormat="1">
      <c r="B117" s="261"/>
      <c r="C117" s="370"/>
      <c r="D117" s="370"/>
      <c r="E117" s="244"/>
      <c r="F117" s="262"/>
      <c r="G117" s="262"/>
      <c r="H117" s="262"/>
      <c r="I117" s="262"/>
      <c r="J117" s="262"/>
      <c r="K117" s="262"/>
      <c r="L117" s="258"/>
      <c r="M117" s="258"/>
      <c r="N117" s="258"/>
      <c r="O117" s="258"/>
      <c r="P117" s="258"/>
      <c r="Q117" s="258"/>
      <c r="R117" s="258"/>
    </row>
    <row r="118" spans="2:18" s="263" customFormat="1">
      <c r="B118" s="261"/>
      <c r="C118" s="370"/>
      <c r="D118" s="370"/>
      <c r="E118" s="244"/>
      <c r="F118" s="262"/>
      <c r="G118" s="262"/>
      <c r="H118" s="262"/>
      <c r="I118" s="262"/>
      <c r="J118" s="262"/>
      <c r="K118" s="262"/>
      <c r="L118" s="258"/>
      <c r="M118" s="258"/>
      <c r="N118" s="258"/>
      <c r="O118" s="258"/>
      <c r="P118" s="258"/>
      <c r="Q118" s="258"/>
      <c r="R118" s="258"/>
    </row>
    <row r="119" spans="2:18" s="263" customFormat="1">
      <c r="B119" s="261"/>
      <c r="C119" s="370"/>
      <c r="D119" s="370"/>
      <c r="E119" s="244"/>
      <c r="F119" s="262"/>
      <c r="G119" s="262"/>
      <c r="H119" s="262"/>
      <c r="I119" s="262"/>
      <c r="J119" s="262"/>
      <c r="K119" s="262"/>
      <c r="L119" s="258"/>
      <c r="M119" s="258"/>
      <c r="N119" s="258"/>
      <c r="O119" s="258"/>
      <c r="P119" s="258"/>
      <c r="Q119" s="258"/>
      <c r="R119" s="258"/>
    </row>
    <row r="120" spans="2:18" s="263" customFormat="1">
      <c r="B120" s="261"/>
      <c r="C120" s="370"/>
      <c r="D120" s="370"/>
      <c r="E120" s="244"/>
      <c r="F120" s="262"/>
      <c r="G120" s="262"/>
      <c r="H120" s="262"/>
      <c r="I120" s="262"/>
      <c r="J120" s="262"/>
      <c r="K120" s="262"/>
      <c r="L120" s="258"/>
      <c r="M120" s="258"/>
      <c r="N120" s="258"/>
      <c r="O120" s="258"/>
      <c r="P120" s="258"/>
      <c r="Q120" s="258"/>
      <c r="R120" s="258"/>
    </row>
    <row r="121" spans="2:18" s="263" customFormat="1">
      <c r="B121" s="261"/>
      <c r="C121" s="370"/>
      <c r="D121" s="370"/>
      <c r="E121" s="244"/>
      <c r="F121" s="262"/>
      <c r="G121" s="262"/>
      <c r="H121" s="262"/>
      <c r="I121" s="262"/>
      <c r="J121" s="262"/>
      <c r="K121" s="262"/>
      <c r="L121" s="258"/>
      <c r="M121" s="258"/>
      <c r="N121" s="258"/>
      <c r="O121" s="258"/>
      <c r="P121" s="258"/>
      <c r="Q121" s="258"/>
      <c r="R121" s="258"/>
    </row>
    <row r="122" spans="2:18" s="263" customFormat="1">
      <c r="B122" s="261"/>
      <c r="C122" s="370"/>
      <c r="D122" s="370"/>
      <c r="E122" s="244"/>
      <c r="F122" s="262"/>
      <c r="G122" s="262"/>
      <c r="H122" s="262"/>
      <c r="I122" s="262"/>
      <c r="J122" s="262"/>
      <c r="K122" s="262"/>
      <c r="L122" s="258"/>
      <c r="M122" s="258"/>
      <c r="N122" s="258"/>
      <c r="O122" s="258"/>
      <c r="P122" s="258"/>
      <c r="Q122" s="258"/>
      <c r="R122" s="258"/>
    </row>
    <row r="123" spans="2:18" s="263" customFormat="1">
      <c r="B123" s="261"/>
      <c r="C123" s="370"/>
      <c r="D123" s="370"/>
      <c r="E123" s="244"/>
      <c r="F123" s="262"/>
      <c r="G123" s="262"/>
      <c r="H123" s="262"/>
      <c r="I123" s="262"/>
      <c r="J123" s="262"/>
      <c r="K123" s="262"/>
      <c r="L123" s="258"/>
      <c r="M123" s="258"/>
      <c r="N123" s="258"/>
      <c r="O123" s="258"/>
      <c r="P123" s="258"/>
      <c r="Q123" s="258"/>
      <c r="R123" s="258"/>
    </row>
    <row r="124" spans="2:18" s="263" customFormat="1">
      <c r="B124" s="261"/>
      <c r="C124" s="370"/>
      <c r="D124" s="370"/>
      <c r="E124" s="244"/>
      <c r="F124" s="262"/>
      <c r="G124" s="262"/>
      <c r="H124" s="262"/>
      <c r="I124" s="262"/>
      <c r="J124" s="262"/>
      <c r="K124" s="262"/>
      <c r="L124" s="258"/>
      <c r="M124" s="258"/>
      <c r="N124" s="258"/>
      <c r="O124" s="258"/>
      <c r="P124" s="258"/>
      <c r="Q124" s="258"/>
      <c r="R124" s="258"/>
    </row>
    <row r="125" spans="2:18" s="263" customFormat="1">
      <c r="B125" s="261"/>
      <c r="C125" s="370"/>
      <c r="D125" s="370"/>
      <c r="E125" s="244"/>
      <c r="F125" s="262"/>
      <c r="G125" s="262"/>
      <c r="H125" s="262"/>
      <c r="I125" s="262"/>
      <c r="J125" s="262"/>
      <c r="K125" s="262"/>
      <c r="L125" s="258"/>
      <c r="M125" s="258"/>
      <c r="N125" s="258"/>
      <c r="O125" s="258"/>
      <c r="P125" s="258"/>
      <c r="Q125" s="258"/>
      <c r="R125" s="258"/>
    </row>
    <row r="126" spans="2:18" s="263" customFormat="1">
      <c r="B126" s="261"/>
      <c r="C126" s="370"/>
      <c r="D126" s="370"/>
      <c r="E126" s="244"/>
      <c r="F126" s="262"/>
      <c r="G126" s="262"/>
      <c r="H126" s="262"/>
      <c r="I126" s="262"/>
      <c r="J126" s="262"/>
      <c r="K126" s="262"/>
      <c r="L126" s="258"/>
      <c r="M126" s="258"/>
      <c r="N126" s="258"/>
      <c r="O126" s="258"/>
      <c r="P126" s="258"/>
      <c r="Q126" s="258"/>
      <c r="R126" s="258"/>
    </row>
    <row r="127" spans="2:18" s="263" customFormat="1">
      <c r="B127" s="261"/>
      <c r="C127" s="370"/>
      <c r="D127" s="370"/>
      <c r="E127" s="244"/>
      <c r="F127" s="262"/>
      <c r="G127" s="262"/>
      <c r="H127" s="262"/>
      <c r="I127" s="262"/>
      <c r="J127" s="262"/>
      <c r="K127" s="262"/>
      <c r="L127" s="258"/>
      <c r="M127" s="258"/>
      <c r="N127" s="258"/>
      <c r="O127" s="258"/>
      <c r="P127" s="258"/>
      <c r="Q127" s="258"/>
      <c r="R127" s="258"/>
    </row>
    <row r="128" spans="2:18" s="263" customFormat="1">
      <c r="B128" s="261"/>
      <c r="C128" s="370"/>
      <c r="D128" s="370"/>
      <c r="E128" s="244"/>
      <c r="F128" s="262"/>
      <c r="G128" s="262"/>
      <c r="H128" s="262"/>
      <c r="I128" s="262"/>
      <c r="J128" s="262"/>
      <c r="K128" s="262"/>
      <c r="L128" s="258"/>
      <c r="M128" s="258"/>
      <c r="N128" s="258"/>
      <c r="O128" s="258"/>
      <c r="P128" s="258"/>
      <c r="Q128" s="258"/>
      <c r="R128" s="258"/>
    </row>
    <row r="129" spans="2:18" s="263" customFormat="1">
      <c r="B129" s="261"/>
      <c r="C129" s="370"/>
      <c r="D129" s="370"/>
      <c r="E129" s="244"/>
      <c r="F129" s="262"/>
      <c r="G129" s="262"/>
      <c r="H129" s="262"/>
      <c r="I129" s="262"/>
      <c r="J129" s="262"/>
      <c r="K129" s="262"/>
      <c r="L129" s="258"/>
      <c r="M129" s="258"/>
      <c r="N129" s="258"/>
      <c r="O129" s="258"/>
      <c r="P129" s="258"/>
      <c r="Q129" s="258"/>
      <c r="R129" s="258"/>
    </row>
    <row r="130" spans="2:18" s="263" customFormat="1">
      <c r="B130" s="261"/>
      <c r="C130" s="370"/>
      <c r="D130" s="370"/>
      <c r="E130" s="244"/>
      <c r="F130" s="262"/>
      <c r="G130" s="262"/>
      <c r="H130" s="262"/>
      <c r="I130" s="262"/>
      <c r="J130" s="262"/>
      <c r="K130" s="262"/>
      <c r="L130" s="258"/>
      <c r="M130" s="258"/>
      <c r="N130" s="258"/>
      <c r="O130" s="258"/>
      <c r="P130" s="258"/>
      <c r="Q130" s="258"/>
      <c r="R130" s="258"/>
    </row>
    <row r="131" spans="2:18" s="263" customFormat="1">
      <c r="B131" s="261"/>
      <c r="C131" s="370"/>
      <c r="D131" s="370"/>
      <c r="E131" s="244"/>
      <c r="F131" s="262"/>
      <c r="G131" s="262"/>
      <c r="H131" s="262"/>
      <c r="I131" s="262"/>
      <c r="J131" s="262"/>
      <c r="K131" s="262"/>
      <c r="L131" s="258"/>
      <c r="M131" s="258"/>
      <c r="N131" s="258"/>
      <c r="O131" s="258"/>
      <c r="P131" s="258"/>
      <c r="Q131" s="258"/>
      <c r="R131" s="258"/>
    </row>
    <row r="132" spans="2:18" s="263" customFormat="1">
      <c r="B132" s="261"/>
      <c r="C132" s="370"/>
      <c r="D132" s="370"/>
      <c r="E132" s="244"/>
      <c r="F132" s="262"/>
      <c r="G132" s="262"/>
      <c r="H132" s="262"/>
      <c r="I132" s="262"/>
      <c r="J132" s="262"/>
      <c r="K132" s="262"/>
      <c r="L132" s="258"/>
      <c r="M132" s="258"/>
      <c r="N132" s="258"/>
      <c r="O132" s="258"/>
      <c r="P132" s="258"/>
      <c r="Q132" s="258"/>
      <c r="R132" s="258"/>
    </row>
    <row r="133" spans="2:18" s="263" customFormat="1">
      <c r="B133" s="261"/>
      <c r="C133" s="370"/>
      <c r="D133" s="370"/>
      <c r="E133" s="244"/>
      <c r="F133" s="262"/>
      <c r="G133" s="262"/>
      <c r="H133" s="262"/>
      <c r="I133" s="262"/>
      <c r="J133" s="262"/>
      <c r="K133" s="262"/>
      <c r="L133" s="258"/>
      <c r="M133" s="258"/>
      <c r="N133" s="258"/>
      <c r="O133" s="258"/>
      <c r="P133" s="258"/>
      <c r="Q133" s="258"/>
      <c r="R133" s="258"/>
    </row>
    <row r="134" spans="2:18" s="263" customFormat="1">
      <c r="B134" s="261"/>
      <c r="C134" s="370"/>
      <c r="D134" s="370"/>
      <c r="E134" s="244"/>
      <c r="F134" s="262"/>
      <c r="G134" s="262"/>
      <c r="H134" s="262"/>
      <c r="I134" s="262"/>
      <c r="J134" s="262"/>
      <c r="K134" s="262"/>
      <c r="L134" s="258"/>
      <c r="M134" s="258"/>
      <c r="N134" s="258"/>
      <c r="O134" s="258"/>
      <c r="P134" s="258"/>
      <c r="Q134" s="258"/>
      <c r="R134" s="258"/>
    </row>
    <row r="135" spans="2:18" s="263" customFormat="1">
      <c r="B135" s="261"/>
      <c r="C135" s="370"/>
      <c r="D135" s="370"/>
      <c r="E135" s="244"/>
      <c r="F135" s="262"/>
      <c r="G135" s="262"/>
      <c r="H135" s="262"/>
      <c r="I135" s="262"/>
      <c r="J135" s="262"/>
      <c r="K135" s="262"/>
      <c r="L135" s="258"/>
      <c r="M135" s="258"/>
      <c r="N135" s="258"/>
      <c r="O135" s="258"/>
      <c r="P135" s="258"/>
      <c r="Q135" s="258"/>
      <c r="R135" s="258"/>
    </row>
    <row r="136" spans="2:18" s="263" customFormat="1">
      <c r="B136" s="261"/>
      <c r="C136" s="370"/>
      <c r="D136" s="370"/>
      <c r="E136" s="244"/>
      <c r="F136" s="262"/>
      <c r="G136" s="262"/>
      <c r="H136" s="262"/>
      <c r="I136" s="262"/>
      <c r="J136" s="262"/>
      <c r="K136" s="262"/>
      <c r="L136" s="258"/>
      <c r="M136" s="258"/>
      <c r="N136" s="258"/>
      <c r="O136" s="258"/>
      <c r="P136" s="258"/>
      <c r="Q136" s="258"/>
      <c r="R136" s="258"/>
    </row>
    <row r="137" spans="2:18" s="263" customFormat="1">
      <c r="B137" s="261"/>
      <c r="C137" s="370"/>
      <c r="D137" s="370"/>
      <c r="E137" s="244"/>
      <c r="F137" s="262"/>
      <c r="G137" s="262"/>
      <c r="H137" s="262"/>
      <c r="I137" s="262"/>
      <c r="J137" s="262"/>
      <c r="K137" s="262"/>
      <c r="L137" s="258"/>
      <c r="M137" s="258"/>
      <c r="N137" s="258"/>
      <c r="O137" s="258"/>
      <c r="P137" s="258"/>
      <c r="Q137" s="258"/>
      <c r="R137" s="258"/>
    </row>
    <row r="138" spans="2:18" s="263" customFormat="1">
      <c r="B138" s="261"/>
      <c r="C138" s="370"/>
      <c r="D138" s="370"/>
      <c r="E138" s="244"/>
      <c r="F138" s="262"/>
      <c r="G138" s="262"/>
      <c r="H138" s="262"/>
      <c r="I138" s="262"/>
      <c r="J138" s="262"/>
      <c r="K138" s="262"/>
      <c r="L138" s="258"/>
      <c r="M138" s="258"/>
      <c r="N138" s="258"/>
      <c r="O138" s="258"/>
      <c r="P138" s="258"/>
      <c r="Q138" s="258"/>
      <c r="R138" s="258"/>
    </row>
    <row r="139" spans="2:18" s="263" customFormat="1">
      <c r="B139" s="261"/>
      <c r="C139" s="370"/>
      <c r="D139" s="370"/>
      <c r="E139" s="244"/>
      <c r="F139" s="262"/>
      <c r="G139" s="262"/>
      <c r="H139" s="262"/>
      <c r="I139" s="262"/>
      <c r="J139" s="262"/>
      <c r="K139" s="262"/>
      <c r="L139" s="258"/>
      <c r="M139" s="258"/>
      <c r="N139" s="258"/>
      <c r="O139" s="258"/>
      <c r="P139" s="258"/>
      <c r="Q139" s="258"/>
      <c r="R139" s="258"/>
    </row>
    <row r="140" spans="2:18" s="263" customFormat="1">
      <c r="B140" s="261"/>
      <c r="C140" s="370"/>
      <c r="D140" s="370"/>
      <c r="E140" s="244"/>
      <c r="F140" s="262"/>
      <c r="G140" s="262"/>
      <c r="H140" s="262"/>
      <c r="I140" s="262"/>
      <c r="J140" s="262"/>
      <c r="K140" s="262"/>
      <c r="L140" s="258"/>
      <c r="M140" s="258"/>
      <c r="N140" s="258"/>
      <c r="O140" s="258"/>
      <c r="P140" s="258"/>
      <c r="Q140" s="258"/>
      <c r="R140" s="258"/>
    </row>
    <row r="141" spans="2:18" s="263" customFormat="1">
      <c r="B141" s="261"/>
      <c r="C141" s="370"/>
      <c r="D141" s="370"/>
      <c r="E141" s="244"/>
      <c r="F141" s="262"/>
      <c r="G141" s="262"/>
      <c r="H141" s="262"/>
      <c r="I141" s="262"/>
      <c r="J141" s="262"/>
      <c r="K141" s="262"/>
      <c r="L141" s="258"/>
      <c r="M141" s="258"/>
      <c r="N141" s="258"/>
      <c r="O141" s="258"/>
      <c r="P141" s="258"/>
      <c r="Q141" s="258"/>
      <c r="R141" s="258"/>
    </row>
    <row r="142" spans="2:18" s="263" customFormat="1">
      <c r="B142" s="261"/>
      <c r="C142" s="370"/>
      <c r="D142" s="370"/>
      <c r="E142" s="244"/>
      <c r="F142" s="262"/>
      <c r="G142" s="262"/>
      <c r="H142" s="262"/>
      <c r="I142" s="262"/>
      <c r="J142" s="262"/>
      <c r="K142" s="262"/>
      <c r="L142" s="258"/>
      <c r="M142" s="258"/>
      <c r="N142" s="258"/>
      <c r="O142" s="258"/>
      <c r="P142" s="258"/>
      <c r="Q142" s="258"/>
      <c r="R142" s="258"/>
    </row>
    <row r="143" spans="2:18" s="263" customFormat="1">
      <c r="B143" s="261"/>
      <c r="C143" s="370"/>
      <c r="D143" s="370"/>
      <c r="E143" s="244"/>
      <c r="F143" s="262"/>
      <c r="G143" s="262"/>
      <c r="H143" s="262"/>
      <c r="I143" s="262"/>
      <c r="J143" s="262"/>
      <c r="K143" s="262"/>
      <c r="L143" s="258"/>
      <c r="M143" s="258"/>
      <c r="N143" s="258"/>
      <c r="O143" s="258"/>
      <c r="P143" s="258"/>
      <c r="Q143" s="258"/>
      <c r="R143" s="258"/>
    </row>
    <row r="144" spans="2:18" s="263" customFormat="1">
      <c r="B144" s="261"/>
      <c r="C144" s="370"/>
      <c r="D144" s="370"/>
      <c r="E144" s="244"/>
      <c r="F144" s="262"/>
      <c r="G144" s="262"/>
      <c r="H144" s="262"/>
      <c r="I144" s="262"/>
      <c r="J144" s="262"/>
      <c r="K144" s="262"/>
      <c r="L144" s="258"/>
      <c r="M144" s="258"/>
      <c r="N144" s="258"/>
      <c r="O144" s="258"/>
      <c r="P144" s="258"/>
      <c r="Q144" s="258"/>
      <c r="R144" s="258"/>
    </row>
    <row r="145" spans="2:18" s="263" customFormat="1">
      <c r="B145" s="261"/>
      <c r="C145" s="370"/>
      <c r="D145" s="370"/>
      <c r="E145" s="244"/>
      <c r="F145" s="262"/>
      <c r="G145" s="262"/>
      <c r="H145" s="262"/>
      <c r="I145" s="262"/>
      <c r="J145" s="262"/>
      <c r="K145" s="262"/>
      <c r="L145" s="258"/>
      <c r="M145" s="258"/>
      <c r="N145" s="258"/>
      <c r="O145" s="258"/>
      <c r="P145" s="258"/>
      <c r="Q145" s="258"/>
      <c r="R145" s="258"/>
    </row>
    <row r="146" spans="2:18" s="263" customFormat="1">
      <c r="B146" s="261"/>
      <c r="C146" s="370"/>
      <c r="D146" s="370"/>
      <c r="E146" s="244"/>
      <c r="F146" s="262"/>
      <c r="G146" s="262"/>
      <c r="H146" s="262"/>
      <c r="I146" s="262"/>
      <c r="J146" s="262"/>
      <c r="K146" s="262"/>
      <c r="L146" s="258"/>
      <c r="M146" s="258"/>
      <c r="N146" s="258"/>
      <c r="O146" s="258"/>
      <c r="P146" s="258"/>
      <c r="Q146" s="258"/>
      <c r="R146" s="258"/>
    </row>
    <row r="147" spans="2:18" s="263" customFormat="1">
      <c r="B147" s="258"/>
      <c r="C147" s="370"/>
      <c r="D147" s="370"/>
      <c r="E147" s="244"/>
      <c r="F147" s="262"/>
      <c r="G147" s="262"/>
      <c r="H147" s="262"/>
      <c r="I147" s="262"/>
      <c r="J147" s="262"/>
      <c r="K147" s="262"/>
      <c r="L147" s="258"/>
      <c r="M147" s="258"/>
      <c r="N147" s="258"/>
      <c r="O147" s="258"/>
      <c r="P147" s="258"/>
      <c r="Q147" s="258"/>
      <c r="R147" s="258"/>
    </row>
    <row r="148" spans="2:18" s="263" customFormat="1">
      <c r="B148" s="258"/>
      <c r="C148" s="370"/>
      <c r="D148" s="370"/>
      <c r="E148" s="244"/>
      <c r="F148" s="262"/>
      <c r="G148" s="262"/>
      <c r="H148" s="262"/>
      <c r="I148" s="262"/>
      <c r="J148" s="262"/>
      <c r="K148" s="262"/>
      <c r="L148" s="258"/>
      <c r="M148" s="258"/>
      <c r="N148" s="258"/>
      <c r="O148" s="258"/>
      <c r="P148" s="258"/>
      <c r="Q148" s="258"/>
      <c r="R148" s="258"/>
    </row>
    <row r="149" spans="2:18" s="263" customFormat="1">
      <c r="B149" s="258"/>
      <c r="C149" s="370"/>
      <c r="D149" s="370"/>
      <c r="E149" s="244"/>
      <c r="F149" s="262"/>
      <c r="G149" s="262"/>
      <c r="H149" s="262"/>
      <c r="I149" s="262"/>
      <c r="J149" s="262"/>
      <c r="K149" s="262"/>
      <c r="L149" s="258"/>
      <c r="M149" s="258"/>
      <c r="N149" s="258"/>
      <c r="O149" s="258"/>
      <c r="P149" s="258"/>
      <c r="Q149" s="258"/>
      <c r="R149" s="258"/>
    </row>
    <row r="150" spans="2:18" s="263" customFormat="1">
      <c r="B150" s="258"/>
      <c r="C150" s="370"/>
      <c r="D150" s="370"/>
      <c r="E150" s="244"/>
      <c r="F150" s="262"/>
      <c r="G150" s="262"/>
      <c r="H150" s="262"/>
      <c r="I150" s="262"/>
      <c r="J150" s="262"/>
      <c r="K150" s="262"/>
      <c r="L150" s="258"/>
      <c r="M150" s="258"/>
      <c r="N150" s="258"/>
      <c r="O150" s="258"/>
      <c r="P150" s="258"/>
      <c r="Q150" s="258"/>
      <c r="R150" s="258"/>
    </row>
    <row r="151" spans="2:18" s="263" customFormat="1">
      <c r="B151" s="258"/>
      <c r="C151" s="370"/>
      <c r="D151" s="370"/>
      <c r="E151" s="244"/>
      <c r="F151" s="262"/>
      <c r="G151" s="262"/>
      <c r="H151" s="262"/>
      <c r="I151" s="262"/>
      <c r="J151" s="262"/>
      <c r="K151" s="262"/>
      <c r="L151" s="258"/>
      <c r="M151" s="258"/>
      <c r="N151" s="258"/>
      <c r="O151" s="258"/>
      <c r="P151" s="258"/>
      <c r="Q151" s="258"/>
      <c r="R151" s="258"/>
    </row>
    <row r="152" spans="2:18" s="263" customFormat="1">
      <c r="B152" s="258"/>
      <c r="C152" s="370"/>
      <c r="D152" s="370"/>
      <c r="E152" s="244"/>
      <c r="F152" s="262"/>
      <c r="G152" s="262"/>
      <c r="H152" s="262"/>
      <c r="I152" s="262"/>
      <c r="J152" s="262"/>
      <c r="K152" s="262"/>
      <c r="L152" s="258"/>
      <c r="M152" s="258"/>
      <c r="N152" s="258"/>
      <c r="O152" s="258"/>
      <c r="P152" s="258"/>
      <c r="Q152" s="258"/>
      <c r="R152" s="258"/>
    </row>
    <row r="153" spans="2:18" s="263" customFormat="1">
      <c r="B153" s="258"/>
      <c r="C153" s="370"/>
      <c r="D153" s="370"/>
      <c r="E153" s="244"/>
      <c r="F153" s="262"/>
      <c r="G153" s="262"/>
      <c r="H153" s="262"/>
      <c r="I153" s="262"/>
      <c r="J153" s="262"/>
      <c r="K153" s="262"/>
      <c r="L153" s="258"/>
      <c r="M153" s="258"/>
      <c r="N153" s="258"/>
      <c r="O153" s="258"/>
      <c r="P153" s="258"/>
      <c r="Q153" s="258"/>
      <c r="R153" s="258"/>
    </row>
    <row r="154" spans="2:18" s="263" customFormat="1">
      <c r="B154" s="258"/>
      <c r="C154" s="370"/>
      <c r="D154" s="370"/>
      <c r="E154" s="244"/>
      <c r="F154" s="262"/>
      <c r="G154" s="262"/>
      <c r="H154" s="262"/>
      <c r="I154" s="262"/>
      <c r="J154" s="262"/>
      <c r="K154" s="262"/>
      <c r="L154" s="258"/>
      <c r="M154" s="258"/>
      <c r="N154" s="258"/>
      <c r="O154" s="258"/>
      <c r="P154" s="258"/>
      <c r="Q154" s="258"/>
      <c r="R154" s="258"/>
    </row>
    <row r="155" spans="2:18" s="263" customFormat="1">
      <c r="B155" s="258"/>
      <c r="C155" s="370"/>
      <c r="D155" s="370"/>
      <c r="E155" s="244"/>
      <c r="F155" s="262"/>
      <c r="G155" s="262"/>
      <c r="H155" s="262"/>
      <c r="I155" s="262"/>
      <c r="J155" s="262"/>
      <c r="K155" s="262"/>
      <c r="L155" s="258"/>
      <c r="M155" s="258"/>
      <c r="N155" s="258"/>
      <c r="O155" s="258"/>
      <c r="P155" s="258"/>
      <c r="Q155" s="258"/>
      <c r="R155" s="258"/>
    </row>
    <row r="156" spans="2:18" s="263" customFormat="1">
      <c r="B156" s="258"/>
      <c r="C156" s="370"/>
      <c r="D156" s="370"/>
      <c r="E156" s="244"/>
      <c r="F156" s="262"/>
      <c r="G156" s="262"/>
      <c r="H156" s="262"/>
      <c r="I156" s="262"/>
      <c r="J156" s="262"/>
      <c r="K156" s="262"/>
      <c r="L156" s="258"/>
      <c r="M156" s="258"/>
      <c r="N156" s="258"/>
      <c r="O156" s="258"/>
      <c r="P156" s="258"/>
      <c r="Q156" s="258"/>
      <c r="R156" s="258"/>
    </row>
    <row r="157" spans="2:18" s="263" customFormat="1">
      <c r="B157" s="258"/>
      <c r="C157" s="370"/>
      <c r="D157" s="370"/>
      <c r="E157" s="244"/>
      <c r="F157" s="262"/>
      <c r="G157" s="262"/>
      <c r="H157" s="262"/>
      <c r="I157" s="262"/>
      <c r="J157" s="262"/>
      <c r="K157" s="262"/>
      <c r="L157" s="258"/>
      <c r="M157" s="258"/>
      <c r="N157" s="258"/>
      <c r="O157" s="258"/>
      <c r="P157" s="258"/>
      <c r="Q157" s="258"/>
      <c r="R157" s="258"/>
    </row>
    <row r="158" spans="2:18" s="263" customFormat="1">
      <c r="B158" s="258"/>
      <c r="C158" s="370"/>
      <c r="D158" s="370"/>
      <c r="E158" s="244"/>
      <c r="F158" s="262"/>
      <c r="G158" s="262"/>
      <c r="H158" s="262"/>
      <c r="I158" s="262"/>
      <c r="J158" s="262"/>
      <c r="K158" s="262"/>
      <c r="L158" s="258"/>
      <c r="M158" s="258"/>
      <c r="N158" s="258"/>
      <c r="O158" s="258"/>
      <c r="P158" s="258"/>
      <c r="Q158" s="258"/>
      <c r="R158" s="258"/>
    </row>
    <row r="159" spans="2:18" s="263" customFormat="1">
      <c r="B159" s="258"/>
      <c r="C159" s="370"/>
      <c r="D159" s="370"/>
      <c r="E159" s="244"/>
      <c r="F159" s="262"/>
      <c r="G159" s="262"/>
      <c r="H159" s="262"/>
      <c r="I159" s="262"/>
      <c r="J159" s="262"/>
      <c r="K159" s="262"/>
      <c r="L159" s="258"/>
      <c r="M159" s="258"/>
      <c r="N159" s="258"/>
      <c r="O159" s="258"/>
      <c r="P159" s="258"/>
      <c r="Q159" s="258"/>
      <c r="R159" s="258"/>
    </row>
    <row r="160" spans="2:18" s="263" customFormat="1">
      <c r="B160" s="258"/>
      <c r="C160" s="370"/>
      <c r="D160" s="370"/>
      <c r="E160" s="244"/>
      <c r="F160" s="262"/>
      <c r="G160" s="262"/>
      <c r="H160" s="262"/>
      <c r="I160" s="262"/>
      <c r="J160" s="262"/>
      <c r="K160" s="262"/>
      <c r="L160" s="258"/>
      <c r="M160" s="258"/>
      <c r="N160" s="258"/>
      <c r="O160" s="258"/>
      <c r="P160" s="258"/>
      <c r="Q160" s="258"/>
      <c r="R160" s="258"/>
    </row>
    <row r="161" spans="2:18" s="263" customFormat="1">
      <c r="B161" s="258"/>
      <c r="C161" s="370"/>
      <c r="D161" s="370"/>
      <c r="E161" s="244"/>
      <c r="F161" s="262"/>
      <c r="G161" s="262"/>
      <c r="H161" s="262"/>
      <c r="I161" s="262"/>
      <c r="J161" s="262"/>
      <c r="K161" s="262"/>
      <c r="L161" s="258"/>
      <c r="M161" s="258"/>
      <c r="N161" s="258"/>
      <c r="O161" s="258"/>
      <c r="P161" s="258"/>
      <c r="Q161" s="258"/>
      <c r="R161" s="258"/>
    </row>
    <row r="162" spans="2:18" s="263" customFormat="1">
      <c r="B162" s="258"/>
      <c r="C162" s="370"/>
      <c r="D162" s="370"/>
      <c r="E162" s="244"/>
      <c r="F162" s="262"/>
      <c r="G162" s="262"/>
      <c r="H162" s="262"/>
      <c r="I162" s="262"/>
      <c r="J162" s="262"/>
      <c r="K162" s="262"/>
      <c r="L162" s="258"/>
      <c r="M162" s="258"/>
      <c r="N162" s="258"/>
      <c r="O162" s="258"/>
      <c r="P162" s="258"/>
      <c r="Q162" s="258"/>
      <c r="R162" s="258"/>
    </row>
    <row r="163" spans="2:18" s="263" customFormat="1">
      <c r="B163" s="258"/>
      <c r="C163" s="370"/>
      <c r="D163" s="370"/>
      <c r="E163" s="244"/>
      <c r="F163" s="262"/>
      <c r="G163" s="262"/>
      <c r="H163" s="262"/>
      <c r="I163" s="262"/>
      <c r="J163" s="262"/>
      <c r="K163" s="262"/>
      <c r="L163" s="258"/>
      <c r="M163" s="258"/>
      <c r="N163" s="258"/>
      <c r="O163" s="258"/>
      <c r="P163" s="258"/>
      <c r="Q163" s="258"/>
      <c r="R163" s="258"/>
    </row>
    <row r="164" spans="2:18" s="263" customFormat="1">
      <c r="B164" s="258"/>
      <c r="C164" s="370"/>
      <c r="D164" s="370"/>
      <c r="E164" s="244"/>
      <c r="F164" s="262"/>
      <c r="G164" s="262"/>
      <c r="H164" s="262"/>
      <c r="I164" s="262"/>
      <c r="J164" s="262"/>
      <c r="K164" s="262"/>
      <c r="L164" s="258"/>
      <c r="M164" s="258"/>
      <c r="N164" s="258"/>
      <c r="O164" s="258"/>
      <c r="P164" s="258"/>
      <c r="Q164" s="258"/>
      <c r="R164" s="258"/>
    </row>
    <row r="165" spans="2:18" s="263" customFormat="1">
      <c r="B165" s="258"/>
      <c r="C165" s="370"/>
      <c r="D165" s="370"/>
      <c r="E165" s="244"/>
      <c r="F165" s="262"/>
      <c r="G165" s="262"/>
      <c r="H165" s="262"/>
      <c r="I165" s="262"/>
      <c r="J165" s="262"/>
      <c r="K165" s="262"/>
      <c r="L165" s="258"/>
      <c r="M165" s="258"/>
      <c r="N165" s="258"/>
      <c r="O165" s="258"/>
      <c r="P165" s="258"/>
      <c r="Q165" s="258"/>
      <c r="R165" s="258"/>
    </row>
    <row r="166" spans="2:18" s="263" customFormat="1">
      <c r="B166" s="258"/>
      <c r="C166" s="370"/>
      <c r="D166" s="370"/>
      <c r="E166" s="244"/>
      <c r="F166" s="262"/>
      <c r="G166" s="262"/>
      <c r="H166" s="262"/>
      <c r="I166" s="262"/>
      <c r="J166" s="262"/>
      <c r="K166" s="262"/>
      <c r="L166" s="258"/>
      <c r="M166" s="258"/>
      <c r="N166" s="258"/>
      <c r="O166" s="258"/>
      <c r="P166" s="258"/>
      <c r="Q166" s="258"/>
      <c r="R166" s="258"/>
    </row>
    <row r="167" spans="2:18" s="263" customFormat="1">
      <c r="B167" s="258"/>
      <c r="C167" s="370"/>
      <c r="D167" s="370"/>
      <c r="E167" s="244"/>
      <c r="F167" s="262"/>
      <c r="G167" s="262"/>
      <c r="H167" s="262"/>
      <c r="I167" s="262"/>
      <c r="J167" s="262"/>
      <c r="K167" s="262"/>
      <c r="L167" s="258"/>
      <c r="M167" s="258"/>
      <c r="N167" s="258"/>
      <c r="O167" s="258"/>
      <c r="P167" s="258"/>
      <c r="Q167" s="258"/>
      <c r="R167" s="258"/>
    </row>
    <row r="168" spans="2:18" s="263" customFormat="1">
      <c r="B168" s="258"/>
      <c r="C168" s="370"/>
      <c r="D168" s="370"/>
      <c r="E168" s="244"/>
      <c r="F168" s="262"/>
      <c r="G168" s="262"/>
      <c r="H168" s="262"/>
      <c r="I168" s="262"/>
      <c r="J168" s="262"/>
      <c r="K168" s="262"/>
      <c r="L168" s="258"/>
      <c r="M168" s="258"/>
      <c r="N168" s="258"/>
      <c r="O168" s="258"/>
      <c r="P168" s="258"/>
      <c r="Q168" s="258"/>
      <c r="R168" s="258"/>
    </row>
    <row r="169" spans="2:18" s="263" customFormat="1">
      <c r="B169" s="258"/>
      <c r="C169" s="370"/>
      <c r="D169" s="370"/>
      <c r="E169" s="244"/>
      <c r="F169" s="262"/>
      <c r="G169" s="262"/>
      <c r="H169" s="262"/>
      <c r="I169" s="262"/>
      <c r="J169" s="262"/>
      <c r="K169" s="262"/>
      <c r="L169" s="258"/>
      <c r="M169" s="258"/>
      <c r="N169" s="258"/>
      <c r="O169" s="258"/>
      <c r="P169" s="258"/>
      <c r="Q169" s="258"/>
      <c r="R169" s="258"/>
    </row>
    <row r="170" spans="2:18" s="263" customFormat="1">
      <c r="B170" s="258"/>
      <c r="C170" s="370"/>
      <c r="D170" s="370"/>
      <c r="E170" s="244"/>
      <c r="F170" s="262"/>
      <c r="G170" s="262"/>
      <c r="H170" s="262"/>
      <c r="I170" s="262"/>
      <c r="J170" s="262"/>
      <c r="K170" s="262"/>
      <c r="L170" s="258"/>
      <c r="M170" s="258"/>
      <c r="N170" s="258"/>
      <c r="O170" s="258"/>
      <c r="P170" s="258"/>
      <c r="Q170" s="258"/>
      <c r="R170" s="258"/>
    </row>
    <row r="171" spans="2:18" s="263" customFormat="1">
      <c r="B171" s="258"/>
      <c r="C171" s="370"/>
      <c r="D171" s="370"/>
      <c r="E171" s="244"/>
      <c r="F171" s="262"/>
      <c r="G171" s="262"/>
      <c r="H171" s="262"/>
      <c r="I171" s="262"/>
      <c r="J171" s="262"/>
      <c r="K171" s="262"/>
      <c r="L171" s="258"/>
      <c r="M171" s="258"/>
      <c r="N171" s="258"/>
      <c r="O171" s="258"/>
      <c r="P171" s="258"/>
      <c r="Q171" s="258"/>
      <c r="R171" s="258"/>
    </row>
    <row r="172" spans="2:18" s="263" customFormat="1">
      <c r="B172" s="258"/>
      <c r="C172" s="370"/>
      <c r="D172" s="370"/>
      <c r="E172" s="244"/>
      <c r="F172" s="262"/>
      <c r="G172" s="262"/>
      <c r="H172" s="262"/>
      <c r="I172" s="262"/>
      <c r="J172" s="262"/>
      <c r="K172" s="262"/>
      <c r="L172" s="258"/>
      <c r="M172" s="258"/>
      <c r="N172" s="258"/>
      <c r="O172" s="258"/>
      <c r="P172" s="258"/>
      <c r="Q172" s="258"/>
      <c r="R172" s="258"/>
    </row>
    <row r="173" spans="2:18" s="263" customFormat="1">
      <c r="B173" s="258"/>
      <c r="C173" s="370"/>
      <c r="D173" s="370"/>
      <c r="E173" s="244"/>
      <c r="F173" s="262"/>
      <c r="G173" s="262"/>
      <c r="H173" s="262"/>
      <c r="I173" s="262"/>
      <c r="J173" s="262"/>
      <c r="K173" s="262"/>
      <c r="L173" s="258"/>
      <c r="M173" s="258"/>
      <c r="N173" s="258"/>
      <c r="O173" s="258"/>
      <c r="P173" s="258"/>
      <c r="Q173" s="258"/>
      <c r="R173" s="258"/>
    </row>
    <row r="174" spans="2:18" s="263" customFormat="1">
      <c r="B174" s="258"/>
      <c r="C174" s="370"/>
      <c r="D174" s="370"/>
      <c r="E174" s="244"/>
      <c r="F174" s="262"/>
      <c r="G174" s="262"/>
      <c r="H174" s="262"/>
      <c r="I174" s="262"/>
      <c r="J174" s="262"/>
      <c r="K174" s="262"/>
      <c r="L174" s="258"/>
      <c r="M174" s="258"/>
      <c r="N174" s="258"/>
      <c r="O174" s="258"/>
      <c r="P174" s="258"/>
      <c r="Q174" s="258"/>
      <c r="R174" s="258"/>
    </row>
    <row r="175" spans="2:18" s="263" customFormat="1">
      <c r="B175" s="258"/>
      <c r="C175" s="370"/>
      <c r="D175" s="370"/>
      <c r="E175" s="244"/>
      <c r="F175" s="262"/>
      <c r="G175" s="262"/>
      <c r="H175" s="262"/>
      <c r="I175" s="262"/>
      <c r="J175" s="262"/>
      <c r="K175" s="262"/>
      <c r="L175" s="258"/>
      <c r="M175" s="258"/>
      <c r="N175" s="258"/>
      <c r="O175" s="258"/>
      <c r="P175" s="258"/>
      <c r="Q175" s="258"/>
      <c r="R175" s="258"/>
    </row>
    <row r="176" spans="2:18" s="263" customFormat="1">
      <c r="B176" s="258"/>
      <c r="C176" s="370"/>
      <c r="D176" s="370"/>
      <c r="E176" s="244"/>
      <c r="F176" s="262"/>
      <c r="G176" s="262"/>
      <c r="H176" s="262"/>
      <c r="I176" s="262"/>
      <c r="J176" s="262"/>
      <c r="K176" s="262"/>
      <c r="L176" s="258"/>
      <c r="M176" s="258"/>
      <c r="N176" s="258"/>
      <c r="O176" s="258"/>
      <c r="P176" s="258"/>
      <c r="Q176" s="258"/>
      <c r="R176" s="258"/>
    </row>
    <row r="177" spans="2:18" s="263" customFormat="1">
      <c r="B177" s="258"/>
      <c r="C177" s="370"/>
      <c r="D177" s="370"/>
      <c r="E177" s="244"/>
      <c r="F177" s="262"/>
      <c r="G177" s="262"/>
      <c r="H177" s="262"/>
      <c r="I177" s="262"/>
      <c r="J177" s="262"/>
      <c r="K177" s="262"/>
      <c r="L177" s="258"/>
      <c r="M177" s="258"/>
      <c r="N177" s="258"/>
      <c r="O177" s="258"/>
      <c r="P177" s="258"/>
      <c r="Q177" s="258"/>
      <c r="R177" s="258"/>
    </row>
    <row r="178" spans="2:18" s="263" customFormat="1">
      <c r="B178" s="258"/>
      <c r="C178" s="370"/>
      <c r="D178" s="370"/>
      <c r="E178" s="244"/>
      <c r="F178" s="262"/>
      <c r="G178" s="262"/>
      <c r="H178" s="262"/>
      <c r="I178" s="262"/>
      <c r="J178" s="262"/>
      <c r="K178" s="262"/>
      <c r="L178" s="258"/>
      <c r="M178" s="258"/>
      <c r="N178" s="258"/>
      <c r="O178" s="258"/>
      <c r="P178" s="258"/>
      <c r="Q178" s="258"/>
      <c r="R178" s="258"/>
    </row>
    <row r="179" spans="2:18" s="263" customFormat="1">
      <c r="B179" s="258"/>
      <c r="C179" s="370"/>
      <c r="D179" s="370"/>
      <c r="E179" s="244"/>
      <c r="F179" s="262"/>
      <c r="G179" s="262"/>
      <c r="H179" s="262"/>
      <c r="I179" s="262"/>
      <c r="J179" s="262"/>
      <c r="K179" s="262"/>
      <c r="L179" s="258"/>
      <c r="M179" s="258"/>
      <c r="N179" s="258"/>
      <c r="O179" s="258"/>
      <c r="P179" s="258"/>
      <c r="Q179" s="258"/>
      <c r="R179" s="258"/>
    </row>
    <row r="180" spans="2:18" s="263" customFormat="1">
      <c r="B180" s="258"/>
      <c r="C180" s="370"/>
      <c r="D180" s="370"/>
      <c r="E180" s="244"/>
      <c r="F180" s="262"/>
      <c r="G180" s="262"/>
      <c r="H180" s="262"/>
      <c r="I180" s="262"/>
      <c r="J180" s="262"/>
      <c r="K180" s="262"/>
      <c r="L180" s="258"/>
      <c r="M180" s="258"/>
      <c r="N180" s="258"/>
      <c r="O180" s="258"/>
      <c r="P180" s="258"/>
      <c r="Q180" s="258"/>
      <c r="R180" s="258"/>
    </row>
    <row r="181" spans="2:18" s="263" customFormat="1">
      <c r="B181" s="258"/>
      <c r="C181" s="370"/>
      <c r="D181" s="370"/>
      <c r="E181" s="244"/>
      <c r="F181" s="262"/>
      <c r="G181" s="262"/>
      <c r="H181" s="262"/>
      <c r="I181" s="262"/>
      <c r="J181" s="262"/>
      <c r="K181" s="262"/>
      <c r="L181" s="258"/>
      <c r="M181" s="258"/>
      <c r="N181" s="258"/>
      <c r="O181" s="258"/>
      <c r="P181" s="258"/>
      <c r="Q181" s="258"/>
      <c r="R181" s="258"/>
    </row>
    <row r="182" spans="2:18" s="263" customFormat="1">
      <c r="B182" s="258"/>
      <c r="C182" s="370"/>
      <c r="D182" s="370"/>
      <c r="E182" s="244"/>
      <c r="F182" s="262"/>
      <c r="G182" s="262"/>
      <c r="H182" s="262"/>
      <c r="I182" s="262"/>
      <c r="J182" s="262"/>
      <c r="K182" s="262"/>
      <c r="L182" s="258"/>
      <c r="M182" s="258"/>
      <c r="N182" s="258"/>
      <c r="O182" s="258"/>
      <c r="P182" s="258"/>
      <c r="Q182" s="258"/>
      <c r="R182" s="258"/>
    </row>
    <row r="183" spans="2:18" s="263" customFormat="1">
      <c r="B183" s="258"/>
      <c r="C183" s="370"/>
      <c r="D183" s="370"/>
      <c r="E183" s="244"/>
      <c r="F183" s="262"/>
      <c r="G183" s="262"/>
      <c r="H183" s="262"/>
      <c r="I183" s="262"/>
      <c r="J183" s="262"/>
      <c r="K183" s="262"/>
      <c r="L183" s="258"/>
      <c r="M183" s="258"/>
      <c r="N183" s="258"/>
      <c r="O183" s="258"/>
      <c r="P183" s="258"/>
      <c r="Q183" s="258"/>
      <c r="R183" s="258"/>
    </row>
    <row r="184" spans="2:18" s="263" customFormat="1">
      <c r="B184" s="258"/>
      <c r="C184" s="370"/>
      <c r="D184" s="370"/>
      <c r="E184" s="244"/>
      <c r="F184" s="262"/>
      <c r="G184" s="262"/>
      <c r="H184" s="262"/>
      <c r="I184" s="262"/>
      <c r="J184" s="262"/>
      <c r="K184" s="262"/>
      <c r="L184" s="258"/>
      <c r="M184" s="258"/>
      <c r="N184" s="258"/>
      <c r="O184" s="258"/>
      <c r="P184" s="258"/>
      <c r="Q184" s="258"/>
      <c r="R184" s="258"/>
    </row>
    <row r="185" spans="2:18" s="263" customFormat="1">
      <c r="B185" s="258"/>
      <c r="C185" s="370"/>
      <c r="D185" s="370"/>
      <c r="E185" s="244"/>
      <c r="F185" s="262"/>
      <c r="G185" s="262"/>
      <c r="H185" s="262"/>
      <c r="I185" s="262"/>
      <c r="J185" s="262"/>
      <c r="K185" s="262"/>
      <c r="L185" s="258"/>
      <c r="M185" s="258"/>
      <c r="N185" s="258"/>
      <c r="O185" s="258"/>
      <c r="P185" s="258"/>
      <c r="Q185" s="258"/>
      <c r="R185" s="258"/>
    </row>
    <row r="186" spans="2:18" s="263" customFormat="1">
      <c r="B186" s="258"/>
      <c r="C186" s="370"/>
      <c r="D186" s="370"/>
      <c r="E186" s="244"/>
      <c r="F186" s="262"/>
      <c r="G186" s="262"/>
      <c r="H186" s="262"/>
      <c r="I186" s="262"/>
      <c r="J186" s="262"/>
      <c r="K186" s="262"/>
      <c r="L186" s="258"/>
      <c r="M186" s="258"/>
      <c r="N186" s="258"/>
      <c r="O186" s="258"/>
      <c r="P186" s="258"/>
      <c r="Q186" s="258"/>
      <c r="R186" s="258"/>
    </row>
    <row r="187" spans="2:18" s="263" customFormat="1">
      <c r="B187" s="258"/>
      <c r="C187" s="370"/>
      <c r="D187" s="370"/>
      <c r="E187" s="244"/>
      <c r="F187" s="262"/>
      <c r="G187" s="262"/>
      <c r="H187" s="262"/>
      <c r="I187" s="262"/>
      <c r="J187" s="262"/>
      <c r="K187" s="262"/>
      <c r="L187" s="258"/>
      <c r="M187" s="258"/>
      <c r="N187" s="258"/>
      <c r="O187" s="258"/>
      <c r="P187" s="258"/>
      <c r="Q187" s="258"/>
      <c r="R187" s="258"/>
    </row>
    <row r="188" spans="2:18" s="263" customFormat="1">
      <c r="B188" s="258"/>
      <c r="C188" s="370"/>
      <c r="D188" s="370"/>
      <c r="E188" s="244"/>
      <c r="F188" s="262"/>
      <c r="G188" s="262"/>
      <c r="H188" s="262"/>
      <c r="I188" s="262"/>
      <c r="J188" s="262"/>
      <c r="K188" s="262"/>
      <c r="L188" s="258"/>
      <c r="M188" s="258"/>
      <c r="N188" s="258"/>
      <c r="O188" s="258"/>
      <c r="P188" s="258"/>
      <c r="Q188" s="258"/>
      <c r="R188" s="258"/>
    </row>
    <row r="189" spans="2:18" s="263" customFormat="1">
      <c r="B189" s="258"/>
      <c r="C189" s="370"/>
      <c r="D189" s="370"/>
      <c r="E189" s="244"/>
      <c r="F189" s="262"/>
      <c r="G189" s="262"/>
      <c r="H189" s="262"/>
      <c r="I189" s="262"/>
      <c r="J189" s="262"/>
      <c r="K189" s="262"/>
      <c r="L189" s="258"/>
      <c r="M189" s="258"/>
      <c r="N189" s="258"/>
      <c r="O189" s="258"/>
      <c r="P189" s="258"/>
      <c r="Q189" s="258"/>
      <c r="R189" s="258"/>
    </row>
    <row r="190" spans="2:18" s="263" customFormat="1">
      <c r="B190" s="258"/>
      <c r="C190" s="370"/>
      <c r="D190" s="370"/>
      <c r="E190" s="244"/>
      <c r="F190" s="262"/>
      <c r="G190" s="262"/>
      <c r="H190" s="262"/>
      <c r="I190" s="262"/>
      <c r="J190" s="262"/>
      <c r="K190" s="262"/>
      <c r="L190" s="258"/>
      <c r="M190" s="258"/>
      <c r="N190" s="258"/>
      <c r="O190" s="258"/>
      <c r="P190" s="258"/>
      <c r="Q190" s="258"/>
      <c r="R190" s="258"/>
    </row>
    <row r="191" spans="2:18" s="263" customFormat="1">
      <c r="B191" s="258"/>
      <c r="C191" s="370"/>
      <c r="D191" s="370"/>
      <c r="E191" s="244"/>
      <c r="F191" s="262"/>
      <c r="G191" s="262"/>
      <c r="H191" s="262"/>
      <c r="I191" s="262"/>
      <c r="J191" s="262"/>
      <c r="K191" s="262"/>
      <c r="L191" s="258"/>
      <c r="M191" s="258"/>
      <c r="N191" s="258"/>
      <c r="O191" s="258"/>
      <c r="P191" s="258"/>
      <c r="Q191" s="258"/>
      <c r="R191" s="258"/>
    </row>
    <row r="192" spans="2:18" s="263" customFormat="1">
      <c r="B192" s="258"/>
      <c r="C192" s="370"/>
      <c r="D192" s="370"/>
      <c r="E192" s="244"/>
      <c r="F192" s="262"/>
      <c r="G192" s="262"/>
      <c r="H192" s="262"/>
      <c r="I192" s="262"/>
      <c r="J192" s="262"/>
      <c r="K192" s="262"/>
      <c r="L192" s="258"/>
      <c r="M192" s="258"/>
      <c r="N192" s="258"/>
      <c r="O192" s="258"/>
      <c r="P192" s="258"/>
      <c r="Q192" s="258"/>
      <c r="R192" s="258"/>
    </row>
    <row r="193" spans="2:18" s="263" customFormat="1">
      <c r="B193" s="258"/>
      <c r="C193" s="370"/>
      <c r="D193" s="370"/>
      <c r="E193" s="244"/>
      <c r="F193" s="262"/>
      <c r="G193" s="262"/>
      <c r="H193" s="262"/>
      <c r="I193" s="262"/>
      <c r="J193" s="262"/>
      <c r="K193" s="262"/>
      <c r="L193" s="258"/>
      <c r="M193" s="258"/>
      <c r="N193" s="258"/>
      <c r="O193" s="258"/>
      <c r="P193" s="258"/>
      <c r="Q193" s="258"/>
      <c r="R193" s="258"/>
    </row>
    <row r="194" spans="2:18" s="263" customFormat="1">
      <c r="B194" s="258"/>
      <c r="C194" s="370"/>
      <c r="D194" s="370"/>
      <c r="E194" s="244"/>
      <c r="F194" s="262"/>
      <c r="G194" s="262"/>
      <c r="H194" s="262"/>
      <c r="I194" s="262"/>
      <c r="J194" s="262"/>
      <c r="K194" s="262"/>
      <c r="L194" s="258"/>
      <c r="M194" s="258"/>
      <c r="N194" s="258"/>
      <c r="O194" s="258"/>
      <c r="P194" s="258"/>
      <c r="Q194" s="258"/>
      <c r="R194" s="258"/>
    </row>
    <row r="195" spans="2:18" s="263" customFormat="1">
      <c r="B195" s="258"/>
      <c r="C195" s="370"/>
      <c r="D195" s="370"/>
      <c r="E195" s="244"/>
      <c r="F195" s="262"/>
      <c r="G195" s="262"/>
      <c r="H195" s="262"/>
      <c r="I195" s="262"/>
      <c r="J195" s="262"/>
      <c r="K195" s="262"/>
      <c r="L195" s="258"/>
      <c r="M195" s="258"/>
      <c r="N195" s="258"/>
      <c r="O195" s="258"/>
      <c r="P195" s="258"/>
      <c r="Q195" s="258"/>
      <c r="R195" s="258"/>
    </row>
    <row r="196" spans="2:18" s="263" customFormat="1">
      <c r="B196" s="258"/>
      <c r="C196" s="370"/>
      <c r="D196" s="370"/>
      <c r="E196" s="244"/>
      <c r="F196" s="262"/>
      <c r="G196" s="262"/>
      <c r="H196" s="262"/>
      <c r="I196" s="262"/>
      <c r="J196" s="262"/>
      <c r="K196" s="262"/>
      <c r="L196" s="258"/>
      <c r="M196" s="258"/>
      <c r="N196" s="258"/>
      <c r="O196" s="258"/>
      <c r="P196" s="258"/>
      <c r="Q196" s="258"/>
      <c r="R196" s="258"/>
    </row>
    <row r="197" spans="2:18" s="263" customFormat="1">
      <c r="B197" s="258"/>
      <c r="C197" s="370"/>
      <c r="D197" s="370"/>
      <c r="E197" s="244"/>
      <c r="F197" s="262"/>
      <c r="G197" s="262"/>
      <c r="H197" s="262"/>
      <c r="I197" s="262"/>
      <c r="J197" s="262"/>
      <c r="K197" s="262"/>
      <c r="L197" s="258"/>
      <c r="M197" s="258"/>
      <c r="N197" s="258"/>
      <c r="O197" s="258"/>
      <c r="P197" s="258"/>
      <c r="Q197" s="258"/>
      <c r="R197" s="258"/>
    </row>
    <row r="198" spans="2:18" s="263" customFormat="1">
      <c r="B198" s="258"/>
      <c r="C198" s="370"/>
      <c r="D198" s="370"/>
      <c r="E198" s="244"/>
      <c r="F198" s="262"/>
      <c r="G198" s="262"/>
      <c r="H198" s="262"/>
      <c r="I198" s="262"/>
      <c r="J198" s="262"/>
      <c r="K198" s="262"/>
      <c r="L198" s="258"/>
      <c r="M198" s="258"/>
      <c r="N198" s="258"/>
      <c r="O198" s="258"/>
      <c r="P198" s="258"/>
      <c r="Q198" s="258"/>
      <c r="R198" s="258"/>
    </row>
    <row r="199" spans="2:18" s="263" customFormat="1">
      <c r="B199" s="258"/>
      <c r="C199" s="370"/>
      <c r="D199" s="370"/>
      <c r="E199" s="244"/>
      <c r="F199" s="262"/>
      <c r="G199" s="262"/>
      <c r="H199" s="262"/>
      <c r="I199" s="262"/>
      <c r="J199" s="262"/>
      <c r="K199" s="262"/>
      <c r="L199" s="258"/>
      <c r="M199" s="258"/>
      <c r="N199" s="258"/>
      <c r="O199" s="258"/>
      <c r="P199" s="258"/>
      <c r="Q199" s="258"/>
      <c r="R199" s="258"/>
    </row>
    <row r="200" spans="2:18" s="263" customFormat="1">
      <c r="B200" s="258"/>
      <c r="C200" s="370"/>
      <c r="D200" s="370"/>
      <c r="E200" s="244"/>
      <c r="F200" s="262"/>
      <c r="G200" s="262"/>
      <c r="H200" s="262"/>
      <c r="I200" s="262"/>
      <c r="J200" s="262"/>
      <c r="K200" s="262"/>
      <c r="L200" s="258"/>
      <c r="M200" s="258"/>
      <c r="N200" s="258"/>
      <c r="O200" s="258"/>
      <c r="P200" s="258"/>
      <c r="Q200" s="258"/>
      <c r="R200" s="258"/>
    </row>
    <row r="201" spans="2:18" s="263" customFormat="1">
      <c r="B201" s="258"/>
      <c r="C201" s="370"/>
      <c r="D201" s="370"/>
      <c r="E201" s="244"/>
      <c r="F201" s="262"/>
      <c r="G201" s="262"/>
      <c r="H201" s="262"/>
      <c r="I201" s="262"/>
      <c r="J201" s="262"/>
      <c r="K201" s="262"/>
      <c r="L201" s="258"/>
      <c r="M201" s="258"/>
      <c r="N201" s="258"/>
      <c r="O201" s="258"/>
      <c r="P201" s="258"/>
      <c r="Q201" s="258"/>
      <c r="R201" s="258"/>
    </row>
    <row r="202" spans="2:18" s="263" customFormat="1">
      <c r="B202" s="258"/>
      <c r="C202" s="370"/>
      <c r="D202" s="370"/>
      <c r="E202" s="244"/>
      <c r="F202" s="262"/>
      <c r="G202" s="262"/>
      <c r="H202" s="262"/>
      <c r="I202" s="262"/>
      <c r="J202" s="262"/>
      <c r="K202" s="262"/>
      <c r="L202" s="258"/>
      <c r="M202" s="258"/>
      <c r="N202" s="258"/>
      <c r="O202" s="258"/>
      <c r="P202" s="258"/>
      <c r="Q202" s="258"/>
      <c r="R202" s="258"/>
    </row>
    <row r="203" spans="2:18" s="263" customFormat="1">
      <c r="B203" s="258"/>
      <c r="C203" s="370"/>
      <c r="D203" s="370"/>
      <c r="E203" s="244"/>
      <c r="F203" s="262"/>
      <c r="G203" s="262"/>
      <c r="H203" s="262"/>
      <c r="I203" s="262"/>
      <c r="J203" s="262"/>
      <c r="K203" s="262"/>
      <c r="L203" s="258"/>
      <c r="M203" s="258"/>
      <c r="N203" s="258"/>
      <c r="O203" s="258"/>
      <c r="P203" s="258"/>
      <c r="Q203" s="258"/>
      <c r="R203" s="258"/>
    </row>
    <row r="204" spans="2:18" s="263" customFormat="1">
      <c r="B204" s="258"/>
      <c r="C204" s="370"/>
      <c r="D204" s="370"/>
      <c r="E204" s="244"/>
      <c r="F204" s="262"/>
      <c r="G204" s="262"/>
      <c r="H204" s="262"/>
      <c r="I204" s="262"/>
      <c r="J204" s="262"/>
      <c r="K204" s="262"/>
      <c r="L204" s="258"/>
      <c r="M204" s="258"/>
      <c r="N204" s="258"/>
      <c r="O204" s="258"/>
      <c r="P204" s="258"/>
      <c r="Q204" s="258"/>
      <c r="R204" s="258"/>
    </row>
    <row r="205" spans="2:18" s="263" customFormat="1">
      <c r="B205" s="258"/>
      <c r="C205" s="370"/>
      <c r="D205" s="370"/>
      <c r="E205" s="244"/>
      <c r="F205" s="262"/>
      <c r="G205" s="262"/>
      <c r="H205" s="262"/>
      <c r="I205" s="262"/>
      <c r="J205" s="262"/>
      <c r="K205" s="262"/>
      <c r="L205" s="258"/>
      <c r="M205" s="258"/>
      <c r="N205" s="258"/>
      <c r="O205" s="258"/>
      <c r="P205" s="258"/>
      <c r="Q205" s="258"/>
      <c r="R205" s="258"/>
    </row>
    <row r="206" spans="2:18" s="263" customFormat="1">
      <c r="B206" s="258"/>
      <c r="C206" s="370"/>
      <c r="D206" s="370"/>
      <c r="E206" s="244"/>
      <c r="F206" s="262"/>
      <c r="G206" s="262"/>
      <c r="H206" s="262"/>
      <c r="I206" s="262"/>
      <c r="J206" s="262"/>
      <c r="K206" s="262"/>
      <c r="L206" s="258"/>
      <c r="M206" s="258"/>
      <c r="N206" s="258"/>
      <c r="O206" s="258"/>
      <c r="P206" s="258"/>
      <c r="Q206" s="258"/>
      <c r="R206" s="258"/>
    </row>
    <row r="207" spans="2:18" s="263" customFormat="1">
      <c r="B207" s="258"/>
      <c r="C207" s="370"/>
      <c r="D207" s="370"/>
      <c r="E207" s="244"/>
      <c r="F207" s="262"/>
      <c r="G207" s="262"/>
      <c r="H207" s="262"/>
      <c r="I207" s="262"/>
      <c r="J207" s="262"/>
      <c r="K207" s="262"/>
      <c r="L207" s="258"/>
      <c r="M207" s="258"/>
      <c r="N207" s="258"/>
      <c r="O207" s="258"/>
      <c r="P207" s="258"/>
      <c r="Q207" s="258"/>
      <c r="R207" s="258"/>
    </row>
    <row r="208" spans="2:18" s="263" customFormat="1">
      <c r="B208" s="258"/>
      <c r="C208" s="370"/>
      <c r="D208" s="370"/>
      <c r="E208" s="244"/>
      <c r="F208" s="262"/>
      <c r="G208" s="262"/>
      <c r="H208" s="262"/>
      <c r="I208" s="262"/>
      <c r="J208" s="262"/>
      <c r="K208" s="262"/>
      <c r="L208" s="258"/>
      <c r="M208" s="258"/>
      <c r="N208" s="258"/>
      <c r="O208" s="258"/>
      <c r="P208" s="258"/>
      <c r="Q208" s="258"/>
      <c r="R208" s="258"/>
    </row>
    <row r="209" spans="2:18" s="263" customFormat="1">
      <c r="B209" s="258"/>
      <c r="C209" s="370"/>
      <c r="D209" s="370"/>
      <c r="E209" s="244"/>
      <c r="F209" s="262"/>
      <c r="G209" s="262"/>
      <c r="H209" s="262"/>
      <c r="I209" s="262"/>
      <c r="J209" s="262"/>
      <c r="K209" s="262"/>
      <c r="L209" s="258"/>
      <c r="M209" s="258"/>
      <c r="N209" s="258"/>
      <c r="O209" s="258"/>
      <c r="P209" s="258"/>
      <c r="Q209" s="258"/>
      <c r="R209" s="258"/>
    </row>
    <row r="210" spans="2:18" s="263" customFormat="1">
      <c r="B210" s="258"/>
      <c r="C210" s="370"/>
      <c r="D210" s="370"/>
      <c r="E210" s="244"/>
      <c r="F210" s="262"/>
      <c r="G210" s="262"/>
      <c r="H210" s="262"/>
      <c r="I210" s="262"/>
      <c r="J210" s="262"/>
      <c r="K210" s="262"/>
      <c r="L210" s="258"/>
      <c r="M210" s="258"/>
      <c r="N210" s="258"/>
      <c r="O210" s="258"/>
      <c r="P210" s="258"/>
      <c r="Q210" s="258"/>
      <c r="R210" s="258"/>
    </row>
    <row r="211" spans="2:18" s="263" customFormat="1">
      <c r="B211" s="258"/>
      <c r="C211" s="370"/>
      <c r="D211" s="370"/>
      <c r="E211" s="244"/>
      <c r="F211" s="262"/>
      <c r="G211" s="262"/>
      <c r="H211" s="262"/>
      <c r="I211" s="262"/>
      <c r="J211" s="262"/>
      <c r="K211" s="262"/>
      <c r="L211" s="258"/>
      <c r="M211" s="258"/>
      <c r="N211" s="258"/>
      <c r="O211" s="258"/>
      <c r="P211" s="258"/>
      <c r="Q211" s="258"/>
      <c r="R211" s="258"/>
    </row>
    <row r="212" spans="2:18" s="263" customFormat="1">
      <c r="B212" s="258"/>
      <c r="C212" s="370"/>
      <c r="D212" s="370"/>
      <c r="E212" s="244"/>
      <c r="F212" s="262"/>
      <c r="G212" s="262"/>
      <c r="H212" s="262"/>
      <c r="I212" s="262"/>
      <c r="J212" s="262"/>
      <c r="K212" s="262"/>
      <c r="L212" s="258"/>
      <c r="M212" s="258"/>
      <c r="N212" s="258"/>
      <c r="O212" s="258"/>
      <c r="P212" s="258"/>
      <c r="Q212" s="258"/>
      <c r="R212" s="258"/>
    </row>
    <row r="213" spans="2:18" s="263" customFormat="1">
      <c r="B213" s="258"/>
      <c r="C213" s="370"/>
      <c r="D213" s="370"/>
      <c r="E213" s="245"/>
      <c r="F213" s="262"/>
      <c r="G213" s="262"/>
      <c r="H213" s="262"/>
      <c r="I213" s="262"/>
      <c r="J213" s="262"/>
      <c r="K213" s="262"/>
      <c r="L213" s="258"/>
      <c r="M213" s="258"/>
      <c r="N213" s="258"/>
      <c r="O213" s="258"/>
      <c r="P213" s="258"/>
      <c r="Q213" s="258"/>
      <c r="R213" s="258"/>
    </row>
    <row r="214" spans="2:18" s="263" customFormat="1">
      <c r="B214" s="258"/>
      <c r="C214" s="370"/>
      <c r="D214" s="370"/>
      <c r="E214" s="245"/>
      <c r="F214" s="262"/>
      <c r="G214" s="262"/>
      <c r="H214" s="262"/>
      <c r="I214" s="262"/>
      <c r="J214" s="262"/>
      <c r="K214" s="262"/>
      <c r="L214" s="258"/>
      <c r="M214" s="258"/>
      <c r="N214" s="258"/>
      <c r="O214" s="258"/>
      <c r="P214" s="258"/>
      <c r="Q214" s="258"/>
      <c r="R214" s="258"/>
    </row>
    <row r="215" spans="2:18" s="263" customFormat="1">
      <c r="B215" s="258"/>
      <c r="C215" s="370"/>
      <c r="D215" s="370"/>
      <c r="E215" s="245"/>
      <c r="F215" s="262"/>
      <c r="G215" s="262"/>
      <c r="H215" s="262"/>
      <c r="I215" s="262"/>
      <c r="J215" s="262"/>
      <c r="K215" s="262"/>
      <c r="L215" s="258"/>
      <c r="M215" s="258"/>
      <c r="N215" s="258"/>
      <c r="O215" s="258"/>
      <c r="P215" s="258"/>
      <c r="Q215" s="258"/>
      <c r="R215" s="258"/>
    </row>
    <row r="216" spans="2:18" s="263" customFormat="1">
      <c r="B216" s="258"/>
      <c r="C216" s="370"/>
      <c r="D216" s="370"/>
      <c r="E216" s="245"/>
      <c r="F216" s="262"/>
      <c r="G216" s="262"/>
      <c r="H216" s="262"/>
      <c r="I216" s="262"/>
      <c r="J216" s="262"/>
      <c r="K216" s="262"/>
      <c r="L216" s="258"/>
      <c r="M216" s="258"/>
      <c r="N216" s="258"/>
      <c r="O216" s="258"/>
      <c r="P216" s="258"/>
      <c r="Q216" s="258"/>
      <c r="R216" s="258"/>
    </row>
    <row r="217" spans="2:18" s="263" customFormat="1">
      <c r="B217" s="258"/>
      <c r="C217" s="370"/>
      <c r="D217" s="370"/>
      <c r="E217" s="245"/>
      <c r="F217" s="262"/>
      <c r="G217" s="262"/>
      <c r="H217" s="262"/>
      <c r="I217" s="262"/>
      <c r="J217" s="262"/>
      <c r="K217" s="262"/>
      <c r="L217" s="258"/>
      <c r="M217" s="258"/>
      <c r="N217" s="258"/>
      <c r="O217" s="258"/>
      <c r="P217" s="258"/>
      <c r="Q217" s="258"/>
      <c r="R217" s="258"/>
    </row>
    <row r="218" spans="2:18" s="263" customFormat="1">
      <c r="B218" s="258"/>
      <c r="C218" s="370"/>
      <c r="D218" s="370"/>
      <c r="E218" s="245"/>
      <c r="F218" s="262"/>
      <c r="G218" s="262"/>
      <c r="H218" s="262"/>
      <c r="I218" s="262"/>
      <c r="J218" s="262"/>
      <c r="K218" s="262"/>
      <c r="L218" s="258"/>
      <c r="M218" s="258"/>
      <c r="N218" s="258"/>
      <c r="O218" s="258"/>
      <c r="P218" s="258"/>
      <c r="Q218" s="258"/>
      <c r="R218" s="258"/>
    </row>
    <row r="219" spans="2:18" s="263" customFormat="1">
      <c r="B219" s="258"/>
      <c r="C219" s="370"/>
      <c r="D219" s="370"/>
      <c r="E219" s="245"/>
      <c r="F219" s="262"/>
      <c r="G219" s="262"/>
      <c r="H219" s="262"/>
      <c r="I219" s="262"/>
      <c r="J219" s="262"/>
      <c r="K219" s="262"/>
      <c r="L219" s="258"/>
      <c r="M219" s="258"/>
      <c r="N219" s="258"/>
      <c r="O219" s="258"/>
      <c r="P219" s="258"/>
      <c r="Q219" s="258"/>
      <c r="R219" s="258"/>
    </row>
    <row r="220" spans="2:18" s="263" customFormat="1">
      <c r="B220" s="258"/>
      <c r="C220" s="370"/>
      <c r="D220" s="370"/>
      <c r="E220" s="245"/>
      <c r="F220" s="262"/>
      <c r="G220" s="262"/>
      <c r="H220" s="262"/>
      <c r="I220" s="262"/>
      <c r="J220" s="262"/>
      <c r="K220" s="262"/>
      <c r="L220" s="258"/>
      <c r="M220" s="258"/>
      <c r="N220" s="258"/>
      <c r="O220" s="258"/>
      <c r="P220" s="258"/>
      <c r="Q220" s="258"/>
      <c r="R220" s="258"/>
    </row>
    <row r="221" spans="2:18" s="263" customFormat="1">
      <c r="B221" s="258"/>
      <c r="C221" s="370"/>
      <c r="D221" s="370"/>
      <c r="E221" s="244"/>
      <c r="F221" s="262"/>
      <c r="G221" s="262"/>
      <c r="H221" s="262"/>
      <c r="I221" s="262"/>
      <c r="J221" s="262"/>
      <c r="K221" s="262"/>
      <c r="L221" s="258"/>
      <c r="M221" s="258"/>
      <c r="N221" s="258"/>
      <c r="O221" s="258"/>
      <c r="P221" s="258"/>
      <c r="Q221" s="258"/>
      <c r="R221" s="258"/>
    </row>
    <row r="222" spans="2:18" s="263" customFormat="1">
      <c r="B222" s="258"/>
      <c r="C222" s="370"/>
      <c r="D222" s="370"/>
      <c r="E222" s="244"/>
      <c r="F222" s="262"/>
      <c r="G222" s="262"/>
      <c r="H222" s="262"/>
      <c r="I222" s="262"/>
      <c r="J222" s="262"/>
      <c r="K222" s="262"/>
      <c r="L222" s="258"/>
      <c r="M222" s="258"/>
      <c r="N222" s="258"/>
      <c r="O222" s="258"/>
      <c r="P222" s="258"/>
      <c r="Q222" s="258"/>
      <c r="R222" s="258"/>
    </row>
    <row r="223" spans="2:18" s="263" customFormat="1">
      <c r="B223" s="258"/>
      <c r="C223" s="370"/>
      <c r="D223" s="370"/>
      <c r="E223" s="244"/>
      <c r="F223" s="262"/>
      <c r="G223" s="262"/>
      <c r="H223" s="262"/>
      <c r="I223" s="262"/>
      <c r="J223" s="262"/>
      <c r="K223" s="262"/>
      <c r="L223" s="258"/>
      <c r="M223" s="258"/>
      <c r="N223" s="258"/>
      <c r="O223" s="258"/>
      <c r="P223" s="258"/>
      <c r="Q223" s="258"/>
      <c r="R223" s="258"/>
    </row>
    <row r="224" spans="2:18" s="263" customFormat="1">
      <c r="B224" s="258"/>
      <c r="C224" s="370"/>
      <c r="D224" s="370"/>
      <c r="E224" s="246"/>
      <c r="F224" s="262"/>
      <c r="G224" s="262"/>
      <c r="H224" s="262"/>
      <c r="I224" s="262"/>
      <c r="J224" s="262"/>
      <c r="K224" s="262"/>
      <c r="L224" s="258"/>
      <c r="M224" s="258"/>
      <c r="N224" s="258"/>
      <c r="O224" s="258"/>
      <c r="P224" s="258"/>
      <c r="Q224" s="258"/>
      <c r="R224" s="258"/>
    </row>
    <row r="225" spans="2:18" s="263" customFormat="1">
      <c r="B225" s="258"/>
      <c r="C225" s="370"/>
      <c r="D225" s="370"/>
      <c r="E225" s="245"/>
      <c r="F225" s="262"/>
      <c r="G225" s="262"/>
      <c r="H225" s="262"/>
      <c r="I225" s="262"/>
      <c r="J225" s="262"/>
      <c r="K225" s="262"/>
      <c r="L225" s="258"/>
      <c r="M225" s="258"/>
      <c r="N225" s="258"/>
      <c r="O225" s="258"/>
      <c r="P225" s="258"/>
      <c r="Q225" s="258"/>
      <c r="R225" s="258"/>
    </row>
    <row r="226" spans="2:18" s="263" customFormat="1">
      <c r="B226" s="258"/>
      <c r="C226" s="370"/>
      <c r="D226" s="370"/>
      <c r="E226" s="245"/>
      <c r="F226" s="262"/>
      <c r="G226" s="262"/>
      <c r="H226" s="262"/>
      <c r="I226" s="262"/>
      <c r="J226" s="262"/>
      <c r="K226" s="262"/>
      <c r="L226" s="258"/>
      <c r="M226" s="258"/>
      <c r="N226" s="258"/>
      <c r="O226" s="258"/>
      <c r="P226" s="258"/>
      <c r="Q226" s="258"/>
      <c r="R226" s="258"/>
    </row>
    <row r="227" spans="2:18" s="263" customFormat="1">
      <c r="B227" s="258"/>
      <c r="C227" s="370"/>
      <c r="D227" s="370"/>
      <c r="E227" s="244"/>
      <c r="F227" s="262"/>
      <c r="G227" s="262"/>
      <c r="H227" s="262"/>
      <c r="I227" s="262"/>
      <c r="J227" s="262"/>
      <c r="K227" s="262"/>
      <c r="L227" s="258"/>
      <c r="M227" s="258"/>
      <c r="N227" s="258"/>
      <c r="O227" s="258"/>
      <c r="P227" s="258"/>
      <c r="Q227" s="258"/>
      <c r="R227" s="258"/>
    </row>
    <row r="228" spans="2:18" s="263" customFormat="1">
      <c r="B228" s="258"/>
      <c r="C228" s="370"/>
      <c r="D228" s="370"/>
      <c r="E228" s="244"/>
      <c r="F228" s="262"/>
      <c r="G228" s="262"/>
      <c r="H228" s="262"/>
      <c r="I228" s="262"/>
      <c r="J228" s="262"/>
      <c r="K228" s="262"/>
      <c r="L228" s="258"/>
      <c r="M228" s="258"/>
      <c r="N228" s="258"/>
      <c r="O228" s="258"/>
      <c r="P228" s="258"/>
      <c r="Q228" s="258"/>
      <c r="R228" s="258"/>
    </row>
    <row r="229" spans="2:18" s="263" customFormat="1">
      <c r="B229" s="258"/>
      <c r="C229" s="370"/>
      <c r="D229" s="370"/>
      <c r="E229" s="244"/>
      <c r="F229" s="262"/>
      <c r="G229" s="262"/>
      <c r="H229" s="262"/>
      <c r="I229" s="262"/>
      <c r="J229" s="262"/>
      <c r="K229" s="262"/>
      <c r="L229" s="258"/>
      <c r="M229" s="258"/>
      <c r="N229" s="258"/>
      <c r="O229" s="258"/>
      <c r="P229" s="258"/>
      <c r="Q229" s="258"/>
      <c r="R229" s="258"/>
    </row>
    <row r="230" spans="2:18" s="263" customFormat="1">
      <c r="B230" s="258"/>
      <c r="C230" s="370"/>
      <c r="D230" s="370"/>
      <c r="E230" s="274"/>
      <c r="F230" s="262"/>
      <c r="G230" s="262"/>
      <c r="H230" s="262"/>
      <c r="I230" s="262"/>
      <c r="J230" s="262"/>
      <c r="K230" s="262"/>
      <c r="L230" s="258"/>
      <c r="M230" s="258"/>
      <c r="N230" s="258"/>
      <c r="O230" s="258"/>
      <c r="P230" s="258"/>
      <c r="Q230" s="258"/>
      <c r="R230" s="258"/>
    </row>
    <row r="231" spans="2:18" s="263" customFormat="1">
      <c r="B231" s="258"/>
      <c r="C231" s="370"/>
      <c r="D231" s="370"/>
      <c r="E231" s="274"/>
      <c r="F231" s="262"/>
      <c r="G231" s="262"/>
      <c r="H231" s="262"/>
      <c r="I231" s="262"/>
      <c r="J231" s="262"/>
      <c r="K231" s="262"/>
      <c r="L231" s="258"/>
      <c r="M231" s="258"/>
      <c r="N231" s="258"/>
      <c r="O231" s="258"/>
      <c r="P231" s="258"/>
      <c r="Q231" s="258"/>
      <c r="R231" s="258"/>
    </row>
    <row r="232" spans="2:18" s="263" customFormat="1">
      <c r="B232" s="258"/>
      <c r="C232" s="370"/>
      <c r="D232" s="370"/>
      <c r="E232" s="538"/>
      <c r="F232" s="262"/>
      <c r="G232" s="262"/>
      <c r="H232" s="262"/>
      <c r="I232" s="262"/>
      <c r="J232" s="262"/>
      <c r="K232" s="262"/>
      <c r="L232" s="258"/>
      <c r="M232" s="258"/>
      <c r="N232" s="258"/>
      <c r="O232" s="258"/>
      <c r="P232" s="258"/>
      <c r="Q232" s="258"/>
      <c r="R232" s="258"/>
    </row>
    <row r="233" spans="2:18" s="263" customFormat="1">
      <c r="B233" s="258"/>
      <c r="C233" s="370"/>
      <c r="D233" s="370"/>
      <c r="E233" s="538"/>
      <c r="F233" s="262"/>
      <c r="G233" s="262"/>
      <c r="H233" s="262"/>
      <c r="I233" s="262"/>
      <c r="J233" s="262"/>
      <c r="K233" s="262"/>
      <c r="L233" s="258"/>
      <c r="M233" s="258"/>
      <c r="N233" s="258"/>
      <c r="O233" s="258"/>
      <c r="P233" s="258"/>
      <c r="Q233" s="258"/>
      <c r="R233" s="258"/>
    </row>
    <row r="234" spans="2:18" s="263" customFormat="1">
      <c r="B234" s="258"/>
      <c r="C234" s="370"/>
      <c r="D234" s="370"/>
      <c r="E234" s="274"/>
      <c r="F234" s="262"/>
      <c r="G234" s="262"/>
      <c r="H234" s="262"/>
      <c r="I234" s="262"/>
      <c r="J234" s="262"/>
      <c r="K234" s="262"/>
      <c r="L234" s="258"/>
      <c r="M234" s="258"/>
      <c r="N234" s="258"/>
      <c r="O234" s="258"/>
      <c r="P234" s="258"/>
      <c r="Q234" s="258"/>
      <c r="R234" s="258"/>
    </row>
    <row r="235" spans="2:18" s="263" customFormat="1">
      <c r="B235" s="258"/>
      <c r="C235" s="370"/>
      <c r="D235" s="370"/>
      <c r="E235" s="245"/>
      <c r="F235" s="262"/>
      <c r="G235" s="262"/>
      <c r="H235" s="262"/>
      <c r="I235" s="262"/>
      <c r="J235" s="262"/>
      <c r="K235" s="262"/>
      <c r="L235" s="258"/>
      <c r="M235" s="258"/>
      <c r="N235" s="258"/>
      <c r="O235" s="258"/>
      <c r="P235" s="258"/>
      <c r="Q235" s="258"/>
      <c r="R235" s="258"/>
    </row>
    <row r="236" spans="2:18" s="263" customFormat="1">
      <c r="B236" s="258"/>
      <c r="C236" s="370"/>
      <c r="D236" s="370"/>
      <c r="E236" s="245"/>
      <c r="F236" s="262"/>
      <c r="G236" s="262"/>
      <c r="H236" s="262"/>
      <c r="I236" s="262"/>
      <c r="J236" s="262"/>
      <c r="K236" s="262"/>
      <c r="L236" s="258"/>
      <c r="M236" s="258"/>
      <c r="N236" s="258"/>
      <c r="O236" s="258"/>
      <c r="P236" s="258"/>
      <c r="Q236" s="258"/>
      <c r="R236" s="258"/>
    </row>
    <row r="237" spans="2:18" s="263" customFormat="1">
      <c r="B237" s="258"/>
      <c r="C237" s="370"/>
      <c r="D237" s="370"/>
      <c r="E237" s="262"/>
      <c r="F237" s="262"/>
      <c r="G237" s="262"/>
      <c r="H237" s="262"/>
      <c r="I237" s="262"/>
      <c r="J237" s="262"/>
      <c r="K237" s="262"/>
      <c r="L237" s="258"/>
      <c r="M237" s="258"/>
      <c r="N237" s="258"/>
      <c r="O237" s="258"/>
      <c r="P237" s="258"/>
      <c r="Q237" s="258"/>
      <c r="R237" s="258"/>
    </row>
  </sheetData>
  <mergeCells count="3">
    <mergeCell ref="B1:K1"/>
    <mergeCell ref="B2:K2"/>
    <mergeCell ref="E232:E233"/>
  </mergeCells>
  <conditionalFormatting sqref="C36 E60:E65 C18 C63:C67 C71 C75 C84 C88:C89 C79:C80 E36:E37 E41 E45 E88:E91 E84 E75 E71 E79:E80 E67 E18">
    <cfRule type="cellIs" dxfId="17" priority="31" stopIfTrue="1" operator="equal">
      <formula>0</formula>
    </cfRule>
  </conditionalFormatting>
  <conditionalFormatting sqref="C38:C40 E38:E40">
    <cfRule type="cellIs" dxfId="16" priority="29" stopIfTrue="1" operator="equal">
      <formula>0</formula>
    </cfRule>
  </conditionalFormatting>
  <conditionalFormatting sqref="K38:K40">
    <cfRule type="cellIs" dxfId="15" priority="28" stopIfTrue="1" operator="equal">
      <formula>0</formula>
    </cfRule>
  </conditionalFormatting>
  <conditionalFormatting sqref="C42:C44 E42:E44">
    <cfRule type="cellIs" dxfId="14" priority="26" stopIfTrue="1" operator="equal">
      <formula>0</formula>
    </cfRule>
  </conditionalFormatting>
  <conditionalFormatting sqref="K42:K44">
    <cfRule type="cellIs" dxfId="13" priority="25" stopIfTrue="1" operator="equal">
      <formula>0</formula>
    </cfRule>
  </conditionalFormatting>
  <conditionalFormatting sqref="C46:C48 E46:E48">
    <cfRule type="cellIs" dxfId="12" priority="23" stopIfTrue="1" operator="equal">
      <formula>0</formula>
    </cfRule>
  </conditionalFormatting>
  <conditionalFormatting sqref="K46:K48">
    <cfRule type="cellIs" dxfId="11" priority="22" stopIfTrue="1" operator="equal">
      <formula>0</formula>
    </cfRule>
  </conditionalFormatting>
  <conditionalFormatting sqref="C68:C70 E68:E70">
    <cfRule type="cellIs" dxfId="10" priority="20" stopIfTrue="1" operator="equal">
      <formula>0</formula>
    </cfRule>
  </conditionalFormatting>
  <conditionalFormatting sqref="K68:K70">
    <cfRule type="cellIs" dxfId="9" priority="19" stopIfTrue="1" operator="equal">
      <formula>0</formula>
    </cfRule>
  </conditionalFormatting>
  <conditionalFormatting sqref="C72:C74 E72:E74">
    <cfRule type="cellIs" dxfId="8" priority="16" stopIfTrue="1" operator="equal">
      <formula>0</formula>
    </cfRule>
  </conditionalFormatting>
  <conditionalFormatting sqref="K72:K74">
    <cfRule type="cellIs" dxfId="7" priority="15" stopIfTrue="1" operator="equal">
      <formula>0</formula>
    </cfRule>
  </conditionalFormatting>
  <conditionalFormatting sqref="C76:C78 E76:E78">
    <cfRule type="cellIs" dxfId="6" priority="12" stopIfTrue="1" operator="equal">
      <formula>0</formula>
    </cfRule>
  </conditionalFormatting>
  <conditionalFormatting sqref="K76:K78">
    <cfRule type="cellIs" dxfId="5" priority="11" stopIfTrue="1" operator="equal">
      <formula>0</formula>
    </cfRule>
  </conditionalFormatting>
  <conditionalFormatting sqref="C81:C83 E81:E83">
    <cfRule type="cellIs" dxfId="4" priority="8" stopIfTrue="1" operator="equal">
      <formula>0</formula>
    </cfRule>
  </conditionalFormatting>
  <conditionalFormatting sqref="K81:K83">
    <cfRule type="cellIs" dxfId="3" priority="7" stopIfTrue="1" operator="equal">
      <formula>0</formula>
    </cfRule>
  </conditionalFormatting>
  <conditionalFormatting sqref="C85:C87 E85:E87">
    <cfRule type="cellIs" dxfId="2" priority="4" stopIfTrue="1" operator="equal">
      <formula>0</formula>
    </cfRule>
  </conditionalFormatting>
  <conditionalFormatting sqref="K85:K87">
    <cfRule type="cellIs" dxfId="1" priority="3" stopIfTrue="1" operator="equal">
      <formula>0</formula>
    </cfRule>
  </conditionalFormatting>
  <printOptions horizontalCentered="1"/>
  <pageMargins left="0.47244094488188981" right="0.35433070866141736" top="0.74803149606299213" bottom="0.74803149606299213" header="0.31496062992125984" footer="0.31496062992125984"/>
  <pageSetup paperSize="9" scale="47" fitToHeight="4" orientation="portrait" r:id="rId1"/>
  <headerFooter>
    <oddFooter>&amp;L&amp;9KBR-AIPPL-JV
Contractor&amp;CTeam Leader - ONTB
Consultant&amp;R&amp;9
Client - BWSSb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82"/>
  <sheetViews>
    <sheetView view="pageBreakPreview" zoomScale="115" zoomScaleSheetLayoutView="115" workbookViewId="0">
      <selection activeCell="A16" sqref="A16"/>
    </sheetView>
  </sheetViews>
  <sheetFormatPr defaultColWidth="25.796875" defaultRowHeight="25" customHeight="1"/>
  <cols>
    <col min="1" max="1" width="45" customWidth="1"/>
    <col min="2" max="2" width="19.296875" customWidth="1"/>
    <col min="3" max="3" width="27.69921875" customWidth="1"/>
  </cols>
  <sheetData>
    <row r="1" spans="1:5" ht="25" customHeight="1" thickBot="1">
      <c r="A1" s="540" t="s">
        <v>115</v>
      </c>
      <c r="B1" s="540"/>
      <c r="C1" s="540"/>
      <c r="D1" s="96"/>
    </row>
    <row r="2" spans="1:5" ht="25" customHeight="1">
      <c r="A2" s="98" t="s">
        <v>130</v>
      </c>
      <c r="B2" s="99">
        <v>400</v>
      </c>
      <c r="C2" s="111" t="s">
        <v>164</v>
      </c>
    </row>
    <row r="3" spans="1:5" ht="25" customHeight="1">
      <c r="A3" s="100" t="s">
        <v>128</v>
      </c>
      <c r="B3" s="110" t="e">
        <f>#REF!</f>
        <v>#REF!</v>
      </c>
      <c r="C3" s="105" t="s">
        <v>133</v>
      </c>
      <c r="D3" s="96"/>
    </row>
    <row r="4" spans="1:5" ht="25" customHeight="1">
      <c r="A4" s="100" t="s">
        <v>117</v>
      </c>
      <c r="B4" s="103">
        <v>30</v>
      </c>
      <c r="C4" s="102"/>
    </row>
    <row r="5" spans="1:5" ht="25" customHeight="1">
      <c r="A5" s="100" t="s">
        <v>126</v>
      </c>
      <c r="B5" s="103">
        <v>2.5</v>
      </c>
      <c r="C5" s="102"/>
      <c r="D5" s="96"/>
    </row>
    <row r="6" spans="1:5" ht="25" customHeight="1">
      <c r="A6" s="100" t="s">
        <v>121</v>
      </c>
      <c r="B6" s="103">
        <f>ROUND(((B4/B5)/VLOOKUP(B2,'Pipe laying'!A2:B23,2,FALSE)),0)</f>
        <v>3</v>
      </c>
      <c r="C6" s="102"/>
    </row>
    <row r="7" spans="1:5" ht="25" customHeight="1">
      <c r="A7" s="100" t="s">
        <v>129</v>
      </c>
      <c r="B7" s="103">
        <v>24</v>
      </c>
      <c r="C7" s="102"/>
    </row>
    <row r="8" spans="1:5" ht="25" customHeight="1">
      <c r="A8" s="100" t="s">
        <v>116</v>
      </c>
      <c r="B8" s="104">
        <v>6</v>
      </c>
      <c r="C8" s="105"/>
    </row>
    <row r="9" spans="1:5" ht="25" customHeight="1">
      <c r="A9" s="100" t="s">
        <v>119</v>
      </c>
      <c r="B9" s="101">
        <v>10000</v>
      </c>
      <c r="C9" s="106"/>
      <c r="D9" s="96">
        <v>25</v>
      </c>
      <c r="E9">
        <f>D9/2.5</f>
        <v>10</v>
      </c>
    </row>
    <row r="10" spans="1:5" ht="25" customHeight="1">
      <c r="A10" s="100" t="s">
        <v>139</v>
      </c>
      <c r="B10" s="103">
        <f>ROUND((B9*1000)/(60*60*24),2)</f>
        <v>115.74</v>
      </c>
      <c r="C10" s="105"/>
      <c r="D10" s="96">
        <f>D9*10^3</f>
        <v>25000</v>
      </c>
      <c r="E10" s="96">
        <f>E9*10^3</f>
        <v>10000</v>
      </c>
    </row>
    <row r="11" spans="1:5" ht="38.25" customHeight="1">
      <c r="A11" s="109" t="s">
        <v>131</v>
      </c>
      <c r="B11" s="103">
        <f>B10*0.6</f>
        <v>69.443999999999988</v>
      </c>
      <c r="C11" s="105" t="s">
        <v>140</v>
      </c>
      <c r="D11" s="96"/>
    </row>
    <row r="12" spans="1:5" ht="25" customHeight="1">
      <c r="A12" s="100" t="s">
        <v>118</v>
      </c>
      <c r="B12" s="104">
        <v>10</v>
      </c>
      <c r="C12" s="106" t="s">
        <v>125</v>
      </c>
      <c r="D12" s="96"/>
    </row>
    <row r="13" spans="1:5" ht="25" customHeight="1">
      <c r="A13" s="100" t="s">
        <v>120</v>
      </c>
      <c r="B13" s="104" t="s">
        <v>124</v>
      </c>
      <c r="C13" s="102"/>
      <c r="D13" s="97"/>
    </row>
    <row r="14" spans="1:5" ht="25" customHeight="1">
      <c r="A14" s="100"/>
      <c r="B14" s="107">
        <f>ROUNDUP(B11*B12/75,0)</f>
        <v>10</v>
      </c>
      <c r="C14" s="102"/>
    </row>
    <row r="15" spans="1:5" ht="33.75" customHeight="1">
      <c r="A15" s="113" t="s">
        <v>141</v>
      </c>
      <c r="B15" s="104">
        <f>ROUND(B14/0.85^2,0)</f>
        <v>14</v>
      </c>
      <c r="C15" s="102"/>
    </row>
    <row r="16" spans="1:5" ht="25" customHeight="1">
      <c r="A16" s="100" t="s">
        <v>160</v>
      </c>
      <c r="B16" s="104">
        <f>B15*B6*B7</f>
        <v>1008</v>
      </c>
      <c r="C16" s="102"/>
    </row>
    <row r="17" spans="1:4" ht="25" customHeight="1">
      <c r="A17" s="100" t="s">
        <v>123</v>
      </c>
      <c r="B17" s="104">
        <f>ROUND(B16/B4,3)</f>
        <v>33.6</v>
      </c>
      <c r="C17" s="102"/>
    </row>
    <row r="18" spans="1:4" ht="25" customHeight="1">
      <c r="A18" s="100" t="s">
        <v>127</v>
      </c>
      <c r="B18" s="107" t="e">
        <f>B3*B17</f>
        <v>#REF!</v>
      </c>
      <c r="C18" s="114" t="s">
        <v>138</v>
      </c>
    </row>
    <row r="19" spans="1:4" ht="25" customHeight="1" thickBot="1">
      <c r="A19" s="115" t="s">
        <v>132</v>
      </c>
      <c r="B19" s="116" t="e">
        <f>ROUND(B18*0.75,0)</f>
        <v>#REF!</v>
      </c>
      <c r="C19" s="108"/>
    </row>
    <row r="20" spans="1:4" ht="25" customHeight="1">
      <c r="A20" s="94"/>
      <c r="B20" s="94"/>
      <c r="C20" s="93"/>
    </row>
    <row r="21" spans="1:4" ht="25" customHeight="1">
      <c r="A21" s="94"/>
      <c r="B21" s="94"/>
      <c r="C21" s="93"/>
      <c r="D21">
        <f>B9/24</f>
        <v>416.66666666666669</v>
      </c>
    </row>
    <row r="22" spans="1:4" ht="25" customHeight="1">
      <c r="A22" s="94"/>
      <c r="B22" s="94"/>
      <c r="C22" s="93"/>
      <c r="D22">
        <f>D21*10/367.2</f>
        <v>11.347131445170662</v>
      </c>
    </row>
    <row r="23" spans="1:4" ht="25" customHeight="1">
      <c r="A23" s="94"/>
      <c r="B23" s="94"/>
      <c r="C23" s="93"/>
      <c r="D23">
        <f>D22/0.746</f>
        <v>15.210631964035739</v>
      </c>
    </row>
    <row r="24" spans="1:4" ht="25" customHeight="1">
      <c r="A24" s="94"/>
      <c r="B24" s="94"/>
      <c r="C24" s="93"/>
    </row>
    <row r="25" spans="1:4" ht="25" customHeight="1">
      <c r="A25" s="94"/>
      <c r="B25" s="94"/>
      <c r="C25" s="93"/>
    </row>
    <row r="26" spans="1:4" ht="25" customHeight="1">
      <c r="A26" s="4"/>
      <c r="B26" s="4"/>
    </row>
    <row r="27" spans="1:4" ht="25" customHeight="1">
      <c r="A27" s="4"/>
      <c r="B27" s="4"/>
    </row>
    <row r="28" spans="1:4" ht="25" customHeight="1">
      <c r="A28" s="4"/>
      <c r="B28" s="4"/>
    </row>
    <row r="29" spans="1:4" ht="25" customHeight="1">
      <c r="A29" s="4"/>
      <c r="B29" s="4"/>
    </row>
    <row r="30" spans="1:4" ht="25" customHeight="1">
      <c r="A30" s="4"/>
      <c r="B30" s="4"/>
    </row>
    <row r="31" spans="1:4" ht="25" customHeight="1">
      <c r="A31" s="4"/>
      <c r="B31" s="4"/>
    </row>
    <row r="32" spans="1:4" ht="25" customHeight="1">
      <c r="A32" s="4"/>
      <c r="B32" s="4"/>
    </row>
    <row r="33" spans="1:2" ht="25" customHeight="1">
      <c r="A33" s="4"/>
      <c r="B33" s="4"/>
    </row>
    <row r="34" spans="1:2" ht="25" customHeight="1">
      <c r="A34" s="4"/>
      <c r="B34" s="4"/>
    </row>
    <row r="35" spans="1:2" ht="25" customHeight="1">
      <c r="A35" s="4"/>
      <c r="B35" s="4"/>
    </row>
    <row r="36" spans="1:2" ht="25" customHeight="1">
      <c r="A36" s="4"/>
      <c r="B36" s="4"/>
    </row>
    <row r="37" spans="1:2" ht="25" customHeight="1">
      <c r="A37" s="4"/>
      <c r="B37" s="4"/>
    </row>
    <row r="38" spans="1:2" ht="25" customHeight="1">
      <c r="A38" s="4"/>
      <c r="B38" s="4"/>
    </row>
    <row r="39" spans="1:2" ht="25" customHeight="1">
      <c r="A39" s="4"/>
      <c r="B39" s="4"/>
    </row>
    <row r="40" spans="1:2" ht="25" customHeight="1">
      <c r="A40" s="4"/>
      <c r="B40" s="4"/>
    </row>
    <row r="41" spans="1:2" ht="25" customHeight="1">
      <c r="A41" s="4"/>
      <c r="B41" s="4"/>
    </row>
    <row r="42" spans="1:2" ht="25" customHeight="1">
      <c r="A42" s="4"/>
      <c r="B42" s="4"/>
    </row>
    <row r="43" spans="1:2" ht="25" customHeight="1">
      <c r="A43" s="4"/>
      <c r="B43" s="4"/>
    </row>
    <row r="44" spans="1:2" ht="25" customHeight="1">
      <c r="A44" s="4"/>
      <c r="B44" s="4"/>
    </row>
    <row r="45" spans="1:2" ht="25" customHeight="1">
      <c r="A45" s="4"/>
      <c r="B45" s="4"/>
    </row>
    <row r="46" spans="1:2" ht="25" customHeight="1">
      <c r="A46" s="4"/>
      <c r="B46" s="4"/>
    </row>
    <row r="47" spans="1:2" ht="25" customHeight="1">
      <c r="A47" s="4"/>
      <c r="B47" s="4"/>
    </row>
    <row r="48" spans="1:2" ht="25" customHeight="1">
      <c r="A48" s="4"/>
      <c r="B48" s="4"/>
    </row>
    <row r="49" spans="1:2" ht="25" customHeight="1">
      <c r="A49" s="4"/>
      <c r="B49" s="4"/>
    </row>
    <row r="50" spans="1:2" ht="25" customHeight="1">
      <c r="A50" s="4"/>
      <c r="B50" s="4"/>
    </row>
    <row r="51" spans="1:2" ht="25" customHeight="1">
      <c r="A51" s="4"/>
      <c r="B51" s="4"/>
    </row>
    <row r="52" spans="1:2" ht="25" customHeight="1">
      <c r="A52" s="4"/>
      <c r="B52" s="4"/>
    </row>
    <row r="53" spans="1:2" ht="25" customHeight="1">
      <c r="A53" s="4"/>
      <c r="B53" s="4"/>
    </row>
    <row r="54" spans="1:2" ht="25" customHeight="1">
      <c r="A54" s="4"/>
      <c r="B54" s="4"/>
    </row>
    <row r="55" spans="1:2" ht="25" customHeight="1">
      <c r="A55" s="4"/>
      <c r="B55" s="4"/>
    </row>
    <row r="56" spans="1:2" ht="25" customHeight="1">
      <c r="A56" s="4"/>
      <c r="B56" s="4"/>
    </row>
    <row r="57" spans="1:2" ht="25" customHeight="1">
      <c r="A57" s="4"/>
      <c r="B57" s="4"/>
    </row>
    <row r="58" spans="1:2" ht="25" customHeight="1">
      <c r="A58" s="4"/>
      <c r="B58" s="4"/>
    </row>
    <row r="59" spans="1:2" ht="25" customHeight="1">
      <c r="A59" s="4"/>
      <c r="B59" s="4"/>
    </row>
    <row r="60" spans="1:2" ht="25" customHeight="1">
      <c r="A60" s="4"/>
      <c r="B60" s="4"/>
    </row>
    <row r="61" spans="1:2" ht="25" customHeight="1">
      <c r="A61" s="4"/>
      <c r="B61" s="4"/>
    </row>
    <row r="62" spans="1:2" ht="25" customHeight="1">
      <c r="A62" s="4"/>
      <c r="B62" s="4"/>
    </row>
    <row r="63" spans="1:2" ht="25" customHeight="1">
      <c r="A63" s="4"/>
      <c r="B63" s="4"/>
    </row>
    <row r="64" spans="1:2" ht="25" customHeight="1">
      <c r="A64" s="4"/>
      <c r="B64" s="4"/>
    </row>
    <row r="65" spans="1:2" ht="25" customHeight="1">
      <c r="A65" s="4"/>
      <c r="B65" s="4"/>
    </row>
    <row r="66" spans="1:2" ht="25" customHeight="1">
      <c r="A66" s="4"/>
      <c r="B66" s="4"/>
    </row>
    <row r="67" spans="1:2" ht="25" customHeight="1">
      <c r="A67" s="4"/>
      <c r="B67" s="4"/>
    </row>
    <row r="68" spans="1:2" ht="25" customHeight="1">
      <c r="A68" s="4"/>
      <c r="B68" s="4"/>
    </row>
    <row r="69" spans="1:2" ht="25" customHeight="1">
      <c r="A69" s="4"/>
      <c r="B69" s="4"/>
    </row>
    <row r="70" spans="1:2" ht="25" customHeight="1">
      <c r="A70" s="4"/>
      <c r="B70" s="4"/>
    </row>
    <row r="71" spans="1:2" ht="25" customHeight="1">
      <c r="A71" s="4"/>
      <c r="B71" s="4"/>
    </row>
    <row r="72" spans="1:2" ht="25" customHeight="1">
      <c r="A72" s="4"/>
      <c r="B72" s="4"/>
    </row>
    <row r="73" spans="1:2" ht="25" customHeight="1">
      <c r="A73" s="4"/>
      <c r="B73" s="4"/>
    </row>
    <row r="74" spans="1:2" ht="25" customHeight="1">
      <c r="A74" s="4"/>
      <c r="B74" s="4"/>
    </row>
    <row r="75" spans="1:2" ht="25" customHeight="1">
      <c r="A75" s="4"/>
      <c r="B75" s="4"/>
    </row>
    <row r="76" spans="1:2" ht="25" customHeight="1">
      <c r="A76" s="4"/>
      <c r="B76" s="4"/>
    </row>
    <row r="77" spans="1:2" ht="25" customHeight="1">
      <c r="A77" s="4"/>
      <c r="B77" s="4"/>
    </row>
    <row r="78" spans="1:2" ht="25" customHeight="1">
      <c r="A78" s="4"/>
      <c r="B78" s="4"/>
    </row>
    <row r="79" spans="1:2" ht="25" customHeight="1">
      <c r="A79" s="4"/>
      <c r="B79" s="4"/>
    </row>
    <row r="80" spans="1:2" ht="25" customHeight="1">
      <c r="A80" s="4"/>
      <c r="B80" s="4"/>
    </row>
    <row r="81" spans="1:2" ht="25" customHeight="1">
      <c r="A81" s="4"/>
      <c r="B81" s="4"/>
    </row>
    <row r="82" spans="1:2" ht="25" customHeight="1">
      <c r="A82" s="4"/>
      <c r="B82" s="4"/>
    </row>
  </sheetData>
  <mergeCells count="1">
    <mergeCell ref="A1:C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2"/>
  <sheetViews>
    <sheetView topLeftCell="C1" workbookViewId="0">
      <selection activeCell="F4" sqref="F4"/>
    </sheetView>
  </sheetViews>
  <sheetFormatPr defaultColWidth="9.296875" defaultRowHeight="25" customHeight="1"/>
  <cols>
    <col min="1" max="1" width="30" style="75" customWidth="1"/>
    <col min="2" max="2" width="29.796875" style="75" customWidth="1"/>
    <col min="3" max="5" width="25.796875" style="75" customWidth="1"/>
    <col min="6" max="6" width="42.69921875" style="75" customWidth="1"/>
    <col min="7" max="16" width="25.796875" style="75" customWidth="1"/>
    <col min="17" max="16384" width="9.296875" style="75"/>
  </cols>
  <sheetData>
    <row r="1" spans="1:6" ht="39" customHeight="1">
      <c r="A1" s="541" t="s">
        <v>142</v>
      </c>
      <c r="B1" s="541"/>
      <c r="C1" s="75" t="s">
        <v>10</v>
      </c>
      <c r="E1" s="124" t="s">
        <v>155</v>
      </c>
      <c r="F1" s="125" t="s">
        <v>158</v>
      </c>
    </row>
    <row r="2" spans="1:6" ht="25" customHeight="1">
      <c r="A2" s="118" t="s">
        <v>147</v>
      </c>
      <c r="B2" s="118">
        <v>319</v>
      </c>
      <c r="C2" s="75" t="s">
        <v>144</v>
      </c>
      <c r="E2" s="124">
        <v>100</v>
      </c>
      <c r="F2" s="124">
        <v>910</v>
      </c>
    </row>
    <row r="3" spans="1:6" ht="25" customHeight="1">
      <c r="A3" s="59" t="s">
        <v>143</v>
      </c>
      <c r="B3" s="117">
        <f>(B2*1000)/(24*3600)</f>
        <v>3.6921296296296298</v>
      </c>
      <c r="E3" s="124">
        <v>150</v>
      </c>
      <c r="F3" s="124">
        <v>1360</v>
      </c>
    </row>
    <row r="4" spans="1:6" ht="25" customHeight="1">
      <c r="A4" s="59" t="s">
        <v>145</v>
      </c>
      <c r="B4" s="59">
        <v>10</v>
      </c>
      <c r="E4" s="124">
        <v>200</v>
      </c>
      <c r="F4" s="124">
        <v>1784</v>
      </c>
    </row>
    <row r="5" spans="1:6" ht="25" customHeight="1">
      <c r="A5" s="59" t="s">
        <v>146</v>
      </c>
      <c r="B5" s="59">
        <v>2</v>
      </c>
      <c r="E5" s="124">
        <v>250</v>
      </c>
      <c r="F5" s="124">
        <v>2346</v>
      </c>
    </row>
    <row r="6" spans="1:6" ht="25" customHeight="1">
      <c r="A6" s="59" t="s">
        <v>150</v>
      </c>
      <c r="B6" s="59">
        <v>30</v>
      </c>
      <c r="E6" s="124">
        <v>300</v>
      </c>
      <c r="F6" s="124">
        <v>2970</v>
      </c>
    </row>
    <row r="7" spans="1:6" ht="25" customHeight="1">
      <c r="A7" s="59" t="s">
        <v>149</v>
      </c>
      <c r="B7" s="56">
        <f>SQRT((B3*B5)/3.141)</f>
        <v>1.5332730418007463</v>
      </c>
      <c r="E7" s="124">
        <v>350</v>
      </c>
      <c r="F7" s="124">
        <v>3670</v>
      </c>
    </row>
    <row r="8" spans="1:6" ht="36" customHeight="1">
      <c r="A8" s="122" t="s">
        <v>151</v>
      </c>
      <c r="B8" s="84">
        <v>1.6</v>
      </c>
      <c r="E8" s="124">
        <v>400</v>
      </c>
      <c r="F8" s="124">
        <v>4419</v>
      </c>
    </row>
    <row r="9" spans="1:6" ht="39" customHeight="1">
      <c r="A9" s="121" t="s">
        <v>152</v>
      </c>
      <c r="B9" s="119">
        <f>B8*1000</f>
        <v>1600</v>
      </c>
      <c r="E9" s="124">
        <v>450</v>
      </c>
      <c r="F9" s="124">
        <v>5273</v>
      </c>
    </row>
    <row r="10" spans="1:6" ht="25" customHeight="1">
      <c r="A10" s="121" t="s">
        <v>148</v>
      </c>
      <c r="B10" s="120">
        <f>B3/(3.141*B8^2/4)</f>
        <v>1.8366611099319627</v>
      </c>
      <c r="E10" s="124">
        <v>500</v>
      </c>
      <c r="F10" s="124">
        <v>6096</v>
      </c>
    </row>
    <row r="11" spans="1:6" ht="42.75" customHeight="1">
      <c r="A11" s="127" t="s">
        <v>153</v>
      </c>
      <c r="B11" s="128">
        <f>VLOOKUP(B9,E2:F17,2)</f>
        <v>23915</v>
      </c>
      <c r="E11" s="124">
        <v>600</v>
      </c>
      <c r="F11" s="124">
        <v>8050</v>
      </c>
    </row>
    <row r="12" spans="1:6" ht="47.25" customHeight="1">
      <c r="A12" s="121" t="s">
        <v>154</v>
      </c>
      <c r="B12" s="123">
        <f>B11*B6</f>
        <v>717450</v>
      </c>
      <c r="E12" s="124">
        <v>700</v>
      </c>
      <c r="F12" s="124">
        <v>10278</v>
      </c>
    </row>
    <row r="13" spans="1:6" ht="49.5" customHeight="1">
      <c r="A13" s="83" t="s">
        <v>156</v>
      </c>
      <c r="B13" s="59">
        <v>200000</v>
      </c>
      <c r="E13" s="124">
        <v>750</v>
      </c>
      <c r="F13" s="124">
        <v>11576</v>
      </c>
    </row>
    <row r="14" spans="1:6" ht="48" customHeight="1">
      <c r="A14" s="121" t="s">
        <v>157</v>
      </c>
      <c r="B14" s="119">
        <f>20000*3</f>
        <v>60000</v>
      </c>
      <c r="E14" s="124">
        <v>800</v>
      </c>
      <c r="F14" s="124">
        <v>13056</v>
      </c>
    </row>
    <row r="15" spans="1:6" ht="25" customHeight="1">
      <c r="E15" s="124">
        <v>900</v>
      </c>
      <c r="F15" s="124">
        <v>15684</v>
      </c>
    </row>
    <row r="16" spans="1:6" ht="34.5" customHeight="1">
      <c r="E16" s="124">
        <v>1000</v>
      </c>
      <c r="F16" s="124">
        <v>18435</v>
      </c>
    </row>
    <row r="17" spans="5:6" ht="44.25" customHeight="1">
      <c r="E17" s="124">
        <v>1100</v>
      </c>
      <c r="F17" s="124">
        <v>23915</v>
      </c>
    </row>
    <row r="18" spans="5:6" ht="44.25" customHeight="1">
      <c r="E18" s="124"/>
      <c r="F18" s="124"/>
    </row>
    <row r="19" spans="5:6" ht="44.25" customHeight="1">
      <c r="E19" s="124"/>
      <c r="F19" s="124"/>
    </row>
    <row r="20" spans="5:6" ht="44.25" customHeight="1">
      <c r="E20" s="124"/>
      <c r="F20" s="124"/>
    </row>
    <row r="21" spans="5:6" ht="44.25" customHeight="1">
      <c r="E21" s="124"/>
      <c r="F21" s="124"/>
    </row>
    <row r="22" spans="5:6" ht="89.25" customHeight="1">
      <c r="E22" s="542" t="s">
        <v>159</v>
      </c>
      <c r="F22" s="542"/>
    </row>
  </sheetData>
  <mergeCells count="2">
    <mergeCell ref="A1:B1"/>
    <mergeCell ref="E22:F2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CU32"/>
  <sheetViews>
    <sheetView view="pageBreakPreview" zoomScale="85" zoomScaleSheetLayoutView="85" workbookViewId="0">
      <selection activeCell="AI6" sqref="AI6"/>
    </sheetView>
  </sheetViews>
  <sheetFormatPr defaultColWidth="9.296875" defaultRowHeight="15.5"/>
  <cols>
    <col min="1" max="1" width="6.69921875" style="4" customWidth="1"/>
    <col min="2" max="2" width="7.796875" style="4" bestFit="1" customWidth="1"/>
    <col min="3" max="3" width="7.796875" style="4" customWidth="1"/>
    <col min="4" max="5" width="9.796875" style="4" customWidth="1"/>
    <col min="6" max="9" width="8.19921875" style="4" bestFit="1" customWidth="1"/>
    <col min="10" max="11" width="9" style="4" bestFit="1" customWidth="1"/>
    <col min="12" max="12" width="9.296875" style="4" bestFit="1" customWidth="1"/>
    <col min="13" max="13" width="7.69921875" style="4" customWidth="1"/>
    <col min="14" max="14" width="10.796875" style="4" bestFit="1" customWidth="1"/>
    <col min="15" max="15" width="8.19921875" style="4" bestFit="1" customWidth="1"/>
    <col min="16" max="16" width="7.796875" style="4" customWidth="1"/>
    <col min="17" max="23" width="6.796875" style="4" bestFit="1" customWidth="1"/>
    <col min="24" max="25" width="8.19921875" style="4" bestFit="1" customWidth="1"/>
    <col min="26" max="32" width="6.796875" style="4" bestFit="1" customWidth="1"/>
    <col min="33" max="33" width="7.69921875" style="4" customWidth="1"/>
    <col min="34" max="35" width="6.796875" style="4" bestFit="1" customWidth="1"/>
    <col min="36" max="36" width="58.796875" style="4" bestFit="1" customWidth="1"/>
    <col min="37" max="46" width="9.296875" style="42" customWidth="1"/>
    <col min="47" max="47" width="11.69921875" style="42" customWidth="1"/>
    <col min="48" max="56" width="9.296875" style="42" customWidth="1"/>
    <col min="57" max="58" width="10.796875" style="42" customWidth="1"/>
    <col min="59" max="99" width="9.296875" style="42"/>
    <col min="100" max="16384" width="9.296875" style="4"/>
  </cols>
  <sheetData>
    <row r="1" spans="1:90" s="7" customFormat="1">
      <c r="A1" s="544" t="s">
        <v>163</v>
      </c>
      <c r="B1" s="544"/>
      <c r="C1" s="544"/>
      <c r="D1" s="544"/>
      <c r="E1" s="544"/>
      <c r="F1" s="544"/>
      <c r="G1" s="544"/>
      <c r="H1" s="544"/>
      <c r="I1" s="544"/>
      <c r="J1" s="544"/>
      <c r="K1" s="544"/>
      <c r="L1" s="544"/>
      <c r="M1" s="544"/>
      <c r="N1" s="544"/>
      <c r="O1" s="544"/>
      <c r="P1" s="544"/>
      <c r="Q1" s="544"/>
      <c r="R1" s="544"/>
      <c r="S1" s="544"/>
      <c r="T1" s="544"/>
      <c r="U1" s="544"/>
      <c r="V1" s="544"/>
      <c r="W1" s="544"/>
      <c r="X1" s="544"/>
      <c r="Y1" s="544"/>
      <c r="Z1" s="544"/>
      <c r="AA1" s="544"/>
      <c r="AB1" s="544"/>
      <c r="AC1" s="544"/>
      <c r="AD1" s="544"/>
      <c r="AE1" s="544"/>
      <c r="AF1" s="544"/>
      <c r="AG1" s="544"/>
      <c r="AH1" s="544"/>
      <c r="AI1" s="544"/>
      <c r="AJ1" s="544"/>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
      <c r="BT1" s="5"/>
      <c r="BU1" s="5"/>
      <c r="BV1" s="5"/>
      <c r="BW1" s="5"/>
      <c r="BX1" s="5"/>
      <c r="BY1" s="5"/>
      <c r="BZ1" s="5"/>
      <c r="CA1" s="5"/>
      <c r="CB1" s="5"/>
      <c r="CC1" s="5"/>
    </row>
    <row r="2" spans="1:90" s="7" customFormat="1" ht="17.25" customHeight="1">
      <c r="A2" s="544" t="s">
        <v>105</v>
      </c>
      <c r="B2" s="544"/>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X2" s="9"/>
      <c r="BY2" s="9"/>
      <c r="BZ2" s="9"/>
      <c r="CA2" s="10"/>
      <c r="CB2" s="10"/>
      <c r="CC2" s="11"/>
      <c r="CJ2" s="10"/>
      <c r="CK2" s="10"/>
      <c r="CL2" s="10"/>
    </row>
    <row r="3" spans="1:90" ht="64.5" customHeight="1">
      <c r="A3" s="549" t="s">
        <v>23</v>
      </c>
      <c r="B3" s="543" t="s">
        <v>24</v>
      </c>
      <c r="C3" s="543"/>
      <c r="D3" s="547" t="s">
        <v>25</v>
      </c>
      <c r="E3" s="548" t="s">
        <v>59</v>
      </c>
      <c r="F3" s="547" t="s">
        <v>60</v>
      </c>
      <c r="G3" s="547"/>
      <c r="H3" s="545" t="s">
        <v>61</v>
      </c>
      <c r="I3" s="545"/>
      <c r="J3" s="547" t="s">
        <v>62</v>
      </c>
      <c r="K3" s="547"/>
      <c r="L3" s="545" t="s">
        <v>112</v>
      </c>
      <c r="M3" s="545" t="s">
        <v>63</v>
      </c>
      <c r="N3" s="547" t="s">
        <v>64</v>
      </c>
      <c r="O3" s="547" t="s">
        <v>65</v>
      </c>
      <c r="P3" s="547" t="s">
        <v>66</v>
      </c>
      <c r="Q3" s="547"/>
      <c r="R3" s="547" t="s">
        <v>3</v>
      </c>
      <c r="S3" s="547"/>
      <c r="T3" s="547" t="s">
        <v>107</v>
      </c>
      <c r="U3" s="547"/>
      <c r="V3" s="547" t="s">
        <v>67</v>
      </c>
      <c r="W3" s="547"/>
      <c r="X3" s="545" t="s">
        <v>68</v>
      </c>
      <c r="Y3" s="545"/>
      <c r="Z3" s="545" t="s">
        <v>108</v>
      </c>
      <c r="AA3" s="545"/>
      <c r="AB3" s="545" t="s">
        <v>109</v>
      </c>
      <c r="AC3" s="545"/>
      <c r="AD3" s="545" t="s">
        <v>110</v>
      </c>
      <c r="AE3" s="545"/>
      <c r="AF3" s="545" t="s">
        <v>72</v>
      </c>
      <c r="AG3" s="545"/>
      <c r="AH3" s="545" t="s">
        <v>58</v>
      </c>
      <c r="AI3" s="545"/>
      <c r="AJ3" s="545" t="s">
        <v>10</v>
      </c>
    </row>
    <row r="4" spans="1:90" ht="21.75" customHeight="1">
      <c r="A4" s="550"/>
      <c r="B4" s="543" t="s">
        <v>5</v>
      </c>
      <c r="C4" s="543" t="s">
        <v>6</v>
      </c>
      <c r="D4" s="547"/>
      <c r="E4" s="548"/>
      <c r="F4" s="12">
        <v>2010</v>
      </c>
      <c r="G4" s="12">
        <v>2040</v>
      </c>
      <c r="H4" s="12">
        <v>2010</v>
      </c>
      <c r="I4" s="12">
        <v>2040</v>
      </c>
      <c r="J4" s="12">
        <v>2010</v>
      </c>
      <c r="K4" s="12">
        <v>2040</v>
      </c>
      <c r="L4" s="545"/>
      <c r="M4" s="545"/>
      <c r="N4" s="547"/>
      <c r="O4" s="547"/>
      <c r="P4" s="552">
        <v>2010</v>
      </c>
      <c r="Q4" s="552">
        <v>2040</v>
      </c>
      <c r="R4" s="552">
        <v>2010</v>
      </c>
      <c r="S4" s="552">
        <v>2040</v>
      </c>
      <c r="T4" s="552">
        <v>2010</v>
      </c>
      <c r="U4" s="552">
        <v>2040</v>
      </c>
      <c r="V4" s="12">
        <v>2010</v>
      </c>
      <c r="W4" s="12">
        <v>2040</v>
      </c>
      <c r="X4" s="12">
        <v>2010</v>
      </c>
      <c r="Y4" s="12">
        <v>2040</v>
      </c>
      <c r="Z4" s="12">
        <v>2010</v>
      </c>
      <c r="AA4" s="12">
        <v>2040</v>
      </c>
      <c r="AB4" s="12">
        <v>2010</v>
      </c>
      <c r="AC4" s="12">
        <v>2040</v>
      </c>
      <c r="AD4" s="12">
        <v>2010</v>
      </c>
      <c r="AE4" s="12">
        <v>2040</v>
      </c>
      <c r="AF4" s="12">
        <v>2010</v>
      </c>
      <c r="AG4" s="12">
        <v>2040</v>
      </c>
      <c r="AH4" s="552">
        <v>2010</v>
      </c>
      <c r="AI4" s="552">
        <v>2040</v>
      </c>
      <c r="AJ4" s="545"/>
    </row>
    <row r="5" spans="1:90" ht="24" customHeight="1">
      <c r="A5" s="551"/>
      <c r="B5" s="543"/>
      <c r="C5" s="543"/>
      <c r="D5" s="24" t="s">
        <v>69</v>
      </c>
      <c r="E5" s="76" t="s">
        <v>69</v>
      </c>
      <c r="F5" s="552" t="s">
        <v>74</v>
      </c>
      <c r="G5" s="552"/>
      <c r="H5" s="552" t="s">
        <v>74</v>
      </c>
      <c r="I5" s="552"/>
      <c r="J5" s="553" t="s">
        <v>111</v>
      </c>
      <c r="K5" s="553"/>
      <c r="L5" s="13" t="s">
        <v>9</v>
      </c>
      <c r="M5" s="24" t="s">
        <v>71</v>
      </c>
      <c r="N5" s="81" t="s">
        <v>111</v>
      </c>
      <c r="O5" s="24" t="s">
        <v>70</v>
      </c>
      <c r="P5" s="552"/>
      <c r="Q5" s="552"/>
      <c r="R5" s="552"/>
      <c r="S5" s="552"/>
      <c r="T5" s="552"/>
      <c r="U5" s="552"/>
      <c r="V5" s="547" t="s">
        <v>70</v>
      </c>
      <c r="W5" s="547"/>
      <c r="X5" s="546" t="s">
        <v>9</v>
      </c>
      <c r="Y5" s="546"/>
      <c r="Z5" s="546" t="s">
        <v>9</v>
      </c>
      <c r="AA5" s="546"/>
      <c r="AB5" s="546" t="s">
        <v>73</v>
      </c>
      <c r="AC5" s="546"/>
      <c r="AD5" s="546" t="s">
        <v>73</v>
      </c>
      <c r="AE5" s="546"/>
      <c r="AF5" s="546" t="s">
        <v>9</v>
      </c>
      <c r="AG5" s="546"/>
      <c r="AH5" s="552"/>
      <c r="AI5" s="552"/>
      <c r="AJ5" s="545"/>
    </row>
    <row r="6" spans="1:90" ht="19.5" customHeight="1">
      <c r="A6" s="59" t="e">
        <f>#REF!</f>
        <v>#REF!</v>
      </c>
      <c r="B6" s="59" t="e">
        <f>#REF!</f>
        <v>#REF!</v>
      </c>
      <c r="C6" s="59" t="e">
        <f>#REF!</f>
        <v>#REF!</v>
      </c>
      <c r="D6" s="59" t="e">
        <f>#REF!</f>
        <v>#REF!</v>
      </c>
      <c r="E6" s="59" t="e">
        <f>D6</f>
        <v>#REF!</v>
      </c>
      <c r="F6" s="60" t="e">
        <f>#REF!</f>
        <v>#REF!</v>
      </c>
      <c r="G6" s="60" t="e">
        <f>#REF!</f>
        <v>#REF!</v>
      </c>
      <c r="H6" s="60" t="e">
        <f>F6</f>
        <v>#REF!</v>
      </c>
      <c r="I6" s="60" t="e">
        <f>G6</f>
        <v>#REF!</v>
      </c>
      <c r="J6" s="82" t="e">
        <f>#REF!</f>
        <v>#REF!</v>
      </c>
      <c r="K6" s="82" t="e">
        <f>#REF!</f>
        <v>#REF!</v>
      </c>
      <c r="L6" s="60" t="e">
        <f>#REF!</f>
        <v>#REF!</v>
      </c>
      <c r="M6" s="60" t="e">
        <f>#REF!</f>
        <v>#REF!</v>
      </c>
      <c r="N6" s="82" t="e">
        <f>#REF!</f>
        <v>#REF!</v>
      </c>
      <c r="O6" s="82" t="e">
        <f>#REF!</f>
        <v>#REF!</v>
      </c>
      <c r="P6" s="82" t="e">
        <f>J6/N6</f>
        <v>#REF!</v>
      </c>
      <c r="Q6" s="82" t="e">
        <f>K6/N6</f>
        <v>#REF!</v>
      </c>
      <c r="R6" s="82" t="e">
        <f>#REF!</f>
        <v>#REF!</v>
      </c>
      <c r="S6" s="82" t="e">
        <f>#REF!</f>
        <v>#REF!</v>
      </c>
      <c r="T6" s="82" t="e">
        <f>#REF!</f>
        <v>#REF!</v>
      </c>
      <c r="U6" s="82" t="e">
        <f>#REF!</f>
        <v>#REF!</v>
      </c>
      <c r="V6" s="82" t="e">
        <f>#REF!</f>
        <v>#REF!</v>
      </c>
      <c r="W6" s="82" t="e">
        <f>#REF!</f>
        <v>#REF!</v>
      </c>
      <c r="X6" s="59" t="e">
        <f>R6*L6</f>
        <v>#REF!</v>
      </c>
      <c r="Y6" s="59" t="e">
        <f>L6*S6</f>
        <v>#REF!</v>
      </c>
      <c r="Z6" s="59" t="e">
        <f>IF(X6&lt;L6/2,L6/2-X6,IF(X6=L6/2,X6,X6-L6/2))</f>
        <v>#REF!</v>
      </c>
      <c r="AA6" s="59" t="e">
        <f>IF(Y6&lt;L6/2,L6/2-Y6,IF(Y6=L6/2,Y6,Y6-L6/2))</f>
        <v>#REF!</v>
      </c>
      <c r="AB6" s="14" t="e">
        <f>2*((ACOS(Z6/(L6/2)))*180/PI())</f>
        <v>#REF!</v>
      </c>
      <c r="AC6" s="14" t="e">
        <f>2*((ACOS(AA6/(L6/2)))*180/PI())</f>
        <v>#REF!</v>
      </c>
      <c r="AD6" s="14" t="e">
        <f>IF(AB6=0,L6,2*Z6*TAN((AB6/2)*PI()/180))</f>
        <v>#REF!</v>
      </c>
      <c r="AE6" s="14" t="e">
        <f>IF(AC6=0,L6,2*AA6*TAN((AC6/2)*PI()/180))</f>
        <v>#REF!</v>
      </c>
      <c r="AF6" s="14" t="e">
        <f>IF(X6=L6/2,PI()*L6/2,PI()*L6*AB6/360)</f>
        <v>#REF!</v>
      </c>
      <c r="AG6" s="14" t="e">
        <f>IF(Y6=L6/2,PI()*L6/2,PI()*L6*AC6/360)</f>
        <v>#REF!</v>
      </c>
      <c r="AH6" s="14" t="e">
        <f>3*300*1.07^(25-20)*(1/M6)^(-1/2)*(J6)^-(1/3)*(AF6/AD6)</f>
        <v>#REF!</v>
      </c>
      <c r="AI6" s="14" t="e">
        <f>3*300*1.07^(25-20)*(1/M6)^(-1/2)*(K6)^-(1/3)*(AG6/AE6)</f>
        <v>#REF!</v>
      </c>
      <c r="AJ6" s="15" t="e">
        <f>IF(MAX(AH6:AI6)&lt;5000,"Sulphide rarely present or very low concentration.",IF(MAX(AH6:AI6)&lt;7500,"Slight Corrosion of Concrete may occur.",IF(MAX(AH6:AI6)&lt;10000,"At Points of turbulence, substantial concrete damage due to H2S.",IF(MAX(AH6:AI6)&lt;=15000,"Rapid Attack of Concrete Structure.",IF(MAX(AH6:AI6)&lt;=25000,"Pipes will possibly fail in 5 - 10 years.")))))</f>
        <v>#REF!</v>
      </c>
    </row>
    <row r="7" spans="1:90" ht="19.5" customHeight="1">
      <c r="A7" s="59" t="e">
        <f>#REF!</f>
        <v>#REF!</v>
      </c>
      <c r="B7" s="59" t="e">
        <f>#REF!</f>
        <v>#REF!</v>
      </c>
      <c r="C7" s="59" t="e">
        <f>#REF!</f>
        <v>#REF!</v>
      </c>
      <c r="D7" s="59" t="e">
        <f>#REF!</f>
        <v>#REF!</v>
      </c>
      <c r="E7" s="59" t="e">
        <f>E6+D7</f>
        <v>#REF!</v>
      </c>
      <c r="F7" s="60" t="e">
        <f>#REF!</f>
        <v>#REF!</v>
      </c>
      <c r="G7" s="60" t="e">
        <f>#REF!</f>
        <v>#REF!</v>
      </c>
      <c r="H7" s="60" t="e">
        <f>H6+F7</f>
        <v>#REF!</v>
      </c>
      <c r="I7" s="60" t="e">
        <f>I6+G7</f>
        <v>#REF!</v>
      </c>
      <c r="J7" s="82" t="e">
        <f>#REF!</f>
        <v>#REF!</v>
      </c>
      <c r="K7" s="82" t="e">
        <f>#REF!</f>
        <v>#REF!</v>
      </c>
      <c r="L7" s="60" t="e">
        <f>#REF!</f>
        <v>#REF!</v>
      </c>
      <c r="M7" s="60" t="e">
        <f>#REF!</f>
        <v>#REF!</v>
      </c>
      <c r="N7" s="82" t="e">
        <f>#REF!</f>
        <v>#REF!</v>
      </c>
      <c r="O7" s="82" t="e">
        <f>#REF!</f>
        <v>#REF!</v>
      </c>
      <c r="P7" s="82" t="e">
        <f t="shared" ref="P7:P14" si="0">J7/N7</f>
        <v>#REF!</v>
      </c>
      <c r="Q7" s="82" t="e">
        <f t="shared" ref="Q7:Q14" si="1">K7/N7</f>
        <v>#REF!</v>
      </c>
      <c r="R7" s="82" t="e">
        <f>#REF!</f>
        <v>#REF!</v>
      </c>
      <c r="S7" s="82" t="e">
        <f>#REF!</f>
        <v>#REF!</v>
      </c>
      <c r="T7" s="82" t="e">
        <f>#REF!</f>
        <v>#REF!</v>
      </c>
      <c r="U7" s="82" t="e">
        <f>#REF!</f>
        <v>#REF!</v>
      </c>
      <c r="V7" s="82" t="e">
        <f>#REF!</f>
        <v>#REF!</v>
      </c>
      <c r="W7" s="82" t="e">
        <f>#REF!</f>
        <v>#REF!</v>
      </c>
      <c r="X7" s="59" t="e">
        <f t="shared" ref="X7:X14" si="2">R7*L7</f>
        <v>#REF!</v>
      </c>
      <c r="Y7" s="59" t="e">
        <f t="shared" ref="Y7:Y14" si="3">L7*S7</f>
        <v>#REF!</v>
      </c>
      <c r="Z7" s="59" t="e">
        <f t="shared" ref="Z7:Z14" si="4">IF(X7&lt;L7/2,L7/2-X7,IF(X7=L7/2,X7,X7-L7/2))</f>
        <v>#REF!</v>
      </c>
      <c r="AA7" s="59" t="e">
        <f t="shared" ref="AA7:AA14" si="5">IF(Y7&lt;L7/2,L7/2-Y7,IF(Y7=L7/2,Y7,Y7-L7/2))</f>
        <v>#REF!</v>
      </c>
      <c r="AB7" s="14" t="e">
        <f t="shared" ref="AB7:AB14" si="6">2*((ACOS(Z7/(L7/2)))*180/PI())</f>
        <v>#REF!</v>
      </c>
      <c r="AC7" s="14" t="e">
        <f t="shared" ref="AC7:AC14" si="7">2*((ACOS(AA7/(L7/2)))*180/PI())</f>
        <v>#REF!</v>
      </c>
      <c r="AD7" s="14" t="e">
        <f t="shared" ref="AD7:AD14" si="8">IF(AB7=0,L7,2*Z7*TAN((AB7/2)*PI()/180))</f>
        <v>#REF!</v>
      </c>
      <c r="AE7" s="14" t="e">
        <f t="shared" ref="AE7:AE14" si="9">IF(AC7=0,L7,2*AA7*TAN((AC7/2)*PI()/180))</f>
        <v>#REF!</v>
      </c>
      <c r="AF7" s="14" t="e">
        <f t="shared" ref="AF7:AF14" si="10">IF(X7=L7/2,PI()*L7/2,PI()*L7*AB7/360)</f>
        <v>#REF!</v>
      </c>
      <c r="AG7" s="14" t="e">
        <f t="shared" ref="AG7:AG14" si="11">IF(Y7=L7/2,PI()*L7/2,PI()*L7*AC7/360)</f>
        <v>#REF!</v>
      </c>
      <c r="AH7" s="14" t="e">
        <f t="shared" ref="AH7:AH14" si="12">3*300*1.07^(25-20)*(1/M7)^(-1/2)*(J7)^-(1/3)*(AF7/AD7)</f>
        <v>#REF!</v>
      </c>
      <c r="AI7" s="14" t="e">
        <f t="shared" ref="AI7:AI14" si="13">3*300*1.07^(25-20)*(1/M7)^(-1/2)*(K7)^-(1/3)*(AG7/AE7)</f>
        <v>#REF!</v>
      </c>
      <c r="AJ7" s="15" t="e">
        <f t="shared" ref="AJ7:AJ14" si="14">IF(MAX(AH7:AI7)&lt;5000,"Sulphide rarely present or very low concentration.",IF(MAX(AH7:AI7)&lt;7500,"Slight Corrosion of Concrete may occur.",IF(MAX(AH7:AI7)&lt;10000,"At Points of turbulence, substantial concrete damage due to H2S.",IF(MAX(AH7:AI7)&lt;=15000,"Rapid Attack of Concrete Structure.",IF(MAX(AH7:AI7)&lt;=25000,"Pipes will possibly fail in 5 - 10 years.")))))</f>
        <v>#REF!</v>
      </c>
    </row>
    <row r="8" spans="1:90" ht="19.5" customHeight="1">
      <c r="A8" s="59" t="e">
        <f>#REF!</f>
        <v>#REF!</v>
      </c>
      <c r="B8" s="59" t="e">
        <f>#REF!</f>
        <v>#REF!</v>
      </c>
      <c r="C8" s="59" t="e">
        <f>#REF!</f>
        <v>#REF!</v>
      </c>
      <c r="D8" s="59" t="e">
        <f>#REF!</f>
        <v>#REF!</v>
      </c>
      <c r="E8" s="59" t="e">
        <f t="shared" ref="E8:E14" si="15">E7+D8</f>
        <v>#REF!</v>
      </c>
      <c r="F8" s="60" t="e">
        <f>#REF!</f>
        <v>#REF!</v>
      </c>
      <c r="G8" s="60" t="e">
        <f>#REF!</f>
        <v>#REF!</v>
      </c>
      <c r="H8" s="60" t="e">
        <f t="shared" ref="H8:H14" si="16">H7+F8</f>
        <v>#REF!</v>
      </c>
      <c r="I8" s="60" t="e">
        <f t="shared" ref="I8:I14" si="17">I7+G8</f>
        <v>#REF!</v>
      </c>
      <c r="J8" s="82" t="e">
        <f>#REF!</f>
        <v>#REF!</v>
      </c>
      <c r="K8" s="82" t="e">
        <f>#REF!</f>
        <v>#REF!</v>
      </c>
      <c r="L8" s="60" t="e">
        <f>#REF!</f>
        <v>#REF!</v>
      </c>
      <c r="M8" s="60" t="e">
        <f>#REF!</f>
        <v>#REF!</v>
      </c>
      <c r="N8" s="82" t="e">
        <f>#REF!</f>
        <v>#REF!</v>
      </c>
      <c r="O8" s="82" t="e">
        <f>#REF!</f>
        <v>#REF!</v>
      </c>
      <c r="P8" s="82" t="e">
        <f t="shared" si="0"/>
        <v>#REF!</v>
      </c>
      <c r="Q8" s="82" t="e">
        <f t="shared" si="1"/>
        <v>#REF!</v>
      </c>
      <c r="R8" s="82" t="e">
        <f>#REF!</f>
        <v>#REF!</v>
      </c>
      <c r="S8" s="82" t="e">
        <f>#REF!</f>
        <v>#REF!</v>
      </c>
      <c r="T8" s="82" t="e">
        <f>#REF!</f>
        <v>#REF!</v>
      </c>
      <c r="U8" s="82" t="e">
        <f>#REF!</f>
        <v>#REF!</v>
      </c>
      <c r="V8" s="82" t="e">
        <f>#REF!</f>
        <v>#REF!</v>
      </c>
      <c r="W8" s="82" t="e">
        <f>#REF!</f>
        <v>#REF!</v>
      </c>
      <c r="X8" s="59" t="e">
        <f t="shared" si="2"/>
        <v>#REF!</v>
      </c>
      <c r="Y8" s="59" t="e">
        <f t="shared" si="3"/>
        <v>#REF!</v>
      </c>
      <c r="Z8" s="59" t="e">
        <f t="shared" si="4"/>
        <v>#REF!</v>
      </c>
      <c r="AA8" s="59" t="e">
        <f t="shared" si="5"/>
        <v>#REF!</v>
      </c>
      <c r="AB8" s="14" t="e">
        <f t="shared" si="6"/>
        <v>#REF!</v>
      </c>
      <c r="AC8" s="14" t="e">
        <f t="shared" si="7"/>
        <v>#REF!</v>
      </c>
      <c r="AD8" s="14" t="e">
        <f t="shared" si="8"/>
        <v>#REF!</v>
      </c>
      <c r="AE8" s="14" t="e">
        <f t="shared" si="9"/>
        <v>#REF!</v>
      </c>
      <c r="AF8" s="14" t="e">
        <f t="shared" si="10"/>
        <v>#REF!</v>
      </c>
      <c r="AG8" s="14" t="e">
        <f t="shared" si="11"/>
        <v>#REF!</v>
      </c>
      <c r="AH8" s="14" t="e">
        <f t="shared" si="12"/>
        <v>#REF!</v>
      </c>
      <c r="AI8" s="14" t="e">
        <f t="shared" si="13"/>
        <v>#REF!</v>
      </c>
      <c r="AJ8" s="15" t="e">
        <f t="shared" si="14"/>
        <v>#REF!</v>
      </c>
    </row>
    <row r="9" spans="1:90" ht="19.5" customHeight="1">
      <c r="A9" s="59" t="e">
        <f>#REF!</f>
        <v>#REF!</v>
      </c>
      <c r="B9" s="59" t="e">
        <f>#REF!</f>
        <v>#REF!</v>
      </c>
      <c r="C9" s="59" t="e">
        <f>#REF!</f>
        <v>#REF!</v>
      </c>
      <c r="D9" s="59" t="e">
        <f>#REF!</f>
        <v>#REF!</v>
      </c>
      <c r="E9" s="59" t="e">
        <f t="shared" si="15"/>
        <v>#REF!</v>
      </c>
      <c r="F9" s="60" t="e">
        <f>#REF!</f>
        <v>#REF!</v>
      </c>
      <c r="G9" s="60" t="e">
        <f>#REF!</f>
        <v>#REF!</v>
      </c>
      <c r="H9" s="60" t="e">
        <f t="shared" si="16"/>
        <v>#REF!</v>
      </c>
      <c r="I9" s="60" t="e">
        <f t="shared" si="17"/>
        <v>#REF!</v>
      </c>
      <c r="J9" s="82" t="e">
        <f>#REF!</f>
        <v>#REF!</v>
      </c>
      <c r="K9" s="82" t="e">
        <f>#REF!</f>
        <v>#REF!</v>
      </c>
      <c r="L9" s="60" t="e">
        <f>#REF!</f>
        <v>#REF!</v>
      </c>
      <c r="M9" s="60" t="e">
        <f>#REF!</f>
        <v>#REF!</v>
      </c>
      <c r="N9" s="82" t="e">
        <f>#REF!</f>
        <v>#REF!</v>
      </c>
      <c r="O9" s="82" t="e">
        <f>#REF!</f>
        <v>#REF!</v>
      </c>
      <c r="P9" s="82" t="e">
        <f t="shared" si="0"/>
        <v>#REF!</v>
      </c>
      <c r="Q9" s="82" t="e">
        <f t="shared" si="1"/>
        <v>#REF!</v>
      </c>
      <c r="R9" s="82" t="e">
        <f>#REF!</f>
        <v>#REF!</v>
      </c>
      <c r="S9" s="82" t="e">
        <f>#REF!</f>
        <v>#REF!</v>
      </c>
      <c r="T9" s="82" t="e">
        <f>#REF!</f>
        <v>#REF!</v>
      </c>
      <c r="U9" s="82" t="e">
        <f>#REF!</f>
        <v>#REF!</v>
      </c>
      <c r="V9" s="82" t="e">
        <f>#REF!</f>
        <v>#REF!</v>
      </c>
      <c r="W9" s="82" t="e">
        <f>#REF!</f>
        <v>#REF!</v>
      </c>
      <c r="X9" s="59" t="e">
        <f t="shared" si="2"/>
        <v>#REF!</v>
      </c>
      <c r="Y9" s="59" t="e">
        <f t="shared" si="3"/>
        <v>#REF!</v>
      </c>
      <c r="Z9" s="59" t="e">
        <f t="shared" si="4"/>
        <v>#REF!</v>
      </c>
      <c r="AA9" s="59" t="e">
        <f t="shared" si="5"/>
        <v>#REF!</v>
      </c>
      <c r="AB9" s="14" t="e">
        <f t="shared" si="6"/>
        <v>#REF!</v>
      </c>
      <c r="AC9" s="14" t="e">
        <f t="shared" si="7"/>
        <v>#REF!</v>
      </c>
      <c r="AD9" s="14" t="e">
        <f t="shared" si="8"/>
        <v>#REF!</v>
      </c>
      <c r="AE9" s="14" t="e">
        <f t="shared" si="9"/>
        <v>#REF!</v>
      </c>
      <c r="AF9" s="14" t="e">
        <f t="shared" si="10"/>
        <v>#REF!</v>
      </c>
      <c r="AG9" s="14" t="e">
        <f t="shared" si="11"/>
        <v>#REF!</v>
      </c>
      <c r="AH9" s="14" t="e">
        <f t="shared" si="12"/>
        <v>#REF!</v>
      </c>
      <c r="AI9" s="14" t="e">
        <f t="shared" si="13"/>
        <v>#REF!</v>
      </c>
      <c r="AJ9" s="15" t="e">
        <f t="shared" si="14"/>
        <v>#REF!</v>
      </c>
    </row>
    <row r="10" spans="1:90" ht="19.5" customHeight="1">
      <c r="A10" s="59" t="e">
        <f>#REF!</f>
        <v>#REF!</v>
      </c>
      <c r="B10" s="59" t="e">
        <f>#REF!</f>
        <v>#REF!</v>
      </c>
      <c r="C10" s="59" t="e">
        <f>#REF!</f>
        <v>#REF!</v>
      </c>
      <c r="D10" s="59" t="e">
        <f>#REF!</f>
        <v>#REF!</v>
      </c>
      <c r="E10" s="59" t="e">
        <f t="shared" si="15"/>
        <v>#REF!</v>
      </c>
      <c r="F10" s="60" t="e">
        <f>#REF!</f>
        <v>#REF!</v>
      </c>
      <c r="G10" s="60" t="e">
        <f>#REF!</f>
        <v>#REF!</v>
      </c>
      <c r="H10" s="60" t="e">
        <f t="shared" si="16"/>
        <v>#REF!</v>
      </c>
      <c r="I10" s="60" t="e">
        <f t="shared" si="17"/>
        <v>#REF!</v>
      </c>
      <c r="J10" s="82" t="e">
        <f>#REF!</f>
        <v>#REF!</v>
      </c>
      <c r="K10" s="82" t="e">
        <f>#REF!</f>
        <v>#REF!</v>
      </c>
      <c r="L10" s="60" t="e">
        <f>#REF!</f>
        <v>#REF!</v>
      </c>
      <c r="M10" s="60" t="e">
        <f>#REF!</f>
        <v>#REF!</v>
      </c>
      <c r="N10" s="82" t="e">
        <f>#REF!</f>
        <v>#REF!</v>
      </c>
      <c r="O10" s="82" t="e">
        <f>#REF!</f>
        <v>#REF!</v>
      </c>
      <c r="P10" s="82" t="e">
        <f t="shared" si="0"/>
        <v>#REF!</v>
      </c>
      <c r="Q10" s="82" t="e">
        <f t="shared" si="1"/>
        <v>#REF!</v>
      </c>
      <c r="R10" s="82" t="e">
        <f>#REF!</f>
        <v>#REF!</v>
      </c>
      <c r="S10" s="82" t="e">
        <f>#REF!</f>
        <v>#REF!</v>
      </c>
      <c r="T10" s="82" t="e">
        <f>#REF!</f>
        <v>#REF!</v>
      </c>
      <c r="U10" s="82" t="e">
        <f>#REF!</f>
        <v>#REF!</v>
      </c>
      <c r="V10" s="82" t="e">
        <f>#REF!</f>
        <v>#REF!</v>
      </c>
      <c r="W10" s="82" t="e">
        <f>#REF!</f>
        <v>#REF!</v>
      </c>
      <c r="X10" s="59" t="e">
        <f t="shared" si="2"/>
        <v>#REF!</v>
      </c>
      <c r="Y10" s="59" t="e">
        <f t="shared" si="3"/>
        <v>#REF!</v>
      </c>
      <c r="Z10" s="59" t="e">
        <f t="shared" si="4"/>
        <v>#REF!</v>
      </c>
      <c r="AA10" s="59" t="e">
        <f t="shared" si="5"/>
        <v>#REF!</v>
      </c>
      <c r="AB10" s="14" t="e">
        <f t="shared" si="6"/>
        <v>#REF!</v>
      </c>
      <c r="AC10" s="14" t="e">
        <f t="shared" si="7"/>
        <v>#REF!</v>
      </c>
      <c r="AD10" s="14" t="e">
        <f t="shared" si="8"/>
        <v>#REF!</v>
      </c>
      <c r="AE10" s="14" t="e">
        <f t="shared" si="9"/>
        <v>#REF!</v>
      </c>
      <c r="AF10" s="14" t="e">
        <f t="shared" si="10"/>
        <v>#REF!</v>
      </c>
      <c r="AG10" s="14" t="e">
        <f t="shared" si="11"/>
        <v>#REF!</v>
      </c>
      <c r="AH10" s="14" t="e">
        <f t="shared" si="12"/>
        <v>#REF!</v>
      </c>
      <c r="AI10" s="14" t="e">
        <f t="shared" si="13"/>
        <v>#REF!</v>
      </c>
      <c r="AJ10" s="15" t="e">
        <f t="shared" si="14"/>
        <v>#REF!</v>
      </c>
    </row>
    <row r="11" spans="1:90" ht="19.5" customHeight="1">
      <c r="A11" s="59" t="e">
        <f>#REF!</f>
        <v>#REF!</v>
      </c>
      <c r="B11" s="59" t="e">
        <f>#REF!</f>
        <v>#REF!</v>
      </c>
      <c r="C11" s="59" t="e">
        <f>#REF!</f>
        <v>#REF!</v>
      </c>
      <c r="D11" s="59" t="e">
        <f>#REF!</f>
        <v>#REF!</v>
      </c>
      <c r="E11" s="59" t="e">
        <f t="shared" si="15"/>
        <v>#REF!</v>
      </c>
      <c r="F11" s="60" t="e">
        <f>#REF!</f>
        <v>#REF!</v>
      </c>
      <c r="G11" s="60" t="e">
        <f>#REF!</f>
        <v>#REF!</v>
      </c>
      <c r="H11" s="60" t="e">
        <f t="shared" si="16"/>
        <v>#REF!</v>
      </c>
      <c r="I11" s="60" t="e">
        <f t="shared" si="17"/>
        <v>#REF!</v>
      </c>
      <c r="J11" s="82" t="e">
        <f>#REF!</f>
        <v>#REF!</v>
      </c>
      <c r="K11" s="82" t="e">
        <f>#REF!</f>
        <v>#REF!</v>
      </c>
      <c r="L11" s="60" t="e">
        <f>#REF!</f>
        <v>#REF!</v>
      </c>
      <c r="M11" s="60" t="e">
        <f>#REF!</f>
        <v>#REF!</v>
      </c>
      <c r="N11" s="82" t="e">
        <f>#REF!</f>
        <v>#REF!</v>
      </c>
      <c r="O11" s="82" t="e">
        <f>#REF!</f>
        <v>#REF!</v>
      </c>
      <c r="P11" s="82" t="e">
        <f t="shared" si="0"/>
        <v>#REF!</v>
      </c>
      <c r="Q11" s="82" t="e">
        <f t="shared" si="1"/>
        <v>#REF!</v>
      </c>
      <c r="R11" s="82" t="e">
        <f>#REF!</f>
        <v>#REF!</v>
      </c>
      <c r="S11" s="82" t="e">
        <f>#REF!</f>
        <v>#REF!</v>
      </c>
      <c r="T11" s="82" t="e">
        <f>#REF!</f>
        <v>#REF!</v>
      </c>
      <c r="U11" s="82" t="e">
        <f>#REF!</f>
        <v>#REF!</v>
      </c>
      <c r="V11" s="82" t="e">
        <f>#REF!</f>
        <v>#REF!</v>
      </c>
      <c r="W11" s="82" t="e">
        <f>#REF!</f>
        <v>#REF!</v>
      </c>
      <c r="X11" s="59" t="e">
        <f t="shared" si="2"/>
        <v>#REF!</v>
      </c>
      <c r="Y11" s="59" t="e">
        <f t="shared" si="3"/>
        <v>#REF!</v>
      </c>
      <c r="Z11" s="59" t="e">
        <f t="shared" si="4"/>
        <v>#REF!</v>
      </c>
      <c r="AA11" s="59" t="e">
        <f t="shared" si="5"/>
        <v>#REF!</v>
      </c>
      <c r="AB11" s="14" t="e">
        <f t="shared" si="6"/>
        <v>#REF!</v>
      </c>
      <c r="AC11" s="14" t="e">
        <f t="shared" si="7"/>
        <v>#REF!</v>
      </c>
      <c r="AD11" s="14" t="e">
        <f t="shared" si="8"/>
        <v>#REF!</v>
      </c>
      <c r="AE11" s="14" t="e">
        <f t="shared" si="9"/>
        <v>#REF!</v>
      </c>
      <c r="AF11" s="14" t="e">
        <f t="shared" si="10"/>
        <v>#REF!</v>
      </c>
      <c r="AG11" s="14" t="e">
        <f t="shared" si="11"/>
        <v>#REF!</v>
      </c>
      <c r="AH11" s="14" t="e">
        <f t="shared" si="12"/>
        <v>#REF!</v>
      </c>
      <c r="AI11" s="14" t="e">
        <f t="shared" si="13"/>
        <v>#REF!</v>
      </c>
      <c r="AJ11" s="15" t="e">
        <f t="shared" si="14"/>
        <v>#REF!</v>
      </c>
    </row>
    <row r="12" spans="1:90" ht="19.5" customHeight="1">
      <c r="A12" s="59" t="e">
        <f>#REF!</f>
        <v>#REF!</v>
      </c>
      <c r="B12" s="59" t="e">
        <f>#REF!</f>
        <v>#REF!</v>
      </c>
      <c r="C12" s="59" t="e">
        <f>#REF!</f>
        <v>#REF!</v>
      </c>
      <c r="D12" s="59" t="e">
        <f>#REF!</f>
        <v>#REF!</v>
      </c>
      <c r="E12" s="59" t="e">
        <f t="shared" si="15"/>
        <v>#REF!</v>
      </c>
      <c r="F12" s="60" t="e">
        <f>#REF!</f>
        <v>#REF!</v>
      </c>
      <c r="G12" s="60" t="e">
        <f>#REF!</f>
        <v>#REF!</v>
      </c>
      <c r="H12" s="60" t="e">
        <f t="shared" si="16"/>
        <v>#REF!</v>
      </c>
      <c r="I12" s="60" t="e">
        <f t="shared" si="17"/>
        <v>#REF!</v>
      </c>
      <c r="J12" s="82" t="e">
        <f>#REF!</f>
        <v>#REF!</v>
      </c>
      <c r="K12" s="82" t="e">
        <f>#REF!</f>
        <v>#REF!</v>
      </c>
      <c r="L12" s="60" t="e">
        <f>#REF!</f>
        <v>#REF!</v>
      </c>
      <c r="M12" s="60" t="e">
        <f>#REF!</f>
        <v>#REF!</v>
      </c>
      <c r="N12" s="82" t="e">
        <f>#REF!</f>
        <v>#REF!</v>
      </c>
      <c r="O12" s="82" t="e">
        <f>#REF!</f>
        <v>#REF!</v>
      </c>
      <c r="P12" s="82" t="e">
        <f t="shared" si="0"/>
        <v>#REF!</v>
      </c>
      <c r="Q12" s="82" t="e">
        <f t="shared" si="1"/>
        <v>#REF!</v>
      </c>
      <c r="R12" s="82" t="e">
        <f>#REF!</f>
        <v>#REF!</v>
      </c>
      <c r="S12" s="82" t="e">
        <f>#REF!</f>
        <v>#REF!</v>
      </c>
      <c r="T12" s="82" t="e">
        <f>#REF!</f>
        <v>#REF!</v>
      </c>
      <c r="U12" s="82" t="e">
        <f>#REF!</f>
        <v>#REF!</v>
      </c>
      <c r="V12" s="82" t="e">
        <f>#REF!</f>
        <v>#REF!</v>
      </c>
      <c r="W12" s="82" t="e">
        <f>#REF!</f>
        <v>#REF!</v>
      </c>
      <c r="X12" s="59" t="e">
        <f t="shared" si="2"/>
        <v>#REF!</v>
      </c>
      <c r="Y12" s="59" t="e">
        <f t="shared" si="3"/>
        <v>#REF!</v>
      </c>
      <c r="Z12" s="59" t="e">
        <f t="shared" si="4"/>
        <v>#REF!</v>
      </c>
      <c r="AA12" s="59" t="e">
        <f t="shared" si="5"/>
        <v>#REF!</v>
      </c>
      <c r="AB12" s="14" t="e">
        <f t="shared" si="6"/>
        <v>#REF!</v>
      </c>
      <c r="AC12" s="14" t="e">
        <f t="shared" si="7"/>
        <v>#REF!</v>
      </c>
      <c r="AD12" s="14" t="e">
        <f t="shared" si="8"/>
        <v>#REF!</v>
      </c>
      <c r="AE12" s="14" t="e">
        <f t="shared" si="9"/>
        <v>#REF!</v>
      </c>
      <c r="AF12" s="14" t="e">
        <f t="shared" si="10"/>
        <v>#REF!</v>
      </c>
      <c r="AG12" s="14" t="e">
        <f t="shared" si="11"/>
        <v>#REF!</v>
      </c>
      <c r="AH12" s="14" t="e">
        <f t="shared" si="12"/>
        <v>#REF!</v>
      </c>
      <c r="AI12" s="14" t="e">
        <f t="shared" si="13"/>
        <v>#REF!</v>
      </c>
      <c r="AJ12" s="15" t="e">
        <f t="shared" si="14"/>
        <v>#REF!</v>
      </c>
    </row>
    <row r="13" spans="1:90" ht="19.5" customHeight="1">
      <c r="A13" s="59" t="e">
        <f>#REF!</f>
        <v>#REF!</v>
      </c>
      <c r="B13" s="59" t="e">
        <f>#REF!</f>
        <v>#REF!</v>
      </c>
      <c r="C13" s="59" t="e">
        <f>#REF!</f>
        <v>#REF!</v>
      </c>
      <c r="D13" s="59" t="e">
        <f>#REF!</f>
        <v>#REF!</v>
      </c>
      <c r="E13" s="59" t="e">
        <f t="shared" si="15"/>
        <v>#REF!</v>
      </c>
      <c r="F13" s="60" t="e">
        <f>#REF!</f>
        <v>#REF!</v>
      </c>
      <c r="G13" s="60" t="e">
        <f>#REF!</f>
        <v>#REF!</v>
      </c>
      <c r="H13" s="60" t="e">
        <f t="shared" si="16"/>
        <v>#REF!</v>
      </c>
      <c r="I13" s="60" t="e">
        <f t="shared" si="17"/>
        <v>#REF!</v>
      </c>
      <c r="J13" s="82" t="e">
        <f>#REF!</f>
        <v>#REF!</v>
      </c>
      <c r="K13" s="82" t="e">
        <f>#REF!</f>
        <v>#REF!</v>
      </c>
      <c r="L13" s="60" t="e">
        <f>#REF!</f>
        <v>#REF!</v>
      </c>
      <c r="M13" s="60" t="e">
        <f>#REF!</f>
        <v>#REF!</v>
      </c>
      <c r="N13" s="82" t="e">
        <f>#REF!</f>
        <v>#REF!</v>
      </c>
      <c r="O13" s="82" t="e">
        <f>#REF!</f>
        <v>#REF!</v>
      </c>
      <c r="P13" s="82" t="e">
        <f t="shared" si="0"/>
        <v>#REF!</v>
      </c>
      <c r="Q13" s="82" t="e">
        <f t="shared" si="1"/>
        <v>#REF!</v>
      </c>
      <c r="R13" s="82" t="e">
        <f>#REF!</f>
        <v>#REF!</v>
      </c>
      <c r="S13" s="82" t="e">
        <f>#REF!</f>
        <v>#REF!</v>
      </c>
      <c r="T13" s="82" t="e">
        <f>#REF!</f>
        <v>#REF!</v>
      </c>
      <c r="U13" s="82" t="e">
        <f>#REF!</f>
        <v>#REF!</v>
      </c>
      <c r="V13" s="82" t="e">
        <f>#REF!</f>
        <v>#REF!</v>
      </c>
      <c r="W13" s="82" t="e">
        <f>#REF!</f>
        <v>#REF!</v>
      </c>
      <c r="X13" s="59" t="e">
        <f t="shared" si="2"/>
        <v>#REF!</v>
      </c>
      <c r="Y13" s="59" t="e">
        <f t="shared" si="3"/>
        <v>#REF!</v>
      </c>
      <c r="Z13" s="59" t="e">
        <f t="shared" si="4"/>
        <v>#REF!</v>
      </c>
      <c r="AA13" s="59" t="e">
        <f t="shared" si="5"/>
        <v>#REF!</v>
      </c>
      <c r="AB13" s="14" t="e">
        <f t="shared" si="6"/>
        <v>#REF!</v>
      </c>
      <c r="AC13" s="14" t="e">
        <f t="shared" si="7"/>
        <v>#REF!</v>
      </c>
      <c r="AD13" s="14" t="e">
        <f t="shared" si="8"/>
        <v>#REF!</v>
      </c>
      <c r="AE13" s="14" t="e">
        <f t="shared" si="9"/>
        <v>#REF!</v>
      </c>
      <c r="AF13" s="14" t="e">
        <f t="shared" si="10"/>
        <v>#REF!</v>
      </c>
      <c r="AG13" s="14" t="e">
        <f t="shared" si="11"/>
        <v>#REF!</v>
      </c>
      <c r="AH13" s="14" t="e">
        <f t="shared" si="12"/>
        <v>#REF!</v>
      </c>
      <c r="AI13" s="14" t="e">
        <f t="shared" si="13"/>
        <v>#REF!</v>
      </c>
      <c r="AJ13" s="15" t="e">
        <f t="shared" si="14"/>
        <v>#REF!</v>
      </c>
    </row>
    <row r="14" spans="1:90" ht="19.5" customHeight="1">
      <c r="A14" s="59" t="e">
        <f>#REF!</f>
        <v>#REF!</v>
      </c>
      <c r="B14" s="59" t="e">
        <f>#REF!</f>
        <v>#REF!</v>
      </c>
      <c r="C14" s="59" t="e">
        <f>#REF!</f>
        <v>#REF!</v>
      </c>
      <c r="D14" s="59" t="e">
        <f>#REF!</f>
        <v>#REF!</v>
      </c>
      <c r="E14" s="59" t="e">
        <f t="shared" si="15"/>
        <v>#REF!</v>
      </c>
      <c r="F14" s="60" t="e">
        <f>#REF!</f>
        <v>#REF!</v>
      </c>
      <c r="G14" s="60" t="e">
        <f>#REF!</f>
        <v>#REF!</v>
      </c>
      <c r="H14" s="60" t="e">
        <f t="shared" si="16"/>
        <v>#REF!</v>
      </c>
      <c r="I14" s="60" t="e">
        <f t="shared" si="17"/>
        <v>#REF!</v>
      </c>
      <c r="J14" s="82" t="e">
        <f>#REF!</f>
        <v>#REF!</v>
      </c>
      <c r="K14" s="82" t="e">
        <f>#REF!</f>
        <v>#REF!</v>
      </c>
      <c r="L14" s="60" t="e">
        <f>#REF!</f>
        <v>#REF!</v>
      </c>
      <c r="M14" s="60" t="e">
        <f>#REF!</f>
        <v>#REF!</v>
      </c>
      <c r="N14" s="82" t="e">
        <f>#REF!</f>
        <v>#REF!</v>
      </c>
      <c r="O14" s="82" t="e">
        <f>#REF!</f>
        <v>#REF!</v>
      </c>
      <c r="P14" s="82" t="e">
        <f t="shared" si="0"/>
        <v>#REF!</v>
      </c>
      <c r="Q14" s="82" t="e">
        <f t="shared" si="1"/>
        <v>#REF!</v>
      </c>
      <c r="R14" s="82" t="e">
        <f>#REF!</f>
        <v>#REF!</v>
      </c>
      <c r="S14" s="82" t="e">
        <f>#REF!</f>
        <v>#REF!</v>
      </c>
      <c r="T14" s="82" t="e">
        <f>#REF!</f>
        <v>#REF!</v>
      </c>
      <c r="U14" s="82" t="e">
        <f>#REF!</f>
        <v>#REF!</v>
      </c>
      <c r="V14" s="82" t="e">
        <f>#REF!</f>
        <v>#REF!</v>
      </c>
      <c r="W14" s="82" t="e">
        <f>#REF!</f>
        <v>#REF!</v>
      </c>
      <c r="X14" s="59" t="e">
        <f t="shared" si="2"/>
        <v>#REF!</v>
      </c>
      <c r="Y14" s="59" t="e">
        <f t="shared" si="3"/>
        <v>#REF!</v>
      </c>
      <c r="Z14" s="59" t="e">
        <f t="shared" si="4"/>
        <v>#REF!</v>
      </c>
      <c r="AA14" s="59" t="e">
        <f t="shared" si="5"/>
        <v>#REF!</v>
      </c>
      <c r="AB14" s="14" t="e">
        <f t="shared" si="6"/>
        <v>#REF!</v>
      </c>
      <c r="AC14" s="14" t="e">
        <f t="shared" si="7"/>
        <v>#REF!</v>
      </c>
      <c r="AD14" s="14" t="e">
        <f t="shared" si="8"/>
        <v>#REF!</v>
      </c>
      <c r="AE14" s="14" t="e">
        <f t="shared" si="9"/>
        <v>#REF!</v>
      </c>
      <c r="AF14" s="14" t="e">
        <f t="shared" si="10"/>
        <v>#REF!</v>
      </c>
      <c r="AG14" s="14" t="e">
        <f t="shared" si="11"/>
        <v>#REF!</v>
      </c>
      <c r="AH14" s="14" t="e">
        <f t="shared" si="12"/>
        <v>#REF!</v>
      </c>
      <c r="AI14" s="14" t="e">
        <f t="shared" si="13"/>
        <v>#REF!</v>
      </c>
      <c r="AJ14" s="15" t="e">
        <f t="shared" si="14"/>
        <v>#REF!</v>
      </c>
    </row>
    <row r="15" spans="1:90" ht="19.5" customHeight="1">
      <c r="A15" s="59" t="e">
        <f>#REF!</f>
        <v>#REF!</v>
      </c>
      <c r="B15" s="59" t="e">
        <f>#REF!</f>
        <v>#REF!</v>
      </c>
      <c r="C15" s="59" t="e">
        <f>#REF!</f>
        <v>#REF!</v>
      </c>
      <c r="D15" s="59" t="e">
        <f>#REF!</f>
        <v>#REF!</v>
      </c>
      <c r="E15" s="59" t="e">
        <f t="shared" ref="E15:E27" si="18">E14+D15</f>
        <v>#REF!</v>
      </c>
      <c r="F15" s="60" t="e">
        <f>#REF!</f>
        <v>#REF!</v>
      </c>
      <c r="G15" s="60" t="e">
        <f>#REF!</f>
        <v>#REF!</v>
      </c>
      <c r="H15" s="60" t="e">
        <f t="shared" ref="H15:H27" si="19">H14+F15</f>
        <v>#REF!</v>
      </c>
      <c r="I15" s="60" t="e">
        <f t="shared" ref="I15:I27" si="20">I14+G15</f>
        <v>#REF!</v>
      </c>
      <c r="J15" s="82" t="e">
        <f>#REF!</f>
        <v>#REF!</v>
      </c>
      <c r="K15" s="82" t="e">
        <f>#REF!</f>
        <v>#REF!</v>
      </c>
      <c r="L15" s="60" t="e">
        <f>#REF!</f>
        <v>#REF!</v>
      </c>
      <c r="M15" s="60" t="e">
        <f>#REF!</f>
        <v>#REF!</v>
      </c>
      <c r="N15" s="82" t="e">
        <f>#REF!</f>
        <v>#REF!</v>
      </c>
      <c r="O15" s="82" t="e">
        <f>#REF!</f>
        <v>#REF!</v>
      </c>
      <c r="P15" s="82" t="e">
        <f t="shared" ref="P15:P27" si="21">J15/N15</f>
        <v>#REF!</v>
      </c>
      <c r="Q15" s="82" t="e">
        <f t="shared" ref="Q15:Q27" si="22">K15/N15</f>
        <v>#REF!</v>
      </c>
      <c r="R15" s="82" t="e">
        <f>#REF!</f>
        <v>#REF!</v>
      </c>
      <c r="S15" s="82" t="e">
        <f>#REF!</f>
        <v>#REF!</v>
      </c>
      <c r="T15" s="82" t="e">
        <f>#REF!</f>
        <v>#REF!</v>
      </c>
      <c r="U15" s="82" t="e">
        <f>#REF!</f>
        <v>#REF!</v>
      </c>
      <c r="V15" s="82" t="e">
        <f>#REF!</f>
        <v>#REF!</v>
      </c>
      <c r="W15" s="82" t="e">
        <f>#REF!</f>
        <v>#REF!</v>
      </c>
      <c r="X15" s="59" t="e">
        <f t="shared" ref="X15:X27" si="23">R15*L15</f>
        <v>#REF!</v>
      </c>
      <c r="Y15" s="59" t="e">
        <f t="shared" ref="Y15:Y27" si="24">L15*S15</f>
        <v>#REF!</v>
      </c>
      <c r="Z15" s="59" t="e">
        <f t="shared" ref="Z15:Z27" si="25">IF(X15&lt;L15/2,L15/2-X15,IF(X15=L15/2,X15,X15-L15/2))</f>
        <v>#REF!</v>
      </c>
      <c r="AA15" s="59" t="e">
        <f t="shared" ref="AA15:AA27" si="26">IF(Y15&lt;L15/2,L15/2-Y15,IF(Y15=L15/2,Y15,Y15-L15/2))</f>
        <v>#REF!</v>
      </c>
      <c r="AB15" s="14" t="e">
        <f t="shared" ref="AB15:AB27" si="27">2*((ACOS(Z15/(L15/2)))*180/PI())</f>
        <v>#REF!</v>
      </c>
      <c r="AC15" s="14" t="e">
        <f t="shared" ref="AC15:AC27" si="28">2*((ACOS(AA15/(L15/2)))*180/PI())</f>
        <v>#REF!</v>
      </c>
      <c r="AD15" s="14" t="e">
        <f t="shared" ref="AD15:AD27" si="29">IF(AB15=0,L15,2*Z15*TAN((AB15/2)*PI()/180))</f>
        <v>#REF!</v>
      </c>
      <c r="AE15" s="14" t="e">
        <f t="shared" ref="AE15:AE27" si="30">IF(AC15=0,L15,2*AA15*TAN((AC15/2)*PI()/180))</f>
        <v>#REF!</v>
      </c>
      <c r="AF15" s="14" t="e">
        <f t="shared" ref="AF15:AF27" si="31">IF(X15=L15/2,PI()*L15/2,PI()*L15*AB15/360)</f>
        <v>#REF!</v>
      </c>
      <c r="AG15" s="14" t="e">
        <f t="shared" ref="AG15:AG27" si="32">IF(Y15=L15/2,PI()*L15/2,PI()*L15*AC15/360)</f>
        <v>#REF!</v>
      </c>
      <c r="AH15" s="14" t="e">
        <f t="shared" ref="AH15:AH27" si="33">3*300*1.07^(25-20)*(1/M15)^(-1/2)*(J15)^-(1/3)*(AF15/AD15)</f>
        <v>#REF!</v>
      </c>
      <c r="AI15" s="14" t="e">
        <f t="shared" ref="AI15:AI27" si="34">3*300*1.07^(25-20)*(1/M15)^(-1/2)*(K15)^-(1/3)*(AG15/AE15)</f>
        <v>#REF!</v>
      </c>
      <c r="AJ15" s="15" t="e">
        <f t="shared" ref="AJ15:AJ27" si="35">IF(MAX(AH15:AI15)&lt;5000,"Sulphide rarely present or very low concentration.",IF(MAX(AH15:AI15)&lt;7500,"Slight Corrosion of Concrete may occur.",IF(MAX(AH15:AI15)&lt;10000,"At Points of turbulence, substantial concrete damage due to H2S.",IF(MAX(AH15:AI15)&lt;=15000,"Rapid Attack of Concrete Structure.",IF(MAX(AH15:AI15)&lt;=25000,"Pipes will possibly fail in 5 - 10 years.")))))</f>
        <v>#REF!</v>
      </c>
    </row>
    <row r="16" spans="1:90" ht="19.5" customHeight="1">
      <c r="A16" s="59" t="e">
        <f>#REF!</f>
        <v>#REF!</v>
      </c>
      <c r="B16" s="59" t="e">
        <f>#REF!</f>
        <v>#REF!</v>
      </c>
      <c r="C16" s="59" t="e">
        <f>#REF!</f>
        <v>#REF!</v>
      </c>
      <c r="D16" s="59" t="e">
        <f>#REF!</f>
        <v>#REF!</v>
      </c>
      <c r="E16" s="59" t="e">
        <f t="shared" si="18"/>
        <v>#REF!</v>
      </c>
      <c r="F16" s="60" t="e">
        <f>#REF!</f>
        <v>#REF!</v>
      </c>
      <c r="G16" s="60" t="e">
        <f>#REF!</f>
        <v>#REF!</v>
      </c>
      <c r="H16" s="60" t="e">
        <f t="shared" si="19"/>
        <v>#REF!</v>
      </c>
      <c r="I16" s="60" t="e">
        <f t="shared" si="20"/>
        <v>#REF!</v>
      </c>
      <c r="J16" s="82" t="e">
        <f>#REF!</f>
        <v>#REF!</v>
      </c>
      <c r="K16" s="82" t="e">
        <f>#REF!</f>
        <v>#REF!</v>
      </c>
      <c r="L16" s="60" t="e">
        <f>#REF!</f>
        <v>#REF!</v>
      </c>
      <c r="M16" s="60" t="e">
        <f>#REF!</f>
        <v>#REF!</v>
      </c>
      <c r="N16" s="82" t="e">
        <f>#REF!</f>
        <v>#REF!</v>
      </c>
      <c r="O16" s="82" t="e">
        <f>#REF!</f>
        <v>#REF!</v>
      </c>
      <c r="P16" s="82" t="e">
        <f t="shared" si="21"/>
        <v>#REF!</v>
      </c>
      <c r="Q16" s="82" t="e">
        <f t="shared" si="22"/>
        <v>#REF!</v>
      </c>
      <c r="R16" s="82" t="e">
        <f>#REF!</f>
        <v>#REF!</v>
      </c>
      <c r="S16" s="82" t="e">
        <f>#REF!</f>
        <v>#REF!</v>
      </c>
      <c r="T16" s="82" t="e">
        <f>#REF!</f>
        <v>#REF!</v>
      </c>
      <c r="U16" s="82" t="e">
        <f>#REF!</f>
        <v>#REF!</v>
      </c>
      <c r="V16" s="82" t="e">
        <f>#REF!</f>
        <v>#REF!</v>
      </c>
      <c r="W16" s="82" t="e">
        <f>#REF!</f>
        <v>#REF!</v>
      </c>
      <c r="X16" s="59" t="e">
        <f t="shared" si="23"/>
        <v>#REF!</v>
      </c>
      <c r="Y16" s="59" t="e">
        <f t="shared" si="24"/>
        <v>#REF!</v>
      </c>
      <c r="Z16" s="59" t="e">
        <f t="shared" si="25"/>
        <v>#REF!</v>
      </c>
      <c r="AA16" s="59" t="e">
        <f t="shared" si="26"/>
        <v>#REF!</v>
      </c>
      <c r="AB16" s="14" t="e">
        <f t="shared" si="27"/>
        <v>#REF!</v>
      </c>
      <c r="AC16" s="14" t="e">
        <f t="shared" si="28"/>
        <v>#REF!</v>
      </c>
      <c r="AD16" s="14" t="e">
        <f t="shared" si="29"/>
        <v>#REF!</v>
      </c>
      <c r="AE16" s="14" t="e">
        <f t="shared" si="30"/>
        <v>#REF!</v>
      </c>
      <c r="AF16" s="14" t="e">
        <f t="shared" si="31"/>
        <v>#REF!</v>
      </c>
      <c r="AG16" s="14" t="e">
        <f t="shared" si="32"/>
        <v>#REF!</v>
      </c>
      <c r="AH16" s="14" t="e">
        <f t="shared" si="33"/>
        <v>#REF!</v>
      </c>
      <c r="AI16" s="14" t="e">
        <f t="shared" si="34"/>
        <v>#REF!</v>
      </c>
      <c r="AJ16" s="15" t="e">
        <f t="shared" si="35"/>
        <v>#REF!</v>
      </c>
    </row>
    <row r="17" spans="1:36" ht="19.5" customHeight="1">
      <c r="A17" s="59" t="e">
        <f>#REF!</f>
        <v>#REF!</v>
      </c>
      <c r="B17" s="59" t="e">
        <f>#REF!</f>
        <v>#REF!</v>
      </c>
      <c r="C17" s="59" t="e">
        <f>#REF!</f>
        <v>#REF!</v>
      </c>
      <c r="D17" s="59" t="e">
        <f>#REF!</f>
        <v>#REF!</v>
      </c>
      <c r="E17" s="59" t="e">
        <f t="shared" si="18"/>
        <v>#REF!</v>
      </c>
      <c r="F17" s="60" t="e">
        <f>#REF!</f>
        <v>#REF!</v>
      </c>
      <c r="G17" s="60" t="e">
        <f>#REF!</f>
        <v>#REF!</v>
      </c>
      <c r="H17" s="60" t="e">
        <f t="shared" si="19"/>
        <v>#REF!</v>
      </c>
      <c r="I17" s="60" t="e">
        <f t="shared" si="20"/>
        <v>#REF!</v>
      </c>
      <c r="J17" s="82" t="e">
        <f>#REF!</f>
        <v>#REF!</v>
      </c>
      <c r="K17" s="82" t="e">
        <f>#REF!</f>
        <v>#REF!</v>
      </c>
      <c r="L17" s="60" t="e">
        <f>#REF!</f>
        <v>#REF!</v>
      </c>
      <c r="M17" s="60" t="e">
        <f>#REF!</f>
        <v>#REF!</v>
      </c>
      <c r="N17" s="82" t="e">
        <f>#REF!</f>
        <v>#REF!</v>
      </c>
      <c r="O17" s="82" t="e">
        <f>#REF!</f>
        <v>#REF!</v>
      </c>
      <c r="P17" s="82" t="e">
        <f t="shared" si="21"/>
        <v>#REF!</v>
      </c>
      <c r="Q17" s="82" t="e">
        <f t="shared" si="22"/>
        <v>#REF!</v>
      </c>
      <c r="R17" s="82" t="e">
        <f>#REF!</f>
        <v>#REF!</v>
      </c>
      <c r="S17" s="82" t="e">
        <f>#REF!</f>
        <v>#REF!</v>
      </c>
      <c r="T17" s="82" t="e">
        <f>#REF!</f>
        <v>#REF!</v>
      </c>
      <c r="U17" s="82" t="e">
        <f>#REF!</f>
        <v>#REF!</v>
      </c>
      <c r="V17" s="82" t="e">
        <f>#REF!</f>
        <v>#REF!</v>
      </c>
      <c r="W17" s="82" t="e">
        <f>#REF!</f>
        <v>#REF!</v>
      </c>
      <c r="X17" s="59" t="e">
        <f t="shared" si="23"/>
        <v>#REF!</v>
      </c>
      <c r="Y17" s="59" t="e">
        <f t="shared" si="24"/>
        <v>#REF!</v>
      </c>
      <c r="Z17" s="59" t="e">
        <f t="shared" si="25"/>
        <v>#REF!</v>
      </c>
      <c r="AA17" s="59" t="e">
        <f t="shared" si="26"/>
        <v>#REF!</v>
      </c>
      <c r="AB17" s="14" t="e">
        <f t="shared" si="27"/>
        <v>#REF!</v>
      </c>
      <c r="AC17" s="14" t="e">
        <f t="shared" si="28"/>
        <v>#REF!</v>
      </c>
      <c r="AD17" s="14" t="e">
        <f t="shared" si="29"/>
        <v>#REF!</v>
      </c>
      <c r="AE17" s="14" t="e">
        <f t="shared" si="30"/>
        <v>#REF!</v>
      </c>
      <c r="AF17" s="14" t="e">
        <f t="shared" si="31"/>
        <v>#REF!</v>
      </c>
      <c r="AG17" s="14" t="e">
        <f t="shared" si="32"/>
        <v>#REF!</v>
      </c>
      <c r="AH17" s="14" t="e">
        <f t="shared" si="33"/>
        <v>#REF!</v>
      </c>
      <c r="AI17" s="14" t="e">
        <f t="shared" si="34"/>
        <v>#REF!</v>
      </c>
      <c r="AJ17" s="15" t="e">
        <f t="shared" si="35"/>
        <v>#REF!</v>
      </c>
    </row>
    <row r="18" spans="1:36" ht="19.5" customHeight="1">
      <c r="A18" s="59" t="e">
        <f>#REF!</f>
        <v>#REF!</v>
      </c>
      <c r="B18" s="59" t="e">
        <f>#REF!</f>
        <v>#REF!</v>
      </c>
      <c r="C18" s="59" t="e">
        <f>#REF!</f>
        <v>#REF!</v>
      </c>
      <c r="D18" s="59" t="e">
        <f>#REF!</f>
        <v>#REF!</v>
      </c>
      <c r="E18" s="59" t="e">
        <f t="shared" si="18"/>
        <v>#REF!</v>
      </c>
      <c r="F18" s="60" t="e">
        <f>#REF!</f>
        <v>#REF!</v>
      </c>
      <c r="G18" s="60" t="e">
        <f>#REF!</f>
        <v>#REF!</v>
      </c>
      <c r="H18" s="60" t="e">
        <f t="shared" si="19"/>
        <v>#REF!</v>
      </c>
      <c r="I18" s="60" t="e">
        <f t="shared" si="20"/>
        <v>#REF!</v>
      </c>
      <c r="J18" s="82" t="e">
        <f>#REF!</f>
        <v>#REF!</v>
      </c>
      <c r="K18" s="82" t="e">
        <f>#REF!</f>
        <v>#REF!</v>
      </c>
      <c r="L18" s="60" t="e">
        <f>#REF!</f>
        <v>#REF!</v>
      </c>
      <c r="M18" s="60" t="e">
        <f>#REF!</f>
        <v>#REF!</v>
      </c>
      <c r="N18" s="82" t="e">
        <f>#REF!</f>
        <v>#REF!</v>
      </c>
      <c r="O18" s="82" t="e">
        <f>#REF!</f>
        <v>#REF!</v>
      </c>
      <c r="P18" s="82" t="e">
        <f t="shared" si="21"/>
        <v>#REF!</v>
      </c>
      <c r="Q18" s="82" t="e">
        <f t="shared" si="22"/>
        <v>#REF!</v>
      </c>
      <c r="R18" s="82" t="e">
        <f>#REF!</f>
        <v>#REF!</v>
      </c>
      <c r="S18" s="82" t="e">
        <f>#REF!</f>
        <v>#REF!</v>
      </c>
      <c r="T18" s="82" t="e">
        <f>#REF!</f>
        <v>#REF!</v>
      </c>
      <c r="U18" s="82" t="e">
        <f>#REF!</f>
        <v>#REF!</v>
      </c>
      <c r="V18" s="82" t="e">
        <f>#REF!</f>
        <v>#REF!</v>
      </c>
      <c r="W18" s="82" t="e">
        <f>#REF!</f>
        <v>#REF!</v>
      </c>
      <c r="X18" s="59" t="e">
        <f t="shared" si="23"/>
        <v>#REF!</v>
      </c>
      <c r="Y18" s="59" t="e">
        <f t="shared" si="24"/>
        <v>#REF!</v>
      </c>
      <c r="Z18" s="59" t="e">
        <f t="shared" si="25"/>
        <v>#REF!</v>
      </c>
      <c r="AA18" s="59" t="e">
        <f t="shared" si="26"/>
        <v>#REF!</v>
      </c>
      <c r="AB18" s="14" t="e">
        <f t="shared" si="27"/>
        <v>#REF!</v>
      </c>
      <c r="AC18" s="14" t="e">
        <f t="shared" si="28"/>
        <v>#REF!</v>
      </c>
      <c r="AD18" s="14" t="e">
        <f t="shared" si="29"/>
        <v>#REF!</v>
      </c>
      <c r="AE18" s="14" t="e">
        <f t="shared" si="30"/>
        <v>#REF!</v>
      </c>
      <c r="AF18" s="14" t="e">
        <f t="shared" si="31"/>
        <v>#REF!</v>
      </c>
      <c r="AG18" s="14" t="e">
        <f t="shared" si="32"/>
        <v>#REF!</v>
      </c>
      <c r="AH18" s="14" t="e">
        <f t="shared" si="33"/>
        <v>#REF!</v>
      </c>
      <c r="AI18" s="14" t="e">
        <f t="shared" si="34"/>
        <v>#REF!</v>
      </c>
      <c r="AJ18" s="15" t="e">
        <f t="shared" si="35"/>
        <v>#REF!</v>
      </c>
    </row>
    <row r="19" spans="1:36" ht="19.5" customHeight="1">
      <c r="A19" s="59" t="e">
        <f>#REF!</f>
        <v>#REF!</v>
      </c>
      <c r="B19" s="59" t="e">
        <f>#REF!</f>
        <v>#REF!</v>
      </c>
      <c r="C19" s="59" t="e">
        <f>#REF!</f>
        <v>#REF!</v>
      </c>
      <c r="D19" s="59" t="e">
        <f>#REF!</f>
        <v>#REF!</v>
      </c>
      <c r="E19" s="59" t="e">
        <f t="shared" si="18"/>
        <v>#REF!</v>
      </c>
      <c r="F19" s="60" t="e">
        <f>#REF!</f>
        <v>#REF!</v>
      </c>
      <c r="G19" s="60" t="e">
        <f>#REF!</f>
        <v>#REF!</v>
      </c>
      <c r="H19" s="60" t="e">
        <f t="shared" si="19"/>
        <v>#REF!</v>
      </c>
      <c r="I19" s="60" t="e">
        <f t="shared" si="20"/>
        <v>#REF!</v>
      </c>
      <c r="J19" s="82" t="e">
        <f>#REF!</f>
        <v>#REF!</v>
      </c>
      <c r="K19" s="82" t="e">
        <f>#REF!</f>
        <v>#REF!</v>
      </c>
      <c r="L19" s="60" t="e">
        <f>#REF!</f>
        <v>#REF!</v>
      </c>
      <c r="M19" s="60" t="e">
        <f>#REF!</f>
        <v>#REF!</v>
      </c>
      <c r="N19" s="82" t="e">
        <f>#REF!</f>
        <v>#REF!</v>
      </c>
      <c r="O19" s="82" t="e">
        <f>#REF!</f>
        <v>#REF!</v>
      </c>
      <c r="P19" s="82" t="e">
        <f t="shared" si="21"/>
        <v>#REF!</v>
      </c>
      <c r="Q19" s="82" t="e">
        <f t="shared" si="22"/>
        <v>#REF!</v>
      </c>
      <c r="R19" s="82" t="e">
        <f>#REF!</f>
        <v>#REF!</v>
      </c>
      <c r="S19" s="82" t="e">
        <f>#REF!</f>
        <v>#REF!</v>
      </c>
      <c r="T19" s="82" t="e">
        <f>#REF!</f>
        <v>#REF!</v>
      </c>
      <c r="U19" s="82" t="e">
        <f>#REF!</f>
        <v>#REF!</v>
      </c>
      <c r="V19" s="82" t="e">
        <f>#REF!</f>
        <v>#REF!</v>
      </c>
      <c r="W19" s="82" t="e">
        <f>#REF!</f>
        <v>#REF!</v>
      </c>
      <c r="X19" s="59" t="e">
        <f t="shared" si="23"/>
        <v>#REF!</v>
      </c>
      <c r="Y19" s="59" t="e">
        <f t="shared" si="24"/>
        <v>#REF!</v>
      </c>
      <c r="Z19" s="59" t="e">
        <f t="shared" si="25"/>
        <v>#REF!</v>
      </c>
      <c r="AA19" s="59" t="e">
        <f t="shared" si="26"/>
        <v>#REF!</v>
      </c>
      <c r="AB19" s="14" t="e">
        <f t="shared" si="27"/>
        <v>#REF!</v>
      </c>
      <c r="AC19" s="14" t="e">
        <f t="shared" si="28"/>
        <v>#REF!</v>
      </c>
      <c r="AD19" s="14" t="e">
        <f t="shared" si="29"/>
        <v>#REF!</v>
      </c>
      <c r="AE19" s="14" t="e">
        <f t="shared" si="30"/>
        <v>#REF!</v>
      </c>
      <c r="AF19" s="14" t="e">
        <f t="shared" si="31"/>
        <v>#REF!</v>
      </c>
      <c r="AG19" s="14" t="e">
        <f t="shared" si="32"/>
        <v>#REF!</v>
      </c>
      <c r="AH19" s="14" t="e">
        <f t="shared" si="33"/>
        <v>#REF!</v>
      </c>
      <c r="AI19" s="14" t="e">
        <f t="shared" si="34"/>
        <v>#REF!</v>
      </c>
      <c r="AJ19" s="15" t="e">
        <f t="shared" si="35"/>
        <v>#REF!</v>
      </c>
    </row>
    <row r="20" spans="1:36" ht="19.5" customHeight="1">
      <c r="A20" s="59" t="e">
        <f>#REF!</f>
        <v>#REF!</v>
      </c>
      <c r="B20" s="59" t="e">
        <f>#REF!</f>
        <v>#REF!</v>
      </c>
      <c r="C20" s="59" t="e">
        <f>#REF!</f>
        <v>#REF!</v>
      </c>
      <c r="D20" s="59" t="e">
        <f>#REF!</f>
        <v>#REF!</v>
      </c>
      <c r="E20" s="59" t="e">
        <f t="shared" si="18"/>
        <v>#REF!</v>
      </c>
      <c r="F20" s="60" t="e">
        <f>#REF!</f>
        <v>#REF!</v>
      </c>
      <c r="G20" s="60" t="e">
        <f>#REF!</f>
        <v>#REF!</v>
      </c>
      <c r="H20" s="60" t="e">
        <f t="shared" si="19"/>
        <v>#REF!</v>
      </c>
      <c r="I20" s="60" t="e">
        <f t="shared" si="20"/>
        <v>#REF!</v>
      </c>
      <c r="J20" s="82" t="e">
        <f>#REF!</f>
        <v>#REF!</v>
      </c>
      <c r="K20" s="82" t="e">
        <f>#REF!</f>
        <v>#REF!</v>
      </c>
      <c r="L20" s="60" t="e">
        <f>#REF!</f>
        <v>#REF!</v>
      </c>
      <c r="M20" s="60" t="e">
        <f>#REF!</f>
        <v>#REF!</v>
      </c>
      <c r="N20" s="82" t="e">
        <f>#REF!</f>
        <v>#REF!</v>
      </c>
      <c r="O20" s="82" t="e">
        <f>#REF!</f>
        <v>#REF!</v>
      </c>
      <c r="P20" s="82" t="e">
        <f t="shared" si="21"/>
        <v>#REF!</v>
      </c>
      <c r="Q20" s="82" t="e">
        <f t="shared" si="22"/>
        <v>#REF!</v>
      </c>
      <c r="R20" s="82" t="e">
        <f>#REF!</f>
        <v>#REF!</v>
      </c>
      <c r="S20" s="82" t="e">
        <f>#REF!</f>
        <v>#REF!</v>
      </c>
      <c r="T20" s="82" t="e">
        <f>#REF!</f>
        <v>#REF!</v>
      </c>
      <c r="U20" s="82" t="e">
        <f>#REF!</f>
        <v>#REF!</v>
      </c>
      <c r="V20" s="82" t="e">
        <f>#REF!</f>
        <v>#REF!</v>
      </c>
      <c r="W20" s="82" t="e">
        <f>#REF!</f>
        <v>#REF!</v>
      </c>
      <c r="X20" s="59" t="e">
        <f t="shared" si="23"/>
        <v>#REF!</v>
      </c>
      <c r="Y20" s="59" t="e">
        <f t="shared" si="24"/>
        <v>#REF!</v>
      </c>
      <c r="Z20" s="59" t="e">
        <f t="shared" si="25"/>
        <v>#REF!</v>
      </c>
      <c r="AA20" s="59" t="e">
        <f t="shared" si="26"/>
        <v>#REF!</v>
      </c>
      <c r="AB20" s="14" t="e">
        <f t="shared" si="27"/>
        <v>#REF!</v>
      </c>
      <c r="AC20" s="14" t="e">
        <f t="shared" si="28"/>
        <v>#REF!</v>
      </c>
      <c r="AD20" s="14" t="e">
        <f t="shared" si="29"/>
        <v>#REF!</v>
      </c>
      <c r="AE20" s="14" t="e">
        <f t="shared" si="30"/>
        <v>#REF!</v>
      </c>
      <c r="AF20" s="14" t="e">
        <f t="shared" si="31"/>
        <v>#REF!</v>
      </c>
      <c r="AG20" s="14" t="e">
        <f t="shared" si="32"/>
        <v>#REF!</v>
      </c>
      <c r="AH20" s="14" t="e">
        <f t="shared" si="33"/>
        <v>#REF!</v>
      </c>
      <c r="AI20" s="14" t="e">
        <f t="shared" si="34"/>
        <v>#REF!</v>
      </c>
      <c r="AJ20" s="15" t="e">
        <f t="shared" si="35"/>
        <v>#REF!</v>
      </c>
    </row>
    <row r="21" spans="1:36" ht="19.5" customHeight="1">
      <c r="A21" s="59" t="e">
        <f>#REF!</f>
        <v>#REF!</v>
      </c>
      <c r="B21" s="59" t="e">
        <f>#REF!</f>
        <v>#REF!</v>
      </c>
      <c r="C21" s="59" t="e">
        <f>#REF!</f>
        <v>#REF!</v>
      </c>
      <c r="D21" s="59" t="e">
        <f>#REF!</f>
        <v>#REF!</v>
      </c>
      <c r="E21" s="59" t="e">
        <f t="shared" si="18"/>
        <v>#REF!</v>
      </c>
      <c r="F21" s="60" t="e">
        <f>#REF!</f>
        <v>#REF!</v>
      </c>
      <c r="G21" s="60" t="e">
        <f>#REF!</f>
        <v>#REF!</v>
      </c>
      <c r="H21" s="60" t="e">
        <f t="shared" si="19"/>
        <v>#REF!</v>
      </c>
      <c r="I21" s="60" t="e">
        <f t="shared" si="20"/>
        <v>#REF!</v>
      </c>
      <c r="J21" s="82" t="e">
        <f>#REF!</f>
        <v>#REF!</v>
      </c>
      <c r="K21" s="82" t="e">
        <f>#REF!</f>
        <v>#REF!</v>
      </c>
      <c r="L21" s="60" t="e">
        <f>#REF!</f>
        <v>#REF!</v>
      </c>
      <c r="M21" s="60" t="e">
        <f>#REF!</f>
        <v>#REF!</v>
      </c>
      <c r="N21" s="82" t="e">
        <f>#REF!</f>
        <v>#REF!</v>
      </c>
      <c r="O21" s="82" t="e">
        <f>#REF!</f>
        <v>#REF!</v>
      </c>
      <c r="P21" s="82" t="e">
        <f t="shared" si="21"/>
        <v>#REF!</v>
      </c>
      <c r="Q21" s="82" t="e">
        <f t="shared" si="22"/>
        <v>#REF!</v>
      </c>
      <c r="R21" s="82" t="e">
        <f>#REF!</f>
        <v>#REF!</v>
      </c>
      <c r="S21" s="82" t="e">
        <f>#REF!</f>
        <v>#REF!</v>
      </c>
      <c r="T21" s="82" t="e">
        <f>#REF!</f>
        <v>#REF!</v>
      </c>
      <c r="U21" s="82" t="e">
        <f>#REF!</f>
        <v>#REF!</v>
      </c>
      <c r="V21" s="82" t="e">
        <f>#REF!</f>
        <v>#REF!</v>
      </c>
      <c r="W21" s="82" t="e">
        <f>#REF!</f>
        <v>#REF!</v>
      </c>
      <c r="X21" s="59" t="e">
        <f t="shared" si="23"/>
        <v>#REF!</v>
      </c>
      <c r="Y21" s="59" t="e">
        <f t="shared" si="24"/>
        <v>#REF!</v>
      </c>
      <c r="Z21" s="59" t="e">
        <f t="shared" si="25"/>
        <v>#REF!</v>
      </c>
      <c r="AA21" s="59" t="e">
        <f t="shared" si="26"/>
        <v>#REF!</v>
      </c>
      <c r="AB21" s="14" t="e">
        <f t="shared" si="27"/>
        <v>#REF!</v>
      </c>
      <c r="AC21" s="14" t="e">
        <f t="shared" si="28"/>
        <v>#REF!</v>
      </c>
      <c r="AD21" s="14" t="e">
        <f t="shared" si="29"/>
        <v>#REF!</v>
      </c>
      <c r="AE21" s="14" t="e">
        <f t="shared" si="30"/>
        <v>#REF!</v>
      </c>
      <c r="AF21" s="14" t="e">
        <f t="shared" si="31"/>
        <v>#REF!</v>
      </c>
      <c r="AG21" s="14" t="e">
        <f t="shared" si="32"/>
        <v>#REF!</v>
      </c>
      <c r="AH21" s="14" t="e">
        <f t="shared" si="33"/>
        <v>#REF!</v>
      </c>
      <c r="AI21" s="14" t="e">
        <f t="shared" si="34"/>
        <v>#REF!</v>
      </c>
      <c r="AJ21" s="15" t="e">
        <f t="shared" si="35"/>
        <v>#REF!</v>
      </c>
    </row>
    <row r="22" spans="1:36" ht="19.5" customHeight="1">
      <c r="A22" s="59" t="e">
        <f>#REF!</f>
        <v>#REF!</v>
      </c>
      <c r="B22" s="59" t="e">
        <f>#REF!</f>
        <v>#REF!</v>
      </c>
      <c r="C22" s="59" t="e">
        <f>#REF!</f>
        <v>#REF!</v>
      </c>
      <c r="D22" s="59" t="e">
        <f>#REF!</f>
        <v>#REF!</v>
      </c>
      <c r="E22" s="59" t="e">
        <f t="shared" si="18"/>
        <v>#REF!</v>
      </c>
      <c r="F22" s="60" t="e">
        <f>#REF!</f>
        <v>#REF!</v>
      </c>
      <c r="G22" s="60" t="e">
        <f>#REF!</f>
        <v>#REF!</v>
      </c>
      <c r="H22" s="60" t="e">
        <f t="shared" si="19"/>
        <v>#REF!</v>
      </c>
      <c r="I22" s="60" t="e">
        <f t="shared" si="20"/>
        <v>#REF!</v>
      </c>
      <c r="J22" s="82" t="e">
        <f>#REF!</f>
        <v>#REF!</v>
      </c>
      <c r="K22" s="82" t="e">
        <f>#REF!</f>
        <v>#REF!</v>
      </c>
      <c r="L22" s="60" t="e">
        <f>#REF!</f>
        <v>#REF!</v>
      </c>
      <c r="M22" s="60" t="e">
        <f>#REF!</f>
        <v>#REF!</v>
      </c>
      <c r="N22" s="82" t="e">
        <f>#REF!</f>
        <v>#REF!</v>
      </c>
      <c r="O22" s="82" t="e">
        <f>#REF!</f>
        <v>#REF!</v>
      </c>
      <c r="P22" s="82" t="e">
        <f t="shared" si="21"/>
        <v>#REF!</v>
      </c>
      <c r="Q22" s="82" t="e">
        <f t="shared" si="22"/>
        <v>#REF!</v>
      </c>
      <c r="R22" s="82" t="e">
        <f>#REF!</f>
        <v>#REF!</v>
      </c>
      <c r="S22" s="82" t="e">
        <f>#REF!</f>
        <v>#REF!</v>
      </c>
      <c r="T22" s="82" t="e">
        <f>#REF!</f>
        <v>#REF!</v>
      </c>
      <c r="U22" s="82" t="e">
        <f>#REF!</f>
        <v>#REF!</v>
      </c>
      <c r="V22" s="82" t="e">
        <f>#REF!</f>
        <v>#REF!</v>
      </c>
      <c r="W22" s="82" t="e">
        <f>#REF!</f>
        <v>#REF!</v>
      </c>
      <c r="X22" s="59" t="e">
        <f t="shared" si="23"/>
        <v>#REF!</v>
      </c>
      <c r="Y22" s="59" t="e">
        <f t="shared" si="24"/>
        <v>#REF!</v>
      </c>
      <c r="Z22" s="59" t="e">
        <f t="shared" si="25"/>
        <v>#REF!</v>
      </c>
      <c r="AA22" s="59" t="e">
        <f t="shared" si="26"/>
        <v>#REF!</v>
      </c>
      <c r="AB22" s="14" t="e">
        <f t="shared" si="27"/>
        <v>#REF!</v>
      </c>
      <c r="AC22" s="14" t="e">
        <f t="shared" si="28"/>
        <v>#REF!</v>
      </c>
      <c r="AD22" s="14" t="e">
        <f t="shared" si="29"/>
        <v>#REF!</v>
      </c>
      <c r="AE22" s="14" t="e">
        <f t="shared" si="30"/>
        <v>#REF!</v>
      </c>
      <c r="AF22" s="14" t="e">
        <f t="shared" si="31"/>
        <v>#REF!</v>
      </c>
      <c r="AG22" s="14" t="e">
        <f t="shared" si="32"/>
        <v>#REF!</v>
      </c>
      <c r="AH22" s="14" t="e">
        <f t="shared" si="33"/>
        <v>#REF!</v>
      </c>
      <c r="AI22" s="14" t="e">
        <f t="shared" si="34"/>
        <v>#REF!</v>
      </c>
      <c r="AJ22" s="15" t="e">
        <f t="shared" si="35"/>
        <v>#REF!</v>
      </c>
    </row>
    <row r="23" spans="1:36" ht="19.5" customHeight="1">
      <c r="A23" s="59" t="e">
        <f>#REF!</f>
        <v>#REF!</v>
      </c>
      <c r="B23" s="59" t="e">
        <f>#REF!</f>
        <v>#REF!</v>
      </c>
      <c r="C23" s="59" t="e">
        <f>#REF!</f>
        <v>#REF!</v>
      </c>
      <c r="D23" s="59" t="e">
        <f>#REF!</f>
        <v>#REF!</v>
      </c>
      <c r="E23" s="59" t="e">
        <f t="shared" si="18"/>
        <v>#REF!</v>
      </c>
      <c r="F23" s="60" t="e">
        <f>#REF!</f>
        <v>#REF!</v>
      </c>
      <c r="G23" s="60" t="e">
        <f>#REF!</f>
        <v>#REF!</v>
      </c>
      <c r="H23" s="60" t="e">
        <f t="shared" si="19"/>
        <v>#REF!</v>
      </c>
      <c r="I23" s="60" t="e">
        <f t="shared" si="20"/>
        <v>#REF!</v>
      </c>
      <c r="J23" s="82" t="e">
        <f>#REF!</f>
        <v>#REF!</v>
      </c>
      <c r="K23" s="82" t="e">
        <f>#REF!</f>
        <v>#REF!</v>
      </c>
      <c r="L23" s="60" t="e">
        <f>#REF!</f>
        <v>#REF!</v>
      </c>
      <c r="M23" s="60" t="e">
        <f>#REF!</f>
        <v>#REF!</v>
      </c>
      <c r="N23" s="82" t="e">
        <f>#REF!</f>
        <v>#REF!</v>
      </c>
      <c r="O23" s="82" t="e">
        <f>#REF!</f>
        <v>#REF!</v>
      </c>
      <c r="P23" s="82" t="e">
        <f t="shared" si="21"/>
        <v>#REF!</v>
      </c>
      <c r="Q23" s="82" t="e">
        <f t="shared" si="22"/>
        <v>#REF!</v>
      </c>
      <c r="R23" s="82" t="e">
        <f>#REF!</f>
        <v>#REF!</v>
      </c>
      <c r="S23" s="82" t="e">
        <f>#REF!</f>
        <v>#REF!</v>
      </c>
      <c r="T23" s="82" t="e">
        <f>#REF!</f>
        <v>#REF!</v>
      </c>
      <c r="U23" s="82" t="e">
        <f>#REF!</f>
        <v>#REF!</v>
      </c>
      <c r="V23" s="82" t="e">
        <f>#REF!</f>
        <v>#REF!</v>
      </c>
      <c r="W23" s="82" t="e">
        <f>#REF!</f>
        <v>#REF!</v>
      </c>
      <c r="X23" s="59" t="e">
        <f t="shared" si="23"/>
        <v>#REF!</v>
      </c>
      <c r="Y23" s="59" t="e">
        <f t="shared" si="24"/>
        <v>#REF!</v>
      </c>
      <c r="Z23" s="59" t="e">
        <f t="shared" si="25"/>
        <v>#REF!</v>
      </c>
      <c r="AA23" s="59" t="e">
        <f t="shared" si="26"/>
        <v>#REF!</v>
      </c>
      <c r="AB23" s="14" t="e">
        <f t="shared" si="27"/>
        <v>#REF!</v>
      </c>
      <c r="AC23" s="14" t="e">
        <f t="shared" si="28"/>
        <v>#REF!</v>
      </c>
      <c r="AD23" s="14" t="e">
        <f t="shared" si="29"/>
        <v>#REF!</v>
      </c>
      <c r="AE23" s="14" t="e">
        <f t="shared" si="30"/>
        <v>#REF!</v>
      </c>
      <c r="AF23" s="14" t="e">
        <f t="shared" si="31"/>
        <v>#REF!</v>
      </c>
      <c r="AG23" s="14" t="e">
        <f t="shared" si="32"/>
        <v>#REF!</v>
      </c>
      <c r="AH23" s="14" t="e">
        <f t="shared" si="33"/>
        <v>#REF!</v>
      </c>
      <c r="AI23" s="14" t="e">
        <f t="shared" si="34"/>
        <v>#REF!</v>
      </c>
      <c r="AJ23" s="15" t="e">
        <f t="shared" si="35"/>
        <v>#REF!</v>
      </c>
    </row>
    <row r="24" spans="1:36" ht="19.5" customHeight="1">
      <c r="A24" s="59" t="e">
        <f>#REF!</f>
        <v>#REF!</v>
      </c>
      <c r="B24" s="59" t="e">
        <f>#REF!</f>
        <v>#REF!</v>
      </c>
      <c r="C24" s="59" t="e">
        <f>#REF!</f>
        <v>#REF!</v>
      </c>
      <c r="D24" s="59" t="e">
        <f>#REF!</f>
        <v>#REF!</v>
      </c>
      <c r="E24" s="59" t="e">
        <f t="shared" si="18"/>
        <v>#REF!</v>
      </c>
      <c r="F24" s="60" t="e">
        <f>#REF!</f>
        <v>#REF!</v>
      </c>
      <c r="G24" s="60" t="e">
        <f>#REF!</f>
        <v>#REF!</v>
      </c>
      <c r="H24" s="60" t="e">
        <f t="shared" si="19"/>
        <v>#REF!</v>
      </c>
      <c r="I24" s="60" t="e">
        <f t="shared" si="20"/>
        <v>#REF!</v>
      </c>
      <c r="J24" s="82" t="e">
        <f>#REF!</f>
        <v>#REF!</v>
      </c>
      <c r="K24" s="82" t="e">
        <f>#REF!</f>
        <v>#REF!</v>
      </c>
      <c r="L24" s="60" t="e">
        <f>#REF!</f>
        <v>#REF!</v>
      </c>
      <c r="M24" s="60" t="e">
        <f>#REF!</f>
        <v>#REF!</v>
      </c>
      <c r="N24" s="82" t="e">
        <f>#REF!</f>
        <v>#REF!</v>
      </c>
      <c r="O24" s="82" t="e">
        <f>#REF!</f>
        <v>#REF!</v>
      </c>
      <c r="P24" s="82" t="e">
        <f t="shared" si="21"/>
        <v>#REF!</v>
      </c>
      <c r="Q24" s="82" t="e">
        <f t="shared" si="22"/>
        <v>#REF!</v>
      </c>
      <c r="R24" s="82" t="e">
        <f>#REF!</f>
        <v>#REF!</v>
      </c>
      <c r="S24" s="82" t="e">
        <f>#REF!</f>
        <v>#REF!</v>
      </c>
      <c r="T24" s="82" t="e">
        <f>#REF!</f>
        <v>#REF!</v>
      </c>
      <c r="U24" s="82" t="e">
        <f>#REF!</f>
        <v>#REF!</v>
      </c>
      <c r="V24" s="82" t="e">
        <f>#REF!</f>
        <v>#REF!</v>
      </c>
      <c r="W24" s="82" t="e">
        <f>#REF!</f>
        <v>#REF!</v>
      </c>
      <c r="X24" s="59" t="e">
        <f t="shared" si="23"/>
        <v>#REF!</v>
      </c>
      <c r="Y24" s="59" t="e">
        <f t="shared" si="24"/>
        <v>#REF!</v>
      </c>
      <c r="Z24" s="59" t="e">
        <f t="shared" si="25"/>
        <v>#REF!</v>
      </c>
      <c r="AA24" s="59" t="e">
        <f t="shared" si="26"/>
        <v>#REF!</v>
      </c>
      <c r="AB24" s="14" t="e">
        <f t="shared" si="27"/>
        <v>#REF!</v>
      </c>
      <c r="AC24" s="14" t="e">
        <f t="shared" si="28"/>
        <v>#REF!</v>
      </c>
      <c r="AD24" s="14" t="e">
        <f t="shared" si="29"/>
        <v>#REF!</v>
      </c>
      <c r="AE24" s="14" t="e">
        <f t="shared" si="30"/>
        <v>#REF!</v>
      </c>
      <c r="AF24" s="14" t="e">
        <f t="shared" si="31"/>
        <v>#REF!</v>
      </c>
      <c r="AG24" s="14" t="e">
        <f t="shared" si="32"/>
        <v>#REF!</v>
      </c>
      <c r="AH24" s="14" t="e">
        <f t="shared" si="33"/>
        <v>#REF!</v>
      </c>
      <c r="AI24" s="14" t="e">
        <f t="shared" si="34"/>
        <v>#REF!</v>
      </c>
      <c r="AJ24" s="15" t="e">
        <f t="shared" si="35"/>
        <v>#REF!</v>
      </c>
    </row>
    <row r="25" spans="1:36" ht="19.5" customHeight="1">
      <c r="A25" s="59" t="e">
        <f>#REF!</f>
        <v>#REF!</v>
      </c>
      <c r="B25" s="59" t="e">
        <f>#REF!</f>
        <v>#REF!</v>
      </c>
      <c r="C25" s="59" t="e">
        <f>#REF!</f>
        <v>#REF!</v>
      </c>
      <c r="D25" s="59" t="e">
        <f>#REF!</f>
        <v>#REF!</v>
      </c>
      <c r="E25" s="59" t="e">
        <f t="shared" si="18"/>
        <v>#REF!</v>
      </c>
      <c r="F25" s="60" t="e">
        <f>#REF!</f>
        <v>#REF!</v>
      </c>
      <c r="G25" s="60" t="e">
        <f>#REF!</f>
        <v>#REF!</v>
      </c>
      <c r="H25" s="60" t="e">
        <f t="shared" si="19"/>
        <v>#REF!</v>
      </c>
      <c r="I25" s="60" t="e">
        <f t="shared" si="20"/>
        <v>#REF!</v>
      </c>
      <c r="J25" s="82" t="e">
        <f>#REF!</f>
        <v>#REF!</v>
      </c>
      <c r="K25" s="82" t="e">
        <f>#REF!</f>
        <v>#REF!</v>
      </c>
      <c r="L25" s="60" t="e">
        <f>#REF!</f>
        <v>#REF!</v>
      </c>
      <c r="M25" s="60" t="e">
        <f>#REF!</f>
        <v>#REF!</v>
      </c>
      <c r="N25" s="82" t="e">
        <f>#REF!</f>
        <v>#REF!</v>
      </c>
      <c r="O25" s="82" t="e">
        <f>#REF!</f>
        <v>#REF!</v>
      </c>
      <c r="P25" s="82" t="e">
        <f t="shared" si="21"/>
        <v>#REF!</v>
      </c>
      <c r="Q25" s="82" t="e">
        <f t="shared" si="22"/>
        <v>#REF!</v>
      </c>
      <c r="R25" s="82" t="e">
        <f>#REF!</f>
        <v>#REF!</v>
      </c>
      <c r="S25" s="82" t="e">
        <f>#REF!</f>
        <v>#REF!</v>
      </c>
      <c r="T25" s="82" t="e">
        <f>#REF!</f>
        <v>#REF!</v>
      </c>
      <c r="U25" s="82" t="e">
        <f>#REF!</f>
        <v>#REF!</v>
      </c>
      <c r="V25" s="82" t="e">
        <f>#REF!</f>
        <v>#REF!</v>
      </c>
      <c r="W25" s="82" t="e">
        <f>#REF!</f>
        <v>#REF!</v>
      </c>
      <c r="X25" s="59" t="e">
        <f t="shared" si="23"/>
        <v>#REF!</v>
      </c>
      <c r="Y25" s="59" t="e">
        <f t="shared" si="24"/>
        <v>#REF!</v>
      </c>
      <c r="Z25" s="59" t="e">
        <f t="shared" si="25"/>
        <v>#REF!</v>
      </c>
      <c r="AA25" s="59" t="e">
        <f t="shared" si="26"/>
        <v>#REF!</v>
      </c>
      <c r="AB25" s="14" t="e">
        <f t="shared" si="27"/>
        <v>#REF!</v>
      </c>
      <c r="AC25" s="14" t="e">
        <f t="shared" si="28"/>
        <v>#REF!</v>
      </c>
      <c r="AD25" s="14" t="e">
        <f t="shared" si="29"/>
        <v>#REF!</v>
      </c>
      <c r="AE25" s="14" t="e">
        <f t="shared" si="30"/>
        <v>#REF!</v>
      </c>
      <c r="AF25" s="14" t="e">
        <f t="shared" si="31"/>
        <v>#REF!</v>
      </c>
      <c r="AG25" s="14" t="e">
        <f t="shared" si="32"/>
        <v>#REF!</v>
      </c>
      <c r="AH25" s="14" t="e">
        <f t="shared" si="33"/>
        <v>#REF!</v>
      </c>
      <c r="AI25" s="14" t="e">
        <f t="shared" si="34"/>
        <v>#REF!</v>
      </c>
      <c r="AJ25" s="15" t="e">
        <f t="shared" si="35"/>
        <v>#REF!</v>
      </c>
    </row>
    <row r="26" spans="1:36" ht="19.5" customHeight="1">
      <c r="A26" s="59" t="e">
        <f>#REF!</f>
        <v>#REF!</v>
      </c>
      <c r="B26" s="59" t="e">
        <f>#REF!</f>
        <v>#REF!</v>
      </c>
      <c r="C26" s="59" t="e">
        <f>#REF!</f>
        <v>#REF!</v>
      </c>
      <c r="D26" s="59" t="e">
        <f>#REF!</f>
        <v>#REF!</v>
      </c>
      <c r="E26" s="59" t="e">
        <f t="shared" si="18"/>
        <v>#REF!</v>
      </c>
      <c r="F26" s="60" t="e">
        <f>#REF!</f>
        <v>#REF!</v>
      </c>
      <c r="G26" s="60" t="e">
        <f>#REF!</f>
        <v>#REF!</v>
      </c>
      <c r="H26" s="60" t="e">
        <f t="shared" si="19"/>
        <v>#REF!</v>
      </c>
      <c r="I26" s="60" t="e">
        <f t="shared" si="20"/>
        <v>#REF!</v>
      </c>
      <c r="J26" s="82" t="e">
        <f>#REF!</f>
        <v>#REF!</v>
      </c>
      <c r="K26" s="82" t="e">
        <f>#REF!</f>
        <v>#REF!</v>
      </c>
      <c r="L26" s="60" t="e">
        <f>#REF!</f>
        <v>#REF!</v>
      </c>
      <c r="M26" s="60" t="e">
        <f>#REF!</f>
        <v>#REF!</v>
      </c>
      <c r="N26" s="82" t="e">
        <f>#REF!</f>
        <v>#REF!</v>
      </c>
      <c r="O26" s="82" t="e">
        <f>#REF!</f>
        <v>#REF!</v>
      </c>
      <c r="P26" s="82" t="e">
        <f t="shared" si="21"/>
        <v>#REF!</v>
      </c>
      <c r="Q26" s="82" t="e">
        <f t="shared" si="22"/>
        <v>#REF!</v>
      </c>
      <c r="R26" s="82" t="e">
        <f>#REF!</f>
        <v>#REF!</v>
      </c>
      <c r="S26" s="82" t="e">
        <f>#REF!</f>
        <v>#REF!</v>
      </c>
      <c r="T26" s="82" t="e">
        <f>#REF!</f>
        <v>#REF!</v>
      </c>
      <c r="U26" s="82" t="e">
        <f>#REF!</f>
        <v>#REF!</v>
      </c>
      <c r="V26" s="82" t="e">
        <f>#REF!</f>
        <v>#REF!</v>
      </c>
      <c r="W26" s="82" t="e">
        <f>#REF!</f>
        <v>#REF!</v>
      </c>
      <c r="X26" s="59" t="e">
        <f t="shared" si="23"/>
        <v>#REF!</v>
      </c>
      <c r="Y26" s="59" t="e">
        <f t="shared" si="24"/>
        <v>#REF!</v>
      </c>
      <c r="Z26" s="59" t="e">
        <f t="shared" si="25"/>
        <v>#REF!</v>
      </c>
      <c r="AA26" s="59" t="e">
        <f t="shared" si="26"/>
        <v>#REF!</v>
      </c>
      <c r="AB26" s="14" t="e">
        <f t="shared" si="27"/>
        <v>#REF!</v>
      </c>
      <c r="AC26" s="14" t="e">
        <f t="shared" si="28"/>
        <v>#REF!</v>
      </c>
      <c r="AD26" s="14" t="e">
        <f t="shared" si="29"/>
        <v>#REF!</v>
      </c>
      <c r="AE26" s="14" t="e">
        <f t="shared" si="30"/>
        <v>#REF!</v>
      </c>
      <c r="AF26" s="14" t="e">
        <f t="shared" si="31"/>
        <v>#REF!</v>
      </c>
      <c r="AG26" s="14" t="e">
        <f t="shared" si="32"/>
        <v>#REF!</v>
      </c>
      <c r="AH26" s="14" t="e">
        <f t="shared" si="33"/>
        <v>#REF!</v>
      </c>
      <c r="AI26" s="14" t="e">
        <f t="shared" si="34"/>
        <v>#REF!</v>
      </c>
      <c r="AJ26" s="15" t="e">
        <f t="shared" si="35"/>
        <v>#REF!</v>
      </c>
    </row>
    <row r="27" spans="1:36" ht="19.5" customHeight="1">
      <c r="A27" s="59" t="e">
        <f>#REF!</f>
        <v>#REF!</v>
      </c>
      <c r="B27" s="59" t="e">
        <f>#REF!</f>
        <v>#REF!</v>
      </c>
      <c r="C27" s="59" t="e">
        <f>#REF!</f>
        <v>#REF!</v>
      </c>
      <c r="D27" s="59" t="e">
        <f>#REF!</f>
        <v>#REF!</v>
      </c>
      <c r="E27" s="59" t="e">
        <f t="shared" si="18"/>
        <v>#REF!</v>
      </c>
      <c r="F27" s="60" t="e">
        <f>#REF!</f>
        <v>#REF!</v>
      </c>
      <c r="G27" s="60" t="e">
        <f>#REF!</f>
        <v>#REF!</v>
      </c>
      <c r="H27" s="60" t="e">
        <f t="shared" si="19"/>
        <v>#REF!</v>
      </c>
      <c r="I27" s="60" t="e">
        <f t="shared" si="20"/>
        <v>#REF!</v>
      </c>
      <c r="J27" s="82" t="e">
        <f>#REF!</f>
        <v>#REF!</v>
      </c>
      <c r="K27" s="82" t="e">
        <f>#REF!</f>
        <v>#REF!</v>
      </c>
      <c r="L27" s="60" t="e">
        <f>#REF!</f>
        <v>#REF!</v>
      </c>
      <c r="M27" s="60" t="e">
        <f>#REF!</f>
        <v>#REF!</v>
      </c>
      <c r="N27" s="82" t="e">
        <f>#REF!</f>
        <v>#REF!</v>
      </c>
      <c r="O27" s="82" t="e">
        <f>#REF!</f>
        <v>#REF!</v>
      </c>
      <c r="P27" s="82" t="e">
        <f t="shared" si="21"/>
        <v>#REF!</v>
      </c>
      <c r="Q27" s="82" t="e">
        <f t="shared" si="22"/>
        <v>#REF!</v>
      </c>
      <c r="R27" s="82" t="e">
        <f>#REF!</f>
        <v>#REF!</v>
      </c>
      <c r="S27" s="82" t="e">
        <f>#REF!</f>
        <v>#REF!</v>
      </c>
      <c r="T27" s="82" t="e">
        <f>#REF!</f>
        <v>#REF!</v>
      </c>
      <c r="U27" s="82" t="e">
        <f>#REF!</f>
        <v>#REF!</v>
      </c>
      <c r="V27" s="82" t="e">
        <f>#REF!</f>
        <v>#REF!</v>
      </c>
      <c r="W27" s="82" t="e">
        <f>#REF!</f>
        <v>#REF!</v>
      </c>
      <c r="X27" s="59" t="e">
        <f t="shared" si="23"/>
        <v>#REF!</v>
      </c>
      <c r="Y27" s="59" t="e">
        <f t="shared" si="24"/>
        <v>#REF!</v>
      </c>
      <c r="Z27" s="59" t="e">
        <f t="shared" si="25"/>
        <v>#REF!</v>
      </c>
      <c r="AA27" s="59" t="e">
        <f t="shared" si="26"/>
        <v>#REF!</v>
      </c>
      <c r="AB27" s="14" t="e">
        <f t="shared" si="27"/>
        <v>#REF!</v>
      </c>
      <c r="AC27" s="14" t="e">
        <f t="shared" si="28"/>
        <v>#REF!</v>
      </c>
      <c r="AD27" s="14" t="e">
        <f t="shared" si="29"/>
        <v>#REF!</v>
      </c>
      <c r="AE27" s="14" t="e">
        <f t="shared" si="30"/>
        <v>#REF!</v>
      </c>
      <c r="AF27" s="14" t="e">
        <f t="shared" si="31"/>
        <v>#REF!</v>
      </c>
      <c r="AG27" s="14" t="e">
        <f t="shared" si="32"/>
        <v>#REF!</v>
      </c>
      <c r="AH27" s="14" t="e">
        <f t="shared" si="33"/>
        <v>#REF!</v>
      </c>
      <c r="AI27" s="14" t="e">
        <f t="shared" si="34"/>
        <v>#REF!</v>
      </c>
      <c r="AJ27" s="15" t="e">
        <f t="shared" si="35"/>
        <v>#REF!</v>
      </c>
    </row>
    <row r="28" spans="1:36" ht="19.5" customHeight="1">
      <c r="A28" s="59" t="e">
        <f>#REF!</f>
        <v>#REF!</v>
      </c>
      <c r="B28" s="59" t="e">
        <f>#REF!</f>
        <v>#REF!</v>
      </c>
      <c r="C28" s="59" t="e">
        <f>#REF!</f>
        <v>#REF!</v>
      </c>
      <c r="D28" s="59" t="e">
        <f>#REF!</f>
        <v>#REF!</v>
      </c>
      <c r="E28" s="59" t="e">
        <f>E27+D28</f>
        <v>#REF!</v>
      </c>
      <c r="F28" s="60" t="e">
        <f>#REF!</f>
        <v>#REF!</v>
      </c>
      <c r="G28" s="60" t="e">
        <f>#REF!</f>
        <v>#REF!</v>
      </c>
      <c r="H28" s="60" t="e">
        <f t="shared" ref="H28:I32" si="36">H27+F28</f>
        <v>#REF!</v>
      </c>
      <c r="I28" s="60" t="e">
        <f t="shared" si="36"/>
        <v>#REF!</v>
      </c>
      <c r="J28" s="82" t="e">
        <f>#REF!</f>
        <v>#REF!</v>
      </c>
      <c r="K28" s="82" t="e">
        <f>#REF!</f>
        <v>#REF!</v>
      </c>
      <c r="L28" s="60" t="e">
        <f>#REF!</f>
        <v>#REF!</v>
      </c>
      <c r="M28" s="60" t="e">
        <f>#REF!</f>
        <v>#REF!</v>
      </c>
      <c r="N28" s="82" t="e">
        <f>#REF!</f>
        <v>#REF!</v>
      </c>
      <c r="O28" s="82" t="e">
        <f>#REF!</f>
        <v>#REF!</v>
      </c>
      <c r="P28" s="82" t="e">
        <f>J28/N28</f>
        <v>#REF!</v>
      </c>
      <c r="Q28" s="82" t="e">
        <f>K28/N28</f>
        <v>#REF!</v>
      </c>
      <c r="R28" s="82" t="e">
        <f>#REF!</f>
        <v>#REF!</v>
      </c>
      <c r="S28" s="82" t="e">
        <f>#REF!</f>
        <v>#REF!</v>
      </c>
      <c r="T28" s="82" t="e">
        <f>#REF!</f>
        <v>#REF!</v>
      </c>
      <c r="U28" s="82" t="e">
        <f>#REF!</f>
        <v>#REF!</v>
      </c>
      <c r="V28" s="82" t="e">
        <f>#REF!</f>
        <v>#REF!</v>
      </c>
      <c r="W28" s="82" t="e">
        <f>#REF!</f>
        <v>#REF!</v>
      </c>
      <c r="X28" s="59" t="e">
        <f>R28*L28</f>
        <v>#REF!</v>
      </c>
      <c r="Y28" s="59" t="e">
        <f>L28*S28</f>
        <v>#REF!</v>
      </c>
      <c r="Z28" s="59" t="e">
        <f>IF(X28&lt;L28/2,L28/2-X28,IF(X28=L28/2,X28,X28-L28/2))</f>
        <v>#REF!</v>
      </c>
      <c r="AA28" s="59" t="e">
        <f>IF(Y28&lt;L28/2,L28/2-Y28,IF(Y28=L28/2,Y28,Y28-L28/2))</f>
        <v>#REF!</v>
      </c>
      <c r="AB28" s="14" t="e">
        <f>2*((ACOS(Z28/(L28/2)))*180/PI())</f>
        <v>#REF!</v>
      </c>
      <c r="AC28" s="14" t="e">
        <f>2*((ACOS(AA28/(L28/2)))*180/PI())</f>
        <v>#REF!</v>
      </c>
      <c r="AD28" s="14" t="e">
        <f>IF(AB28=0,L28,2*Z28*TAN((AB28/2)*PI()/180))</f>
        <v>#REF!</v>
      </c>
      <c r="AE28" s="14" t="e">
        <f>IF(AC28=0,L28,2*AA28*TAN((AC28/2)*PI()/180))</f>
        <v>#REF!</v>
      </c>
      <c r="AF28" s="14" t="e">
        <f>IF(X28=L28/2,PI()*L28/2,PI()*L28*AB28/360)</f>
        <v>#REF!</v>
      </c>
      <c r="AG28" s="14" t="e">
        <f>IF(Y28=L28/2,PI()*L28/2,PI()*L28*AC28/360)</f>
        <v>#REF!</v>
      </c>
      <c r="AH28" s="14" t="e">
        <f>3*300*1.07^(25-20)*(1/M28)^(-1/2)*(J28)^-(1/3)*(AF28/AD28)</f>
        <v>#REF!</v>
      </c>
      <c r="AI28" s="14" t="e">
        <f>3*300*1.07^(25-20)*(1/M28)^(-1/2)*(K28)^-(1/3)*(AG28/AE28)</f>
        <v>#REF!</v>
      </c>
      <c r="AJ28" s="15" t="e">
        <f>IF(MAX(AH28:AI28)&lt;5000,"Sulphide rarely present or very low concentration.",IF(MAX(AH28:AI28)&lt;7500,"Slight Corrosion of Concrete may occur.",IF(MAX(AH28:AI28)&lt;10000,"At Points of turbulence, substantial concrete damage due to H2S.",IF(MAX(AH28:AI28)&lt;=15000,"Rapid Attack of Concrete Structure.",IF(MAX(AH28:AI28)&lt;=25000,"Pipes will possibly fail in 5 - 10 years.")))))</f>
        <v>#REF!</v>
      </c>
    </row>
    <row r="29" spans="1:36" ht="19.5" customHeight="1">
      <c r="A29" s="59" t="e">
        <f>#REF!</f>
        <v>#REF!</v>
      </c>
      <c r="B29" s="59" t="e">
        <f>#REF!</f>
        <v>#REF!</v>
      </c>
      <c r="C29" s="59" t="e">
        <f>#REF!</f>
        <v>#REF!</v>
      </c>
      <c r="D29" s="59" t="e">
        <f>#REF!</f>
        <v>#REF!</v>
      </c>
      <c r="E29" s="59" t="e">
        <f>E28+D29</f>
        <v>#REF!</v>
      </c>
      <c r="F29" s="60" t="e">
        <f>#REF!</f>
        <v>#REF!</v>
      </c>
      <c r="G29" s="60" t="e">
        <f>#REF!</f>
        <v>#REF!</v>
      </c>
      <c r="H29" s="60" t="e">
        <f t="shared" si="36"/>
        <v>#REF!</v>
      </c>
      <c r="I29" s="60" t="e">
        <f t="shared" si="36"/>
        <v>#REF!</v>
      </c>
      <c r="J29" s="82" t="e">
        <f>#REF!</f>
        <v>#REF!</v>
      </c>
      <c r="K29" s="82" t="e">
        <f>#REF!</f>
        <v>#REF!</v>
      </c>
      <c r="L29" s="60" t="e">
        <f>#REF!</f>
        <v>#REF!</v>
      </c>
      <c r="M29" s="60" t="e">
        <f>#REF!</f>
        <v>#REF!</v>
      </c>
      <c r="N29" s="82" t="e">
        <f>#REF!</f>
        <v>#REF!</v>
      </c>
      <c r="O29" s="82" t="e">
        <f>#REF!</f>
        <v>#REF!</v>
      </c>
      <c r="P29" s="82" t="e">
        <f>J29/N29</f>
        <v>#REF!</v>
      </c>
      <c r="Q29" s="82" t="e">
        <f>K29/N29</f>
        <v>#REF!</v>
      </c>
      <c r="R29" s="82" t="e">
        <f>#REF!</f>
        <v>#REF!</v>
      </c>
      <c r="S29" s="82" t="e">
        <f>#REF!</f>
        <v>#REF!</v>
      </c>
      <c r="T29" s="82" t="e">
        <f>#REF!</f>
        <v>#REF!</v>
      </c>
      <c r="U29" s="82" t="e">
        <f>#REF!</f>
        <v>#REF!</v>
      </c>
      <c r="V29" s="82" t="e">
        <f>#REF!</f>
        <v>#REF!</v>
      </c>
      <c r="W29" s="82" t="e">
        <f>#REF!</f>
        <v>#REF!</v>
      </c>
      <c r="X29" s="59" t="e">
        <f>R29*L29</f>
        <v>#REF!</v>
      </c>
      <c r="Y29" s="59" t="e">
        <f>L29*S29</f>
        <v>#REF!</v>
      </c>
      <c r="Z29" s="59" t="e">
        <f>IF(X29&lt;L29/2,L29/2-X29,IF(X29=L29/2,X29,X29-L29/2))</f>
        <v>#REF!</v>
      </c>
      <c r="AA29" s="59" t="e">
        <f>IF(Y29&lt;L29/2,L29/2-Y29,IF(Y29=L29/2,Y29,Y29-L29/2))</f>
        <v>#REF!</v>
      </c>
      <c r="AB29" s="14" t="e">
        <f>2*((ACOS(Z29/(L29/2)))*180/PI())</f>
        <v>#REF!</v>
      </c>
      <c r="AC29" s="14" t="e">
        <f>2*((ACOS(AA29/(L29/2)))*180/PI())</f>
        <v>#REF!</v>
      </c>
      <c r="AD29" s="14" t="e">
        <f>IF(AB29=0,L29,2*Z29*TAN((AB29/2)*PI()/180))</f>
        <v>#REF!</v>
      </c>
      <c r="AE29" s="14" t="e">
        <f>IF(AC29=0,L29,2*AA29*TAN((AC29/2)*PI()/180))</f>
        <v>#REF!</v>
      </c>
      <c r="AF29" s="14" t="e">
        <f>IF(X29=L29/2,PI()*L29/2,PI()*L29*AB29/360)</f>
        <v>#REF!</v>
      </c>
      <c r="AG29" s="14" t="e">
        <f>IF(Y29=L29/2,PI()*L29/2,PI()*L29*AC29/360)</f>
        <v>#REF!</v>
      </c>
      <c r="AH29" s="14" t="e">
        <f>3*300*1.07^(25-20)*(1/M29)^(-1/2)*(J29)^-(1/3)*(AF29/AD29)</f>
        <v>#REF!</v>
      </c>
      <c r="AI29" s="14" t="e">
        <f>3*300*1.07^(25-20)*(1/M29)^(-1/2)*(K29)^-(1/3)*(AG29/AE29)</f>
        <v>#REF!</v>
      </c>
      <c r="AJ29" s="15" t="e">
        <f>IF(MAX(AH29:AI29)&lt;5000,"Sulphide rarely present or very low concentration.",IF(MAX(AH29:AI29)&lt;7500,"Slight Corrosion of Concrete may occur.",IF(MAX(AH29:AI29)&lt;10000,"At Points of turbulence, substantial concrete damage due to H2S.",IF(MAX(AH29:AI29)&lt;=15000,"Rapid Attack of Concrete Structure.",IF(MAX(AH29:AI29)&lt;=25000,"Pipes will possibly fail in 5 - 10 years.")))))</f>
        <v>#REF!</v>
      </c>
    </row>
    <row r="30" spans="1:36" ht="19.5" customHeight="1">
      <c r="A30" s="59" t="e">
        <f>#REF!</f>
        <v>#REF!</v>
      </c>
      <c r="B30" s="59" t="e">
        <f>#REF!</f>
        <v>#REF!</v>
      </c>
      <c r="C30" s="59" t="e">
        <f>#REF!</f>
        <v>#REF!</v>
      </c>
      <c r="D30" s="59" t="e">
        <f>#REF!</f>
        <v>#REF!</v>
      </c>
      <c r="E30" s="59" t="e">
        <f>E29+D30</f>
        <v>#REF!</v>
      </c>
      <c r="F30" s="60" t="e">
        <f>#REF!</f>
        <v>#REF!</v>
      </c>
      <c r="G30" s="60" t="e">
        <f>#REF!</f>
        <v>#REF!</v>
      </c>
      <c r="H30" s="60" t="e">
        <f t="shared" si="36"/>
        <v>#REF!</v>
      </c>
      <c r="I30" s="60" t="e">
        <f t="shared" si="36"/>
        <v>#REF!</v>
      </c>
      <c r="J30" s="82" t="e">
        <f>#REF!</f>
        <v>#REF!</v>
      </c>
      <c r="K30" s="82" t="e">
        <f>#REF!</f>
        <v>#REF!</v>
      </c>
      <c r="L30" s="60" t="e">
        <f>#REF!</f>
        <v>#REF!</v>
      </c>
      <c r="M30" s="60" t="e">
        <f>#REF!</f>
        <v>#REF!</v>
      </c>
      <c r="N30" s="82" t="e">
        <f>#REF!</f>
        <v>#REF!</v>
      </c>
      <c r="O30" s="82" t="e">
        <f>#REF!</f>
        <v>#REF!</v>
      </c>
      <c r="P30" s="82" t="e">
        <f>J30/N30</f>
        <v>#REF!</v>
      </c>
      <c r="Q30" s="82" t="e">
        <f>K30/N30</f>
        <v>#REF!</v>
      </c>
      <c r="R30" s="82" t="e">
        <f>#REF!</f>
        <v>#REF!</v>
      </c>
      <c r="S30" s="82" t="e">
        <f>#REF!</f>
        <v>#REF!</v>
      </c>
      <c r="T30" s="82" t="e">
        <f>#REF!</f>
        <v>#REF!</v>
      </c>
      <c r="U30" s="82" t="e">
        <f>#REF!</f>
        <v>#REF!</v>
      </c>
      <c r="V30" s="82" t="e">
        <f>#REF!</f>
        <v>#REF!</v>
      </c>
      <c r="W30" s="82" t="e">
        <f>#REF!</f>
        <v>#REF!</v>
      </c>
      <c r="X30" s="59" t="e">
        <f>R30*L30</f>
        <v>#REF!</v>
      </c>
      <c r="Y30" s="59" t="e">
        <f>L30*S30</f>
        <v>#REF!</v>
      </c>
      <c r="Z30" s="59" t="e">
        <f>IF(X30&lt;L30/2,L30/2-X30,IF(X30=L30/2,X30,X30-L30/2))</f>
        <v>#REF!</v>
      </c>
      <c r="AA30" s="59" t="e">
        <f>IF(Y30&lt;L30/2,L30/2-Y30,IF(Y30=L30/2,Y30,Y30-L30/2))</f>
        <v>#REF!</v>
      </c>
      <c r="AB30" s="14" t="e">
        <f>2*((ACOS(Z30/(L30/2)))*180/PI())</f>
        <v>#REF!</v>
      </c>
      <c r="AC30" s="14" t="e">
        <f>2*((ACOS(AA30/(L30/2)))*180/PI())</f>
        <v>#REF!</v>
      </c>
      <c r="AD30" s="14" t="e">
        <f>IF(AB30=0,L30,2*Z30*TAN((AB30/2)*PI()/180))</f>
        <v>#REF!</v>
      </c>
      <c r="AE30" s="14" t="e">
        <f>IF(AC30=0,L30,2*AA30*TAN((AC30/2)*PI()/180))</f>
        <v>#REF!</v>
      </c>
      <c r="AF30" s="14" t="e">
        <f>IF(X30=L30/2,PI()*L30/2,PI()*L30*AB30/360)</f>
        <v>#REF!</v>
      </c>
      <c r="AG30" s="14" t="e">
        <f>IF(Y30=L30/2,PI()*L30/2,PI()*L30*AC30/360)</f>
        <v>#REF!</v>
      </c>
      <c r="AH30" s="14" t="e">
        <f>3*300*1.07^(25-20)*(1/M30)^(-1/2)*(J30)^-(1/3)*(AF30/AD30)</f>
        <v>#REF!</v>
      </c>
      <c r="AI30" s="14" t="e">
        <f>3*300*1.07^(25-20)*(1/M30)^(-1/2)*(K30)^-(1/3)*(AG30/AE30)</f>
        <v>#REF!</v>
      </c>
      <c r="AJ30" s="15" t="e">
        <f>IF(MAX(AH30:AI30)&lt;5000,"Sulphide rarely present or very low concentration.",IF(MAX(AH30:AI30)&lt;7500,"Slight Corrosion of Concrete may occur.",IF(MAX(AH30:AI30)&lt;10000,"At Points of turbulence, substantial concrete damage due to H2S.",IF(MAX(AH30:AI30)&lt;=15000,"Rapid Attack of Concrete Structure.",IF(MAX(AH30:AI30)&lt;=25000,"Pipes will possibly fail in 5 - 10 years.")))))</f>
        <v>#REF!</v>
      </c>
    </row>
    <row r="31" spans="1:36" ht="19.5" customHeight="1">
      <c r="A31" s="59" t="e">
        <f>#REF!</f>
        <v>#REF!</v>
      </c>
      <c r="B31" s="59" t="e">
        <f>#REF!</f>
        <v>#REF!</v>
      </c>
      <c r="C31" s="59" t="e">
        <f>#REF!</f>
        <v>#REF!</v>
      </c>
      <c r="D31" s="59" t="e">
        <f>#REF!</f>
        <v>#REF!</v>
      </c>
      <c r="E31" s="59" t="e">
        <f>E30+D31</f>
        <v>#REF!</v>
      </c>
      <c r="F31" s="60" t="e">
        <f>#REF!</f>
        <v>#REF!</v>
      </c>
      <c r="G31" s="60" t="e">
        <f>#REF!</f>
        <v>#REF!</v>
      </c>
      <c r="H31" s="60" t="e">
        <f t="shared" si="36"/>
        <v>#REF!</v>
      </c>
      <c r="I31" s="60" t="e">
        <f t="shared" si="36"/>
        <v>#REF!</v>
      </c>
      <c r="J31" s="82" t="e">
        <f>#REF!</f>
        <v>#REF!</v>
      </c>
      <c r="K31" s="82" t="e">
        <f>#REF!</f>
        <v>#REF!</v>
      </c>
      <c r="L31" s="60" t="e">
        <f>#REF!</f>
        <v>#REF!</v>
      </c>
      <c r="M31" s="60" t="e">
        <f>#REF!</f>
        <v>#REF!</v>
      </c>
      <c r="N31" s="82" t="e">
        <f>#REF!</f>
        <v>#REF!</v>
      </c>
      <c r="O31" s="82" t="e">
        <f>#REF!</f>
        <v>#REF!</v>
      </c>
      <c r="P31" s="82" t="e">
        <f>J31/N31</f>
        <v>#REF!</v>
      </c>
      <c r="Q31" s="82" t="e">
        <f>K31/N31</f>
        <v>#REF!</v>
      </c>
      <c r="R31" s="82" t="e">
        <f>#REF!</f>
        <v>#REF!</v>
      </c>
      <c r="S31" s="82" t="e">
        <f>#REF!</f>
        <v>#REF!</v>
      </c>
      <c r="T31" s="82" t="e">
        <f>#REF!</f>
        <v>#REF!</v>
      </c>
      <c r="U31" s="82" t="e">
        <f>#REF!</f>
        <v>#REF!</v>
      </c>
      <c r="V31" s="82" t="e">
        <f>#REF!</f>
        <v>#REF!</v>
      </c>
      <c r="W31" s="82" t="e">
        <f>#REF!</f>
        <v>#REF!</v>
      </c>
      <c r="X31" s="59" t="e">
        <f>R31*L31</f>
        <v>#REF!</v>
      </c>
      <c r="Y31" s="59" t="e">
        <f>L31*S31</f>
        <v>#REF!</v>
      </c>
      <c r="Z31" s="59" t="e">
        <f>IF(X31&lt;L31/2,L31/2-X31,IF(X31=L31/2,X31,X31-L31/2))</f>
        <v>#REF!</v>
      </c>
      <c r="AA31" s="59" t="e">
        <f>IF(Y31&lt;L31/2,L31/2-Y31,IF(Y31=L31/2,Y31,Y31-L31/2))</f>
        <v>#REF!</v>
      </c>
      <c r="AB31" s="14" t="e">
        <f>2*((ACOS(Z31/(L31/2)))*180/PI())</f>
        <v>#REF!</v>
      </c>
      <c r="AC31" s="14" t="e">
        <f>2*((ACOS(AA31/(L31/2)))*180/PI())</f>
        <v>#REF!</v>
      </c>
      <c r="AD31" s="14" t="e">
        <f>IF(AB31=0,L31,2*Z31*TAN((AB31/2)*PI()/180))</f>
        <v>#REF!</v>
      </c>
      <c r="AE31" s="14" t="e">
        <f>IF(AC31=0,L31,2*AA31*TAN((AC31/2)*PI()/180))</f>
        <v>#REF!</v>
      </c>
      <c r="AF31" s="14" t="e">
        <f>IF(X31=L31/2,PI()*L31/2,PI()*L31*AB31/360)</f>
        <v>#REF!</v>
      </c>
      <c r="AG31" s="14" t="e">
        <f>IF(Y31=L31/2,PI()*L31/2,PI()*L31*AC31/360)</f>
        <v>#REF!</v>
      </c>
      <c r="AH31" s="14" t="e">
        <f>3*300*1.07^(25-20)*(1/M31)^(-1/2)*(J31)^-(1/3)*(AF31/AD31)</f>
        <v>#REF!</v>
      </c>
      <c r="AI31" s="14" t="e">
        <f>3*300*1.07^(25-20)*(1/M31)^(-1/2)*(K31)^-(1/3)*(AG31/AE31)</f>
        <v>#REF!</v>
      </c>
      <c r="AJ31" s="15" t="e">
        <f>IF(MAX(AH31:AI31)&lt;5000,"Sulphide rarely present or very low concentration.",IF(MAX(AH31:AI31)&lt;7500,"Slight Corrosion of Concrete may occur.",IF(MAX(AH31:AI31)&lt;10000,"At Points of turbulence, substantial concrete damage due to H2S.",IF(MAX(AH31:AI31)&lt;=15000,"Rapid Attack of Concrete Structure.",IF(MAX(AH31:AI31)&lt;=25000,"Pipes will possibly fail in 5 - 10 years.")))))</f>
        <v>#REF!</v>
      </c>
    </row>
    <row r="32" spans="1:36" ht="19.5" customHeight="1">
      <c r="A32" s="59" t="e">
        <f>#REF!</f>
        <v>#REF!</v>
      </c>
      <c r="B32" s="59" t="e">
        <f>#REF!</f>
        <v>#REF!</v>
      </c>
      <c r="C32" s="59" t="e">
        <f>#REF!</f>
        <v>#REF!</v>
      </c>
      <c r="D32" s="59" t="e">
        <f>#REF!</f>
        <v>#REF!</v>
      </c>
      <c r="E32" s="59" t="e">
        <f>E31+D32</f>
        <v>#REF!</v>
      </c>
      <c r="F32" s="60" t="e">
        <f>#REF!</f>
        <v>#REF!</v>
      </c>
      <c r="G32" s="60" t="e">
        <f>#REF!</f>
        <v>#REF!</v>
      </c>
      <c r="H32" s="60" t="e">
        <f t="shared" si="36"/>
        <v>#REF!</v>
      </c>
      <c r="I32" s="60" t="e">
        <f t="shared" si="36"/>
        <v>#REF!</v>
      </c>
      <c r="J32" s="82" t="e">
        <f>#REF!</f>
        <v>#REF!</v>
      </c>
      <c r="K32" s="82" t="e">
        <f>#REF!</f>
        <v>#REF!</v>
      </c>
      <c r="L32" s="60" t="e">
        <f>#REF!</f>
        <v>#REF!</v>
      </c>
      <c r="M32" s="60" t="e">
        <f>#REF!</f>
        <v>#REF!</v>
      </c>
      <c r="N32" s="82" t="e">
        <f>#REF!</f>
        <v>#REF!</v>
      </c>
      <c r="O32" s="82" t="e">
        <f>#REF!</f>
        <v>#REF!</v>
      </c>
      <c r="P32" s="82" t="e">
        <f>J32/N32</f>
        <v>#REF!</v>
      </c>
      <c r="Q32" s="82" t="e">
        <f>K32/N32</f>
        <v>#REF!</v>
      </c>
      <c r="R32" s="82" t="e">
        <f>#REF!</f>
        <v>#REF!</v>
      </c>
      <c r="S32" s="82" t="e">
        <f>#REF!</f>
        <v>#REF!</v>
      </c>
      <c r="T32" s="82" t="e">
        <f>#REF!</f>
        <v>#REF!</v>
      </c>
      <c r="U32" s="82" t="e">
        <f>#REF!</f>
        <v>#REF!</v>
      </c>
      <c r="V32" s="82" t="e">
        <f>#REF!</f>
        <v>#REF!</v>
      </c>
      <c r="W32" s="82" t="e">
        <f>#REF!</f>
        <v>#REF!</v>
      </c>
      <c r="X32" s="59" t="e">
        <f>R32*L32</f>
        <v>#REF!</v>
      </c>
      <c r="Y32" s="59" t="e">
        <f>L32*S32</f>
        <v>#REF!</v>
      </c>
      <c r="Z32" s="59" t="e">
        <f>IF(X32&lt;L32/2,L32/2-X32,IF(X32=L32/2,X32,X32-L32/2))</f>
        <v>#REF!</v>
      </c>
      <c r="AA32" s="59" t="e">
        <f>IF(Y32&lt;L32/2,L32/2-Y32,IF(Y32=L32/2,Y32,Y32-L32/2))</f>
        <v>#REF!</v>
      </c>
      <c r="AB32" s="14" t="e">
        <f>2*((ACOS(Z32/(L32/2)))*180/PI())</f>
        <v>#REF!</v>
      </c>
      <c r="AC32" s="14" t="e">
        <f>2*((ACOS(AA32/(L32/2)))*180/PI())</f>
        <v>#REF!</v>
      </c>
      <c r="AD32" s="14" t="e">
        <f>IF(AB32=0,L32,2*Z32*TAN((AB32/2)*PI()/180))</f>
        <v>#REF!</v>
      </c>
      <c r="AE32" s="14" t="e">
        <f>IF(AC32=0,L32,2*AA32*TAN((AC32/2)*PI()/180))</f>
        <v>#REF!</v>
      </c>
      <c r="AF32" s="14" t="e">
        <f>IF(X32=L32/2,PI()*L32/2,PI()*L32*AB32/360)</f>
        <v>#REF!</v>
      </c>
      <c r="AG32" s="14" t="e">
        <f>IF(Y32=L32/2,PI()*L32/2,PI()*L32*AC32/360)</f>
        <v>#REF!</v>
      </c>
      <c r="AH32" s="14" t="e">
        <f>3*300*1.07^(25-20)*(1/M32)^(-1/2)*(J32)^-(1/3)*(AF32/AD32)</f>
        <v>#REF!</v>
      </c>
      <c r="AI32" s="14" t="e">
        <f>3*300*1.07^(25-20)*(1/M32)^(-1/2)*(K32)^-(1/3)*(AG32/AE32)</f>
        <v>#REF!</v>
      </c>
      <c r="AJ32" s="15" t="e">
        <f>IF(MAX(AH32:AI32)&lt;5000,"Sulphide rarely present or very low concentration.",IF(MAX(AH32:AI32)&lt;7500,"Slight Corrosion of Concrete may occur.",IF(MAX(AH32:AI32)&lt;10000,"At Points of turbulence, substantial concrete damage due to H2S.",IF(MAX(AH32:AI32)&lt;=15000,"Rapid Attack of Concrete Structure.",IF(MAX(AH32:AI32)&lt;=25000,"Pipes will possibly fail in 5 - 10 years.")))))</f>
        <v>#REF!</v>
      </c>
    </row>
  </sheetData>
  <mergeCells count="43">
    <mergeCell ref="J5:K5"/>
    <mergeCell ref="F5:G5"/>
    <mergeCell ref="H5:I5"/>
    <mergeCell ref="M3:M4"/>
    <mergeCell ref="H3:I3"/>
    <mergeCell ref="AJ3:AJ5"/>
    <mergeCell ref="AF5:AG5"/>
    <mergeCell ref="X5:Y5"/>
    <mergeCell ref="Z5:AA5"/>
    <mergeCell ref="AH3:AI3"/>
    <mergeCell ref="AF3:AG3"/>
    <mergeCell ref="Z3:AA3"/>
    <mergeCell ref="AI4:AI5"/>
    <mergeCell ref="AH4:AH5"/>
    <mergeCell ref="N3:N4"/>
    <mergeCell ref="P3:Q3"/>
    <mergeCell ref="AB5:AC5"/>
    <mergeCell ref="S4:S5"/>
    <mergeCell ref="R3:S3"/>
    <mergeCell ref="X3:Y3"/>
    <mergeCell ref="T3:U3"/>
    <mergeCell ref="P4:P5"/>
    <mergeCell ref="Q4:Q5"/>
    <mergeCell ref="V3:W3"/>
    <mergeCell ref="V5:W5"/>
    <mergeCell ref="T4:T5"/>
    <mergeCell ref="U4:U5"/>
    <mergeCell ref="C4:C5"/>
    <mergeCell ref="A1:AJ1"/>
    <mergeCell ref="A2:AJ2"/>
    <mergeCell ref="AD3:AE3"/>
    <mergeCell ref="AD5:AE5"/>
    <mergeCell ref="L3:L4"/>
    <mergeCell ref="B3:C3"/>
    <mergeCell ref="F3:G3"/>
    <mergeCell ref="J3:K3"/>
    <mergeCell ref="D3:D4"/>
    <mergeCell ref="E3:E4"/>
    <mergeCell ref="A3:A5"/>
    <mergeCell ref="B4:B5"/>
    <mergeCell ref="R4:R5"/>
    <mergeCell ref="O3:O4"/>
    <mergeCell ref="AB3:AC3"/>
  </mergeCells>
  <conditionalFormatting sqref="AJ6:AJ32">
    <cfRule type="cellIs" dxfId="0" priority="1" stopIfTrue="1" operator="lessThan">
      <formula>0</formula>
    </cfRule>
  </conditionalFormatting>
  <pageMargins left="0.5" right="0.5" top="0.98" bottom="0.98" header="0.5" footer="0.5"/>
  <pageSetup paperSize="8" scale="67" orientation="landscape" r:id="rId1"/>
  <headerFooter alignWithMargins="0">
    <oddHeader>&amp;L&amp;"Times New Roman,Italic"Bangalore Water Supply &amp;&amp; Sewerage Project(II)Contract S2-H&amp;R&amp;"Times New Roman,Italic"Design &amp;&amp; Estimate</oddHeader>
    <oddFooter>&amp;L&amp;"Times New Roman,Italic"EAP-C-Challaghatta Valley&amp;C&amp;"Times New Roman,Italic"Page &amp;P of &amp;N&amp;R&amp;"Times New Roman,Italic"NJS-MM-TCE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dimension ref="A1:AP14"/>
  <sheetViews>
    <sheetView workbookViewId="0">
      <selection activeCell="E5" sqref="E5"/>
    </sheetView>
  </sheetViews>
  <sheetFormatPr defaultColWidth="9.296875" defaultRowHeight="13"/>
  <cols>
    <col min="1" max="3" width="9.296875" style="35"/>
    <col min="4" max="4" width="9.5" style="35" customWidth="1"/>
    <col min="5" max="5" width="10.69921875" style="35" customWidth="1"/>
    <col min="6" max="6" width="12.19921875" style="35" bestFit="1" customWidth="1"/>
    <col min="7" max="8" width="9.296875" style="35"/>
    <col min="9" max="9" width="17.296875" style="35" customWidth="1"/>
    <col min="10" max="10" width="14.69921875" style="35" customWidth="1"/>
    <col min="11" max="11" width="9.296875" style="35"/>
    <col min="12" max="12" width="19.796875" style="35" customWidth="1"/>
    <col min="13" max="17" width="9.296875" style="35"/>
    <col min="18" max="18" width="16.69921875" style="35" bestFit="1" customWidth="1"/>
    <col min="19" max="24" width="9.296875" style="35"/>
    <col min="25" max="25" width="12.796875" style="35" customWidth="1"/>
    <col min="26" max="27" width="9.296875" style="35"/>
    <col min="28" max="28" width="18.19921875" style="35" bestFit="1" customWidth="1"/>
    <col min="29" max="29" width="15.5" style="35" customWidth="1"/>
    <col min="30" max="30" width="9.296875" style="35"/>
    <col min="31" max="31" width="25.296875" style="35" bestFit="1" customWidth="1"/>
    <col min="32" max="36" width="9.296875" style="35"/>
    <col min="37" max="37" width="12.19921875" style="35" customWidth="1"/>
    <col min="38" max="16384" width="9.296875" style="35"/>
  </cols>
  <sheetData>
    <row r="1" spans="1:42" ht="15" customHeight="1">
      <c r="A1" s="37"/>
      <c r="B1" s="37"/>
      <c r="C1" s="37"/>
      <c r="D1" s="37"/>
      <c r="E1" s="37"/>
      <c r="F1" s="38"/>
      <c r="G1" s="38"/>
      <c r="H1" s="38"/>
      <c r="I1" s="37"/>
      <c r="J1" s="39"/>
      <c r="K1" s="39"/>
      <c r="L1" s="39"/>
      <c r="M1" s="39"/>
      <c r="N1" s="39"/>
      <c r="O1" s="39"/>
      <c r="P1" s="39"/>
      <c r="Q1" s="39"/>
      <c r="R1" s="39"/>
      <c r="S1" s="37"/>
      <c r="T1" s="37"/>
      <c r="U1" s="37"/>
      <c r="V1" s="37"/>
      <c r="W1" s="37"/>
      <c r="X1" s="561"/>
      <c r="Y1" s="559" t="s">
        <v>43</v>
      </c>
      <c r="Z1" s="559"/>
      <c r="AA1" s="559"/>
      <c r="AB1" s="559"/>
      <c r="AC1" s="559"/>
      <c r="AD1" s="559"/>
      <c r="AE1" s="559"/>
      <c r="AF1" s="559"/>
      <c r="AG1" s="559"/>
      <c r="AH1" s="559"/>
      <c r="AI1" s="559"/>
      <c r="AJ1" s="559"/>
      <c r="AK1" s="559"/>
      <c r="AL1" s="559"/>
      <c r="AM1" s="559"/>
      <c r="AN1" s="559"/>
      <c r="AO1" s="559"/>
      <c r="AP1" s="559"/>
    </row>
    <row r="2" spans="1:42" ht="31.5" customHeight="1">
      <c r="A2" s="565" t="s">
        <v>23</v>
      </c>
      <c r="B2" s="565" t="s">
        <v>24</v>
      </c>
      <c r="C2" s="565"/>
      <c r="D2" s="567" t="s">
        <v>19</v>
      </c>
      <c r="E2" s="567" t="s">
        <v>20</v>
      </c>
      <c r="F2" s="563" t="s">
        <v>29</v>
      </c>
      <c r="G2" s="558" t="s">
        <v>28</v>
      </c>
      <c r="H2" s="558" t="s">
        <v>27</v>
      </c>
      <c r="I2" s="556" t="s">
        <v>26</v>
      </c>
      <c r="J2" s="554" t="s">
        <v>32</v>
      </c>
      <c r="K2" s="554" t="s">
        <v>33</v>
      </c>
      <c r="L2" s="554" t="s">
        <v>35</v>
      </c>
      <c r="M2" s="554" t="s">
        <v>36</v>
      </c>
      <c r="N2" s="555"/>
      <c r="O2" s="555"/>
      <c r="P2" s="555"/>
      <c r="Q2" s="555"/>
      <c r="R2" s="554" t="s">
        <v>38</v>
      </c>
      <c r="S2" s="564" t="s">
        <v>12</v>
      </c>
      <c r="T2" s="566"/>
      <c r="U2" s="566"/>
      <c r="V2" s="566"/>
      <c r="W2" s="566"/>
      <c r="X2" s="562"/>
      <c r="Y2" s="563" t="s">
        <v>29</v>
      </c>
      <c r="Z2" s="563" t="s">
        <v>28</v>
      </c>
      <c r="AA2" s="563" t="s">
        <v>27</v>
      </c>
      <c r="AB2" s="556" t="s">
        <v>26</v>
      </c>
      <c r="AC2" s="554" t="s">
        <v>32</v>
      </c>
      <c r="AD2" s="554" t="s">
        <v>33</v>
      </c>
      <c r="AE2" s="554" t="s">
        <v>35</v>
      </c>
      <c r="AF2" s="554" t="s">
        <v>36</v>
      </c>
      <c r="AG2" s="555"/>
      <c r="AH2" s="555"/>
      <c r="AI2" s="555"/>
      <c r="AJ2" s="555"/>
      <c r="AK2" s="554" t="s">
        <v>38</v>
      </c>
      <c r="AL2" s="564" t="s">
        <v>47</v>
      </c>
      <c r="AM2" s="555"/>
      <c r="AN2" s="555"/>
      <c r="AO2" s="555"/>
      <c r="AP2" s="555"/>
    </row>
    <row r="3" spans="1:42" ht="12.75" customHeight="1">
      <c r="A3" s="566"/>
      <c r="B3" s="566"/>
      <c r="C3" s="566"/>
      <c r="D3" s="567"/>
      <c r="E3" s="567"/>
      <c r="F3" s="563"/>
      <c r="G3" s="558"/>
      <c r="H3" s="558"/>
      <c r="I3" s="557"/>
      <c r="J3" s="555"/>
      <c r="K3" s="555"/>
      <c r="L3" s="555"/>
      <c r="M3" s="26" t="s">
        <v>13</v>
      </c>
      <c r="N3" s="26" t="s">
        <v>39</v>
      </c>
      <c r="O3" s="26" t="s">
        <v>40</v>
      </c>
      <c r="P3" s="26" t="s">
        <v>41</v>
      </c>
      <c r="Q3" s="26" t="s">
        <v>42</v>
      </c>
      <c r="R3" s="555"/>
      <c r="S3" s="566"/>
      <c r="T3" s="566"/>
      <c r="U3" s="566"/>
      <c r="V3" s="566"/>
      <c r="W3" s="566"/>
      <c r="X3" s="562"/>
      <c r="Y3" s="563"/>
      <c r="Z3" s="563"/>
      <c r="AA3" s="563"/>
      <c r="AB3" s="560"/>
      <c r="AC3" s="555"/>
      <c r="AD3" s="555"/>
      <c r="AE3" s="555"/>
      <c r="AF3" s="26" t="s">
        <v>13</v>
      </c>
      <c r="AG3" s="26" t="s">
        <v>39</v>
      </c>
      <c r="AH3" s="26" t="s">
        <v>40</v>
      </c>
      <c r="AI3" s="26" t="s">
        <v>41</v>
      </c>
      <c r="AJ3" s="26" t="s">
        <v>42</v>
      </c>
      <c r="AK3" s="555"/>
      <c r="AL3" s="555"/>
      <c r="AM3" s="555"/>
      <c r="AN3" s="555"/>
      <c r="AO3" s="555"/>
      <c r="AP3" s="555"/>
    </row>
    <row r="4" spans="1:42" ht="11.25" customHeight="1">
      <c r="A4" s="566"/>
      <c r="B4" s="19" t="s">
        <v>5</v>
      </c>
      <c r="C4" s="19" t="s">
        <v>6</v>
      </c>
      <c r="D4" s="567"/>
      <c r="E4" s="567"/>
      <c r="F4" s="32" t="s">
        <v>30</v>
      </c>
      <c r="G4" s="32" t="s">
        <v>31</v>
      </c>
      <c r="H4" s="32" t="s">
        <v>31</v>
      </c>
      <c r="I4" s="32" t="s">
        <v>31</v>
      </c>
      <c r="J4" s="32" t="s">
        <v>31</v>
      </c>
      <c r="K4" s="32" t="s">
        <v>34</v>
      </c>
      <c r="L4" s="32" t="s">
        <v>30</v>
      </c>
      <c r="M4" s="558" t="s">
        <v>37</v>
      </c>
      <c r="N4" s="568"/>
      <c r="O4" s="568"/>
      <c r="P4" s="566"/>
      <c r="Q4" s="566"/>
      <c r="R4" s="25" t="s">
        <v>37</v>
      </c>
      <c r="S4" s="20" t="s">
        <v>14</v>
      </c>
      <c r="T4" s="20" t="s">
        <v>15</v>
      </c>
      <c r="U4" s="20" t="s">
        <v>16</v>
      </c>
      <c r="V4" s="21" t="s">
        <v>17</v>
      </c>
      <c r="W4" s="21" t="s">
        <v>18</v>
      </c>
      <c r="X4" s="562"/>
      <c r="Y4" s="36" t="s">
        <v>44</v>
      </c>
      <c r="Z4" s="36" t="s">
        <v>45</v>
      </c>
      <c r="AA4" s="36" t="s">
        <v>45</v>
      </c>
      <c r="AB4" s="36" t="s">
        <v>45</v>
      </c>
      <c r="AC4" s="36" t="s">
        <v>45</v>
      </c>
      <c r="AD4" s="36" t="s">
        <v>46</v>
      </c>
      <c r="AE4" s="36" t="s">
        <v>44</v>
      </c>
      <c r="AF4" s="563" t="s">
        <v>37</v>
      </c>
      <c r="AG4" s="554"/>
      <c r="AH4" s="554"/>
      <c r="AI4" s="555"/>
      <c r="AJ4" s="555"/>
      <c r="AK4" s="26" t="s">
        <v>37</v>
      </c>
      <c r="AL4" s="40" t="s">
        <v>14</v>
      </c>
      <c r="AM4" s="40" t="s">
        <v>15</v>
      </c>
      <c r="AN4" s="40" t="s">
        <v>16</v>
      </c>
      <c r="AO4" s="41" t="s">
        <v>17</v>
      </c>
      <c r="AP4" s="41" t="s">
        <v>18</v>
      </c>
    </row>
    <row r="5" spans="1:42" ht="15.5">
      <c r="A5" s="8">
        <v>1</v>
      </c>
      <c r="B5" s="33" t="e">
        <f>#REF!</f>
        <v>#REF!</v>
      </c>
      <c r="C5" s="33" t="e">
        <f>#REF!</f>
        <v>#REF!</v>
      </c>
      <c r="D5" s="34" t="e">
        <f>+#REF!</f>
        <v>#REF!</v>
      </c>
      <c r="E5" s="34" t="e">
        <f>VLOOKUP(D5,#REF!,5,FALSE)</f>
        <v>#REF!</v>
      </c>
      <c r="F5" s="27" t="e">
        <f>VLOOKUP(A5,#REF!,14,FALSE)</f>
        <v>#REF!</v>
      </c>
      <c r="G5" s="27" t="e">
        <f>VLOOKUP(A5,#REF!,15,FALSE)</f>
        <v>#REF!</v>
      </c>
      <c r="H5" s="27" t="e">
        <f>VLOOKUP(A5,#REF!,16,FALSE)</f>
        <v>#REF!</v>
      </c>
      <c r="I5" s="27" t="e">
        <f>VLOOKUP(A5,#REF!,17,FALSE)</f>
        <v>#REF!</v>
      </c>
      <c r="J5" s="27" t="e">
        <f>VLOOKUP(A5,#REF!,18,FALSE)</f>
        <v>#REF!</v>
      </c>
      <c r="K5" s="27" t="e">
        <f>VLOOKUP(B5,#REF!,18,FALSE)</f>
        <v>#REF!</v>
      </c>
      <c r="L5" s="27" t="e">
        <f>VLOOKUP(C5,#REF!,18,FALSE)</f>
        <v>#REF!</v>
      </c>
      <c r="M5" s="566" t="e">
        <f>VLOOKUP(A5,#REF!,21,FALSE)</f>
        <v>#REF!</v>
      </c>
      <c r="N5" s="566" t="e">
        <f>VLOOKUP(A5,#REF!,22,FALSE)</f>
        <v>#REF!</v>
      </c>
      <c r="O5" s="566" t="e">
        <f>VLOOKUP(B5,#REF!,22,FALSE)</f>
        <v>#REF!</v>
      </c>
      <c r="P5" s="566" t="e">
        <f>VLOOKUP(C5,#REF!,22,FALSE)</f>
        <v>#REF!</v>
      </c>
      <c r="Q5" s="566" t="e">
        <f>VLOOKUP(D5,#REF!,22,FALSE)</f>
        <v>#REF!</v>
      </c>
      <c r="R5" s="566" t="e">
        <f>VLOOKUP(E5,#REF!,22,FALSE)</f>
        <v>#REF!</v>
      </c>
      <c r="S5" s="27" t="e">
        <f>VLOOKUP(A5,#REF!,9,FALSE)</f>
        <v>#REF!</v>
      </c>
      <c r="T5" s="27" t="e">
        <f>VLOOKUP(A5,#REF!,10,FALSE)</f>
        <v>#REF!</v>
      </c>
      <c r="U5" s="27" t="e">
        <f>VLOOKUP(A5,#REF!,11,FALSE)</f>
        <v>#REF!</v>
      </c>
      <c r="V5" s="27" t="e">
        <f>VLOOKUP(A5,#REF!,12,FALSE)</f>
        <v>#REF!</v>
      </c>
      <c r="W5" s="27" t="e">
        <f>VLOOKUP(A5,#REF!,13,FALSE)</f>
        <v>#REF!</v>
      </c>
      <c r="X5" s="562"/>
      <c r="Y5" s="27"/>
      <c r="Z5" s="27" t="e">
        <v>#N/A</v>
      </c>
      <c r="AA5" s="27" t="e">
        <v>#N/A</v>
      </c>
      <c r="AB5" s="27"/>
      <c r="AC5" s="27"/>
      <c r="AD5" s="27"/>
      <c r="AE5" s="27">
        <v>619.36023595656457</v>
      </c>
      <c r="AF5" s="27"/>
      <c r="AG5" s="27"/>
      <c r="AH5" s="27"/>
      <c r="AI5" s="27"/>
      <c r="AJ5" s="27"/>
      <c r="AK5" s="27"/>
      <c r="AL5" s="27" t="e">
        <v>#N/A</v>
      </c>
      <c r="AM5" s="27" t="e">
        <v>#N/A</v>
      </c>
      <c r="AN5" s="27" t="e">
        <v>#N/A</v>
      </c>
      <c r="AO5" s="27" t="e">
        <v>#N/A</v>
      </c>
      <c r="AP5" s="27" t="e">
        <v>#N/A</v>
      </c>
    </row>
    <row r="6" spans="1:42" ht="15.5">
      <c r="A6" s="8">
        <v>2</v>
      </c>
      <c r="B6" s="33" t="e">
        <f>#REF!</f>
        <v>#REF!</v>
      </c>
      <c r="C6" s="33" t="e">
        <f>#REF!</f>
        <v>#REF!</v>
      </c>
      <c r="D6" s="34" t="e">
        <f>+#REF!</f>
        <v>#REF!</v>
      </c>
      <c r="E6" s="34" t="e">
        <f>VLOOKUP(D6,#REF!,5,FALSE)</f>
        <v>#REF!</v>
      </c>
      <c r="F6" s="27" t="e">
        <f>VLOOKUP(A6,#REF!,14,FALSE)</f>
        <v>#REF!</v>
      </c>
      <c r="G6" s="27" t="e">
        <f>VLOOKUP(A6,#REF!,15,FALSE)</f>
        <v>#REF!</v>
      </c>
      <c r="H6" s="27" t="e">
        <f>VLOOKUP(A6,#REF!,16,FALSE)</f>
        <v>#REF!</v>
      </c>
      <c r="I6" s="27" t="e">
        <f>VLOOKUP(A6,#REF!,17,FALSE)</f>
        <v>#REF!</v>
      </c>
      <c r="J6" s="27" t="e">
        <f>VLOOKUP(A6,#REF!,18,FALSE)</f>
        <v>#REF!</v>
      </c>
      <c r="K6" s="27" t="e">
        <f>VLOOKUP(B6,#REF!,18,FALSE)</f>
        <v>#REF!</v>
      </c>
      <c r="L6" s="27" t="e">
        <f>VLOOKUP(C6,#REF!,18,FALSE)</f>
        <v>#REF!</v>
      </c>
      <c r="M6" s="566"/>
      <c r="N6" s="566"/>
      <c r="O6" s="566"/>
      <c r="P6" s="566"/>
      <c r="Q6" s="566"/>
      <c r="R6" s="566"/>
      <c r="S6" s="27" t="e">
        <f>VLOOKUP(A6,#REF!,9,FALSE)</f>
        <v>#REF!</v>
      </c>
      <c r="T6" s="27" t="e">
        <f>VLOOKUP(A6,#REF!,10,FALSE)</f>
        <v>#REF!</v>
      </c>
      <c r="U6" s="27" t="e">
        <f>VLOOKUP(A6,#REF!,11,FALSE)</f>
        <v>#REF!</v>
      </c>
      <c r="V6" s="27" t="e">
        <f>VLOOKUP(A6,#REF!,12,FALSE)</f>
        <v>#REF!</v>
      </c>
      <c r="W6" s="27" t="e">
        <f>VLOOKUP(A6,#REF!,13,FALSE)</f>
        <v>#REF!</v>
      </c>
      <c r="X6" s="562"/>
      <c r="Y6" s="27"/>
      <c r="Z6" s="27" t="e">
        <v>#N/A</v>
      </c>
      <c r="AA6" s="27" t="e">
        <v>#N/A</v>
      </c>
      <c r="AB6" s="27"/>
      <c r="AC6" s="27"/>
      <c r="AD6" s="27"/>
      <c r="AE6" s="27">
        <v>3096.8011797803238</v>
      </c>
      <c r="AF6" s="27"/>
      <c r="AG6" s="27"/>
      <c r="AH6" s="27"/>
      <c r="AI6" s="27"/>
      <c r="AJ6" s="27"/>
      <c r="AK6" s="27"/>
      <c r="AL6" s="27" t="e">
        <v>#N/A</v>
      </c>
      <c r="AM6" s="27" t="e">
        <v>#N/A</v>
      </c>
      <c r="AN6" s="27" t="e">
        <v>#N/A</v>
      </c>
      <c r="AO6" s="27" t="e">
        <v>#N/A</v>
      </c>
      <c r="AP6" s="27" t="e">
        <v>#N/A</v>
      </c>
    </row>
    <row r="7" spans="1:42" ht="15.5">
      <c r="A7" s="8">
        <v>3</v>
      </c>
      <c r="B7" s="33" t="e">
        <f>#REF!</f>
        <v>#REF!</v>
      </c>
      <c r="C7" s="33" t="e">
        <f>#REF!</f>
        <v>#REF!</v>
      </c>
      <c r="D7" s="34" t="e">
        <f>+#REF!</f>
        <v>#REF!</v>
      </c>
      <c r="E7" s="34" t="e">
        <f>VLOOKUP(D7,#REF!,5,FALSE)</f>
        <v>#REF!</v>
      </c>
      <c r="F7" s="27" t="e">
        <f>VLOOKUP(A7,#REF!,14,FALSE)</f>
        <v>#REF!</v>
      </c>
      <c r="G7" s="27" t="e">
        <f>VLOOKUP(A7,#REF!,15,FALSE)</f>
        <v>#REF!</v>
      </c>
      <c r="H7" s="27" t="e">
        <f>VLOOKUP(A7,#REF!,16,FALSE)</f>
        <v>#REF!</v>
      </c>
      <c r="I7" s="27" t="e">
        <f>VLOOKUP(A7,#REF!,17,FALSE)</f>
        <v>#REF!</v>
      </c>
      <c r="J7" s="27" t="e">
        <f>VLOOKUP(A7,#REF!,18,FALSE)</f>
        <v>#REF!</v>
      </c>
      <c r="K7" s="27" t="e">
        <f>VLOOKUP(B7,#REF!,18,FALSE)</f>
        <v>#REF!</v>
      </c>
      <c r="L7" s="27" t="e">
        <f>VLOOKUP(C7,#REF!,18,FALSE)</f>
        <v>#REF!</v>
      </c>
      <c r="M7" s="566"/>
      <c r="N7" s="566"/>
      <c r="O7" s="566"/>
      <c r="P7" s="566"/>
      <c r="Q7" s="566"/>
      <c r="R7" s="566"/>
      <c r="S7" s="27" t="e">
        <f>VLOOKUP(A7,#REF!,9,FALSE)</f>
        <v>#REF!</v>
      </c>
      <c r="T7" s="27" t="e">
        <f>VLOOKUP(A7,#REF!,10,FALSE)</f>
        <v>#REF!</v>
      </c>
      <c r="U7" s="27" t="e">
        <f>VLOOKUP(A7,#REF!,11,FALSE)</f>
        <v>#REF!</v>
      </c>
      <c r="V7" s="27" t="e">
        <f>VLOOKUP(A7,#REF!,12,FALSE)</f>
        <v>#REF!</v>
      </c>
      <c r="W7" s="27" t="e">
        <f>VLOOKUP(A7,#REF!,13,FALSE)</f>
        <v>#REF!</v>
      </c>
      <c r="X7" s="562"/>
      <c r="Y7" s="27"/>
      <c r="Z7" s="27" t="e">
        <v>#N/A</v>
      </c>
      <c r="AA7" s="27" t="e">
        <v>#N/A</v>
      </c>
      <c r="AB7" s="27"/>
      <c r="AC7" s="27"/>
      <c r="AD7" s="27"/>
      <c r="AE7" s="27">
        <v>1096.8599219998589</v>
      </c>
      <c r="AF7" s="27"/>
      <c r="AG7" s="27"/>
      <c r="AH7" s="27"/>
      <c r="AI7" s="27"/>
      <c r="AJ7" s="27"/>
      <c r="AK7" s="27"/>
      <c r="AL7" s="27" t="e">
        <v>#N/A</v>
      </c>
      <c r="AM7" s="27" t="e">
        <v>#N/A</v>
      </c>
      <c r="AN7" s="27" t="e">
        <v>#N/A</v>
      </c>
      <c r="AO7" s="27" t="e">
        <v>#N/A</v>
      </c>
      <c r="AP7" s="27" t="e">
        <v>#N/A</v>
      </c>
    </row>
    <row r="8" spans="1:42" ht="15.5">
      <c r="A8" s="8">
        <v>4</v>
      </c>
      <c r="B8" s="33" t="e">
        <f>#REF!</f>
        <v>#REF!</v>
      </c>
      <c r="C8" s="33" t="e">
        <f>#REF!</f>
        <v>#REF!</v>
      </c>
      <c r="D8" s="34" t="e">
        <f>+#REF!</f>
        <v>#REF!</v>
      </c>
      <c r="E8" s="34" t="e">
        <f>VLOOKUP(D8,#REF!,5,FALSE)</f>
        <v>#REF!</v>
      </c>
      <c r="F8" s="27" t="e">
        <f>VLOOKUP(A8,#REF!,14,FALSE)</f>
        <v>#REF!</v>
      </c>
      <c r="G8" s="27" t="e">
        <f>VLOOKUP(A8,#REF!,15,FALSE)</f>
        <v>#REF!</v>
      </c>
      <c r="H8" s="27" t="e">
        <f>VLOOKUP(A8,#REF!,16,FALSE)</f>
        <v>#REF!</v>
      </c>
      <c r="I8" s="27" t="e">
        <f>VLOOKUP(A8,#REF!,17,FALSE)</f>
        <v>#REF!</v>
      </c>
      <c r="J8" s="27" t="e">
        <f>VLOOKUP(A8,#REF!,18,FALSE)</f>
        <v>#REF!</v>
      </c>
      <c r="K8" s="27" t="e">
        <f>VLOOKUP(B8,#REF!,18,FALSE)</f>
        <v>#REF!</v>
      </c>
      <c r="L8" s="27" t="e">
        <f>VLOOKUP(C8,#REF!,18,FALSE)</f>
        <v>#REF!</v>
      </c>
      <c r="M8" s="566"/>
      <c r="N8" s="566"/>
      <c r="O8" s="566"/>
      <c r="P8" s="566"/>
      <c r="Q8" s="566"/>
      <c r="R8" s="566"/>
      <c r="S8" s="27" t="e">
        <f>VLOOKUP(A8,#REF!,9,FALSE)</f>
        <v>#REF!</v>
      </c>
      <c r="T8" s="27" t="e">
        <f>VLOOKUP(A8,#REF!,10,FALSE)</f>
        <v>#REF!</v>
      </c>
      <c r="U8" s="27" t="e">
        <f>VLOOKUP(A8,#REF!,11,FALSE)</f>
        <v>#REF!</v>
      </c>
      <c r="V8" s="27" t="e">
        <f>VLOOKUP(A8,#REF!,12,FALSE)</f>
        <v>#REF!</v>
      </c>
      <c r="W8" s="27" t="e">
        <f>VLOOKUP(A8,#REF!,13,FALSE)</f>
        <v>#REF!</v>
      </c>
      <c r="X8" s="562"/>
      <c r="Y8" s="27"/>
      <c r="Z8" s="27" t="e">
        <v>#N/A</v>
      </c>
      <c r="AA8" s="27" t="e">
        <v>#N/A</v>
      </c>
      <c r="AB8" s="27"/>
      <c r="AC8" s="27"/>
      <c r="AD8" s="27"/>
      <c r="AE8" s="27">
        <v>884.80033707931727</v>
      </c>
      <c r="AF8" s="27"/>
      <c r="AG8" s="27"/>
      <c r="AH8" s="27"/>
      <c r="AI8" s="27"/>
      <c r="AJ8" s="27"/>
      <c r="AK8" s="27"/>
      <c r="AL8" s="27" t="e">
        <v>#N/A</v>
      </c>
      <c r="AM8" s="27" t="e">
        <v>#N/A</v>
      </c>
      <c r="AN8" s="27" t="e">
        <v>#N/A</v>
      </c>
      <c r="AO8" s="27" t="e">
        <v>#N/A</v>
      </c>
      <c r="AP8" s="27" t="e">
        <v>#N/A</v>
      </c>
    </row>
    <row r="9" spans="1:42" ht="15.5">
      <c r="A9" s="8">
        <v>5</v>
      </c>
      <c r="B9" s="33" t="e">
        <f>#REF!</f>
        <v>#REF!</v>
      </c>
      <c r="C9" s="33" t="e">
        <f>#REF!</f>
        <v>#REF!</v>
      </c>
      <c r="D9" s="34" t="e">
        <f>+#REF!</f>
        <v>#REF!</v>
      </c>
      <c r="E9" s="34" t="e">
        <f>VLOOKUP(D9,#REF!,5,FALSE)</f>
        <v>#REF!</v>
      </c>
      <c r="F9" s="27" t="e">
        <f>VLOOKUP(A9,#REF!,14,FALSE)</f>
        <v>#REF!</v>
      </c>
      <c r="G9" s="27" t="e">
        <f>VLOOKUP(A9,#REF!,15,FALSE)</f>
        <v>#REF!</v>
      </c>
      <c r="H9" s="27" t="e">
        <f>VLOOKUP(A9,#REF!,16,FALSE)</f>
        <v>#REF!</v>
      </c>
      <c r="I9" s="27" t="e">
        <f>VLOOKUP(A9,#REF!,17,FALSE)</f>
        <v>#REF!</v>
      </c>
      <c r="J9" s="27" t="e">
        <f>VLOOKUP(A9,#REF!,18,FALSE)</f>
        <v>#REF!</v>
      </c>
      <c r="K9" s="27" t="e">
        <f>VLOOKUP(B9,#REF!,18,FALSE)</f>
        <v>#REF!</v>
      </c>
      <c r="L9" s="27" t="e">
        <f>VLOOKUP(C9,#REF!,18,FALSE)</f>
        <v>#REF!</v>
      </c>
      <c r="M9" s="566"/>
      <c r="N9" s="566"/>
      <c r="O9" s="566"/>
      <c r="P9" s="566"/>
      <c r="Q9" s="566"/>
      <c r="R9" s="566"/>
      <c r="S9" s="27" t="e">
        <f>VLOOKUP(A9,#REF!,9,FALSE)</f>
        <v>#REF!</v>
      </c>
      <c r="T9" s="27" t="e">
        <f>VLOOKUP(A9,#REF!,10,FALSE)</f>
        <v>#REF!</v>
      </c>
      <c r="U9" s="27" t="e">
        <f>VLOOKUP(A9,#REF!,11,FALSE)</f>
        <v>#REF!</v>
      </c>
      <c r="V9" s="27" t="e">
        <f>VLOOKUP(A9,#REF!,12,FALSE)</f>
        <v>#REF!</v>
      </c>
      <c r="W9" s="27" t="e">
        <f>VLOOKUP(A9,#REF!,13,FALSE)</f>
        <v>#REF!</v>
      </c>
      <c r="X9" s="562"/>
      <c r="Y9" s="27"/>
      <c r="Z9" s="27" t="e">
        <v>#N/A</v>
      </c>
      <c r="AA9" s="27" t="e">
        <v>#N/A</v>
      </c>
      <c r="AB9" s="27"/>
      <c r="AC9" s="27"/>
      <c r="AD9" s="27"/>
      <c r="AE9" s="27">
        <v>2742.8810449476396</v>
      </c>
      <c r="AF9" s="27"/>
      <c r="AG9" s="27"/>
      <c r="AH9" s="27"/>
      <c r="AI9" s="27"/>
      <c r="AJ9" s="27"/>
      <c r="AK9" s="27"/>
      <c r="AL9" s="27" t="e">
        <v>#N/A</v>
      </c>
      <c r="AM9" s="27" t="e">
        <v>#N/A</v>
      </c>
      <c r="AN9" s="27" t="e">
        <v>#N/A</v>
      </c>
      <c r="AO9" s="27" t="e">
        <v>#N/A</v>
      </c>
      <c r="AP9" s="27" t="e">
        <v>#N/A</v>
      </c>
    </row>
    <row r="10" spans="1:42" ht="15.5">
      <c r="A10" s="8">
        <v>6</v>
      </c>
      <c r="B10" s="33" t="e">
        <f>#REF!</f>
        <v>#REF!</v>
      </c>
      <c r="C10" s="33" t="e">
        <f>#REF!</f>
        <v>#REF!</v>
      </c>
      <c r="D10" s="34" t="e">
        <f>+#REF!</f>
        <v>#REF!</v>
      </c>
      <c r="E10" s="34" t="e">
        <f>VLOOKUP(D10,#REF!,5,FALSE)</f>
        <v>#REF!</v>
      </c>
      <c r="F10" s="27" t="e">
        <f>VLOOKUP(A10,#REF!,14,FALSE)</f>
        <v>#REF!</v>
      </c>
      <c r="G10" s="27" t="e">
        <f>VLOOKUP(A10,#REF!,15,FALSE)</f>
        <v>#REF!</v>
      </c>
      <c r="H10" s="27" t="e">
        <f>VLOOKUP(A10,#REF!,16,FALSE)</f>
        <v>#REF!</v>
      </c>
      <c r="I10" s="27" t="e">
        <f>VLOOKUP(A10,#REF!,17,FALSE)</f>
        <v>#REF!</v>
      </c>
      <c r="J10" s="27" t="e">
        <f>VLOOKUP(A10,#REF!,18,FALSE)</f>
        <v>#REF!</v>
      </c>
      <c r="K10" s="27" t="e">
        <f>VLOOKUP(B10,#REF!,18,FALSE)</f>
        <v>#REF!</v>
      </c>
      <c r="L10" s="27" t="e">
        <f>VLOOKUP(C10,#REF!,18,FALSE)</f>
        <v>#REF!</v>
      </c>
      <c r="M10" s="566"/>
      <c r="N10" s="566"/>
      <c r="O10" s="566"/>
      <c r="P10" s="566"/>
      <c r="Q10" s="566"/>
      <c r="R10" s="566"/>
      <c r="S10" s="27" t="e">
        <f>VLOOKUP(A10,#REF!,9,FALSE)</f>
        <v>#REF!</v>
      </c>
      <c r="T10" s="27" t="e">
        <f>VLOOKUP(A10,#REF!,10,FALSE)</f>
        <v>#REF!</v>
      </c>
      <c r="U10" s="27" t="e">
        <f>VLOOKUP(A10,#REF!,11,FALSE)</f>
        <v>#REF!</v>
      </c>
      <c r="V10" s="27" t="e">
        <f>VLOOKUP(A10,#REF!,12,FALSE)</f>
        <v>#REF!</v>
      </c>
      <c r="W10" s="27" t="e">
        <f>VLOOKUP(A10,#REF!,13,FALSE)</f>
        <v>#REF!</v>
      </c>
      <c r="X10" s="562"/>
      <c r="Y10" s="27"/>
      <c r="Z10" s="27" t="e">
        <v>#N/A</v>
      </c>
      <c r="AA10" s="27" t="e">
        <v>#N/A</v>
      </c>
      <c r="AB10" s="27"/>
      <c r="AC10" s="27"/>
      <c r="AD10" s="27"/>
      <c r="AE10" s="27">
        <v>442.40016854072542</v>
      </c>
      <c r="AF10" s="27"/>
      <c r="AG10" s="27"/>
      <c r="AH10" s="27"/>
      <c r="AI10" s="27"/>
      <c r="AJ10" s="27"/>
      <c r="AK10" s="27"/>
      <c r="AL10" s="27" t="e">
        <v>#N/A</v>
      </c>
      <c r="AM10" s="27" t="e">
        <v>#N/A</v>
      </c>
      <c r="AN10" s="27" t="e">
        <v>#N/A</v>
      </c>
      <c r="AO10" s="27" t="e">
        <v>#N/A</v>
      </c>
      <c r="AP10" s="27" t="e">
        <v>#N/A</v>
      </c>
    </row>
    <row r="11" spans="1:42" ht="15.5">
      <c r="A11" s="8">
        <v>7</v>
      </c>
      <c r="B11" s="33" t="e">
        <f>#REF!</f>
        <v>#REF!</v>
      </c>
      <c r="C11" s="33" t="e">
        <f>#REF!</f>
        <v>#REF!</v>
      </c>
      <c r="D11" s="34" t="e">
        <f>+#REF!</f>
        <v>#REF!</v>
      </c>
      <c r="E11" s="34" t="e">
        <f>VLOOKUP(D11,#REF!,5,FALSE)</f>
        <v>#REF!</v>
      </c>
      <c r="F11" s="27" t="e">
        <f>VLOOKUP(A11,#REF!,14,FALSE)</f>
        <v>#REF!</v>
      </c>
      <c r="G11" s="27" t="e">
        <f>VLOOKUP(A11,#REF!,15,FALSE)</f>
        <v>#REF!</v>
      </c>
      <c r="H11" s="27" t="e">
        <f>VLOOKUP(A11,#REF!,16,FALSE)</f>
        <v>#REF!</v>
      </c>
      <c r="I11" s="27" t="e">
        <f>VLOOKUP(A11,#REF!,17,FALSE)</f>
        <v>#REF!</v>
      </c>
      <c r="J11" s="27" t="e">
        <f>VLOOKUP(A11,#REF!,18,FALSE)</f>
        <v>#REF!</v>
      </c>
      <c r="K11" s="27" t="e">
        <f>VLOOKUP(B11,#REF!,18,FALSE)</f>
        <v>#REF!</v>
      </c>
      <c r="L11" s="27" t="e">
        <f>VLOOKUP(C11,#REF!,18,FALSE)</f>
        <v>#REF!</v>
      </c>
      <c r="M11" s="566"/>
      <c r="N11" s="566"/>
      <c r="O11" s="566"/>
      <c r="P11" s="566"/>
      <c r="Q11" s="566"/>
      <c r="R11" s="566"/>
      <c r="S11" s="27" t="e">
        <f>VLOOKUP(A11,#REF!,9,FALSE)</f>
        <v>#REF!</v>
      </c>
      <c r="T11" s="27" t="e">
        <f>VLOOKUP(A11,#REF!,10,FALSE)</f>
        <v>#REF!</v>
      </c>
      <c r="U11" s="27" t="e">
        <f>VLOOKUP(A11,#REF!,11,FALSE)</f>
        <v>#REF!</v>
      </c>
      <c r="V11" s="27" t="e">
        <f>VLOOKUP(A11,#REF!,12,FALSE)</f>
        <v>#REF!</v>
      </c>
      <c r="W11" s="27" t="e">
        <f>VLOOKUP(A11,#REF!,13,FALSE)</f>
        <v>#REF!</v>
      </c>
      <c r="X11" s="562"/>
      <c r="Y11" s="27"/>
      <c r="Z11" s="27" t="e">
        <v>#N/A</v>
      </c>
      <c r="AA11" s="27" t="e">
        <v>#N/A</v>
      </c>
      <c r="AB11" s="27"/>
      <c r="AC11" s="27"/>
      <c r="AD11" s="27"/>
      <c r="AE11" s="27">
        <v>707.84026966448403</v>
      </c>
      <c r="AF11" s="27"/>
      <c r="AG11" s="27"/>
      <c r="AH11" s="27"/>
      <c r="AI11" s="27"/>
      <c r="AJ11" s="27"/>
      <c r="AK11" s="27"/>
      <c r="AL11" s="27" t="e">
        <v>#N/A</v>
      </c>
      <c r="AM11" s="27" t="e">
        <v>#N/A</v>
      </c>
      <c r="AN11" s="27" t="e">
        <v>#N/A</v>
      </c>
      <c r="AO11" s="27" t="e">
        <v>#N/A</v>
      </c>
      <c r="AP11" s="27" t="e">
        <v>#N/A</v>
      </c>
    </row>
    <row r="12" spans="1:42" ht="15.5">
      <c r="A12" s="8">
        <v>8</v>
      </c>
      <c r="B12" s="33" t="e">
        <f>#REF!</f>
        <v>#REF!</v>
      </c>
      <c r="C12" s="33" t="e">
        <f>#REF!</f>
        <v>#REF!</v>
      </c>
      <c r="D12" s="34" t="e">
        <f>+#REF!</f>
        <v>#REF!</v>
      </c>
      <c r="E12" s="34" t="e">
        <f>VLOOKUP(D12,#REF!,5,FALSE)</f>
        <v>#REF!</v>
      </c>
      <c r="F12" s="27" t="e">
        <f>VLOOKUP(A12,#REF!,14,FALSE)</f>
        <v>#REF!</v>
      </c>
      <c r="G12" s="27" t="e">
        <f>VLOOKUP(A12,#REF!,15,FALSE)</f>
        <v>#REF!</v>
      </c>
      <c r="H12" s="27" t="e">
        <f>VLOOKUP(A12,#REF!,16,FALSE)</f>
        <v>#REF!</v>
      </c>
      <c r="I12" s="27" t="e">
        <f>VLOOKUP(A12,#REF!,17,FALSE)</f>
        <v>#REF!</v>
      </c>
      <c r="J12" s="27" t="e">
        <f>VLOOKUP(A12,#REF!,18,FALSE)</f>
        <v>#REF!</v>
      </c>
      <c r="K12" s="27" t="e">
        <f>VLOOKUP(B12,#REF!,18,FALSE)</f>
        <v>#REF!</v>
      </c>
      <c r="L12" s="27" t="e">
        <f>VLOOKUP(C12,#REF!,18,FALSE)</f>
        <v>#REF!</v>
      </c>
      <c r="M12" s="566"/>
      <c r="N12" s="566"/>
      <c r="O12" s="566"/>
      <c r="P12" s="566"/>
      <c r="Q12" s="566"/>
      <c r="R12" s="566"/>
      <c r="S12" s="27" t="e">
        <f>VLOOKUP(A12,#REF!,9,FALSE)</f>
        <v>#REF!</v>
      </c>
      <c r="T12" s="27" t="e">
        <f>VLOOKUP(A12,#REF!,10,FALSE)</f>
        <v>#REF!</v>
      </c>
      <c r="U12" s="27" t="e">
        <f>VLOOKUP(A12,#REF!,11,FALSE)</f>
        <v>#REF!</v>
      </c>
      <c r="V12" s="27" t="e">
        <f>VLOOKUP(A12,#REF!,12,FALSE)</f>
        <v>#REF!</v>
      </c>
      <c r="W12" s="27" t="e">
        <f>VLOOKUP(A12,#REF!,13,FALSE)</f>
        <v>#REF!</v>
      </c>
      <c r="X12" s="562"/>
      <c r="Y12" s="27"/>
      <c r="Z12" s="27" t="e">
        <v>#N/A</v>
      </c>
      <c r="AA12" s="27" t="e">
        <v>#N/A</v>
      </c>
      <c r="AB12" s="27"/>
      <c r="AC12" s="27"/>
      <c r="AD12" s="27"/>
      <c r="AE12" s="27">
        <v>1096.8599219998589</v>
      </c>
      <c r="AF12" s="27"/>
      <c r="AG12" s="27"/>
      <c r="AH12" s="27"/>
      <c r="AI12" s="27"/>
      <c r="AJ12" s="27"/>
      <c r="AK12" s="27"/>
      <c r="AL12" s="27" t="e">
        <v>#N/A</v>
      </c>
      <c r="AM12" s="27" t="e">
        <v>#N/A</v>
      </c>
      <c r="AN12" s="27" t="e">
        <v>#N/A</v>
      </c>
      <c r="AO12" s="27" t="e">
        <v>#N/A</v>
      </c>
      <c r="AP12" s="27" t="e">
        <v>#N/A</v>
      </c>
    </row>
    <row r="13" spans="1:42" ht="15.5">
      <c r="A13" s="8">
        <v>9</v>
      </c>
      <c r="B13" s="33" t="e">
        <f>#REF!</f>
        <v>#REF!</v>
      </c>
      <c r="C13" s="33" t="e">
        <f>#REF!</f>
        <v>#REF!</v>
      </c>
      <c r="D13" s="34" t="e">
        <f>+#REF!</f>
        <v>#REF!</v>
      </c>
      <c r="E13" s="34" t="e">
        <f>VLOOKUP(D13,#REF!,5,FALSE)</f>
        <v>#REF!</v>
      </c>
      <c r="F13" s="27" t="e">
        <f>VLOOKUP(A13,#REF!,14,FALSE)</f>
        <v>#REF!</v>
      </c>
      <c r="G13" s="27" t="e">
        <f>VLOOKUP(A13,#REF!,15,FALSE)</f>
        <v>#REF!</v>
      </c>
      <c r="H13" s="27" t="e">
        <f>VLOOKUP(A13,#REF!,16,FALSE)</f>
        <v>#REF!</v>
      </c>
      <c r="I13" s="27" t="e">
        <f>VLOOKUP(A13,#REF!,17,FALSE)</f>
        <v>#REF!</v>
      </c>
      <c r="J13" s="27" t="e">
        <f>VLOOKUP(A13,#REF!,18,FALSE)</f>
        <v>#REF!</v>
      </c>
      <c r="K13" s="27" t="e">
        <f>VLOOKUP(B13,#REF!,18,FALSE)</f>
        <v>#REF!</v>
      </c>
      <c r="L13" s="27" t="e">
        <f>VLOOKUP(C13,#REF!,18,FALSE)</f>
        <v>#REF!</v>
      </c>
      <c r="M13" s="566"/>
      <c r="N13" s="566"/>
      <c r="O13" s="566"/>
      <c r="P13" s="566"/>
      <c r="Q13" s="566"/>
      <c r="R13" s="566"/>
      <c r="S13" s="27" t="e">
        <f>VLOOKUP(A13,#REF!,9,FALSE)</f>
        <v>#REF!</v>
      </c>
      <c r="T13" s="27" t="e">
        <f>VLOOKUP(A13,#REF!,10,FALSE)</f>
        <v>#REF!</v>
      </c>
      <c r="U13" s="27" t="e">
        <f>VLOOKUP(A13,#REF!,11,FALSE)</f>
        <v>#REF!</v>
      </c>
      <c r="V13" s="27" t="e">
        <f>VLOOKUP(A13,#REF!,12,FALSE)</f>
        <v>#REF!</v>
      </c>
      <c r="W13" s="27" t="e">
        <f>VLOOKUP(A13,#REF!,13,FALSE)</f>
        <v>#REF!</v>
      </c>
      <c r="X13" s="562"/>
      <c r="Y13" s="27"/>
      <c r="Z13" s="27" t="e">
        <v>#N/A</v>
      </c>
      <c r="AA13" s="27" t="e">
        <v>#N/A</v>
      </c>
      <c r="AB13" s="27"/>
      <c r="AC13" s="27"/>
      <c r="AD13" s="27"/>
      <c r="AE13" s="27">
        <v>1096.8599219998589</v>
      </c>
      <c r="AF13" s="27"/>
      <c r="AG13" s="27"/>
      <c r="AH13" s="27"/>
      <c r="AI13" s="27"/>
      <c r="AJ13" s="27"/>
      <c r="AK13" s="27"/>
      <c r="AL13" s="27" t="e">
        <v>#N/A</v>
      </c>
      <c r="AM13" s="27" t="e">
        <v>#N/A</v>
      </c>
      <c r="AN13" s="27" t="e">
        <v>#N/A</v>
      </c>
      <c r="AO13" s="27" t="e">
        <v>#N/A</v>
      </c>
      <c r="AP13" s="27" t="e">
        <v>#N/A</v>
      </c>
    </row>
    <row r="14" spans="1:42">
      <c r="X14" s="25" t="s">
        <v>48</v>
      </c>
      <c r="Y14" s="25">
        <f t="shared" ref="Y14:AP14" si="0">SUM(Y5:Y13)</f>
        <v>0</v>
      </c>
      <c r="Z14" s="25" t="e">
        <f t="shared" si="0"/>
        <v>#N/A</v>
      </c>
      <c r="AA14" s="25" t="e">
        <f t="shared" si="0"/>
        <v>#N/A</v>
      </c>
      <c r="AB14" s="25">
        <f t="shared" si="0"/>
        <v>0</v>
      </c>
      <c r="AC14" s="25">
        <f t="shared" si="0"/>
        <v>0</v>
      </c>
      <c r="AD14" s="25">
        <f t="shared" si="0"/>
        <v>0</v>
      </c>
      <c r="AE14" s="25">
        <f t="shared" si="0"/>
        <v>11784.663001968633</v>
      </c>
      <c r="AF14" s="25">
        <f t="shared" si="0"/>
        <v>0</v>
      </c>
      <c r="AG14" s="25">
        <f t="shared" si="0"/>
        <v>0</v>
      </c>
      <c r="AH14" s="25">
        <f t="shared" si="0"/>
        <v>0</v>
      </c>
      <c r="AI14" s="25">
        <f t="shared" si="0"/>
        <v>0</v>
      </c>
      <c r="AJ14" s="25">
        <f t="shared" si="0"/>
        <v>0</v>
      </c>
      <c r="AK14" s="25">
        <f t="shared" si="0"/>
        <v>0</v>
      </c>
      <c r="AL14" s="25" t="e">
        <f t="shared" si="0"/>
        <v>#N/A</v>
      </c>
      <c r="AM14" s="25" t="e">
        <f t="shared" si="0"/>
        <v>#N/A</v>
      </c>
      <c r="AN14" s="25" t="e">
        <f t="shared" si="0"/>
        <v>#N/A</v>
      </c>
      <c r="AO14" s="25" t="e">
        <f t="shared" si="0"/>
        <v>#N/A</v>
      </c>
      <c r="AP14" s="25" t="e">
        <f t="shared" si="0"/>
        <v>#N/A</v>
      </c>
    </row>
  </sheetData>
  <mergeCells count="34">
    <mergeCell ref="O5:O13"/>
    <mergeCell ref="P5:P13"/>
    <mergeCell ref="Q5:Q13"/>
    <mergeCell ref="R5:R13"/>
    <mergeCell ref="Z2:Z3"/>
    <mergeCell ref="M4:Q4"/>
    <mergeCell ref="M5:M13"/>
    <mergeCell ref="N5:N13"/>
    <mergeCell ref="M2:Q2"/>
    <mergeCell ref="S2:W3"/>
    <mergeCell ref="A2:A4"/>
    <mergeCell ref="B2:C3"/>
    <mergeCell ref="D2:D4"/>
    <mergeCell ref="E2:E4"/>
    <mergeCell ref="F2:F3"/>
    <mergeCell ref="Y1:AP1"/>
    <mergeCell ref="AB2:AB3"/>
    <mergeCell ref="X1:X13"/>
    <mergeCell ref="AD2:AD3"/>
    <mergeCell ref="AE2:AE3"/>
    <mergeCell ref="AF2:AJ2"/>
    <mergeCell ref="AK2:AK3"/>
    <mergeCell ref="Y2:Y3"/>
    <mergeCell ref="AC2:AC3"/>
    <mergeCell ref="AL2:AP3"/>
    <mergeCell ref="AF4:AJ4"/>
    <mergeCell ref="AA2:AA3"/>
    <mergeCell ref="K2:K3"/>
    <mergeCell ref="R2:R3"/>
    <mergeCell ref="L2:L3"/>
    <mergeCell ref="I2:I3"/>
    <mergeCell ref="G2:G3"/>
    <mergeCell ref="H2:H3"/>
    <mergeCell ref="J2:J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E206"/>
  <sheetViews>
    <sheetView workbookViewId="0">
      <selection activeCell="E5" sqref="E5"/>
    </sheetView>
  </sheetViews>
  <sheetFormatPr defaultRowHeight="13"/>
  <cols>
    <col min="1" max="1" width="11.69921875" customWidth="1"/>
    <col min="2" max="2" width="10.296875" customWidth="1"/>
    <col min="3" max="3" width="10" customWidth="1"/>
    <col min="4" max="4" width="10.69921875" customWidth="1"/>
    <col min="5" max="5" width="11.296875" customWidth="1"/>
  </cols>
  <sheetData>
    <row r="1" spans="1:5" ht="14">
      <c r="A1" s="22" t="s">
        <v>0</v>
      </c>
      <c r="B1" s="23" t="s">
        <v>1</v>
      </c>
      <c r="C1" s="23" t="s">
        <v>2</v>
      </c>
      <c r="D1" s="22" t="s">
        <v>3</v>
      </c>
      <c r="E1" s="22" t="s">
        <v>4</v>
      </c>
    </row>
    <row r="2" spans="1:5" ht="14">
      <c r="A2" s="17">
        <v>0</v>
      </c>
      <c r="B2" s="17">
        <f t="shared" ref="B2:B65" si="0">(2*ACOS(1-(2*D2)))*(180/3.14159)</f>
        <v>0</v>
      </c>
      <c r="C2" s="17">
        <f t="shared" ref="C2:C65" si="1">2*ACOS(1-(2*D2))</f>
        <v>0</v>
      </c>
      <c r="D2" s="18">
        <v>0</v>
      </c>
      <c r="E2" s="17">
        <v>0</v>
      </c>
    </row>
    <row r="3" spans="1:5" ht="14">
      <c r="A3" s="17">
        <f t="shared" ref="A3:A66" si="2">(1-(2*3.14*SIN(C3)/(2*3.14*C3)))^0.66*((C3/(2*3.14))-(SIN(C3)/(2*3.14)))</f>
        <v>3.4646644304340044E-5</v>
      </c>
      <c r="B3" s="17">
        <f>(2*ACOS(1-(2*D3)))*(180/3.14159)</f>
        <v>16.21924261179652</v>
      </c>
      <c r="C3" s="17">
        <f t="shared" si="1"/>
        <v>0.28307894664885458</v>
      </c>
      <c r="D3" s="18">
        <f>D2+0.005</f>
        <v>5.0000000000000001E-3</v>
      </c>
      <c r="E3" s="17">
        <f>(1-(2*3.14*SIN(C3)/(2*3.14*C3)))^0.66</f>
        <v>5.7781605593441004E-2</v>
      </c>
    </row>
    <row r="4" spans="1:5" ht="14">
      <c r="A4" s="17">
        <f t="shared" si="2"/>
        <v>1.5436862356345469E-4</v>
      </c>
      <c r="B4" s="17">
        <f t="shared" si="0"/>
        <v>22.956701299763207</v>
      </c>
      <c r="C4" s="17">
        <f t="shared" si="1"/>
        <v>0.40066968464623942</v>
      </c>
      <c r="D4" s="18">
        <f>D3+0.005</f>
        <v>0.01</v>
      </c>
      <c r="E4" s="17">
        <f t="shared" ref="E4:E66" si="3">(1-(2*3.14*SIN(C4)/(2*3.14*C4)))^0.66</f>
        <v>9.1158492859536075E-2</v>
      </c>
    </row>
    <row r="5" spans="1:5" ht="14">
      <c r="A5" s="17">
        <f t="shared" si="2"/>
        <v>3.6947471356715177E-4</v>
      </c>
      <c r="B5" s="17">
        <f t="shared" si="0"/>
        <v>28.139759263782071</v>
      </c>
      <c r="C5" s="17">
        <f t="shared" si="1"/>
        <v>0.49113103503058397</v>
      </c>
      <c r="D5" s="18">
        <f t="shared" ref="D5:D66" si="4">D4+0.005</f>
        <v>1.4999999999999999E-2</v>
      </c>
      <c r="E5" s="17">
        <f t="shared" si="3"/>
        <v>0.11894406526644657</v>
      </c>
    </row>
    <row r="6" spans="1:5" ht="14">
      <c r="A6" s="17">
        <f t="shared" si="2"/>
        <v>6.8567203170278018E-4</v>
      </c>
      <c r="B6" s="17">
        <f t="shared" si="0"/>
        <v>32.520436885461848</v>
      </c>
      <c r="C6" s="17">
        <f t="shared" si="1"/>
        <v>0.56758821841665608</v>
      </c>
      <c r="D6" s="18">
        <f t="shared" si="4"/>
        <v>0.02</v>
      </c>
      <c r="E6" s="17">
        <f t="shared" si="3"/>
        <v>0.14359040271301515</v>
      </c>
    </row>
    <row r="7" spans="1:5" ht="14">
      <c r="A7" s="17">
        <f t="shared" si="2"/>
        <v>1.1068825628422208E-3</v>
      </c>
      <c r="B7" s="17">
        <f t="shared" si="0"/>
        <v>36.389775414661919</v>
      </c>
      <c r="C7" s="17">
        <f t="shared" si="1"/>
        <v>0.63512085858304301</v>
      </c>
      <c r="D7" s="18">
        <f t="shared" si="4"/>
        <v>2.5000000000000001E-2</v>
      </c>
      <c r="E7" s="17">
        <f t="shared" si="3"/>
        <v>0.16611419010279876</v>
      </c>
    </row>
    <row r="8" spans="1:5" ht="14">
      <c r="A8" s="17">
        <f t="shared" si="2"/>
        <v>1.6360174288171799E-3</v>
      </c>
      <c r="B8" s="17">
        <f t="shared" si="0"/>
        <v>39.896920877092789</v>
      </c>
      <c r="C8" s="17">
        <f t="shared" si="1"/>
        <v>0.69633204254592185</v>
      </c>
      <c r="D8" s="18">
        <f t="shared" si="4"/>
        <v>3.0000000000000002E-2</v>
      </c>
      <c r="E8" s="17">
        <f t="shared" si="3"/>
        <v>0.18706161943220356</v>
      </c>
    </row>
    <row r="9" spans="1:5" ht="14">
      <c r="A9" s="17">
        <f t="shared" si="2"/>
        <v>2.2753240222948951E-3</v>
      </c>
      <c r="B9" s="17">
        <f t="shared" si="0"/>
        <v>43.130406461181188</v>
      </c>
      <c r="C9" s="17">
        <f t="shared" si="1"/>
        <v>0.75276696463545667</v>
      </c>
      <c r="D9" s="18">
        <f t="shared" si="4"/>
        <v>3.5000000000000003E-2</v>
      </c>
      <c r="E9" s="17">
        <f t="shared" si="3"/>
        <v>0.20676903947283531</v>
      </c>
    </row>
    <row r="10" spans="1:5" ht="14">
      <c r="A10" s="17">
        <f t="shared" si="2"/>
        <v>3.026575102581299E-3</v>
      </c>
      <c r="B10" s="17">
        <f t="shared" si="0"/>
        <v>46.147875110704476</v>
      </c>
      <c r="C10" s="17">
        <f t="shared" si="1"/>
        <v>0.80543168316132263</v>
      </c>
      <c r="D10" s="18">
        <f t="shared" si="4"/>
        <v>0.04</v>
      </c>
      <c r="E10" s="17">
        <f t="shared" si="3"/>
        <v>0.22546218998073286</v>
      </c>
    </row>
    <row r="11" spans="1:5" ht="14">
      <c r="A11" s="17">
        <f t="shared" si="2"/>
        <v>3.8911843224119476E-3</v>
      </c>
      <c r="B11" s="17">
        <f t="shared" si="0"/>
        <v>48.989338322363203</v>
      </c>
      <c r="C11" s="17">
        <f t="shared" si="1"/>
        <v>0.85502452988973898</v>
      </c>
      <c r="D11" s="18">
        <f t="shared" si="4"/>
        <v>4.4999999999999998E-2</v>
      </c>
      <c r="E11" s="17">
        <f t="shared" si="3"/>
        <v>0.2433018882896418</v>
      </c>
    </row>
    <row r="12" spans="1:5" ht="14">
      <c r="A12" s="17">
        <f t="shared" si="2"/>
        <v>4.8702824625231076E-3</v>
      </c>
      <c r="B12" s="17">
        <f t="shared" si="0"/>
        <v>51.683909181864742</v>
      </c>
      <c r="C12" s="17">
        <f t="shared" si="1"/>
        <v>0.90205362359252472</v>
      </c>
      <c r="D12" s="18">
        <f t="shared" si="4"/>
        <v>4.9999999999999996E-2</v>
      </c>
      <c r="E12" s="17">
        <f t="shared" si="3"/>
        <v>0.2604078463053115</v>
      </c>
    </row>
    <row r="13" spans="1:5" ht="14">
      <c r="A13" s="17">
        <f t="shared" si="2"/>
        <v>5.9647706230719069E-3</v>
      </c>
      <c r="B13" s="17">
        <f t="shared" si="0"/>
        <v>54.253552060562903</v>
      </c>
      <c r="C13" s="17">
        <f t="shared" si="1"/>
        <v>0.94690231454413221</v>
      </c>
      <c r="D13" s="18">
        <f t="shared" si="4"/>
        <v>5.4999999999999993E-2</v>
      </c>
      <c r="E13" s="17">
        <f t="shared" si="3"/>
        <v>0.27687223724352372</v>
      </c>
    </row>
    <row r="14" spans="1:5" ht="14">
      <c r="A14" s="17">
        <f t="shared" si="2"/>
        <v>7.1753589441597588E-3</v>
      </c>
      <c r="B14" s="17">
        <f t="shared" si="0"/>
        <v>56.715321058038228</v>
      </c>
      <c r="C14" s="17">
        <f t="shared" si="1"/>
        <v>0.98986825268179057</v>
      </c>
      <c r="D14" s="18">
        <f t="shared" si="4"/>
        <v>5.9999999999999991E-2</v>
      </c>
      <c r="E14" s="17">
        <f t="shared" si="3"/>
        <v>0.29276795719372156</v>
      </c>
    </row>
    <row r="15" spans="1:5" ht="14">
      <c r="A15" s="17">
        <f t="shared" si="2"/>
        <v>8.5025957490366139E-3</v>
      </c>
      <c r="B15" s="17">
        <f t="shared" si="0"/>
        <v>59.082770905367205</v>
      </c>
      <c r="C15" s="17">
        <f t="shared" si="1"/>
        <v>1.0311880124921808</v>
      </c>
      <c r="D15" s="18">
        <f t="shared" si="4"/>
        <v>6.4999999999999988E-2</v>
      </c>
      <c r="E15" s="17">
        <f t="shared" si="3"/>
        <v>0.30815392605933817</v>
      </c>
    </row>
    <row r="16" spans="1:5" ht="14">
      <c r="A16" s="17">
        <f t="shared" si="2"/>
        <v>9.9468900791283687E-3</v>
      </c>
      <c r="B16" s="17">
        <f t="shared" si="0"/>
        <v>61.366886052342792</v>
      </c>
      <c r="C16" s="17">
        <f t="shared" si="1"/>
        <v>1.0710533086287755</v>
      </c>
      <c r="D16" s="18">
        <f t="shared" si="4"/>
        <v>6.9999999999999993E-2</v>
      </c>
      <c r="E16" s="17">
        <f t="shared" si="3"/>
        <v>0.323078635176684</v>
      </c>
    </row>
    <row r="17" spans="1:5" ht="14">
      <c r="A17" s="17">
        <f t="shared" si="2"/>
        <v>1.1508529512244091E-2</v>
      </c>
      <c r="B17" s="17">
        <f t="shared" si="0"/>
        <v>63.576714935057005</v>
      </c>
      <c r="C17" s="17">
        <f t="shared" si="1"/>
        <v>1.109622065960143</v>
      </c>
      <c r="D17" s="18">
        <f t="shared" si="4"/>
        <v>7.4999999999999997E-2</v>
      </c>
      <c r="E17" s="17">
        <f t="shared" si="3"/>
        <v>0.33758260538395057</v>
      </c>
    </row>
    <row r="18" spans="1:5" ht="14">
      <c r="A18" s="17">
        <f t="shared" si="2"/>
        <v>1.3187694517735842E-2</v>
      </c>
      <c r="B18" s="17">
        <f t="shared" si="0"/>
        <v>65.719816268932234</v>
      </c>
      <c r="C18" s="17">
        <f t="shared" si="1"/>
        <v>1.1470262088461933</v>
      </c>
      <c r="D18" s="18">
        <f t="shared" si="4"/>
        <v>0.08</v>
      </c>
      <c r="E18" s="17">
        <f t="shared" si="3"/>
        <v>0.35170014048234738</v>
      </c>
    </row>
    <row r="19" spans="1:5" ht="14">
      <c r="A19" s="17">
        <f t="shared" si="2"/>
        <v>1.4984470207843976E-2</v>
      </c>
      <c r="B19" s="17">
        <f t="shared" si="0"/>
        <v>67.802581264122907</v>
      </c>
      <c r="C19" s="17">
        <f t="shared" si="1"/>
        <v>1.1833772848530881</v>
      </c>
      <c r="D19" s="18">
        <f t="shared" si="4"/>
        <v>8.5000000000000006E-2</v>
      </c>
      <c r="E19" s="17">
        <f t="shared" si="3"/>
        <v>0.36546060946164177</v>
      </c>
    </row>
    <row r="20" spans="1:5" ht="14">
      <c r="A20" s="17">
        <f t="shared" si="2"/>
        <v>1.6898856090923963E-2</v>
      </c>
      <c r="B20" s="17">
        <f t="shared" si="0"/>
        <v>69.830471478164313</v>
      </c>
      <c r="C20" s="17">
        <f t="shared" si="1"/>
        <v>1.2187706160615901</v>
      </c>
      <c r="D20" s="18">
        <f t="shared" si="4"/>
        <v>9.0000000000000011E-2</v>
      </c>
      <c r="E20" s="17">
        <f t="shared" si="3"/>
        <v>0.37888940438623647</v>
      </c>
    </row>
    <row r="21" spans="1:5" ht="14">
      <c r="A21" s="17">
        <f t="shared" si="2"/>
        <v>1.8930774264009801E-2</v>
      </c>
      <c r="B21" s="17">
        <f t="shared" si="0"/>
        <v>71.808197820424255</v>
      </c>
      <c r="C21" s="17">
        <f t="shared" si="1"/>
        <v>1.2532884232814814</v>
      </c>
      <c r="D21" s="18">
        <f t="shared" si="4"/>
        <v>9.5000000000000015E-2</v>
      </c>
      <c r="E21" s="17">
        <f t="shared" si="3"/>
        <v>0.39200866943188961</v>
      </c>
    </row>
    <row r="22" spans="1:5" ht="14">
      <c r="A22" s="17">
        <f t="shared" si="2"/>
        <v>2.1080076367386996E-2</v>
      </c>
      <c r="B22" s="17">
        <f t="shared" si="0"/>
        <v>73.739857577081168</v>
      </c>
      <c r="C22" s="17">
        <f t="shared" si="1"/>
        <v>1.287002217586569</v>
      </c>
      <c r="D22" s="18">
        <f t="shared" si="4"/>
        <v>0.10000000000000002</v>
      </c>
      <c r="E22" s="17">
        <f t="shared" si="3"/>
        <v>0.40483786490574475</v>
      </c>
    </row>
    <row r="23" spans="1:5" ht="14">
      <c r="A23" s="17">
        <f t="shared" si="2"/>
        <v>2.3346549543629382E-2</v>
      </c>
      <c r="B23" s="17">
        <f t="shared" si="0"/>
        <v>75.629040893146296</v>
      </c>
      <c r="C23" s="17">
        <f t="shared" si="1"/>
        <v>1.319974658774997</v>
      </c>
      <c r="D23" s="18">
        <f t="shared" si="4"/>
        <v>0.10500000000000002</v>
      </c>
      <c r="E23" s="17">
        <f t="shared" si="3"/>
        <v>0.41739420997808502</v>
      </c>
    </row>
    <row r="24" spans="1:5" ht="14">
      <c r="A24" s="17">
        <f t="shared" si="2"/>
        <v>2.5729921586282057E-2</v>
      </c>
      <c r="B24" s="17">
        <f t="shared" si="0"/>
        <v>77.478914639350819</v>
      </c>
      <c r="C24" s="17">
        <f t="shared" si="1"/>
        <v>1.3522610191213229</v>
      </c>
      <c r="D24" s="18">
        <f t="shared" si="4"/>
        <v>0.11000000000000003</v>
      </c>
      <c r="E24" s="17">
        <f t="shared" si="3"/>
        <v>0.42969303473736975</v>
      </c>
    </row>
    <row r="25" spans="1:5" ht="14">
      <c r="A25" s="17">
        <f t="shared" si="2"/>
        <v>2.8229865421709476E-2</v>
      </c>
      <c r="B25" s="17">
        <f t="shared" si="0"/>
        <v>79.292289269278967</v>
      </c>
      <c r="C25" s="17">
        <f t="shared" si="1"/>
        <v>1.383910350252634</v>
      </c>
      <c r="D25" s="18">
        <f t="shared" si="4"/>
        <v>0.11500000000000003</v>
      </c>
      <c r="E25" s="17">
        <f t="shared" si="3"/>
        <v>0.44174806341491862</v>
      </c>
    </row>
    <row r="26" spans="1:5" ht="14">
      <c r="A26" s="17">
        <f t="shared" si="2"/>
        <v>3.0846003036801649E-2</v>
      </c>
      <c r="B26" s="17">
        <f t="shared" si="0"/>
        <v>81.071672700945541</v>
      </c>
      <c r="C26" s="17">
        <f t="shared" si="1"/>
        <v>1.4149664235586861</v>
      </c>
      <c r="D26" s="18">
        <f t="shared" si="4"/>
        <v>0.12000000000000004</v>
      </c>
      <c r="E26" s="17">
        <f t="shared" si="3"/>
        <v>0.45357164464193794</v>
      </c>
    </row>
    <row r="27" spans="1:5" ht="14">
      <c r="A27" s="17">
        <f t="shared" si="2"/>
        <v>3.3577908942078211E-2</v>
      </c>
      <c r="B27" s="17">
        <f t="shared" si="0"/>
        <v>82.819314173023727</v>
      </c>
      <c r="C27" s="17">
        <f t="shared" si="1"/>
        <v>1.4454684956268311</v>
      </c>
      <c r="D27" s="18">
        <f t="shared" si="4"/>
        <v>0.12500000000000003</v>
      </c>
      <c r="E27" s="17">
        <f t="shared" si="3"/>
        <v>0.46517494043771601</v>
      </c>
    </row>
    <row r="28" spans="1:5" ht="14">
      <c r="A28" s="17">
        <f t="shared" si="2"/>
        <v>3.6425113242098524E-2</v>
      </c>
      <c r="B28" s="17">
        <f t="shared" si="0"/>
        <v>84.537240264697033</v>
      </c>
      <c r="C28" s="17">
        <f t="shared" si="1"/>
        <v>1.4754519369064976</v>
      </c>
      <c r="D28" s="18">
        <f t="shared" si="4"/>
        <v>0.13000000000000003</v>
      </c>
      <c r="E28" s="17">
        <f t="shared" si="3"/>
        <v>0.47656808267963957</v>
      </c>
    </row>
    <row r="29" spans="1:5" ht="14">
      <c r="A29" s="17">
        <f t="shared" si="2"/>
        <v>3.9387104371492551E-2</v>
      </c>
      <c r="B29" s="17">
        <f t="shared" si="0"/>
        <v>86.227284724869023</v>
      </c>
      <c r="C29" s="17">
        <f t="shared" si="1"/>
        <v>1.5049487523266736</v>
      </c>
      <c r="D29" s="18">
        <f t="shared" si="4"/>
        <v>0.13500000000000004</v>
      </c>
      <c r="E29" s="17">
        <f t="shared" si="3"/>
        <v>0.48776030368520029</v>
      </c>
    </row>
    <row r="30" spans="1:5" ht="14">
      <c r="A30" s="17">
        <f t="shared" si="2"/>
        <v>4.2463331544327042E-2</v>
      </c>
      <c r="B30" s="17">
        <f t="shared" si="0"/>
        <v>87.891113363065188</v>
      </c>
      <c r="C30" s="17">
        <f t="shared" si="1"/>
        <v>1.5339880157237331</v>
      </c>
      <c r="D30" s="18">
        <f t="shared" si="4"/>
        <v>0.14000000000000004</v>
      </c>
      <c r="E30" s="17">
        <f t="shared" si="3"/>
        <v>0.49876004598896967</v>
      </c>
    </row>
    <row r="31" spans="1:5" ht="14">
      <c r="A31" s="17">
        <f t="shared" si="2"/>
        <v>4.5653206956169055E-2</v>
      </c>
      <c r="B31" s="17">
        <f t="shared" si="0"/>
        <v>89.530244965619602</v>
      </c>
      <c r="C31" s="17">
        <f t="shared" si="1"/>
        <v>1.5625962348974494</v>
      </c>
      <c r="D31" s="18">
        <f t="shared" si="4"/>
        <v>0.14500000000000005</v>
      </c>
      <c r="E31" s="17">
        <f t="shared" si="3"/>
        <v>0.50957505525369207</v>
      </c>
    </row>
    <row r="32" spans="1:5" ht="14">
      <c r="A32" s="17">
        <f t="shared" si="2"/>
        <v>4.8956107771564679E-2</v>
      </c>
      <c r="B32" s="17">
        <f t="shared" si="0"/>
        <v>91.1460689861795</v>
      </c>
      <c r="C32" s="17">
        <f t="shared" si="1"/>
        <v>1.590797660368287</v>
      </c>
      <c r="D32" s="18">
        <f t="shared" si="4"/>
        <v>0.15000000000000005</v>
      </c>
      <c r="E32" s="17">
        <f t="shared" si="3"/>
        <v>0.52021245939875338</v>
      </c>
    </row>
    <row r="33" spans="1:5" ht="14">
      <c r="A33" s="17">
        <f t="shared" si="2"/>
        <v>5.2371377924318258E-2</v>
      </c>
      <c r="B33" s="17">
        <f t="shared" si="0"/>
        <v>92.739860598300496</v>
      </c>
      <c r="C33" s="17">
        <f t="shared" si="1"/>
        <v>1.6186145480945269</v>
      </c>
      <c r="D33" s="18">
        <f t="shared" si="4"/>
        <v>0.15500000000000005</v>
      </c>
      <c r="E33" s="17">
        <f t="shared" si="3"/>
        <v>0.5306788363816668</v>
      </c>
    </row>
    <row r="34" spans="1:5" ht="14">
      <c r="A34" s="17">
        <f t="shared" si="2"/>
        <v>5.5898329753641507E-2</v>
      </c>
      <c r="B34" s="17">
        <f t="shared" si="0"/>
        <v>94.31279357541608</v>
      </c>
      <c r="C34" s="17">
        <f t="shared" si="1"/>
        <v>1.6460673842699522</v>
      </c>
      <c r="D34" s="18">
        <f t="shared" si="4"/>
        <v>0.16000000000000006</v>
      </c>
      <c r="E34" s="17">
        <f t="shared" si="3"/>
        <v>0.54098027257311632</v>
      </c>
    </row>
    <row r="35" spans="1:5" ht="14">
      <c r="A35" s="17">
        <f t="shared" si="2"/>
        <v>5.9536245495726801E-2</v>
      </c>
      <c r="B35" s="17">
        <f t="shared" si="0"/>
        <v>95.865951369514676</v>
      </c>
      <c r="C35" s="17">
        <f t="shared" si="1"/>
        <v>1.6731750786830755</v>
      </c>
      <c r="D35" s="18">
        <f t="shared" si="4"/>
        <v>0.16500000000000006</v>
      </c>
      <c r="E35" s="17">
        <f t="shared" si="3"/>
        <v>0.55112241328396094</v>
      </c>
    </row>
    <row r="36" spans="1:5" ht="14">
      <c r="A36" s="17">
        <f t="shared" si="2"/>
        <v>6.3284378647406728E-2</v>
      </c>
      <c r="B36" s="17">
        <f t="shared" si="0"/>
        <v>97.40033668713312</v>
      </c>
      <c r="C36" s="17">
        <f t="shared" si="1"/>
        <v>1.699955131849614</v>
      </c>
      <c r="D36" s="18">
        <f t="shared" si="4"/>
        <v>0.17000000000000007</v>
      </c>
      <c r="E36" s="17">
        <f t="shared" si="3"/>
        <v>0.5611105067049974</v>
      </c>
    </row>
    <row r="37" spans="1:5" ht="14">
      <c r="A37" s="17">
        <f t="shared" si="2"/>
        <v>6.7141955216176927E-2</v>
      </c>
      <c r="B37" s="17">
        <f t="shared" si="0"/>
        <v>98.916879804504987</v>
      </c>
      <c r="C37" s="17">
        <f t="shared" si="1"/>
        <v>1.7264237801390823</v>
      </c>
      <c r="D37" s="18">
        <f t="shared" si="4"/>
        <v>0.17500000000000007</v>
      </c>
      <c r="E37" s="17">
        <f t="shared" si="3"/>
        <v>0.57094944228659517</v>
      </c>
    </row>
    <row r="38" spans="1:5" ht="14">
      <c r="A38" s="17">
        <f t="shared" si="2"/>
        <v>7.1108174868873816E-2</v>
      </c>
      <c r="B38" s="17">
        <f t="shared" si="0"/>
        <v>100.41644581902879</v>
      </c>
      <c r="C38" s="17">
        <f t="shared" si="1"/>
        <v>1.7525961223366815</v>
      </c>
      <c r="D38" s="18">
        <f t="shared" si="4"/>
        <v>0.18000000000000008</v>
      </c>
      <c r="E38" s="17">
        <f t="shared" si="3"/>
        <v>0.58064378440037745</v>
      </c>
    </row>
    <row r="39" spans="1:5" ht="14">
      <c r="A39" s="17">
        <f t="shared" si="2"/>
        <v>7.5182211989635678E-2</v>
      </c>
      <c r="B39" s="17">
        <f t="shared" si="0"/>
        <v>101.89984099880657</v>
      </c>
      <c r="C39" s="17">
        <f t="shared" si="1"/>
        <v>1.7784862304635596</v>
      </c>
      <c r="D39" s="18">
        <f t="shared" si="4"/>
        <v>0.18500000000000008</v>
      </c>
      <c r="E39" s="17">
        <f t="shared" si="3"/>
        <v>0.59019780197768557</v>
      </c>
    </row>
    <row r="40" spans="1:5" ht="14">
      <c r="A40" s="17">
        <f t="shared" si="2"/>
        <v>7.9363216656381783E-2</v>
      </c>
      <c r="B40" s="17">
        <f t="shared" si="0"/>
        <v>103.36781836372951</v>
      </c>
      <c r="C40" s="17">
        <f t="shared" si="1"/>
        <v>1.8041072471850499</v>
      </c>
      <c r="D40" s="18">
        <f t="shared" si="4"/>
        <v>0.19000000000000009</v>
      </c>
      <c r="E40" s="17">
        <f t="shared" si="3"/>
        <v>0.59961549470123732</v>
      </c>
    </row>
    <row r="41" spans="1:5" ht="14">
      <c r="A41" s="17">
        <f t="shared" si="2"/>
        <v>8.3650315543860057E-2</v>
      </c>
      <c r="B41" s="17">
        <f t="shared" si="0"/>
        <v>104.82108260886706</v>
      </c>
      <c r="C41" s="17">
        <f t="shared" si="1"/>
        <v>1.8294714717399481</v>
      </c>
      <c r="D41" s="18">
        <f t="shared" si="4"/>
        <v>0.19500000000000009</v>
      </c>
      <c r="E41" s="17">
        <f t="shared" si="3"/>
        <v>0.6089006162307824</v>
      </c>
    </row>
    <row r="42" spans="1:5" ht="14">
      <c r="A42" s="17">
        <f t="shared" si="2"/>
        <v>8.8042612760313749E-2</v>
      </c>
      <c r="B42" s="17">
        <f t="shared" si="0"/>
        <v>106.26029446254299</v>
      </c>
      <c r="C42" s="17">
        <f t="shared" si="1"/>
        <v>1.8545904360032246</v>
      </c>
      <c r="D42" s="18">
        <f t="shared" si="4"/>
        <v>0.20000000000000009</v>
      </c>
      <c r="E42" s="17">
        <f t="shared" si="3"/>
        <v>0.61805669486586978</v>
      </c>
    </row>
    <row r="43" spans="1:5" ht="14">
      <c r="A43" s="17">
        <f t="shared" si="2"/>
        <v>9.2539190623958822E-2</v>
      </c>
      <c r="B43" s="17">
        <f t="shared" si="0"/>
        <v>107.68607455653829</v>
      </c>
      <c r="C43" s="17">
        <f t="shared" si="1"/>
        <v>1.8794749720337507</v>
      </c>
      <c r="D43" s="18">
        <f t="shared" si="4"/>
        <v>0.2050000000000001</v>
      </c>
      <c r="E43" s="17">
        <f t="shared" si="3"/>
        <v>0.62708705198531389</v>
      </c>
    </row>
    <row r="44" spans="1:5" ht="14">
      <c r="A44" s="17">
        <f t="shared" si="2"/>
        <v>9.7139110384731803E-2</v>
      </c>
      <c r="B44" s="17">
        <f t="shared" si="0"/>
        <v>109.09900687363802</v>
      </c>
      <c r="C44" s="17">
        <f t="shared" si="1"/>
        <v>1.9041352722452913</v>
      </c>
      <c r="D44" s="18">
        <f t="shared" si="4"/>
        <v>0.2100000000000001</v>
      </c>
      <c r="E44" s="17">
        <f t="shared" si="3"/>
        <v>0.63599481855075957</v>
      </c>
    </row>
    <row r="45" spans="1:5" ht="14">
      <c r="A45" s="17">
        <f t="shared" si="2"/>
        <v>0.10184141289613501</v>
      </c>
      <c r="B45" s="17">
        <f t="shared" si="0"/>
        <v>110.49964182768966</v>
      </c>
      <c r="C45" s="17">
        <f t="shared" si="1"/>
        <v>1.9285809431636196</v>
      </c>
      <c r="D45" s="18">
        <f t="shared" si="4"/>
        <v>0.21500000000000011</v>
      </c>
      <c r="E45" s="17">
        <f t="shared" si="3"/>
        <v>0.6447829499186033</v>
      </c>
    </row>
    <row r="46" spans="1:5" ht="14">
      <c r="A46" s="17">
        <f t="shared" si="2"/>
        <v>0.10664511924146203</v>
      </c>
      <c r="B46" s="17">
        <f t="shared" si="0"/>
        <v>111.88849902303625</v>
      </c>
      <c r="C46" s="17">
        <f t="shared" si="1"/>
        <v>1.9528210535876691</v>
      </c>
      <c r="D46" s="18">
        <f t="shared" si="4"/>
        <v>0.22000000000000011</v>
      </c>
      <c r="E46" s="17">
        <f t="shared" si="3"/>
        <v>0.65345423916873624</v>
      </c>
    </row>
    <row r="47" spans="1:5" ht="14">
      <c r="A47" s="17">
        <f t="shared" si="2"/>
        <v>0.11154923131821085</v>
      </c>
      <c r="B47" s="17">
        <f t="shared" si="0"/>
        <v>113.26606973329275</v>
      </c>
      <c r="C47" s="17">
        <f t="shared" si="1"/>
        <v>1.9768641778523066</v>
      </c>
      <c r="D47" s="18">
        <f t="shared" si="4"/>
        <v>0.22500000000000012</v>
      </c>
      <c r="E47" s="17">
        <f t="shared" si="3"/>
        <v>0.66201132912870786</v>
      </c>
    </row>
    <row r="48" spans="1:5" ht="14">
      <c r="A48" s="17">
        <f t="shared" si="2"/>
        <v>0.11655273238408249</v>
      </c>
      <c r="B48" s="17">
        <f t="shared" si="0"/>
        <v>114.63281913368421</v>
      </c>
      <c r="C48" s="17">
        <f t="shared" si="1"/>
        <v>2.0007184347899498</v>
      </c>
      <c r="D48" s="18">
        <f t="shared" si="4"/>
        <v>0.23000000000000012</v>
      </c>
      <c r="E48" s="17">
        <f t="shared" si="3"/>
        <v>0.67045672324689476</v>
      </c>
    </row>
    <row r="49" spans="1:5" ht="14">
      <c r="A49" s="17">
        <f t="shared" si="2"/>
        <v>0.12165458756760125</v>
      </c>
      <c r="B49" s="17">
        <f t="shared" si="0"/>
        <v>115.98918831634764</v>
      </c>
      <c r="C49" s="17">
        <f t="shared" si="1"/>
        <v>2.024391522904192</v>
      </c>
      <c r="D49" s="18">
        <f t="shared" si="4"/>
        <v>0.23500000000000013</v>
      </c>
      <c r="E49" s="17">
        <f t="shared" si="3"/>
        <v>0.67879279544721383</v>
      </c>
    </row>
    <row r="50" spans="1:5" ht="14">
      <c r="A50" s="17">
        <f t="shared" si="2"/>
        <v>0.12685374434607957</v>
      </c>
      <c r="B50" s="17">
        <f t="shared" si="0"/>
        <v>117.33559611394962</v>
      </c>
      <c r="C50" s="17">
        <f t="shared" si="1"/>
        <v>2.0478907521979055</v>
      </c>
      <c r="D50" s="18">
        <f t="shared" si="4"/>
        <v>0.24000000000000013</v>
      </c>
      <c r="E50" s="17">
        <f t="shared" si="3"/>
        <v>0.68702179908014727</v>
      </c>
    </row>
    <row r="51" spans="1:5" ht="14">
      <c r="A51" s="17">
        <f t="shared" si="2"/>
        <v>0.1321491329933708</v>
      </c>
      <c r="B51" s="17">
        <f t="shared" si="0"/>
        <v>118.67244075355055</v>
      </c>
      <c r="C51" s="17">
        <f t="shared" si="1"/>
        <v>2.0712230730385937</v>
      </c>
      <c r="D51" s="18">
        <f t="shared" si="4"/>
        <v>0.24500000000000013</v>
      </c>
      <c r="E51" s="17">
        <f t="shared" si="3"/>
        <v>0.69514587506976999</v>
      </c>
    </row>
    <row r="52" spans="1:5" ht="14">
      <c r="A52" s="17">
        <f t="shared" si="2"/>
        <v>0.13753966699961259</v>
      </c>
      <c r="B52" s="17">
        <f t="shared" si="0"/>
        <v>120.00010135974944</v>
      </c>
      <c r="C52" s="17">
        <f t="shared" si="1"/>
        <v>2.0943951023931957</v>
      </c>
      <c r="D52" s="18">
        <f t="shared" si="4"/>
        <v>0.25000000000000011</v>
      </c>
      <c r="E52" s="17">
        <f t="shared" si="3"/>
        <v>0.70316705934365131</v>
      </c>
    </row>
    <row r="53" spans="1:5" ht="14">
      <c r="A53" s="17">
        <f t="shared" si="2"/>
        <v>0.1430242434649425</v>
      </c>
      <c r="B53" s="17">
        <f t="shared" si="0"/>
        <v>121.31893932367676</v>
      </c>
      <c r="C53" s="17">
        <f t="shared" si="1"/>
        <v>2.1174131477214981</v>
      </c>
      <c r="D53" s="18">
        <f t="shared" si="4"/>
        <v>0.25500000000000012</v>
      </c>
      <c r="E53" s="17">
        <f t="shared" si="3"/>
        <v>0.71108728962154477</v>
      </c>
    </row>
    <row r="54" spans="1:5" ht="14">
      <c r="A54" s="17">
        <f t="shared" si="2"/>
        <v>0.14860174346898236</v>
      </c>
      <c r="B54" s="17">
        <f t="shared" si="0"/>
        <v>122.62929955230031</v>
      </c>
      <c r="C54" s="17">
        <f t="shared" si="1"/>
        <v>2.1402832287806173</v>
      </c>
      <c r="D54" s="18">
        <f t="shared" si="4"/>
        <v>0.26000000000000012</v>
      </c>
      <c r="E54" s="17">
        <f t="shared" si="3"/>
        <v>0.71890841162940133</v>
      </c>
    </row>
    <row r="55" spans="1:5" ht="14">
      <c r="A55" s="17">
        <f t="shared" si="2"/>
        <v>0.15427103241771206</v>
      </c>
      <c r="B55" s="17">
        <f t="shared" si="0"/>
        <v>123.93151161070708</v>
      </c>
      <c r="C55" s="17">
        <f t="shared" si="1"/>
        <v>2.1630110975615624</v>
      </c>
      <c r="D55" s="18">
        <f t="shared" si="4"/>
        <v>0.26500000000000012</v>
      </c>
      <c r="E55" s="17">
        <f t="shared" si="3"/>
        <v>0.72663218479717151</v>
      </c>
    </row>
    <row r="56" spans="1:5" ht="14">
      <c r="A56" s="17">
        <f t="shared" si="2"/>
        <v>0.16003096036920392</v>
      </c>
      <c r="B56" s="17">
        <f t="shared" si="0"/>
        <v>125.22589076847711</v>
      </c>
      <c r="C56" s="17">
        <f t="shared" si="1"/>
        <v>2.1856022565518889</v>
      </c>
      <c r="D56" s="18">
        <f t="shared" si="4"/>
        <v>0.27000000000000013</v>
      </c>
      <c r="E56" s="17">
        <f t="shared" si="3"/>
        <v>0.73426028749190431</v>
      </c>
    </row>
    <row r="57" spans="1:5" ht="14">
      <c r="A57" s="17">
        <f t="shared" si="2"/>
        <v>0.16588036233955436</v>
      </c>
      <c r="B57" s="17">
        <f t="shared" si="0"/>
        <v>126.51273895993309</v>
      </c>
      <c r="C57" s="17">
        <f t="shared" si="1"/>
        <v>2.2080619754952009</v>
      </c>
      <c r="D57" s="18">
        <f t="shared" si="4"/>
        <v>0.27500000000000013</v>
      </c>
      <c r="E57" s="17">
        <f t="shared" si="3"/>
        <v>0.7417943218316434</v>
      </c>
    </row>
    <row r="58" spans="1:5" ht="14">
      <c r="A58" s="17">
        <f t="shared" si="2"/>
        <v>0.17181805859022578</v>
      </c>
      <c r="B58" s="17">
        <f t="shared" si="0"/>
        <v>127.79234566689685</v>
      </c>
      <c r="C58" s="17">
        <f t="shared" si="1"/>
        <v>2.230395306798147</v>
      </c>
      <c r="D58" s="18">
        <f t="shared" si="4"/>
        <v>0.28000000000000014</v>
      </c>
      <c r="E58" s="17">
        <f t="shared" si="3"/>
        <v>0.74923581812039641</v>
      </c>
    </row>
    <row r="59" spans="1:5" ht="14">
      <c r="A59" s="17">
        <f t="shared" si="2"/>
        <v>0.17784285489790258</v>
      </c>
      <c r="B59" s="17">
        <f t="shared" si="0"/>
        <v>129.06498873158753</v>
      </c>
      <c r="C59" s="17">
        <f t="shared" si="1"/>
        <v>2.2526070997181558</v>
      </c>
      <c r="D59" s="18">
        <f t="shared" si="4"/>
        <v>0.28500000000000014</v>
      </c>
      <c r="E59" s="17">
        <f t="shared" si="3"/>
        <v>0.75658623893992094</v>
      </c>
    </row>
    <row r="60" spans="1:5" ht="14">
      <c r="A60" s="17">
        <f t="shared" si="2"/>
        <v>0.18395354280787024</v>
      </c>
      <c r="B60" s="17">
        <f t="shared" si="0"/>
        <v>130.33093510642826</v>
      </c>
      <c r="C60" s="17">
        <f t="shared" si="1"/>
        <v>2.274702013450022</v>
      </c>
      <c r="D60" s="18">
        <f t="shared" si="4"/>
        <v>0.29000000000000015</v>
      </c>
      <c r="E60" s="17">
        <f t="shared" si="3"/>
        <v>0.76384698293011644</v>
      </c>
    </row>
    <row r="61" spans="1:5" ht="14">
      <c r="A61" s="17">
        <f t="shared" si="2"/>
        <v>0.1901488998718312</v>
      </c>
      <c r="B61" s="17">
        <f t="shared" si="0"/>
        <v>131.59044154677434</v>
      </c>
      <c r="C61" s="17">
        <f t="shared" si="1"/>
        <v>2.2966845292162823</v>
      </c>
      <c r="D61" s="18">
        <f t="shared" si="4"/>
        <v>0.29500000000000015</v>
      </c>
      <c r="E61" s="17">
        <f t="shared" si="3"/>
        <v>0.77101938828634764</v>
      </c>
    </row>
    <row r="62" spans="1:5" ht="14">
      <c r="A62" s="17">
        <f t="shared" si="2"/>
        <v>0.19642768987099932</v>
      </c>
      <c r="B62" s="17">
        <f t="shared" si="0"/>
        <v>132.84375525191615</v>
      </c>
      <c r="C62" s="17">
        <f t="shared" si="1"/>
        <v>2.3185589614548179</v>
      </c>
      <c r="D62" s="18">
        <f t="shared" si="4"/>
        <v>0.30000000000000016</v>
      </c>
      <c r="E62" s="17">
        <f t="shared" si="3"/>
        <v>0.77810473599900387</v>
      </c>
    </row>
    <row r="63" spans="1:5" ht="14">
      <c r="A63" s="17">
        <f t="shared" si="2"/>
        <v>0.20278866302523177</v>
      </c>
      <c r="B63" s="17">
        <f t="shared" si="0"/>
        <v>134.09111445913345</v>
      </c>
      <c r="C63" s="17">
        <f t="shared" si="1"/>
        <v>2.3403294681870501</v>
      </c>
      <c r="D63" s="18">
        <f t="shared" si="4"/>
        <v>0.30500000000000016</v>
      </c>
      <c r="E63" s="17">
        <f t="shared" si="3"/>
        <v>0.78510425285792573</v>
      </c>
    </row>
    <row r="64" spans="1:5" ht="14">
      <c r="A64" s="17">
        <f t="shared" si="2"/>
        <v>0.20923055618890246</v>
      </c>
      <c r="B64" s="17">
        <f t="shared" si="0"/>
        <v>135.33274899507225</v>
      </c>
      <c r="C64" s="17">
        <f t="shared" si="1"/>
        <v>2.3620000606412725</v>
      </c>
      <c r="D64" s="18">
        <f t="shared" si="4"/>
        <v>0.31000000000000016</v>
      </c>
      <c r="E64" s="17">
        <f t="shared" si="3"/>
        <v>0.79201911424200078</v>
      </c>
    </row>
    <row r="65" spans="1:5" ht="14">
      <c r="A65" s="17">
        <f t="shared" si="2"/>
        <v>0.21575209303414955</v>
      </c>
      <c r="B65" s="17">
        <f t="shared" si="0"/>
        <v>136.56888078826984</v>
      </c>
      <c r="C65" s="17">
        <f t="shared" si="1"/>
        <v>2.3835746121978922</v>
      </c>
      <c r="D65" s="18">
        <f t="shared" si="4"/>
        <v>0.31500000000000017</v>
      </c>
      <c r="E65" s="17">
        <f t="shared" si="3"/>
        <v>0.79885044671214922</v>
      </c>
    </row>
    <row r="66" spans="1:5" ht="14">
      <c r="A66" s="17">
        <f t="shared" si="2"/>
        <v>0.22235198422208213</v>
      </c>
      <c r="B66" s="17">
        <f t="shared" ref="B66:B129" si="5">(2*ACOS(1-(2*D66)))*(180/3.14159)</f>
        <v>137.79972434626177</v>
      </c>
      <c r="C66" s="17">
        <f t="shared" ref="C66:C129" si="6">2*ACOS(1-(2*D66))</f>
        <v>2.4050568667165138</v>
      </c>
      <c r="D66" s="18">
        <f t="shared" si="4"/>
        <v>0.32000000000000017</v>
      </c>
      <c r="E66" s="17">
        <f t="shared" si="3"/>
        <v>0.80559933042410081</v>
      </c>
    </row>
    <row r="67" spans="1:5" ht="14">
      <c r="A67" s="17">
        <f t="shared" ref="A67:A130" si="7">(1-(2*3.14*SIN(C67)/(2*3.14*C67)))^0.66*((C67/(2*3.14))-(SIN(C67)/(2*3.14)))</f>
        <v>0.22902892756247886</v>
      </c>
      <c r="B67" s="17">
        <f t="shared" si="5"/>
        <v>139.02548720036006</v>
      </c>
      <c r="C67" s="17">
        <f t="shared" si="6"/>
        <v>2.426450446298773</v>
      </c>
      <c r="D67" s="18">
        <f t="shared" ref="D67:D130" si="8">D66+0.005</f>
        <v>0.32500000000000018</v>
      </c>
      <c r="E67" s="17">
        <f t="shared" ref="E67:E130" si="9">(1-(2*3.14*SIN(C67)/(2*3.14*C67)))^0.66</f>
        <v>0.81226680137574414</v>
      </c>
    </row>
    <row r="68" spans="1:5" ht="14">
      <c r="A68" s="17">
        <f t="shared" si="7"/>
        <v>0.23578160816246096</v>
      </c>
      <c r="B68" s="17">
        <f t="shared" si="5"/>
        <v>140.24637032088361</v>
      </c>
      <c r="C68" s="17">
        <f t="shared" si="6"/>
        <v>2.4477588585354706</v>
      </c>
      <c r="D68" s="18">
        <f t="shared" si="8"/>
        <v>0.33000000000000018</v>
      </c>
      <c r="E68" s="17">
        <f t="shared" si="9"/>
        <v>0.81885385350238304</v>
      </c>
    </row>
    <row r="69" spans="1:5" ht="14">
      <c r="A69" s="17">
        <f t="shared" si="7"/>
        <v>0.24260869856458508</v>
      </c>
      <c r="B69" s="17">
        <f t="shared" si="5"/>
        <v>141.46256850535238</v>
      </c>
      <c r="C69" s="17">
        <f t="shared" si="6"/>
        <v>2.4689855032818331</v>
      </c>
      <c r="D69" s="18">
        <f t="shared" si="8"/>
        <v>0.33500000000000019</v>
      </c>
      <c r="E69" s="17">
        <f t="shared" si="9"/>
        <v>0.82536144063196759</v>
      </c>
    </row>
    <row r="70" spans="1:5" ht="14">
      <c r="A70" s="17">
        <f t="shared" si="7"/>
        <v>0.2495088588747596</v>
      </c>
      <c r="B70" s="17">
        <f t="shared" si="5"/>
        <v>142.67427074191608</v>
      </c>
      <c r="C70" s="17">
        <f t="shared" si="6"/>
        <v>2.4901336790005337</v>
      </c>
      <c r="D70" s="18">
        <f t="shared" si="8"/>
        <v>0.34000000000000019</v>
      </c>
      <c r="E70" s="17">
        <f t="shared" si="9"/>
        <v>0.83179047831121744</v>
      </c>
    </row>
    <row r="71" spans="1:5" ht="14">
      <c r="A71" s="17">
        <f t="shared" si="7"/>
        <v>0.25648073688034773</v>
      </c>
      <c r="B71" s="17">
        <f t="shared" si="5"/>
        <v>143.88166055007244</v>
      </c>
      <c r="C71" s="17">
        <f t="shared" si="6"/>
        <v>2.5112065887083448</v>
      </c>
      <c r="D71" s="18">
        <f t="shared" si="8"/>
        <v>0.3450000000000002</v>
      </c>
      <c r="E71" s="17">
        <f t="shared" si="9"/>
        <v>0.8381418455125379</v>
      </c>
    </row>
    <row r="72" spans="1:5" ht="14">
      <c r="A72" s="17">
        <f t="shared" si="7"/>
        <v>0.26352296815879578</v>
      </c>
      <c r="B72" s="17">
        <f t="shared" si="5"/>
        <v>145.08491630054203</v>
      </c>
      <c r="C72" s="17">
        <f t="shared" si="6"/>
        <v>2.5322073455589988</v>
      </c>
      <c r="D72" s="18">
        <f t="shared" si="8"/>
        <v>0.3500000000000002</v>
      </c>
      <c r="E72" s="17">
        <f t="shared" si="9"/>
        <v>0.84441638623072657</v>
      </c>
    </row>
    <row r="73" spans="1:5" ht="14">
      <c r="A73" s="17">
        <f t="shared" si="7"/>
        <v>0.27063417617708146</v>
      </c>
      <c r="B73" s="17">
        <f t="shared" si="5"/>
        <v>146.28421151599323</v>
      </c>
      <c r="C73" s="17">
        <f t="shared" si="6"/>
        <v>2.553138978091829</v>
      </c>
      <c r="D73" s="18">
        <f t="shared" si="8"/>
        <v>0.3550000000000002</v>
      </c>
      <c r="E73" s="17">
        <f t="shared" si="9"/>
        <v>0.85061491097763853</v>
      </c>
    </row>
    <row r="74" spans="1:5" ht="14">
      <c r="A74" s="17">
        <f t="shared" si="7"/>
        <v>0.27781297238226021</v>
      </c>
      <c r="B74" s="17">
        <f t="shared" si="5"/>
        <v>147.47971515416236</v>
      </c>
      <c r="C74" s="17">
        <f t="shared" si="6"/>
        <v>2.5740044351731384</v>
      </c>
      <c r="D74" s="18">
        <f t="shared" si="8"/>
        <v>0.36000000000000021</v>
      </c>
      <c r="E74" s="17">
        <f t="shared" si="9"/>
        <v>0.85673819818225816</v>
      </c>
    </row>
    <row r="75" spans="1:5" ht="14">
      <c r="A75" s="17">
        <f t="shared" si="7"/>
        <v>0.2850579562833489</v>
      </c>
      <c r="B75" s="17">
        <f t="shared" si="5"/>
        <v>148.67159187477441</v>
      </c>
      <c r="C75" s="17">
        <f t="shared" si="6"/>
        <v>2.5948065906548474</v>
      </c>
      <c r="D75" s="18">
        <f t="shared" si="8"/>
        <v>0.36500000000000021</v>
      </c>
      <c r="E75" s="17">
        <f t="shared" si="9"/>
        <v>0.86278699550295879</v>
      </c>
    </row>
    <row r="76" spans="1:5" ht="14">
      <c r="A76" s="17">
        <f t="shared" si="7"/>
        <v>0.29236771552476787</v>
      </c>
      <c r="B76" s="17">
        <f t="shared" si="5"/>
        <v>149.86000229155115</v>
      </c>
      <c r="C76" s="17">
        <f t="shared" si="6"/>
        <v>2.6155482477728564</v>
      </c>
      <c r="D76" s="18">
        <f t="shared" si="8"/>
        <v>0.37000000000000022</v>
      </c>
      <c r="E76" s="17">
        <f t="shared" si="9"/>
        <v>0.86876202105814138</v>
      </c>
    </row>
    <row r="77" spans="1:5" ht="14">
      <c r="A77" s="17">
        <f t="shared" si="7"/>
        <v>0.29974082595153312</v>
      </c>
      <c r="B77" s="17">
        <f t="shared" si="5"/>
        <v>151.04510321048087</v>
      </c>
      <c r="C77" s="17">
        <f t="shared" si="6"/>
        <v>2.6362321433056368</v>
      </c>
      <c r="D77" s="18">
        <f t="shared" si="8"/>
        <v>0.37500000000000022</v>
      </c>
      <c r="E77" s="17">
        <f t="shared" si="9"/>
        <v>0.87466396458090612</v>
      </c>
    </row>
    <row r="78" spans="1:5" ht="14">
      <c r="A78" s="17">
        <f t="shared" si="7"/>
        <v>0.30717585166637001</v>
      </c>
      <c r="B78" s="17">
        <f t="shared" si="5"/>
        <v>152.22704785542868</v>
      </c>
      <c r="C78" s="17">
        <f t="shared" si="6"/>
        <v>2.6568609515118675</v>
      </c>
      <c r="D78" s="18">
        <f t="shared" si="8"/>
        <v>0.38000000000000023</v>
      </c>
      <c r="E78" s="17">
        <f t="shared" si="9"/>
        <v>0.88049348850292997</v>
      </c>
    </row>
    <row r="79" spans="1:5" ht="14">
      <c r="A79" s="17">
        <f t="shared" si="7"/>
        <v>0.31467134507889588</v>
      </c>
      <c r="B79" s="17">
        <f t="shared" si="5"/>
        <v>153.40598608207506</v>
      </c>
      <c r="C79" s="17">
        <f t="shared" si="6"/>
        <v>2.6774372878643677</v>
      </c>
      <c r="D79" s="18">
        <f t="shared" si="8"/>
        <v>0.38500000000000023</v>
      </c>
      <c r="E79" s="17">
        <f t="shared" si="9"/>
        <v>0.88625122897228192</v>
      </c>
    </row>
    <row r="80" spans="1:5" ht="14">
      <c r="A80" s="17">
        <f t="shared" si="7"/>
        <v>0.32222584694699841</v>
      </c>
      <c r="B80" s="17">
        <f t="shared" si="5"/>
        <v>154.58206458109331</v>
      </c>
      <c r="C80" s="17">
        <f t="shared" si="6"/>
        <v>2.6979637125962053</v>
      </c>
      <c r="D80" s="18">
        <f t="shared" si="8"/>
        <v>0.39000000000000024</v>
      </c>
      <c r="E80" s="17">
        <f t="shared" si="9"/>
        <v>0.89193779680951346</v>
      </c>
    </row>
    <row r="81" spans="1:5" ht="14">
      <c r="A81" s="17">
        <f t="shared" si="7"/>
        <v>0.32983788641051698</v>
      </c>
      <c r="B81" s="17">
        <f t="shared" si="5"/>
        <v>155.75542707140286</v>
      </c>
      <c r="C81" s="17">
        <f t="shared" si="6"/>
        <v>2.7184427340736028</v>
      </c>
      <c r="D81" s="18">
        <f t="shared" si="8"/>
        <v>0.39500000000000024</v>
      </c>
      <c r="E81" s="17">
        <f t="shared" si="9"/>
        <v>0.89755377840600081</v>
      </c>
    </row>
    <row r="82" spans="1:5" ht="14">
      <c r="A82" s="17">
        <f t="shared" si="7"/>
        <v>0.33750598101731388</v>
      </c>
      <c r="B82" s="17">
        <f t="shared" si="5"/>
        <v>156.92621448427192</v>
      </c>
      <c r="C82" s="17">
        <f t="shared" si="6"/>
        <v>2.7388768120091322</v>
      </c>
      <c r="D82" s="18">
        <f t="shared" si="8"/>
        <v>0.40000000000000024</v>
      </c>
      <c r="E82" s="17">
        <f t="shared" si="9"/>
        <v>0.90309973656818776</v>
      </c>
    </row>
    <row r="83" spans="1:5" ht="14">
      <c r="A83" s="17">
        <f t="shared" si="7"/>
        <v>0.34522863674180293</v>
      </c>
      <c r="B83" s="17">
        <f t="shared" si="5"/>
        <v>158.09456513898425</v>
      </c>
      <c r="C83" s="17">
        <f t="shared" si="6"/>
        <v>2.7592683605276749</v>
      </c>
      <c r="D83" s="18">
        <f t="shared" si="8"/>
        <v>0.40500000000000025</v>
      </c>
      <c r="E83" s="17">
        <f t="shared" si="9"/>
        <v>0.90857621131107891</v>
      </c>
    </row>
    <row r="84" spans="1:5" ht="14">
      <c r="A84" s="17">
        <f t="shared" si="7"/>
        <v>0.35300434799598568</v>
      </c>
      <c r="B84" s="17">
        <f t="shared" si="5"/>
        <v>159.26061491073176</v>
      </c>
      <c r="C84" s="17">
        <f t="shared" si="6"/>
        <v>2.7796197510966989</v>
      </c>
      <c r="D84" s="18">
        <f t="shared" si="8"/>
        <v>0.41000000000000025</v>
      </c>
      <c r="E84" s="17">
        <f t="shared" si="9"/>
        <v>0.91398372060406263</v>
      </c>
    </row>
    <row r="85" spans="1:5" ht="14">
      <c r="A85" s="17">
        <f t="shared" si="7"/>
        <v>0.36083159763302747</v>
      </c>
      <c r="B85" s="17">
        <f t="shared" si="5"/>
        <v>160.42449739134813</v>
      </c>
      <c r="C85" s="17">
        <f t="shared" si="6"/>
        <v>2.7999333153315851</v>
      </c>
      <c r="D85" s="18">
        <f t="shared" si="8"/>
        <v>0.41500000000000026</v>
      </c>
      <c r="E85" s="17">
        <f t="shared" si="9"/>
        <v>0.91932276107189359</v>
      </c>
    </row>
    <row r="86" spans="1:5" ht="14">
      <c r="A86" s="17">
        <f t="shared" si="7"/>
        <v>0.36870885694338734</v>
      </c>
      <c r="B86" s="17">
        <f t="shared" si="5"/>
        <v>161.58634404345415</v>
      </c>
      <c r="C86" s="17">
        <f t="shared" si="6"/>
        <v>2.8202113476859729</v>
      </c>
      <c r="D86" s="18">
        <f t="shared" si="8"/>
        <v>0.42000000000000026</v>
      </c>
      <c r="E86" s="17">
        <f t="shared" si="9"/>
        <v>0.92459380865343765</v>
      </c>
    </row>
    <row r="87" spans="1:5" ht="14">
      <c r="A87" s="17">
        <f t="shared" si="7"/>
        <v>0.37663458564349661</v>
      </c>
      <c r="B87" s="17">
        <f t="shared" si="5"/>
        <v>162.74628434854836</v>
      </c>
      <c r="C87" s="17">
        <f t="shared" si="6"/>
        <v>2.8404561080364221</v>
      </c>
      <c r="D87" s="18">
        <f t="shared" si="8"/>
        <v>0.42500000000000027</v>
      </c>
      <c r="E87" s="17">
        <f t="shared" si="9"/>
        <v>0.92979731922057096</v>
      </c>
    </row>
    <row r="88" spans="1:5" ht="14">
      <c r="A88" s="17">
        <f t="shared" si="7"/>
        <v>0.38460723185696899</v>
      </c>
      <c r="B88" s="17">
        <f t="shared" si="5"/>
        <v>163.90444594953985</v>
      </c>
      <c r="C88" s="17">
        <f t="shared" si="6"/>
        <v>2.8606698241700825</v>
      </c>
      <c r="D88" s="18">
        <f t="shared" si="8"/>
        <v>0.43000000000000027</v>
      </c>
      <c r="E88" s="17">
        <f t="shared" si="9"/>
        <v>0.93493372915943918</v>
      </c>
    </row>
    <row r="89" spans="1:5" ht="14">
      <c r="A89" s="17">
        <f t="shared" si="7"/>
        <v>0.39262523208830169</v>
      </c>
      <c r="B89" s="17">
        <f t="shared" si="5"/>
        <v>165.06095478819026</v>
      </c>
      <c r="C89" s="17">
        <f t="shared" si="6"/>
        <v>2.8808546941835034</v>
      </c>
      <c r="D89" s="18">
        <f t="shared" si="8"/>
        <v>0.43500000000000028</v>
      </c>
      <c r="E89" s="17">
        <f t="shared" si="9"/>
        <v>0.94000345591610002</v>
      </c>
    </row>
    <row r="90" spans="1:5" ht="14">
      <c r="A90" s="17">
        <f t="shared" si="7"/>
        <v>0.40068701118901351</v>
      </c>
      <c r="B90" s="17">
        <f t="shared" si="5"/>
        <v>166.21593523790159</v>
      </c>
      <c r="C90" s="17">
        <f t="shared" si="6"/>
        <v>2.901012888800218</v>
      </c>
      <c r="D90" s="18">
        <f t="shared" si="8"/>
        <v>0.44000000000000028</v>
      </c>
      <c r="E90" s="17">
        <f t="shared" si="9"/>
        <v>0.94500689850841568</v>
      </c>
    </row>
    <row r="91" spans="1:5" ht="14">
      <c r="A91" s="17">
        <f t="shared" si="7"/>
        <v>0.40879098231614869</v>
      </c>
      <c r="B91" s="17">
        <f t="shared" si="5"/>
        <v>167.36951023226268</v>
      </c>
      <c r="C91" s="17">
        <f t="shared" si="6"/>
        <v>2.9211465536143009</v>
      </c>
      <c r="D91" s="18">
        <f t="shared" si="8"/>
        <v>0.44500000000000028</v>
      </c>
      <c r="E91" s="17">
        <f t="shared" si="9"/>
        <v>0.94994443800590844</v>
      </c>
    </row>
    <row r="92" spans="1:5" ht="14">
      <c r="A92" s="17">
        <f t="shared" si="7"/>
        <v>0.41693554688305451</v>
      </c>
      <c r="B92" s="17">
        <f t="shared" si="5"/>
        <v>168.52180138974259</v>
      </c>
      <c r="C92" s="17">
        <f t="shared" si="6"/>
        <v>2.9412578112666745</v>
      </c>
      <c r="D92" s="18">
        <f t="shared" si="8"/>
        <v>0.45000000000000029</v>
      </c>
      <c r="E92" s="17">
        <f t="shared" si="9"/>
        <v>0.95481643797915494</v>
      </c>
    </row>
    <row r="93" spans="1:5" ht="14">
      <c r="A93" s="17">
        <f t="shared" si="7"/>
        <v>0.42511909450232743</v>
      </c>
      <c r="B93" s="17">
        <f t="shared" si="5"/>
        <v>169.67292913489942</v>
      </c>
      <c r="C93" s="17">
        <f t="shared" si="6"/>
        <v>2.9613487635606037</v>
      </c>
      <c r="D93" s="18">
        <f t="shared" si="8"/>
        <v>0.45500000000000029</v>
      </c>
      <c r="E93" s="17">
        <f t="shared" si="9"/>
        <v>0.95962324492016771</v>
      </c>
    </row>
    <row r="94" spans="1:5" ht="14">
      <c r="A94" s="17">
        <f t="shared" si="7"/>
        <v>0.43334000292080121</v>
      </c>
      <c r="B94" s="17">
        <f t="shared" si="5"/>
        <v>170.82301281645465</v>
      </c>
      <c r="C94" s="17">
        <f t="shared" si="6"/>
        <v>2.9814214935224763</v>
      </c>
      <c r="D94" s="18">
        <f t="shared" si="8"/>
        <v>0.4600000000000003</v>
      </c>
      <c r="E94" s="17">
        <f t="shared" si="9"/>
        <v>0.96436518863509124</v>
      </c>
    </row>
    <row r="95" spans="1:5" ht="14">
      <c r="A95" s="17">
        <f t="shared" si="7"/>
        <v>0.441596637946432</v>
      </c>
      <c r="B95" s="17">
        <f t="shared" si="5"/>
        <v>171.97217082256594</v>
      </c>
      <c r="C95" s="17">
        <f t="shared" si="6"/>
        <v>3.0014780674136938</v>
      </c>
      <c r="D95" s="18">
        <f t="shared" si="8"/>
        <v>0.4650000000000003</v>
      </c>
      <c r="E95" s="17">
        <f t="shared" si="9"/>
        <v>0.96904258261042853</v>
      </c>
    </row>
    <row r="96" spans="1:5" ht="14">
      <c r="A96" s="17">
        <f t="shared" si="7"/>
        <v>0.44988735336692004</v>
      </c>
      <c r="B96" s="17">
        <f t="shared" si="5"/>
        <v>173.12052069361781</v>
      </c>
      <c r="C96" s="17">
        <f t="shared" si="6"/>
        <v>3.0215205366992377</v>
      </c>
      <c r="D96" s="18">
        <f t="shared" si="8"/>
        <v>0.47000000000000031</v>
      </c>
      <c r="E96" s="17">
        <f t="shared" si="9"/>
        <v>0.97365572435391401</v>
      </c>
    </row>
    <row r="97" spans="1:5" ht="14">
      <c r="A97" s="17">
        <f t="shared" si="7"/>
        <v>0.45821049085988097</v>
      </c>
      <c r="B97" s="17">
        <f t="shared" si="5"/>
        <v>174.26817923283616</v>
      </c>
      <c r="C97" s="17">
        <f t="shared" si="6"/>
        <v>3.0415509399782543</v>
      </c>
      <c r="D97" s="18">
        <f t="shared" si="8"/>
        <v>0.47500000000000031</v>
      </c>
      <c r="E97" s="17">
        <f t="shared" si="9"/>
        <v>0.9782048957110443</v>
      </c>
    </row>
    <row r="98" spans="1:5" ht="14">
      <c r="A98" s="17">
        <f t="shared" si="7"/>
        <v>0.466564379894368</v>
      </c>
      <c r="B98" s="17">
        <f t="shared" si="5"/>
        <v>175.41526261502202</v>
      </c>
      <c r="C98" s="17">
        <f t="shared" si="6"/>
        <v>3.0615713048818165</v>
      </c>
      <c r="D98" s="18">
        <f t="shared" si="8"/>
        <v>0.48000000000000032</v>
      </c>
      <c r="E98" s="17">
        <f t="shared" si="9"/>
        <v>0.98269036315819613</v>
      </c>
    </row>
    <row r="99" spans="1:5" ht="14">
      <c r="A99" s="17">
        <f t="shared" si="7"/>
        <v>0.47494733762351765</v>
      </c>
      <c r="B99" s="17">
        <f t="shared" si="5"/>
        <v>176.56188649368991</v>
      </c>
      <c r="C99" s="17">
        <f t="shared" si="6"/>
        <v>3.0815836499428406</v>
      </c>
      <c r="D99" s="18">
        <f t="shared" si="8"/>
        <v>0.48500000000000032</v>
      </c>
      <c r="E99" s="17">
        <f t="shared" si="9"/>
        <v>0.98711237807316599</v>
      </c>
    </row>
    <row r="100" spans="1:5" ht="14">
      <c r="A100" s="17">
        <f t="shared" si="7"/>
        <v>0.48335766876807301</v>
      </c>
      <c r="B100" s="17">
        <f t="shared" si="5"/>
        <v>177.70816610688931</v>
      </c>
      <c r="C100" s="17">
        <f t="shared" si="6"/>
        <v>3.1015899864430132</v>
      </c>
      <c r="D100" s="18">
        <f t="shared" si="8"/>
        <v>0.49000000000000032</v>
      </c>
      <c r="E100" s="17">
        <f t="shared" si="9"/>
        <v>0.99147117698388998</v>
      </c>
    </row>
    <row r="101" spans="1:5" ht="14">
      <c r="A101" s="17">
        <f t="shared" si="7"/>
        <v>0.49179366549051762</v>
      </c>
      <c r="B101" s="17">
        <f t="shared" si="5"/>
        <v>178.85421638197946</v>
      </c>
      <c r="C101" s="17">
        <f t="shared" si="6"/>
        <v>3.1215923202414602</v>
      </c>
      <c r="D101" s="18">
        <f t="shared" si="8"/>
        <v>0.49500000000000033</v>
      </c>
      <c r="E101" s="17">
        <f t="shared" si="9"/>
        <v>0.99576698179602607</v>
      </c>
    </row>
    <row r="102" spans="1:5" ht="14">
      <c r="A102" s="17">
        <f t="shared" si="7"/>
        <v>0.50025360725952173</v>
      </c>
      <c r="B102" s="17">
        <f t="shared" si="5"/>
        <v>180.0001520396242</v>
      </c>
      <c r="C102" s="17">
        <f t="shared" si="6"/>
        <v>3.1415926535897944</v>
      </c>
      <c r="D102" s="18">
        <f t="shared" si="8"/>
        <v>0.50000000000000033</v>
      </c>
      <c r="E102" s="17">
        <f t="shared" si="9"/>
        <v>1.0000000000000002</v>
      </c>
    </row>
    <row r="103" spans="1:5" ht="14">
      <c r="A103" s="17">
        <f t="shared" si="7"/>
        <v>0.50873576070438697</v>
      </c>
      <c r="B103" s="17">
        <f t="shared" si="5"/>
        <v>181.14608769726897</v>
      </c>
      <c r="C103" s="17">
        <f t="shared" si="6"/>
        <v>3.1615929869381287</v>
      </c>
      <c r="D103" s="18">
        <f t="shared" si="8"/>
        <v>0.50500000000000034</v>
      </c>
      <c r="E103" s="17">
        <f t="shared" si="9"/>
        <v>1.0041704248580583</v>
      </c>
    </row>
    <row r="104" spans="1:5" ht="14">
      <c r="A104" s="17">
        <f t="shared" si="7"/>
        <v>0.5172383794591402</v>
      </c>
      <c r="B104" s="17">
        <f t="shared" si="5"/>
        <v>182.29213797235911</v>
      </c>
      <c r="C104" s="17">
        <f t="shared" si="6"/>
        <v>3.1815953207365757</v>
      </c>
      <c r="D104" s="18">
        <f t="shared" si="8"/>
        <v>0.51000000000000034</v>
      </c>
      <c r="E104" s="17">
        <f t="shared" si="9"/>
        <v>1.0082784355717882</v>
      </c>
    </row>
    <row r="105" spans="1:5" ht="14">
      <c r="A105" s="17">
        <f t="shared" si="7"/>
        <v>0.52575970399590155</v>
      </c>
      <c r="B105" s="17">
        <f t="shared" si="5"/>
        <v>183.43841758555848</v>
      </c>
      <c r="C105" s="17">
        <f t="shared" si="6"/>
        <v>3.2016016572367483</v>
      </c>
      <c r="D105" s="18">
        <f t="shared" si="8"/>
        <v>0.51500000000000035</v>
      </c>
      <c r="E105" s="17">
        <f t="shared" si="9"/>
        <v>1.0123241974305155</v>
      </c>
    </row>
    <row r="106" spans="1:5" ht="14">
      <c r="A106" s="17">
        <f t="shared" si="7"/>
        <v>0.53429796144712849</v>
      </c>
      <c r="B106" s="17">
        <f t="shared" si="5"/>
        <v>184.58504146422641</v>
      </c>
      <c r="C106" s="17">
        <f t="shared" si="6"/>
        <v>3.2216140022977724</v>
      </c>
      <c r="D106" s="18">
        <f t="shared" si="8"/>
        <v>0.52000000000000035</v>
      </c>
      <c r="E106" s="17">
        <f t="shared" si="9"/>
        <v>1.016307861940918</v>
      </c>
    </row>
    <row r="107" spans="1:5" ht="14">
      <c r="A107" s="17">
        <f t="shared" si="7"/>
        <v>0.54285136541628842</v>
      </c>
      <c r="B107" s="17">
        <f t="shared" si="5"/>
        <v>185.73212484641223</v>
      </c>
      <c r="C107" s="17">
        <f t="shared" si="6"/>
        <v>3.2416343672013346</v>
      </c>
      <c r="D107" s="18">
        <f t="shared" si="8"/>
        <v>0.52500000000000036</v>
      </c>
      <c r="E107" s="17">
        <f t="shared" si="9"/>
        <v>1.0202295669381269</v>
      </c>
    </row>
    <row r="108" spans="1:5" ht="14">
      <c r="A108" s="17">
        <f t="shared" si="7"/>
        <v>0.55141811577650257</v>
      </c>
      <c r="B108" s="17">
        <f t="shared" si="5"/>
        <v>186.87978338563059</v>
      </c>
      <c r="C108" s="17">
        <f t="shared" si="6"/>
        <v>3.2616647704803512</v>
      </c>
      <c r="D108" s="18">
        <f t="shared" si="8"/>
        <v>0.53000000000000036</v>
      </c>
      <c r="E108" s="17">
        <f t="shared" si="9"/>
        <v>1.0240894366785445</v>
      </c>
    </row>
    <row r="109" spans="1:5" ht="14">
      <c r="A109" s="17">
        <f t="shared" si="7"/>
        <v>0.55999639845664606</v>
      </c>
      <c r="B109" s="17">
        <f t="shared" si="5"/>
        <v>188.02813325668248</v>
      </c>
      <c r="C109" s="17">
        <f t="shared" si="6"/>
        <v>3.2817072397658951</v>
      </c>
      <c r="D109" s="18">
        <f t="shared" si="8"/>
        <v>0.53500000000000036</v>
      </c>
      <c r="E109" s="17">
        <f t="shared" si="9"/>
        <v>1.0278875819145239</v>
      </c>
    </row>
    <row r="110" spans="1:5" ht="14">
      <c r="A110" s="17">
        <f t="shared" si="7"/>
        <v>0.56858438521436061</v>
      </c>
      <c r="B110" s="17">
        <f t="shared" si="5"/>
        <v>189.17729126279377</v>
      </c>
      <c r="C110" s="17">
        <f t="shared" si="6"/>
        <v>3.3017638136571126</v>
      </c>
      <c r="D110" s="18">
        <f t="shared" si="8"/>
        <v>0.54000000000000037</v>
      </c>
      <c r="E110" s="17">
        <f t="shared" si="9"/>
        <v>1.0316240999510196</v>
      </c>
    </row>
    <row r="111" spans="1:5" ht="14">
      <c r="A111" s="17">
        <f t="shared" si="7"/>
        <v>0.57718023339539815</v>
      </c>
      <c r="B111" s="17">
        <f t="shared" si="5"/>
        <v>190.327374944349</v>
      </c>
      <c r="C111" s="17">
        <f t="shared" si="6"/>
        <v>3.3218365436189852</v>
      </c>
      <c r="D111" s="18">
        <f t="shared" si="8"/>
        <v>0.54500000000000037</v>
      </c>
      <c r="E111" s="17">
        <f t="shared" si="9"/>
        <v>1.035299074684239</v>
      </c>
    </row>
    <row r="112" spans="1:5" ht="14">
      <c r="A112" s="17">
        <f t="shared" si="7"/>
        <v>0.58578208567865897</v>
      </c>
      <c r="B112" s="17">
        <f t="shared" si="5"/>
        <v>191.47850268950583</v>
      </c>
      <c r="C112" s="17">
        <f t="shared" si="6"/>
        <v>3.3419274959129144</v>
      </c>
      <c r="D112" s="18">
        <f t="shared" si="8"/>
        <v>0.55000000000000038</v>
      </c>
      <c r="E112" s="17">
        <f t="shared" si="9"/>
        <v>1.03891257662228</v>
      </c>
    </row>
    <row r="113" spans="1:5" ht="14">
      <c r="A113" s="17">
        <f t="shared" si="7"/>
        <v>0.59438806980625136</v>
      </c>
      <c r="B113" s="17">
        <f t="shared" si="5"/>
        <v>192.63079384698571</v>
      </c>
      <c r="C113" s="17">
        <f t="shared" si="6"/>
        <v>3.362038753565288</v>
      </c>
      <c r="D113" s="18">
        <f t="shared" si="8"/>
        <v>0.55500000000000038</v>
      </c>
      <c r="E113" s="17">
        <f t="shared" si="9"/>
        <v>1.0424646628876704</v>
      </c>
    </row>
    <row r="114" spans="1:5" ht="14">
      <c r="A114" s="17">
        <f t="shared" si="7"/>
        <v>0.60299629829783985</v>
      </c>
      <c r="B114" s="17">
        <f t="shared" si="5"/>
        <v>193.78436884134683</v>
      </c>
      <c r="C114" s="17">
        <f t="shared" si="6"/>
        <v>3.3821724183793709</v>
      </c>
      <c r="D114" s="18">
        <f t="shared" si="8"/>
        <v>0.56000000000000039</v>
      </c>
      <c r="E114" s="17">
        <f t="shared" si="9"/>
        <v>1.0459553772016665</v>
      </c>
    </row>
    <row r="115" spans="1:5" ht="14">
      <c r="A115" s="17">
        <f t="shared" si="7"/>
        <v>0.6116048681485029</v>
      </c>
      <c r="B115" s="17">
        <f t="shared" si="5"/>
        <v>194.93934929105819</v>
      </c>
      <c r="C115" s="17">
        <f t="shared" si="6"/>
        <v>3.402330612996086</v>
      </c>
      <c r="D115" s="18">
        <f t="shared" si="8"/>
        <v>0.56500000000000039</v>
      </c>
      <c r="E115" s="17">
        <f t="shared" si="9"/>
        <v>1.0493847498501092</v>
      </c>
    </row>
    <row r="116" spans="1:5" ht="14">
      <c r="A116" s="17">
        <f t="shared" si="7"/>
        <v>0.62021186050925303</v>
      </c>
      <c r="B116" s="17">
        <f t="shared" si="5"/>
        <v>196.09585812970857</v>
      </c>
      <c r="C116" s="17">
        <f t="shared" si="6"/>
        <v>3.4225154830095064</v>
      </c>
      <c r="D116" s="18">
        <f t="shared" si="8"/>
        <v>0.5700000000000004</v>
      </c>
      <c r="E116" s="17">
        <f t="shared" si="9"/>
        <v>1.0527527976305622</v>
      </c>
    </row>
    <row r="117" spans="1:5" ht="14">
      <c r="A117" s="17">
        <f t="shared" si="7"/>
        <v>0.62881534034931541</v>
      </c>
      <c r="B117" s="17">
        <f t="shared" si="5"/>
        <v>197.25401973070007</v>
      </c>
      <c r="C117" s="17">
        <f t="shared" si="6"/>
        <v>3.4427291991431668</v>
      </c>
      <c r="D117" s="18">
        <f t="shared" si="8"/>
        <v>0.5750000000000004</v>
      </c>
      <c r="E117" s="17">
        <f t="shared" si="9"/>
        <v>1.0560595237804018</v>
      </c>
    </row>
    <row r="118" spans="1:5" ht="14">
      <c r="A118" s="17">
        <f t="shared" si="7"/>
        <v>0.63741335609918948</v>
      </c>
      <c r="B118" s="17">
        <f t="shared" si="5"/>
        <v>198.41396003579425</v>
      </c>
      <c r="C118" s="17">
        <f t="shared" si="6"/>
        <v>3.462973959493616</v>
      </c>
      <c r="D118" s="18">
        <f t="shared" si="8"/>
        <v>0.5800000000000004</v>
      </c>
      <c r="E118" s="17">
        <f t="shared" si="9"/>
        <v>1.0593049178854457</v>
      </c>
    </row>
    <row r="119" spans="1:5" ht="14">
      <c r="A119" s="17">
        <f t="shared" si="7"/>
        <v>0.64600393927344102</v>
      </c>
      <c r="B119" s="17">
        <f t="shared" si="5"/>
        <v>199.5758066879003</v>
      </c>
      <c r="C119" s="17">
        <f t="shared" si="6"/>
        <v>3.4832519918480038</v>
      </c>
      <c r="D119" s="18">
        <f t="shared" si="8"/>
        <v>0.58500000000000041</v>
      </c>
      <c r="E119" s="17">
        <f t="shared" si="9"/>
        <v>1.0624889557686477</v>
      </c>
    </row>
    <row r="120" spans="1:5" ht="14">
      <c r="A120" s="17">
        <f t="shared" si="7"/>
        <v>0.65458510407209924</v>
      </c>
      <c r="B120" s="17">
        <f t="shared" si="5"/>
        <v>200.73968916851663</v>
      </c>
      <c r="C120" s="17">
        <f t="shared" si="6"/>
        <v>3.50356555608289</v>
      </c>
      <c r="D120" s="18">
        <f t="shared" si="8"/>
        <v>0.59000000000000041</v>
      </c>
      <c r="E120" s="17">
        <f t="shared" si="9"/>
        <v>1.0656115993582982</v>
      </c>
    </row>
    <row r="121" spans="1:5" ht="14">
      <c r="A121" s="17">
        <f t="shared" si="7"/>
        <v>0.6631548469594345</v>
      </c>
      <c r="B121" s="17">
        <f t="shared" si="5"/>
        <v>201.90573894026417</v>
      </c>
      <c r="C121" s="17">
        <f t="shared" si="6"/>
        <v>3.523916946651914</v>
      </c>
      <c r="D121" s="18">
        <f t="shared" si="8"/>
        <v>0.59500000000000042</v>
      </c>
      <c r="E121" s="17">
        <f t="shared" si="9"/>
        <v>1.0686727965350971</v>
      </c>
    </row>
    <row r="122" spans="1:5" ht="14">
      <c r="A122" s="17">
        <f t="shared" si="7"/>
        <v>0.6717111462188089</v>
      </c>
      <c r="B122" s="17">
        <f t="shared" si="5"/>
        <v>203.0740895949765</v>
      </c>
      <c r="C122" s="17">
        <f t="shared" si="6"/>
        <v>3.5443084951704567</v>
      </c>
      <c r="D122" s="18">
        <f t="shared" si="8"/>
        <v>0.60000000000000042</v>
      </c>
      <c r="E122" s="17">
        <f t="shared" si="9"/>
        <v>1.0716724809573748</v>
      </c>
    </row>
    <row r="123" spans="1:5" ht="14">
      <c r="A123" s="17">
        <f t="shared" si="7"/>
        <v>0.68025196148217792</v>
      </c>
      <c r="B123" s="17">
        <f t="shared" si="5"/>
        <v>204.24487700784556</v>
      </c>
      <c r="C123" s="17">
        <f t="shared" si="6"/>
        <v>3.5647425731059861</v>
      </c>
      <c r="D123" s="18">
        <f t="shared" si="8"/>
        <v>0.60500000000000043</v>
      </c>
      <c r="E123" s="17">
        <f t="shared" si="9"/>
        <v>1.0746105718636485</v>
      </c>
    </row>
    <row r="124" spans="1:5" ht="14">
      <c r="A124" s="17">
        <f t="shared" si="7"/>
        <v>0.68877523323272138</v>
      </c>
      <c r="B124" s="17">
        <f t="shared" si="5"/>
        <v>205.41823949815509</v>
      </c>
      <c r="C124" s="17">
        <f t="shared" si="6"/>
        <v>3.5852215945833836</v>
      </c>
      <c r="D124" s="18">
        <f t="shared" si="8"/>
        <v>0.61000000000000043</v>
      </c>
      <c r="E124" s="17">
        <f t="shared" si="9"/>
        <v>1.0774869738516035</v>
      </c>
    </row>
    <row r="125" spans="1:5" ht="14">
      <c r="A125" s="17">
        <f t="shared" si="7"/>
        <v>0.69727888227894264</v>
      </c>
      <c r="B125" s="17">
        <f t="shared" si="5"/>
        <v>206.59431799717336</v>
      </c>
      <c r="C125" s="17">
        <f t="shared" si="6"/>
        <v>3.6057480193152212</v>
      </c>
      <c r="D125" s="18">
        <f t="shared" si="8"/>
        <v>0.61500000000000044</v>
      </c>
      <c r="E125" s="17">
        <f t="shared" si="9"/>
        <v>1.0803015766324802</v>
      </c>
    </row>
    <row r="126" spans="1:5" ht="14">
      <c r="A126" s="17">
        <f t="shared" si="7"/>
        <v>0.70576080919845796</v>
      </c>
      <c r="B126" s="17">
        <f t="shared" si="5"/>
        <v>207.77325622381974</v>
      </c>
      <c r="C126" s="17">
        <f t="shared" si="6"/>
        <v>3.6263243556677214</v>
      </c>
      <c r="D126" s="18">
        <f t="shared" si="8"/>
        <v>0.62000000000000044</v>
      </c>
      <c r="E126" s="17">
        <f t="shared" si="9"/>
        <v>1.083054254759741</v>
      </c>
    </row>
    <row r="127" spans="1:5" ht="14">
      <c r="A127" s="17">
        <f t="shared" si="7"/>
        <v>0.71421889374953951</v>
      </c>
      <c r="B127" s="17">
        <f t="shared" si="5"/>
        <v>208.95520086876755</v>
      </c>
      <c r="C127" s="17">
        <f t="shared" si="6"/>
        <v>3.6469531638739525</v>
      </c>
      <c r="D127" s="18">
        <f t="shared" si="8"/>
        <v>0.62500000000000044</v>
      </c>
      <c r="E127" s="17">
        <f t="shared" si="9"/>
        <v>1.0857448673307624</v>
      </c>
    </row>
    <row r="128" spans="1:5" ht="14">
      <c r="A128" s="17">
        <f t="shared" si="7"/>
        <v>0.72265099424832246</v>
      </c>
      <c r="B128" s="17">
        <f t="shared" si="5"/>
        <v>210.1403017876973</v>
      </c>
      <c r="C128" s="17">
        <f t="shared" si="6"/>
        <v>3.6676370594067329</v>
      </c>
      <c r="D128" s="18">
        <f t="shared" si="8"/>
        <v>0.63000000000000045</v>
      </c>
      <c r="E128" s="17">
        <f t="shared" si="9"/>
        <v>1.0883732576601679</v>
      </c>
    </row>
    <row r="129" spans="1:5" ht="14">
      <c r="A129" s="17">
        <f t="shared" si="7"/>
        <v>0.73105494690940809</v>
      </c>
      <c r="B129" s="17">
        <f t="shared" si="5"/>
        <v>211.32871220447402</v>
      </c>
      <c r="C129" s="17">
        <f t="shared" si="6"/>
        <v>3.6883787165247415</v>
      </c>
      <c r="D129" s="18">
        <f t="shared" si="8"/>
        <v>0.63500000000000045</v>
      </c>
      <c r="E129" s="17">
        <f t="shared" si="9"/>
        <v>1.0909392529232789</v>
      </c>
    </row>
    <row r="130" spans="1:5" ht="14">
      <c r="A130" s="17">
        <f t="shared" si="7"/>
        <v>0.73942856514740007</v>
      </c>
      <c r="B130" s="17">
        <f t="shared" ref="B130:B193" si="10">(2*ACOS(1-(2*D130)))*(180/3.14159)</f>
        <v>212.52058892508606</v>
      </c>
      <c r="C130" s="17">
        <f t="shared" ref="C130:C193" si="11">2*ACOS(1-(2*D130))</f>
        <v>3.7091808720064505</v>
      </c>
      <c r="D130" s="18">
        <f t="shared" si="8"/>
        <v>0.64000000000000046</v>
      </c>
      <c r="E130" s="17">
        <f t="shared" si="9"/>
        <v>1.0934426637679877</v>
      </c>
    </row>
    <row r="131" spans="1:5" ht="14">
      <c r="A131" s="17">
        <f t="shared" ref="A131:A194" si="12">(1-(2*3.14*SIN(C131)/(2*3.14*C131)))^0.66*((C131/(2*3.14))-(SIN(C131)/(2*3.14)))</f>
        <v>0.747769638836707</v>
      </c>
      <c r="B131" s="17">
        <f t="shared" si="10"/>
        <v>213.71609256325516</v>
      </c>
      <c r="C131" s="17">
        <f t="shared" si="11"/>
        <v>3.7300463290877599</v>
      </c>
      <c r="D131" s="18">
        <f t="shared" ref="D131:D194" si="13">D130+0.005</f>
        <v>0.64500000000000046</v>
      </c>
      <c r="E131" s="17">
        <f t="shared" ref="E131:E194" si="14">(1-(2*3.14*SIN(C131)/(2*3.14*C131)))^0.66</f>
        <v>1.0958832838932089</v>
      </c>
    </row>
    <row r="132" spans="1:5" ht="14">
      <c r="A132" s="17">
        <f t="shared" si="12"/>
        <v>0.75607593352670144</v>
      </c>
      <c r="B132" s="17">
        <f t="shared" si="10"/>
        <v>214.91538777870639</v>
      </c>
      <c r="C132" s="17">
        <f t="shared" si="11"/>
        <v>3.7509779616205901</v>
      </c>
      <c r="D132" s="18">
        <f t="shared" si="13"/>
        <v>0.65000000000000047</v>
      </c>
      <c r="E132" s="17">
        <f t="shared" si="14"/>
        <v>1.0982608895918506</v>
      </c>
    </row>
    <row r="133" spans="1:5" ht="14">
      <c r="A133" s="17">
        <f t="shared" si="12"/>
        <v>0.76434518960908049</v>
      </c>
      <c r="B133" s="17">
        <f t="shared" si="10"/>
        <v>216.11864352917598</v>
      </c>
      <c r="C133" s="17">
        <f t="shared" si="11"/>
        <v>3.7719787184712441</v>
      </c>
      <c r="D133" s="18">
        <f t="shared" si="13"/>
        <v>0.65500000000000047</v>
      </c>
      <c r="E133" s="17">
        <f t="shared" si="14"/>
        <v>1.100575239256065</v>
      </c>
    </row>
    <row r="134" spans="1:5" ht="14">
      <c r="A134" s="17">
        <f t="shared" si="12"/>
        <v>0.772575121433978</v>
      </c>
      <c r="B134" s="17">
        <f t="shared" si="10"/>
        <v>217.32603333733238</v>
      </c>
      <c r="C134" s="17">
        <f t="shared" si="11"/>
        <v>3.7930516281790556</v>
      </c>
      <c r="D134" s="18">
        <f t="shared" si="13"/>
        <v>0.66000000000000048</v>
      </c>
      <c r="E134" s="17">
        <f t="shared" si="14"/>
        <v>1.1028260728422938</v>
      </c>
    </row>
    <row r="135" spans="1:5" ht="14">
      <c r="A135" s="17">
        <f t="shared" si="12"/>
        <v>0.7807634163710776</v>
      </c>
      <c r="B135" s="17">
        <f t="shared" si="10"/>
        <v>218.53773557389604</v>
      </c>
      <c r="C135" s="17">
        <f t="shared" si="11"/>
        <v>3.8141998038977558</v>
      </c>
      <c r="D135" s="18">
        <f t="shared" si="13"/>
        <v>0.66500000000000048</v>
      </c>
      <c r="E135" s="17">
        <f t="shared" si="14"/>
        <v>1.1050131112933799</v>
      </c>
    </row>
    <row r="136" spans="1:5" ht="14">
      <c r="A136" s="17">
        <f t="shared" si="12"/>
        <v>0.78890773381162127</v>
      </c>
      <c r="B136" s="17">
        <f t="shared" si="10"/>
        <v>219.75393375836481</v>
      </c>
      <c r="C136" s="17">
        <f t="shared" si="11"/>
        <v>3.8354264486441183</v>
      </c>
      <c r="D136" s="18">
        <f t="shared" si="13"/>
        <v>0.67000000000000048</v>
      </c>
      <c r="E136" s="17">
        <f t="shared" si="14"/>
        <v>1.1071360559147387</v>
      </c>
    </row>
    <row r="137" spans="1:5" ht="14">
      <c r="A137" s="17">
        <f t="shared" si="12"/>
        <v>0.7970057041068267</v>
      </c>
      <c r="B137" s="17">
        <f t="shared" si="10"/>
        <v>220.97481687888836</v>
      </c>
      <c r="C137" s="17">
        <f t="shared" si="11"/>
        <v>3.8567348608808159</v>
      </c>
      <c r="D137" s="18">
        <f t="shared" si="13"/>
        <v>0.67500000000000049</v>
      </c>
      <c r="E137" s="17">
        <f t="shared" si="14"/>
        <v>1.1091945877012783</v>
      </c>
    </row>
    <row r="138" spans="1:5" ht="14">
      <c r="A138" s="17">
        <f t="shared" si="12"/>
        <v>0.80505492743780382</v>
      </c>
      <c r="B138" s="17">
        <f t="shared" si="10"/>
        <v>222.20057973298665</v>
      </c>
      <c r="C138" s="17">
        <f t="shared" si="11"/>
        <v>3.8781284404630751</v>
      </c>
      <c r="D138" s="18">
        <f t="shared" si="13"/>
        <v>0.68000000000000049</v>
      </c>
      <c r="E138" s="17">
        <f t="shared" si="14"/>
        <v>1.1111883666114089</v>
      </c>
    </row>
    <row r="139" spans="1:5" ht="14">
      <c r="A139" s="17">
        <f t="shared" si="12"/>
        <v>0.81305297261158826</v>
      </c>
      <c r="B139" s="17">
        <f t="shared" si="10"/>
        <v>223.43142329097859</v>
      </c>
      <c r="C139" s="17">
        <f t="shared" si="11"/>
        <v>3.8996106949816967</v>
      </c>
      <c r="D139" s="18">
        <f t="shared" si="13"/>
        <v>0.6850000000000005</v>
      </c>
      <c r="E139" s="17">
        <f t="shared" si="14"/>
        <v>1.1131170307841143</v>
      </c>
    </row>
    <row r="140" spans="1:5" ht="14">
      <c r="A140" s="17">
        <f t="shared" si="12"/>
        <v>0.82099737577737042</v>
      </c>
      <c r="B140" s="17">
        <f t="shared" si="10"/>
        <v>224.66755508417614</v>
      </c>
      <c r="C140" s="17">
        <f t="shared" si="11"/>
        <v>3.9211852465383163</v>
      </c>
      <c r="D140" s="18">
        <f t="shared" si="13"/>
        <v>0.6900000000000005</v>
      </c>
      <c r="E140" s="17">
        <f t="shared" si="14"/>
        <v>1.1149801956946246</v>
      </c>
    </row>
    <row r="141" spans="1:5" ht="14">
      <c r="A141" s="17">
        <f t="shared" si="12"/>
        <v>0.82888563905643009</v>
      </c>
      <c r="B141" s="17">
        <f t="shared" si="10"/>
        <v>225.909189620115</v>
      </c>
      <c r="C141" s="17">
        <f t="shared" si="11"/>
        <v>3.9428558389925392</v>
      </c>
      <c r="D141" s="18">
        <f t="shared" si="13"/>
        <v>0.69500000000000051</v>
      </c>
      <c r="E141" s="17">
        <f t="shared" si="14"/>
        <v>1.1167774532437669</v>
      </c>
    </row>
    <row r="142" spans="1:5" ht="14">
      <c r="A142" s="17">
        <f t="shared" si="12"/>
        <v>0.83671522907861151</v>
      </c>
      <c r="B142" s="17">
        <f t="shared" si="10"/>
        <v>227.1565488273323</v>
      </c>
      <c r="C142" s="17">
        <f t="shared" si="11"/>
        <v>3.9646263457247715</v>
      </c>
      <c r="D142" s="18">
        <f t="shared" si="13"/>
        <v>0.70000000000000051</v>
      </c>
      <c r="E142" s="17">
        <f t="shared" si="14"/>
        <v>1.1185083707755354</v>
      </c>
    </row>
    <row r="143" spans="1:5" ht="14">
      <c r="A143" s="17">
        <f t="shared" si="12"/>
        <v>0.84448357541744701</v>
      </c>
      <c r="B143" s="17">
        <f t="shared" si="10"/>
        <v>228.40986253247408</v>
      </c>
      <c r="C143" s="17">
        <f t="shared" si="11"/>
        <v>3.9865007779633066</v>
      </c>
      <c r="D143" s="18">
        <f t="shared" si="13"/>
        <v>0.70500000000000052</v>
      </c>
      <c r="E143" s="17">
        <f t="shared" si="14"/>
        <v>1.1201724900168379</v>
      </c>
    </row>
    <row r="144" spans="1:5" ht="14">
      <c r="A144" s="17">
        <f t="shared" si="12"/>
        <v>0.85218806891520693</v>
      </c>
      <c r="B144" s="17">
        <f t="shared" si="10"/>
        <v>229.66936897282017</v>
      </c>
      <c r="C144" s="17">
        <f t="shared" si="11"/>
        <v>4.0084832937295669</v>
      </c>
      <c r="D144" s="18">
        <f t="shared" si="13"/>
        <v>0.71000000000000052</v>
      </c>
      <c r="E144" s="17">
        <f t="shared" si="14"/>
        <v>1.1217693259326995</v>
      </c>
    </row>
    <row r="145" spans="1:5" ht="14">
      <c r="A145" s="17">
        <f t="shared" si="12"/>
        <v>0.85982605988822869</v>
      </c>
      <c r="B145" s="17">
        <f t="shared" si="10"/>
        <v>230.93531534766089</v>
      </c>
      <c r="C145" s="17">
        <f t="shared" si="11"/>
        <v>4.0305782074614331</v>
      </c>
      <c r="D145" s="18">
        <f t="shared" si="13"/>
        <v>0.71500000000000052</v>
      </c>
      <c r="E145" s="17">
        <f t="shared" si="14"/>
        <v>1.1232983654894708</v>
      </c>
    </row>
    <row r="146" spans="1:5" ht="14">
      <c r="A146" s="17">
        <f t="shared" si="12"/>
        <v>0.8673948562018241</v>
      </c>
      <c r="B146" s="17">
        <f t="shared" si="10"/>
        <v>232.20795841235159</v>
      </c>
      <c r="C146" s="17">
        <f t="shared" si="11"/>
        <v>4.0527900003814423</v>
      </c>
      <c r="D146" s="18">
        <f t="shared" si="13"/>
        <v>0.72000000000000053</v>
      </c>
      <c r="E146" s="17">
        <f t="shared" si="14"/>
        <v>1.1247590663177238</v>
      </c>
    </row>
    <row r="147" spans="1:5" ht="14">
      <c r="A147" s="17">
        <f t="shared" si="12"/>
        <v>0.87489172120289616</v>
      </c>
      <c r="B147" s="17">
        <f t="shared" si="10"/>
        <v>233.48756511931532</v>
      </c>
      <c r="C147" s="17">
        <f t="shared" si="11"/>
        <v>4.075123331684388</v>
      </c>
      <c r="D147" s="18">
        <f t="shared" si="13"/>
        <v>0.72500000000000053</v>
      </c>
      <c r="E147" s="17">
        <f t="shared" si="14"/>
        <v>1.1261508552655797</v>
      </c>
    </row>
    <row r="148" spans="1:5" ht="14">
      <c r="A148" s="17">
        <f t="shared" si="12"/>
        <v>0.88231387149704721</v>
      </c>
      <c r="B148" s="17">
        <f t="shared" si="10"/>
        <v>234.77441331077134</v>
      </c>
      <c r="C148" s="17">
        <f t="shared" si="11"/>
        <v>4.0975830506277005</v>
      </c>
      <c r="D148" s="18">
        <f t="shared" si="13"/>
        <v>0.73000000000000054</v>
      </c>
      <c r="E148" s="17">
        <f t="shared" si="14"/>
        <v>1.127473126832115</v>
      </c>
    </row>
    <row r="149" spans="1:5" ht="14">
      <c r="A149" s="17">
        <f t="shared" si="12"/>
        <v>0.88965847455545233</v>
      </c>
      <c r="B149" s="17">
        <f t="shared" si="10"/>
        <v>236.06879246854135</v>
      </c>
      <c r="C149" s="17">
        <f t="shared" si="11"/>
        <v>4.1201742096180265</v>
      </c>
      <c r="D149" s="18">
        <f t="shared" si="13"/>
        <v>0.73500000000000054</v>
      </c>
      <c r="E149" s="17">
        <f t="shared" si="14"/>
        <v>1.1287252414692679</v>
      </c>
    </row>
    <row r="150" spans="1:5" ht="14">
      <c r="A150" s="17">
        <f t="shared" si="12"/>
        <v>0.8969226461350589</v>
      </c>
      <c r="B150" s="17">
        <f t="shared" si="10"/>
        <v>237.37100452694813</v>
      </c>
      <c r="C150" s="17">
        <f t="shared" si="11"/>
        <v>4.1429020783989721</v>
      </c>
      <c r="D150" s="18">
        <f t="shared" si="13"/>
        <v>0.74000000000000055</v>
      </c>
      <c r="E150" s="17">
        <f t="shared" si="14"/>
        <v>1.129906523739262</v>
      </c>
    </row>
    <row r="151" spans="1:5" ht="14">
      <c r="A151" s="17">
        <f t="shared" si="12"/>
        <v>0.90410344749369409</v>
      </c>
      <c r="B151" s="17">
        <f t="shared" si="10"/>
        <v>238.68136475557171</v>
      </c>
      <c r="C151" s="17">
        <f t="shared" si="11"/>
        <v>4.1657721594580917</v>
      </c>
      <c r="D151" s="18">
        <f t="shared" si="13"/>
        <v>0.74500000000000055</v>
      </c>
      <c r="E151" s="17">
        <f t="shared" si="14"/>
        <v>1.1310162603129581</v>
      </c>
    </row>
    <row r="152" spans="1:5" ht="14">
      <c r="A152" s="17">
        <f t="shared" si="12"/>
        <v>0.91119788237944976</v>
      </c>
      <c r="B152" s="17">
        <f t="shared" si="10"/>
        <v>240.00020271949899</v>
      </c>
      <c r="C152" s="17">
        <f t="shared" si="11"/>
        <v>4.1887902047863932</v>
      </c>
      <c r="D152" s="18">
        <f t="shared" si="13"/>
        <v>0.75000000000000056</v>
      </c>
      <c r="E152" s="17">
        <f t="shared" si="14"/>
        <v>1.1320536977927151</v>
      </c>
    </row>
    <row r="153" spans="1:5" ht="14">
      <c r="A153" s="17">
        <f t="shared" si="12"/>
        <v>0.9182028937711334</v>
      </c>
      <c r="B153" s="17">
        <f t="shared" si="10"/>
        <v>241.32786332569788</v>
      </c>
      <c r="C153" s="17">
        <f t="shared" si="11"/>
        <v>4.2119622341409952</v>
      </c>
      <c r="D153" s="18">
        <f t="shared" si="13"/>
        <v>0.75500000000000056</v>
      </c>
      <c r="E153" s="17">
        <f t="shared" si="14"/>
        <v>1.1330180403412333</v>
      </c>
    </row>
    <row r="154" spans="1:5" ht="14">
      <c r="A154" s="17">
        <f t="shared" si="12"/>
        <v>0.92511536034363795</v>
      </c>
      <c r="B154" s="17">
        <f t="shared" si="10"/>
        <v>242.66470796529885</v>
      </c>
      <c r="C154" s="17">
        <f t="shared" si="11"/>
        <v>4.2352945549816843</v>
      </c>
      <c r="D154" s="18">
        <f t="shared" si="13"/>
        <v>0.76000000000000056</v>
      </c>
      <c r="E154" s="17">
        <f t="shared" si="14"/>
        <v>1.1339084470954239</v>
      </c>
    </row>
    <row r="155" spans="1:5" ht="14">
      <c r="A155" s="17">
        <f t="shared" si="12"/>
        <v>0.93193209262871501</v>
      </c>
      <c r="B155" s="17">
        <f t="shared" si="10"/>
        <v>244.0111157629008</v>
      </c>
      <c r="C155" s="17">
        <f t="shared" si="11"/>
        <v>4.2587937842753973</v>
      </c>
      <c r="D155" s="18">
        <f t="shared" si="13"/>
        <v>0.76500000000000057</v>
      </c>
      <c r="E155" s="17">
        <f t="shared" si="14"/>
        <v>1.134724029341567</v>
      </c>
    </row>
    <row r="156" spans="1:5" ht="14">
      <c r="A156" s="17">
        <f t="shared" si="12"/>
        <v>0.93864982883770587</v>
      </c>
      <c r="B156" s="17">
        <f t="shared" si="10"/>
        <v>245.3674849455642</v>
      </c>
      <c r="C156" s="17">
        <f t="shared" si="11"/>
        <v>4.2824668723896391</v>
      </c>
      <c r="D156" s="18">
        <f t="shared" si="13"/>
        <v>0.77000000000000057</v>
      </c>
      <c r="E156" s="17">
        <f t="shared" si="14"/>
        <v>1.1354638474247574</v>
      </c>
    </row>
    <row r="157" spans="1:5" ht="14">
      <c r="A157" s="17">
        <f t="shared" si="12"/>
        <v>0.94526523030828724</v>
      </c>
      <c r="B157" s="17">
        <f t="shared" si="10"/>
        <v>246.73423434595568</v>
      </c>
      <c r="C157" s="17">
        <f t="shared" si="11"/>
        <v>4.3063211293272827</v>
      </c>
      <c r="D157" s="18">
        <f t="shared" si="13"/>
        <v>0.77500000000000058</v>
      </c>
      <c r="E157" s="17">
        <f t="shared" si="14"/>
        <v>1.1361269073619045</v>
      </c>
    </row>
    <row r="158" spans="1:5" ht="14">
      <c r="A158" s="17">
        <f t="shared" si="12"/>
        <v>0.95177487653201687</v>
      </c>
      <c r="B158" s="17">
        <f t="shared" si="10"/>
        <v>248.11180505621221</v>
      </c>
      <c r="C158" s="17">
        <f t="shared" si="11"/>
        <v>4.3303642535919202</v>
      </c>
      <c r="D158" s="18">
        <f t="shared" si="13"/>
        <v>0.78000000000000058</v>
      </c>
      <c r="E158" s="17">
        <f t="shared" si="14"/>
        <v>1.1367121571231489</v>
      </c>
    </row>
    <row r="159" spans="1:5" ht="14">
      <c r="A159" s="17">
        <f t="shared" si="12"/>
        <v>0.95817525971336814</v>
      </c>
      <c r="B159" s="17">
        <f t="shared" si="10"/>
        <v>249.50066225155877</v>
      </c>
      <c r="C159" s="17">
        <f t="shared" si="11"/>
        <v>4.3546043640159695</v>
      </c>
      <c r="D159" s="18">
        <f t="shared" si="13"/>
        <v>0.78500000000000059</v>
      </c>
      <c r="E159" s="17">
        <f t="shared" si="14"/>
        <v>1.1372184825414593</v>
      </c>
    </row>
    <row r="160" spans="1:5" ht="14">
      <c r="A160" s="17">
        <f t="shared" si="12"/>
        <v>0.96446277880377063</v>
      </c>
      <c r="B160" s="17">
        <f t="shared" si="10"/>
        <v>250.90129720561046</v>
      </c>
      <c r="C160" s="17">
        <f t="shared" si="11"/>
        <v>4.3790500349342985</v>
      </c>
      <c r="D160" s="18">
        <f t="shared" si="13"/>
        <v>0.79000000000000059</v>
      </c>
      <c r="E160" s="17">
        <f t="shared" si="14"/>
        <v>1.1376447028041565</v>
      </c>
    </row>
    <row r="161" spans="1:5" ht="14">
      <c r="A161" s="17">
        <f t="shared" si="12"/>
        <v>0.97063373294579236</v>
      </c>
      <c r="B161" s="17">
        <f t="shared" si="10"/>
        <v>252.31422952271015</v>
      </c>
      <c r="C161" s="17">
        <f t="shared" si="11"/>
        <v>4.4037103351458384</v>
      </c>
      <c r="D161" s="18">
        <f t="shared" si="13"/>
        <v>0.7950000000000006</v>
      </c>
      <c r="E161" s="17">
        <f t="shared" si="14"/>
        <v>1.1379895654730585</v>
      </c>
    </row>
    <row r="162" spans="1:5" ht="14">
      <c r="A162" s="17">
        <f t="shared" si="12"/>
        <v>0.97668431425271995</v>
      </c>
      <c r="B162" s="17">
        <f t="shared" si="10"/>
        <v>253.74000961670546</v>
      </c>
      <c r="C162" s="17">
        <f t="shared" si="11"/>
        <v>4.4285948711763652</v>
      </c>
      <c r="D162" s="18">
        <f t="shared" si="13"/>
        <v>0.8000000000000006</v>
      </c>
      <c r="E162" s="17">
        <f t="shared" si="14"/>
        <v>1.1382517409715902</v>
      </c>
    </row>
    <row r="163" spans="1:5" ht="14">
      <c r="A163" s="17">
        <f t="shared" si="12"/>
        <v>0.98261059983709909</v>
      </c>
      <c r="B163" s="17">
        <f t="shared" si="10"/>
        <v>255.17922147038141</v>
      </c>
      <c r="C163" s="17">
        <f t="shared" si="11"/>
        <v>4.4537138354396415</v>
      </c>
      <c r="D163" s="18">
        <f t="shared" si="13"/>
        <v>0.8050000000000006</v>
      </c>
      <c r="E163" s="17">
        <f t="shared" si="14"/>
        <v>1.138429816467309</v>
      </c>
    </row>
    <row r="164" spans="1:5" ht="14">
      <c r="A164" s="17">
        <f t="shared" si="12"/>
        <v>0.98840854298795089</v>
      </c>
      <c r="B164" s="17">
        <f t="shared" si="10"/>
        <v>256.63248571551895</v>
      </c>
      <c r="C164" s="17">
        <f t="shared" si="11"/>
        <v>4.4790780599945395</v>
      </c>
      <c r="D164" s="18">
        <f t="shared" si="13"/>
        <v>0.81000000000000061</v>
      </c>
      <c r="E164" s="17">
        <f t="shared" si="14"/>
        <v>1.1385222890665174</v>
      </c>
    </row>
    <row r="165" spans="1:5" ht="14">
      <c r="A165" s="17">
        <f t="shared" si="12"/>
        <v>0.99407396337982412</v>
      </c>
      <c r="B165" s="17">
        <f t="shared" si="10"/>
        <v>258.1004630804419</v>
      </c>
      <c r="C165" s="17">
        <f t="shared" si="11"/>
        <v>4.5046990767160304</v>
      </c>
      <c r="D165" s="18">
        <f t="shared" si="13"/>
        <v>0.81500000000000061</v>
      </c>
      <c r="E165" s="17">
        <f t="shared" si="14"/>
        <v>1.1385275582235346</v>
      </c>
    </row>
    <row r="166" spans="1:5" ht="14">
      <c r="A166" s="17">
        <f t="shared" si="12"/>
        <v>0.99960253617707295</v>
      </c>
      <c r="B166" s="17">
        <f t="shared" si="10"/>
        <v>259.58385826021964</v>
      </c>
      <c r="C166" s="17">
        <f t="shared" si="11"/>
        <v>4.5305891848429081</v>
      </c>
      <c r="D166" s="18">
        <f t="shared" si="13"/>
        <v>0.82000000000000062</v>
      </c>
      <c r="E166" s="17">
        <f t="shared" si="14"/>
        <v>1.1384439172502805</v>
      </c>
    </row>
    <row r="167" spans="1:5" ht="14">
      <c r="A167" s="17">
        <f t="shared" si="12"/>
        <v>1.0049897798729288</v>
      </c>
      <c r="B167" s="17">
        <f t="shared" si="10"/>
        <v>261.08342427474344</v>
      </c>
      <c r="C167" s="17">
        <f t="shared" si="11"/>
        <v>4.5567615270405071</v>
      </c>
      <c r="D167" s="18">
        <f t="shared" si="13"/>
        <v>0.82500000000000062</v>
      </c>
      <c r="E167" s="17">
        <f t="shared" si="14"/>
        <v>1.1382695437913912</v>
      </c>
    </row>
    <row r="168" spans="1:5" ht="14">
      <c r="A168" s="17">
        <f t="shared" si="12"/>
        <v>1.0102310426741401</v>
      </c>
      <c r="B168" s="17">
        <f t="shared" si="10"/>
        <v>262.59996739211533</v>
      </c>
      <c r="C168" s="17">
        <f t="shared" si="11"/>
        <v>4.5832301753299758</v>
      </c>
      <c r="D168" s="18">
        <f t="shared" si="13"/>
        <v>0.83000000000000063</v>
      </c>
      <c r="E168" s="17">
        <f t="shared" si="14"/>
        <v>1.1380024891052951</v>
      </c>
    </row>
    <row r="169" spans="1:5" ht="14">
      <c r="A169" s="17">
        <f t="shared" si="12"/>
        <v>1.015321487206968</v>
      </c>
      <c r="B169" s="17">
        <f t="shared" si="10"/>
        <v>264.13435270973378</v>
      </c>
      <c r="C169" s="17">
        <f t="shared" si="11"/>
        <v>4.6100102284965141</v>
      </c>
      <c r="D169" s="18">
        <f t="shared" si="13"/>
        <v>0.83500000000000063</v>
      </c>
      <c r="E169" s="17">
        <f t="shared" si="14"/>
        <v>1.1376406659614615</v>
      </c>
    </row>
    <row r="170" spans="1:5" ht="14">
      <c r="A170" s="17">
        <f t="shared" si="12"/>
        <v>1.0202560732775681</v>
      </c>
      <c r="B170" s="17">
        <f t="shared" si="10"/>
        <v>265.68751050383236</v>
      </c>
      <c r="C170" s="17">
        <f t="shared" si="11"/>
        <v>4.6371179229096375</v>
      </c>
      <c r="D170" s="18">
        <f t="shared" si="13"/>
        <v>0.84000000000000064</v>
      </c>
      <c r="E170" s="17">
        <f t="shared" si="14"/>
        <v>1.1371818349269711</v>
      </c>
    </row>
    <row r="171" spans="1:5" ht="14">
      <c r="A171" s="17">
        <f t="shared" si="12"/>
        <v>1.0250295383672094</v>
      </c>
      <c r="B171" s="17">
        <f t="shared" si="10"/>
        <v>267.26044348094797</v>
      </c>
      <c r="C171" s="17">
        <f t="shared" si="11"/>
        <v>4.6645707590850627</v>
      </c>
      <c r="D171" s="18">
        <f t="shared" si="13"/>
        <v>0.84500000000000064</v>
      </c>
      <c r="E171" s="17">
        <f t="shared" si="14"/>
        <v>1.1366235887698426</v>
      </c>
    </row>
    <row r="172" spans="1:5" ht="14">
      <c r="A172" s="17">
        <f t="shared" si="12"/>
        <v>1.0296363754777784</v>
      </c>
      <c r="B172" s="17">
        <f t="shared" si="10"/>
        <v>268.85423509306901</v>
      </c>
      <c r="C172" s="17">
        <f t="shared" si="11"/>
        <v>4.6923876468113033</v>
      </c>
      <c r="D172" s="18">
        <f t="shared" si="13"/>
        <v>0.85000000000000064</v>
      </c>
      <c r="E172" s="17">
        <f t="shared" si="14"/>
        <v>1.1359633346498166</v>
      </c>
    </row>
    <row r="173" spans="1:5" ht="14">
      <c r="A173" s="17">
        <f t="shared" si="12"/>
        <v>1.034070807862062</v>
      </c>
      <c r="B173" s="17">
        <f t="shared" si="10"/>
        <v>270.47005911362885</v>
      </c>
      <c r="C173" s="17">
        <f t="shared" si="11"/>
        <v>4.7205890722821406</v>
      </c>
      <c r="D173" s="18">
        <f t="shared" si="13"/>
        <v>0.85500000000000065</v>
      </c>
      <c r="E173" s="17">
        <f t="shared" si="14"/>
        <v>1.1351982736964203</v>
      </c>
    </row>
    <row r="174" spans="1:5" ht="14">
      <c r="A174" s="17">
        <f t="shared" si="12"/>
        <v>1.0383267600718269</v>
      </c>
      <c r="B174" s="17">
        <f t="shared" si="10"/>
        <v>272.10919071618332</v>
      </c>
      <c r="C174" s="17">
        <f t="shared" si="11"/>
        <v>4.7491972914558573</v>
      </c>
      <c r="D174" s="18">
        <f t="shared" si="13"/>
        <v>0.86000000000000065</v>
      </c>
      <c r="E174" s="17">
        <f t="shared" si="14"/>
        <v>1.1343253774849593</v>
      </c>
    </row>
    <row r="175" spans="1:5" ht="14">
      <c r="A175" s="17">
        <f t="shared" si="12"/>
        <v>1.0423978246285315</v>
      </c>
      <c r="B175" s="17">
        <f t="shared" si="10"/>
        <v>273.77301935437953</v>
      </c>
      <c r="C175" s="17">
        <f t="shared" si="11"/>
        <v>4.7782365548529171</v>
      </c>
      <c r="D175" s="18">
        <f t="shared" si="13"/>
        <v>0.86500000000000066</v>
      </c>
      <c r="E175" s="17">
        <f t="shared" si="14"/>
        <v>1.1333413608080585</v>
      </c>
    </row>
    <row r="176" spans="1:5" ht="14">
      <c r="A176" s="17">
        <f t="shared" si="12"/>
        <v>1.046277223458344</v>
      </c>
      <c r="B176" s="17">
        <f t="shared" si="10"/>
        <v>275.46306381455145</v>
      </c>
      <c r="C176" s="17">
        <f t="shared" si="11"/>
        <v>4.8077333702730929</v>
      </c>
      <c r="D176" s="18">
        <f t="shared" si="13"/>
        <v>0.87000000000000066</v>
      </c>
      <c r="E176" s="17">
        <f t="shared" si="14"/>
        <v>1.132242649995971</v>
      </c>
    </row>
    <row r="177" spans="1:5" ht="14">
      <c r="A177" s="17">
        <f t="shared" si="12"/>
        <v>1.0499577630236294</v>
      </c>
      <c r="B177" s="17">
        <f t="shared" si="10"/>
        <v>277.1809899062248</v>
      </c>
      <c r="C177" s="17">
        <f t="shared" si="11"/>
        <v>4.8377168115527596</v>
      </c>
      <c r="D177" s="18">
        <f t="shared" si="13"/>
        <v>0.87500000000000067</v>
      </c>
      <c r="E177" s="17">
        <f t="shared" si="14"/>
        <v>1.1310253458528055</v>
      </c>
    </row>
    <row r="178" spans="1:5" ht="14">
      <c r="A178" s="17">
        <f t="shared" si="12"/>
        <v>1.0534317818116625</v>
      </c>
      <c r="B178" s="17">
        <f t="shared" si="10"/>
        <v>278.92863137830301</v>
      </c>
      <c r="C178" s="17">
        <f t="shared" si="11"/>
        <v>4.868218883620905</v>
      </c>
      <c r="D178" s="18">
        <f t="shared" si="13"/>
        <v>0.88000000000000067</v>
      </c>
      <c r="E178" s="17">
        <f t="shared" si="14"/>
        <v>1.1296851800338863</v>
      </c>
    </row>
    <row r="179" spans="1:5" ht="14">
      <c r="A179" s="17">
        <f t="shared" si="12"/>
        <v>1.0566910884862262</v>
      </c>
      <c r="B179" s="17">
        <f t="shared" si="10"/>
        <v>280.70801480996954</v>
      </c>
      <c r="C179" s="17">
        <f t="shared" si="11"/>
        <v>4.8992749569269565</v>
      </c>
      <c r="D179" s="18">
        <f t="shared" si="13"/>
        <v>0.88500000000000068</v>
      </c>
      <c r="E179" s="17">
        <f t="shared" si="14"/>
        <v>1.1282174633717785</v>
      </c>
    </row>
    <row r="180" spans="1:5" ht="14">
      <c r="A180" s="17">
        <f t="shared" si="12"/>
        <v>1.0597268885382998</v>
      </c>
      <c r="B180" s="17">
        <f t="shared" si="10"/>
        <v>282.52138943989769</v>
      </c>
      <c r="C180" s="17">
        <f t="shared" si="11"/>
        <v>4.930924288058268</v>
      </c>
      <c r="D180" s="18">
        <f t="shared" si="13"/>
        <v>0.89000000000000068</v>
      </c>
      <c r="E180" s="17">
        <f t="shared" si="14"/>
        <v>1.1266170242369458</v>
      </c>
    </row>
    <row r="181" spans="1:5" ht="14">
      <c r="A181" s="17">
        <f t="shared" si="12"/>
        <v>1.0625296966442994</v>
      </c>
      <c r="B181" s="17">
        <f t="shared" si="10"/>
        <v>284.37126318610223</v>
      </c>
      <c r="C181" s="17">
        <f t="shared" si="11"/>
        <v>4.9632106484045941</v>
      </c>
      <c r="D181" s="18">
        <f t="shared" si="13"/>
        <v>0.89500000000000068</v>
      </c>
      <c r="E181" s="17">
        <f t="shared" si="14"/>
        <v>1.1248781344532128</v>
      </c>
    </row>
    <row r="182" spans="1:5" ht="14">
      <c r="A182" s="17">
        <f t="shared" si="12"/>
        <v>1.0650892310905298</v>
      </c>
      <c r="B182" s="17">
        <f t="shared" si="10"/>
        <v>286.26044650216738</v>
      </c>
      <c r="C182" s="17">
        <f t="shared" si="11"/>
        <v>4.9961830895930222</v>
      </c>
      <c r="D182" s="18">
        <f t="shared" si="13"/>
        <v>0.90000000000000069</v>
      </c>
      <c r="E182" s="17">
        <f t="shared" si="14"/>
        <v>1.1229944195193575</v>
      </c>
    </row>
    <row r="183" spans="1:5" ht="14">
      <c r="A183" s="17">
        <f t="shared" si="12"/>
        <v>1.0673942854566174</v>
      </c>
      <c r="B183" s="17">
        <f t="shared" si="10"/>
        <v>288.19210625882425</v>
      </c>
      <c r="C183" s="17">
        <f t="shared" si="11"/>
        <v>5.0298968838981093</v>
      </c>
      <c r="D183" s="18">
        <f t="shared" si="13"/>
        <v>0.90500000000000069</v>
      </c>
      <c r="E183" s="17">
        <f t="shared" si="14"/>
        <v>1.1209587488293169</v>
      </c>
    </row>
    <row r="184" spans="1:5" ht="14">
      <c r="A184" s="17">
        <f t="shared" si="12"/>
        <v>1.0694325711275461</v>
      </c>
      <c r="B184" s="17">
        <f t="shared" si="10"/>
        <v>290.16983260108424</v>
      </c>
      <c r="C184" s="17">
        <f t="shared" si="11"/>
        <v>5.0644146911180012</v>
      </c>
      <c r="D184" s="18">
        <f t="shared" si="13"/>
        <v>0.9100000000000007</v>
      </c>
      <c r="E184" s="17">
        <f t="shared" si="14"/>
        <v>1.1187631001037046</v>
      </c>
    </row>
    <row r="185" spans="1:5" ht="14">
      <c r="A185" s="17">
        <f t="shared" si="12"/>
        <v>1.0711905219077011</v>
      </c>
      <c r="B185" s="17">
        <f t="shared" si="10"/>
        <v>292.1977228151257</v>
      </c>
      <c r="C185" s="17">
        <f t="shared" si="11"/>
        <v>5.0998080223265037</v>
      </c>
      <c r="D185" s="18">
        <f t="shared" si="13"/>
        <v>0.9150000000000007</v>
      </c>
      <c r="E185" s="17">
        <f t="shared" si="14"/>
        <v>1.1163983901437791</v>
      </c>
    </row>
    <row r="186" spans="1:5" ht="14">
      <c r="A186" s="17">
        <f t="shared" si="12"/>
        <v>1.0726530487039929</v>
      </c>
      <c r="B186" s="17">
        <f t="shared" si="10"/>
        <v>294.28048781031634</v>
      </c>
      <c r="C186" s="17">
        <f t="shared" si="11"/>
        <v>5.1361590983333985</v>
      </c>
      <c r="D186" s="18">
        <f t="shared" si="13"/>
        <v>0.92000000000000071</v>
      </c>
      <c r="E186" s="17">
        <f t="shared" si="14"/>
        <v>1.1138542609810826</v>
      </c>
    </row>
    <row r="187" spans="1:5" ht="14">
      <c r="A187" s="17">
        <f t="shared" si="12"/>
        <v>1.0738032273903395</v>
      </c>
      <c r="B187" s="17">
        <f t="shared" si="10"/>
        <v>296.42358914419157</v>
      </c>
      <c r="C187" s="17">
        <f t="shared" si="11"/>
        <v>5.1735632412194485</v>
      </c>
      <c r="D187" s="18">
        <f t="shared" si="13"/>
        <v>0.92500000000000071</v>
      </c>
      <c r="E187" s="17">
        <f t="shared" si="14"/>
        <v>1.111118806017575</v>
      </c>
    </row>
    <row r="188" spans="1:5" ht="14">
      <c r="A188" s="17">
        <f t="shared" si="12"/>
        <v>1.0746218956802729</v>
      </c>
      <c r="B188" s="17">
        <f t="shared" si="10"/>
        <v>298.63341802690582</v>
      </c>
      <c r="C188" s="17">
        <f t="shared" si="11"/>
        <v>5.2121319985508165</v>
      </c>
      <c r="D188" s="18">
        <f t="shared" si="13"/>
        <v>0.93000000000000071</v>
      </c>
      <c r="E188" s="17">
        <f t="shared" si="14"/>
        <v>1.1081782140034655</v>
      </c>
    </row>
    <row r="189" spans="1:5" ht="14">
      <c r="A189" s="17">
        <f t="shared" si="12"/>
        <v>1.0750871236309096</v>
      </c>
      <c r="B189" s="17">
        <f t="shared" si="10"/>
        <v>300.9175331738814</v>
      </c>
      <c r="C189" s="17">
        <f t="shared" si="11"/>
        <v>5.2519972946874116</v>
      </c>
      <c r="D189" s="18">
        <f t="shared" si="13"/>
        <v>0.93500000000000072</v>
      </c>
      <c r="E189" s="17">
        <f t="shared" si="14"/>
        <v>1.1050162982815053</v>
      </c>
    </row>
    <row r="190" spans="1:5" ht="14">
      <c r="A190" s="17">
        <f t="shared" si="12"/>
        <v>1.0751735046912929</v>
      </c>
      <c r="B190" s="17">
        <f t="shared" si="10"/>
        <v>303.28498302121039</v>
      </c>
      <c r="C190" s="17">
        <f t="shared" si="11"/>
        <v>5.2933170544978019</v>
      </c>
      <c r="D190" s="18">
        <f t="shared" si="13"/>
        <v>0.94000000000000072</v>
      </c>
      <c r="E190" s="17">
        <f t="shared" si="14"/>
        <v>1.1016138621896936</v>
      </c>
    </row>
    <row r="191" spans="1:5" ht="14">
      <c r="A191" s="17">
        <f t="shared" si="12"/>
        <v>1.074851185319305</v>
      </c>
      <c r="B191" s="17">
        <f t="shared" si="10"/>
        <v>305.74675201868575</v>
      </c>
      <c r="C191" s="17">
        <f t="shared" si="11"/>
        <v>5.3362829926354607</v>
      </c>
      <c r="D191" s="18">
        <f t="shared" si="13"/>
        <v>0.94500000000000073</v>
      </c>
      <c r="E191" s="17">
        <f t="shared" si="14"/>
        <v>1.0979478244276684</v>
      </c>
    </row>
    <row r="192" spans="1:5" ht="14">
      <c r="A192" s="17">
        <f t="shared" si="12"/>
        <v>1.0740845023362946</v>
      </c>
      <c r="B192" s="17">
        <f t="shared" si="10"/>
        <v>308.31639489738387</v>
      </c>
      <c r="C192" s="17">
        <f t="shared" si="11"/>
        <v>5.3811316835870677</v>
      </c>
      <c r="D192" s="18">
        <f t="shared" si="13"/>
        <v>0.95000000000000073</v>
      </c>
      <c r="E192" s="17">
        <f t="shared" si="14"/>
        <v>1.0939899821919949</v>
      </c>
    </row>
    <row r="193" spans="1:5" ht="14">
      <c r="A193" s="17">
        <f t="shared" si="12"/>
        <v>1.0728300110267073</v>
      </c>
      <c r="B193" s="17">
        <f t="shared" si="10"/>
        <v>311.01096575688541</v>
      </c>
      <c r="C193" s="17">
        <f t="shared" si="11"/>
        <v>5.4281607772898539</v>
      </c>
      <c r="D193" s="18">
        <f t="shared" si="13"/>
        <v>0.95500000000000074</v>
      </c>
      <c r="E193" s="17">
        <f t="shared" si="14"/>
        <v>1.0897052084131362</v>
      </c>
    </row>
    <row r="194" spans="1:5" ht="14">
      <c r="A194" s="17">
        <f t="shared" si="12"/>
        <v>1.0710335273286156</v>
      </c>
      <c r="B194" s="17">
        <f t="shared" ref="B194:B201" si="15">(2*ACOS(1-(2*D194)))*(180/3.14159)</f>
        <v>313.85242896854419</v>
      </c>
      <c r="C194" s="17">
        <f t="shared" ref="C194:C201" si="16">2*ACOS(1-(2*D194))</f>
        <v>5.4777536240182707</v>
      </c>
      <c r="D194" s="18">
        <f t="shared" si="13"/>
        <v>0.96000000000000074</v>
      </c>
      <c r="E194" s="17">
        <f t="shared" si="14"/>
        <v>1.0850487278023175</v>
      </c>
    </row>
    <row r="195" spans="1:5" ht="14">
      <c r="A195" s="17">
        <f t="shared" ref="A195:A201" si="17">(1-(2*3.14*SIN(C195)/(2*3.14*C195)))^0.66*((C195/(2*3.14))-(SIN(C195)/(2*3.14)))</f>
        <v>1.0686254935420627</v>
      </c>
      <c r="B195" s="17">
        <f t="shared" si="15"/>
        <v>316.86989761806757</v>
      </c>
      <c r="C195" s="17">
        <f t="shared" si="16"/>
        <v>5.530418342544138</v>
      </c>
      <c r="D195" s="18">
        <f t="shared" ref="D195:D201" si="18">D194+0.005</f>
        <v>0.96500000000000075</v>
      </c>
      <c r="E195" s="17">
        <f t="shared" ref="E195:E201" si="19">(1-(2*3.14*SIN(C195)/(2*3.14*C195)))^0.66</f>
        <v>1.0799618169887517</v>
      </c>
    </row>
    <row r="196" spans="1:5" ht="14">
      <c r="A196" s="17">
        <f t="shared" si="17"/>
        <v>1.0655133133889727</v>
      </c>
      <c r="B196" s="17">
        <f t="shared" si="15"/>
        <v>320.10338320215595</v>
      </c>
      <c r="C196" s="17">
        <f t="shared" si="16"/>
        <v>5.5868532646336728</v>
      </c>
      <c r="D196" s="18">
        <f t="shared" si="18"/>
        <v>0.97000000000000075</v>
      </c>
      <c r="E196" s="17">
        <f t="shared" si="19"/>
        <v>1.0743646382326626</v>
      </c>
    </row>
    <row r="197" spans="1:5" ht="14">
      <c r="A197" s="17">
        <f t="shared" si="17"/>
        <v>1.0615677658951836</v>
      </c>
      <c r="B197" s="17">
        <f t="shared" si="15"/>
        <v>323.61052866458692</v>
      </c>
      <c r="C197" s="17">
        <f t="shared" si="16"/>
        <v>5.6480644485965534</v>
      </c>
      <c r="D197" s="18">
        <f t="shared" si="18"/>
        <v>0.97500000000000075</v>
      </c>
      <c r="E197" s="17">
        <f t="shared" si="19"/>
        <v>1.0681434374524554</v>
      </c>
    </row>
    <row r="198" spans="1:5" ht="14">
      <c r="A198" s="17">
        <f t="shared" si="17"/>
        <v>1.0565966036133099</v>
      </c>
      <c r="B198" s="17">
        <f t="shared" si="15"/>
        <v>327.47986719378707</v>
      </c>
      <c r="C198" s="17">
        <f t="shared" si="16"/>
        <v>5.7155970887629417</v>
      </c>
      <c r="D198" s="18">
        <f t="shared" si="18"/>
        <v>0.98000000000000076</v>
      </c>
      <c r="E198" s="17">
        <f t="shared" si="19"/>
        <v>1.0611254653424445</v>
      </c>
    </row>
    <row r="199" spans="1:5" ht="14">
      <c r="A199" s="17">
        <f t="shared" si="17"/>
        <v>1.0502861693537517</v>
      </c>
      <c r="B199" s="17">
        <f t="shared" si="15"/>
        <v>331.86054481546688</v>
      </c>
      <c r="C199" s="17">
        <f t="shared" si="16"/>
        <v>5.7920542721490147</v>
      </c>
      <c r="D199" s="18">
        <f t="shared" si="18"/>
        <v>0.98500000000000076</v>
      </c>
      <c r="E199" s="17">
        <f t="shared" si="19"/>
        <v>1.0530230553423048</v>
      </c>
    </row>
    <row r="200" spans="1:5" ht="14">
      <c r="A200" s="17">
        <f t="shared" si="17"/>
        <v>1.0420439980116867</v>
      </c>
      <c r="B200" s="17">
        <f t="shared" si="15"/>
        <v>337.04360277948592</v>
      </c>
      <c r="C200" s="17">
        <f t="shared" si="16"/>
        <v>5.8825156225333624</v>
      </c>
      <c r="D200" s="18">
        <f t="shared" si="18"/>
        <v>0.99000000000000077</v>
      </c>
      <c r="E200" s="17">
        <f t="shared" si="19"/>
        <v>1.0432815329377956</v>
      </c>
    </row>
    <row r="201" spans="1:5" ht="14">
      <c r="A201" s="17">
        <f t="shared" si="17"/>
        <v>1.0303904912238691</v>
      </c>
      <c r="B201" s="17">
        <f t="shared" si="15"/>
        <v>343.78106146745301</v>
      </c>
      <c r="C201" s="17">
        <f t="shared" si="16"/>
        <v>6.0001063605307543</v>
      </c>
      <c r="D201" s="18">
        <f t="shared" si="18"/>
        <v>0.99500000000000077</v>
      </c>
      <c r="E201" s="17">
        <f t="shared" si="19"/>
        <v>1.0304857072945679</v>
      </c>
    </row>
    <row r="202" spans="1:5" ht="14">
      <c r="A202" s="1"/>
      <c r="B202" s="1"/>
      <c r="C202" s="1"/>
      <c r="D202" s="1"/>
      <c r="E202" s="1"/>
    </row>
    <row r="203" spans="1:5" ht="14">
      <c r="A203" s="1"/>
      <c r="B203" s="1"/>
      <c r="C203" s="1"/>
      <c r="D203" s="1"/>
      <c r="E203" s="1"/>
    </row>
    <row r="204" spans="1:5" ht="14">
      <c r="A204" s="2"/>
      <c r="B204" s="2"/>
      <c r="C204" s="2"/>
      <c r="D204" s="2"/>
      <c r="E204" s="2"/>
    </row>
    <row r="205" spans="1:5" ht="14">
      <c r="A205" s="2"/>
      <c r="B205" s="2"/>
      <c r="C205" s="2"/>
      <c r="D205" s="2"/>
      <c r="E205" s="2"/>
    </row>
    <row r="206" spans="1:5" ht="14">
      <c r="A206" s="2"/>
      <c r="B206" s="2"/>
      <c r="C206" s="2"/>
      <c r="D206" s="2"/>
      <c r="E206" s="2"/>
    </row>
  </sheetData>
  <phoneticPr fontId="0" type="noConversion"/>
  <printOptions horizontalCentered="1" verticalCentered="1"/>
  <pageMargins left="0.15748031496063" right="0.15748031496063" top="0.55118110236220497" bottom="0.23622047244094499" header="0.23622047244094499" footer="0.15748031496063"/>
  <pageSetup paperSize="9" fitToHeight="14" orientation="portrait" verticalDpi="300" r:id="rId1"/>
  <headerFooter alignWithMargins="0">
    <oddHeader>&amp;L&amp;"Arial Narrow,Regular"PMC for GBSCRR under KMRP&amp;R&amp;"Arial Narrow,Regular"DPR - R.R.Nagar CMC</oddHeader>
    <oddFooter>&amp;L&amp;"Arial Narrow,Regular"DHV BV&amp;C&amp;"Arial Narrow,Regular"Page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dimension ref="A1:F61"/>
  <sheetViews>
    <sheetView workbookViewId="0">
      <selection activeCell="C9" sqref="C9"/>
    </sheetView>
  </sheetViews>
  <sheetFormatPr defaultRowHeight="13"/>
  <cols>
    <col min="1" max="1" width="9.796875" style="46" customWidth="1"/>
    <col min="2" max="2" width="13.296875" customWidth="1"/>
    <col min="3" max="3" width="12.69921875" customWidth="1"/>
    <col min="4" max="4" width="15.69921875" customWidth="1"/>
    <col min="5" max="5" width="14.69921875" customWidth="1"/>
    <col min="6" max="6" width="14.296875" customWidth="1"/>
  </cols>
  <sheetData>
    <row r="1" spans="1:6" ht="16.5">
      <c r="A1" s="569" t="s">
        <v>49</v>
      </c>
      <c r="B1" s="569"/>
      <c r="C1" s="569"/>
      <c r="D1" s="569"/>
      <c r="E1" s="569"/>
      <c r="F1" s="569"/>
    </row>
    <row r="2" spans="1:6" ht="69.75" customHeight="1">
      <c r="A2" s="45" t="s">
        <v>50</v>
      </c>
      <c r="B2" s="29" t="s">
        <v>51</v>
      </c>
      <c r="C2" s="29" t="s">
        <v>52</v>
      </c>
      <c r="D2" s="29" t="s">
        <v>53</v>
      </c>
      <c r="E2" s="29" t="s">
        <v>54</v>
      </c>
      <c r="F2" s="29" t="s">
        <v>55</v>
      </c>
    </row>
    <row r="3" spans="1:6">
      <c r="A3" s="28">
        <v>0.5</v>
      </c>
      <c r="B3" s="30">
        <v>0.45500000000000002</v>
      </c>
      <c r="C3" s="30">
        <v>0.46100000000000002</v>
      </c>
      <c r="D3" s="30">
        <v>0.46400000000000002</v>
      </c>
      <c r="E3" s="30">
        <v>0.46899999999999997</v>
      </c>
      <c r="F3" s="30">
        <v>0.47399999999999998</v>
      </c>
    </row>
    <row r="4" spans="1:6">
      <c r="A4" s="28">
        <v>0.75</v>
      </c>
      <c r="B4" s="30">
        <v>0.64249999999999996</v>
      </c>
      <c r="C4" s="30">
        <v>0.65649999999999997</v>
      </c>
      <c r="D4" s="30">
        <v>0.66400000000000003</v>
      </c>
      <c r="E4" s="30">
        <v>0.67500000000000004</v>
      </c>
      <c r="F4" s="30">
        <v>0.68599999999999994</v>
      </c>
    </row>
    <row r="5" spans="1:6">
      <c r="A5" s="28">
        <v>1</v>
      </c>
      <c r="B5" s="30">
        <v>0.83</v>
      </c>
      <c r="C5" s="30">
        <v>0.85199999999999998</v>
      </c>
      <c r="D5" s="30">
        <v>0.86399999999999999</v>
      </c>
      <c r="E5" s="30">
        <v>0.88100000000000001</v>
      </c>
      <c r="F5" s="30">
        <v>0.89800000000000002</v>
      </c>
    </row>
    <row r="6" spans="1:6">
      <c r="A6" s="28">
        <v>1.25</v>
      </c>
      <c r="B6" s="30">
        <v>0.98499999999999988</v>
      </c>
      <c r="C6" s="30">
        <v>1.0175000000000001</v>
      </c>
      <c r="D6" s="30">
        <v>1.036</v>
      </c>
      <c r="E6" s="30">
        <v>1.0615000000000001</v>
      </c>
      <c r="F6" s="30">
        <v>1.0880000000000001</v>
      </c>
    </row>
    <row r="7" spans="1:6">
      <c r="A7" s="28">
        <v>1.5</v>
      </c>
      <c r="B7" s="30">
        <v>1.1399999999999999</v>
      </c>
      <c r="C7" s="30">
        <v>1.1830000000000001</v>
      </c>
      <c r="D7" s="30">
        <v>1.208</v>
      </c>
      <c r="E7" s="30">
        <v>1.242</v>
      </c>
      <c r="F7" s="30">
        <v>1.278</v>
      </c>
    </row>
    <row r="8" spans="1:6">
      <c r="A8" s="28">
        <v>1.75</v>
      </c>
      <c r="B8" s="30">
        <v>1.2675000000000001</v>
      </c>
      <c r="C8" s="30">
        <v>1.3235000000000001</v>
      </c>
      <c r="D8" s="30">
        <v>1.3559999999999999</v>
      </c>
      <c r="E8" s="30">
        <v>1.401</v>
      </c>
      <c r="F8" s="30">
        <v>1.448</v>
      </c>
    </row>
    <row r="9" spans="1:6">
      <c r="A9" s="28">
        <v>2</v>
      </c>
      <c r="B9" s="30">
        <v>1.395</v>
      </c>
      <c r="C9" s="30">
        <v>1.464</v>
      </c>
      <c r="D9" s="30">
        <v>1.504</v>
      </c>
      <c r="E9" s="30">
        <v>1.56</v>
      </c>
      <c r="F9" s="30">
        <v>1.6180000000000001</v>
      </c>
    </row>
    <row r="10" spans="1:6">
      <c r="A10" s="28">
        <v>2.25</v>
      </c>
      <c r="B10" s="30">
        <v>1.5005000000000002</v>
      </c>
      <c r="C10" s="30">
        <v>1.583</v>
      </c>
      <c r="D10" s="30">
        <v>1.6339999999999999</v>
      </c>
      <c r="E10" s="30">
        <v>1.6990000000000001</v>
      </c>
      <c r="F10" s="30">
        <v>1.7705000000000002</v>
      </c>
    </row>
    <row r="11" spans="1:6">
      <c r="A11" s="28">
        <v>2.5</v>
      </c>
      <c r="B11" s="30">
        <v>1.6060000000000001</v>
      </c>
      <c r="C11" s="30">
        <v>1.702</v>
      </c>
      <c r="D11" s="30">
        <v>1.764</v>
      </c>
      <c r="E11" s="30">
        <v>1.8380000000000001</v>
      </c>
      <c r="F11" s="30">
        <v>1.923</v>
      </c>
    </row>
    <row r="12" spans="1:6">
      <c r="A12" s="28">
        <v>2.75</v>
      </c>
      <c r="B12" s="30">
        <v>1.6930000000000001</v>
      </c>
      <c r="C12" s="30">
        <v>1.8029999999999999</v>
      </c>
      <c r="D12" s="30">
        <v>1.871</v>
      </c>
      <c r="E12" s="30">
        <v>1.9605000000000001</v>
      </c>
      <c r="F12" s="30">
        <v>2.0594999999999999</v>
      </c>
    </row>
    <row r="13" spans="1:6">
      <c r="A13" s="28">
        <v>3</v>
      </c>
      <c r="B13" s="30">
        <v>1.78</v>
      </c>
      <c r="C13" s="30">
        <v>1.9039999999999999</v>
      </c>
      <c r="D13" s="30">
        <v>1.978</v>
      </c>
      <c r="E13" s="30">
        <v>2.0830000000000002</v>
      </c>
      <c r="F13" s="30">
        <v>2.1960000000000002</v>
      </c>
    </row>
    <row r="14" spans="1:6">
      <c r="A14" s="28">
        <v>3.25</v>
      </c>
      <c r="B14" s="30">
        <v>1.8515000000000001</v>
      </c>
      <c r="C14" s="30">
        <v>1.9895</v>
      </c>
      <c r="D14" s="30">
        <v>2.0724999999999998</v>
      </c>
      <c r="E14" s="30">
        <v>2.1905000000000001</v>
      </c>
      <c r="F14" s="30">
        <v>2.3185000000000002</v>
      </c>
    </row>
    <row r="15" spans="1:6">
      <c r="A15" s="28">
        <v>3.5</v>
      </c>
      <c r="B15" s="30">
        <v>1.923</v>
      </c>
      <c r="C15" s="30">
        <v>2.0750000000000002</v>
      </c>
      <c r="D15" s="30">
        <v>2.1669999999999998</v>
      </c>
      <c r="E15" s="30">
        <v>2.298</v>
      </c>
      <c r="F15" s="30">
        <v>2.4409999999999998</v>
      </c>
    </row>
    <row r="16" spans="1:6">
      <c r="A16" s="28">
        <v>3.75</v>
      </c>
      <c r="B16" s="30">
        <v>1.982</v>
      </c>
      <c r="C16" s="30">
        <v>2.1480000000000001</v>
      </c>
      <c r="D16" s="30">
        <v>2.2480000000000002</v>
      </c>
      <c r="E16" s="30">
        <v>2.3925000000000001</v>
      </c>
      <c r="F16" s="30">
        <v>2.5505</v>
      </c>
    </row>
    <row r="17" spans="1:6">
      <c r="A17" s="28">
        <v>4</v>
      </c>
      <c r="B17" s="30">
        <v>2.0409999999999999</v>
      </c>
      <c r="C17" s="30">
        <v>2.2210000000000001</v>
      </c>
      <c r="D17" s="30">
        <v>2.3290000000000002</v>
      </c>
      <c r="E17" s="30">
        <v>2.4870000000000001</v>
      </c>
      <c r="F17" s="30">
        <v>2.66</v>
      </c>
    </row>
    <row r="18" spans="1:6">
      <c r="A18" s="28">
        <v>4.25</v>
      </c>
      <c r="B18" s="30">
        <v>2.0884999999999998</v>
      </c>
      <c r="C18" s="30">
        <v>2.2824999999999998</v>
      </c>
      <c r="D18" s="30">
        <v>2.399</v>
      </c>
      <c r="E18" s="30">
        <v>2.5685000000000002</v>
      </c>
      <c r="F18" s="30">
        <v>2.758</v>
      </c>
    </row>
    <row r="19" spans="1:6">
      <c r="A19" s="28">
        <v>4.5</v>
      </c>
      <c r="B19" s="30">
        <v>2.1360000000000001</v>
      </c>
      <c r="C19" s="30">
        <v>2.3439999999999999</v>
      </c>
      <c r="D19" s="30">
        <v>2.4689999999999999</v>
      </c>
      <c r="E19" s="30">
        <v>2.65</v>
      </c>
      <c r="F19" s="30">
        <v>2.8559999999999999</v>
      </c>
    </row>
    <row r="20" spans="1:6">
      <c r="A20" s="28">
        <v>4.75</v>
      </c>
      <c r="B20" s="30">
        <v>2.1775000000000002</v>
      </c>
      <c r="C20" s="30">
        <v>2.3959999999999999</v>
      </c>
      <c r="D20" s="30">
        <v>2.5294999999999996</v>
      </c>
      <c r="E20" s="30">
        <v>2.7240000000000002</v>
      </c>
      <c r="F20" s="30">
        <v>2.944</v>
      </c>
    </row>
    <row r="21" spans="1:6">
      <c r="A21" s="28">
        <v>5</v>
      </c>
      <c r="B21" s="30">
        <v>2.2189999999999999</v>
      </c>
      <c r="C21" s="30">
        <v>2.448</v>
      </c>
      <c r="D21" s="30">
        <v>2.59</v>
      </c>
      <c r="E21" s="30">
        <v>2.798</v>
      </c>
      <c r="F21" s="30">
        <v>3.032</v>
      </c>
    </row>
    <row r="22" spans="1:6">
      <c r="A22" s="28">
        <v>5.25</v>
      </c>
      <c r="B22" s="30">
        <v>2.2524999999999999</v>
      </c>
      <c r="C22" s="30">
        <v>2.4924999999999997</v>
      </c>
      <c r="D22" s="30">
        <v>2.6414999999999997</v>
      </c>
      <c r="E22" s="30">
        <v>2.8620000000000001</v>
      </c>
      <c r="F22" s="30">
        <v>3.1109999999999998</v>
      </c>
    </row>
    <row r="23" spans="1:6">
      <c r="A23" s="28">
        <v>5.5</v>
      </c>
      <c r="B23" s="30">
        <v>2.286</v>
      </c>
      <c r="C23" s="30">
        <v>2.5369999999999999</v>
      </c>
      <c r="D23" s="30">
        <v>2.6930000000000001</v>
      </c>
      <c r="E23" s="30">
        <v>2.9260000000000002</v>
      </c>
      <c r="F23" s="30">
        <v>3.19</v>
      </c>
    </row>
    <row r="24" spans="1:6">
      <c r="A24" s="28">
        <v>5.75</v>
      </c>
      <c r="B24" s="30">
        <v>2.3129999999999997</v>
      </c>
      <c r="C24" s="30">
        <v>2.5745</v>
      </c>
      <c r="D24" s="30">
        <v>2.7374999999999998</v>
      </c>
      <c r="E24" s="30">
        <v>2.9820000000000002</v>
      </c>
      <c r="F24" s="30">
        <v>3.2605</v>
      </c>
    </row>
    <row r="25" spans="1:6">
      <c r="A25" s="28">
        <v>6</v>
      </c>
      <c r="B25" s="30">
        <v>2.34</v>
      </c>
      <c r="C25" s="30">
        <v>2.6120000000000001</v>
      </c>
      <c r="D25" s="30">
        <v>2.782</v>
      </c>
      <c r="E25" s="30">
        <v>3.0379999999999998</v>
      </c>
      <c r="F25" s="30">
        <v>3.331</v>
      </c>
    </row>
    <row r="26" spans="1:6">
      <c r="A26" s="28">
        <v>6.25</v>
      </c>
      <c r="B26" s="30">
        <v>2.363</v>
      </c>
      <c r="C26" s="30">
        <v>2.6435</v>
      </c>
      <c r="D26" s="30">
        <v>2.8205</v>
      </c>
      <c r="E26" s="30">
        <v>3.0874999999999999</v>
      </c>
      <c r="F26" s="30">
        <v>3.3944999999999999</v>
      </c>
    </row>
    <row r="27" spans="1:6">
      <c r="A27" s="28">
        <v>6.5</v>
      </c>
      <c r="B27" s="30">
        <v>2.3860000000000001</v>
      </c>
      <c r="C27" s="30">
        <v>2.6749999999999998</v>
      </c>
      <c r="D27" s="30">
        <v>2.859</v>
      </c>
      <c r="E27" s="30">
        <v>3.137</v>
      </c>
      <c r="F27" s="30">
        <v>3.4580000000000002</v>
      </c>
    </row>
    <row r="28" spans="1:6">
      <c r="A28" s="28">
        <v>6.75</v>
      </c>
      <c r="B28" s="30">
        <v>2.4045000000000001</v>
      </c>
      <c r="C28" s="30">
        <v>2.702</v>
      </c>
      <c r="D28" s="30">
        <v>2.8919999999999999</v>
      </c>
      <c r="E28" s="30">
        <v>3.1799999999999997</v>
      </c>
      <c r="F28" s="30">
        <v>3.5145</v>
      </c>
    </row>
    <row r="29" spans="1:6">
      <c r="A29" s="28">
        <v>7</v>
      </c>
      <c r="B29" s="30">
        <v>2.423</v>
      </c>
      <c r="C29" s="30">
        <v>2.7290000000000001</v>
      </c>
      <c r="D29" s="30">
        <v>2.9249999999999998</v>
      </c>
      <c r="E29" s="30">
        <v>3.2229999999999999</v>
      </c>
      <c r="F29" s="30">
        <v>3.5710000000000002</v>
      </c>
    </row>
    <row r="30" spans="1:6">
      <c r="A30" s="28">
        <v>7.25</v>
      </c>
      <c r="B30" s="30">
        <v>2.4385000000000003</v>
      </c>
      <c r="C30" s="30">
        <v>2.7519999999999998</v>
      </c>
      <c r="D30" s="30">
        <v>2.9535</v>
      </c>
      <c r="E30" s="30">
        <v>3.2610000000000001</v>
      </c>
      <c r="F30" s="30">
        <v>3.6219999999999999</v>
      </c>
    </row>
    <row r="31" spans="1:6">
      <c r="A31" s="28">
        <v>7.5</v>
      </c>
      <c r="B31" s="30">
        <v>2.4540000000000002</v>
      </c>
      <c r="C31" s="30">
        <v>2.7749999999999999</v>
      </c>
      <c r="D31" s="30">
        <v>2.9820000000000002</v>
      </c>
      <c r="E31" s="30">
        <v>3.2989999999999999</v>
      </c>
      <c r="F31" s="30">
        <v>3.673</v>
      </c>
    </row>
    <row r="32" spans="1:6">
      <c r="A32" s="28">
        <v>7.75</v>
      </c>
      <c r="B32" s="30">
        <v>2.4664999999999999</v>
      </c>
      <c r="C32" s="30">
        <v>2.7945000000000002</v>
      </c>
      <c r="D32" s="30">
        <v>3.0065</v>
      </c>
      <c r="E32" s="30">
        <v>3.3325</v>
      </c>
      <c r="F32" s="30">
        <v>3.7184999999999997</v>
      </c>
    </row>
    <row r="33" spans="1:6">
      <c r="A33" s="28">
        <v>8</v>
      </c>
      <c r="B33" s="30">
        <v>2.4790000000000001</v>
      </c>
      <c r="C33" s="30">
        <v>2.8140000000000001</v>
      </c>
      <c r="D33" s="30">
        <v>3.0310000000000001</v>
      </c>
      <c r="E33" s="30">
        <v>3.3660000000000001</v>
      </c>
      <c r="F33" s="30">
        <v>3.7639999999999998</v>
      </c>
    </row>
    <row r="34" spans="1:6">
      <c r="A34" s="28">
        <v>8.25</v>
      </c>
      <c r="B34" s="30">
        <v>2.4895</v>
      </c>
      <c r="C34" s="30">
        <v>2.8304999999999998</v>
      </c>
      <c r="D34" s="30">
        <v>3.052</v>
      </c>
      <c r="E34" s="30">
        <v>3.395</v>
      </c>
      <c r="F34" s="30">
        <v>3.8045</v>
      </c>
    </row>
    <row r="35" spans="1:6">
      <c r="A35" s="28">
        <v>8.5</v>
      </c>
      <c r="B35" s="30">
        <v>2.5</v>
      </c>
      <c r="C35" s="30">
        <v>2.847</v>
      </c>
      <c r="D35" s="30">
        <v>3.073</v>
      </c>
      <c r="E35" s="30">
        <v>3.4239999999999999</v>
      </c>
      <c r="F35" s="30">
        <v>3.8450000000000002</v>
      </c>
    </row>
    <row r="36" spans="1:6">
      <c r="A36" s="28">
        <v>8.75</v>
      </c>
      <c r="B36" s="30">
        <v>2.5089999999999999</v>
      </c>
      <c r="C36" s="30">
        <v>2.8609999999999998</v>
      </c>
      <c r="D36" s="30">
        <v>3.0910000000000002</v>
      </c>
      <c r="E36" s="30">
        <v>3.45</v>
      </c>
      <c r="F36" s="30">
        <v>3.8815</v>
      </c>
    </row>
    <row r="37" spans="1:6">
      <c r="A37" s="28">
        <v>9</v>
      </c>
      <c r="B37" s="30">
        <v>2.5179999999999998</v>
      </c>
      <c r="C37" s="30">
        <v>2.875</v>
      </c>
      <c r="D37" s="30">
        <v>3.109</v>
      </c>
      <c r="E37" s="30">
        <v>3.476</v>
      </c>
      <c r="F37" s="30">
        <v>3.9180000000000001</v>
      </c>
    </row>
    <row r="38" spans="1:6">
      <c r="A38" s="28">
        <v>9.25</v>
      </c>
      <c r="B38" s="30">
        <v>2.5249999999999999</v>
      </c>
      <c r="C38" s="30">
        <v>2.8864999999999998</v>
      </c>
      <c r="D38" s="30">
        <v>3.125</v>
      </c>
      <c r="E38" s="30">
        <v>3.4984999999999999</v>
      </c>
      <c r="F38" s="30">
        <v>3.9504999999999999</v>
      </c>
    </row>
    <row r="39" spans="1:6">
      <c r="A39" s="28">
        <v>9.5</v>
      </c>
      <c r="B39" s="30">
        <v>2.532</v>
      </c>
      <c r="C39" s="30">
        <v>2.8980000000000001</v>
      </c>
      <c r="D39" s="30">
        <v>3.141</v>
      </c>
      <c r="E39" s="30">
        <v>3.5209999999999999</v>
      </c>
      <c r="F39" s="30">
        <v>3.9830000000000001</v>
      </c>
    </row>
    <row r="40" spans="1:6">
      <c r="A40" s="28">
        <v>9.75</v>
      </c>
      <c r="B40" s="30">
        <v>2.5375000000000001</v>
      </c>
      <c r="C40" s="30">
        <v>2.9080000000000004</v>
      </c>
      <c r="D40" s="30">
        <v>3.1539999999999999</v>
      </c>
      <c r="E40" s="30">
        <v>3.5404999999999998</v>
      </c>
      <c r="F40" s="30">
        <v>4.0125000000000002</v>
      </c>
    </row>
    <row r="41" spans="1:6">
      <c r="A41" s="28">
        <v>10</v>
      </c>
      <c r="B41" s="30">
        <v>2.5430000000000001</v>
      </c>
      <c r="C41" s="30">
        <v>2.9180000000000001</v>
      </c>
      <c r="D41" s="30">
        <v>3.1669999999999998</v>
      </c>
      <c r="E41" s="30">
        <v>3.56</v>
      </c>
      <c r="F41" s="30">
        <v>4.0419999999999998</v>
      </c>
    </row>
    <row r="42" spans="1:6">
      <c r="A42" s="28">
        <v>10.25</v>
      </c>
      <c r="B42" s="30">
        <v>2.5475000000000003</v>
      </c>
      <c r="C42" s="30">
        <v>2.9260000000000002</v>
      </c>
      <c r="D42" s="30">
        <v>3.1777499999999996</v>
      </c>
      <c r="E42" s="30">
        <v>3.5765000000000002</v>
      </c>
      <c r="F42" s="30">
        <v>4.0667499999999999</v>
      </c>
    </row>
    <row r="43" spans="1:6">
      <c r="A43" s="28">
        <v>10.5</v>
      </c>
      <c r="B43" s="30">
        <v>2.552</v>
      </c>
      <c r="C43" s="30">
        <v>2.9340000000000002</v>
      </c>
      <c r="D43" s="30">
        <v>3.1884999999999999</v>
      </c>
      <c r="E43" s="30">
        <v>3.593</v>
      </c>
      <c r="F43" s="30">
        <v>4.0914999999999999</v>
      </c>
    </row>
    <row r="44" spans="1:6">
      <c r="A44" s="28">
        <v>10.75</v>
      </c>
      <c r="B44" s="30">
        <v>2.5564999999999998</v>
      </c>
      <c r="C44" s="30">
        <v>2.9420000000000002</v>
      </c>
      <c r="D44" s="30">
        <v>3.1992500000000001</v>
      </c>
      <c r="E44" s="30">
        <v>3.6094999999999997</v>
      </c>
      <c r="F44" s="30">
        <v>4.11625</v>
      </c>
    </row>
    <row r="45" spans="1:6">
      <c r="A45" s="28">
        <v>11</v>
      </c>
      <c r="B45" s="30">
        <v>2.5609999999999999</v>
      </c>
      <c r="C45" s="30">
        <v>2.95</v>
      </c>
      <c r="D45" s="30">
        <v>3.21</v>
      </c>
      <c r="E45" s="30">
        <v>3.6259999999999999</v>
      </c>
      <c r="F45" s="30">
        <v>4.141</v>
      </c>
    </row>
    <row r="46" spans="1:6">
      <c r="A46" s="28">
        <v>11.25</v>
      </c>
      <c r="B46" s="30">
        <v>2.5640000000000001</v>
      </c>
      <c r="C46" s="30">
        <v>2.9555000000000002</v>
      </c>
      <c r="D46" s="30">
        <v>3.218</v>
      </c>
      <c r="E46" s="30">
        <v>3.6385000000000001</v>
      </c>
      <c r="F46" s="30">
        <v>4.1609999999999996</v>
      </c>
    </row>
    <row r="47" spans="1:6">
      <c r="A47" s="28">
        <v>11.5</v>
      </c>
      <c r="B47" s="30">
        <v>2.5670000000000002</v>
      </c>
      <c r="C47" s="30">
        <v>2.9610000000000003</v>
      </c>
      <c r="D47" s="30">
        <v>3.226</v>
      </c>
      <c r="E47" s="30">
        <v>3.6509999999999998</v>
      </c>
      <c r="F47" s="30">
        <v>4.181</v>
      </c>
    </row>
    <row r="48" spans="1:6">
      <c r="A48" s="28">
        <v>11.75</v>
      </c>
      <c r="B48" s="30">
        <v>2.57</v>
      </c>
      <c r="C48" s="30">
        <v>2.9664999999999999</v>
      </c>
      <c r="D48" s="30">
        <v>3.234</v>
      </c>
      <c r="E48" s="30">
        <v>3.6635</v>
      </c>
      <c r="F48" s="30">
        <v>4.2010000000000005</v>
      </c>
    </row>
    <row r="49" spans="1:6">
      <c r="A49" s="28">
        <v>12</v>
      </c>
      <c r="B49" s="30">
        <v>2.573</v>
      </c>
      <c r="C49" s="30">
        <v>2.972</v>
      </c>
      <c r="D49" s="30">
        <v>3.242</v>
      </c>
      <c r="E49" s="30">
        <v>3.6760000000000002</v>
      </c>
      <c r="F49" s="30">
        <v>4.2210000000000001</v>
      </c>
    </row>
    <row r="50" spans="1:6">
      <c r="A50" s="28">
        <v>12.25</v>
      </c>
      <c r="B50" s="30">
        <v>2.5750000000000002</v>
      </c>
      <c r="C50" s="30">
        <v>2.9762499999999998</v>
      </c>
      <c r="D50" s="30">
        <v>3.2480000000000002</v>
      </c>
      <c r="E50" s="30">
        <v>3.6857500000000001</v>
      </c>
      <c r="F50" s="30">
        <v>4.2370000000000001</v>
      </c>
    </row>
    <row r="51" spans="1:6">
      <c r="A51" s="28">
        <v>12.5</v>
      </c>
      <c r="B51" s="30">
        <v>2.577</v>
      </c>
      <c r="C51" s="30">
        <v>2.9805000000000001</v>
      </c>
      <c r="D51" s="30">
        <v>3.254</v>
      </c>
      <c r="E51" s="30">
        <v>3.6955</v>
      </c>
      <c r="F51" s="30">
        <v>4.2530000000000001</v>
      </c>
    </row>
    <row r="52" spans="1:6">
      <c r="A52" s="28">
        <v>12.75</v>
      </c>
      <c r="B52" s="30">
        <v>2.5789999999999997</v>
      </c>
      <c r="C52" s="30">
        <v>2.98475</v>
      </c>
      <c r="D52" s="30">
        <v>3.26</v>
      </c>
      <c r="E52" s="30">
        <v>3.7052499999999999</v>
      </c>
      <c r="F52" s="30">
        <v>4.2690000000000001</v>
      </c>
    </row>
    <row r="53" spans="1:6">
      <c r="A53" s="28">
        <v>13</v>
      </c>
      <c r="B53" s="30">
        <v>2.581</v>
      </c>
      <c r="C53" s="30">
        <v>2.9889999999999999</v>
      </c>
      <c r="D53" s="30">
        <v>3.266</v>
      </c>
      <c r="E53" s="30">
        <v>3.7149999999999999</v>
      </c>
      <c r="F53" s="30">
        <v>4.2850000000000001</v>
      </c>
    </row>
    <row r="54" spans="1:6">
      <c r="A54" s="28">
        <v>13.25</v>
      </c>
      <c r="B54" s="30">
        <v>2.5825</v>
      </c>
      <c r="C54" s="30">
        <v>2.9917499999999997</v>
      </c>
      <c r="D54" s="30">
        <v>3.2702499999999999</v>
      </c>
      <c r="E54" s="30">
        <v>3.7225000000000001</v>
      </c>
      <c r="F54" s="30">
        <v>4.2977500000000006</v>
      </c>
    </row>
    <row r="55" spans="1:6">
      <c r="A55" s="28">
        <v>13.5</v>
      </c>
      <c r="B55" s="30">
        <v>2.5840000000000001</v>
      </c>
      <c r="C55" s="30">
        <v>2.9944999999999999</v>
      </c>
      <c r="D55" s="30">
        <v>3.2744999999999997</v>
      </c>
      <c r="E55" s="30">
        <v>3.73</v>
      </c>
      <c r="F55" s="30">
        <v>4.3105000000000002</v>
      </c>
    </row>
    <row r="56" spans="1:6">
      <c r="A56" s="28">
        <v>13.75</v>
      </c>
      <c r="B56" s="30">
        <v>2.5855000000000001</v>
      </c>
      <c r="C56" s="30">
        <v>2.9972500000000002</v>
      </c>
      <c r="D56" s="30">
        <v>3.2787500000000001</v>
      </c>
      <c r="E56" s="30">
        <v>3.7374999999999998</v>
      </c>
      <c r="F56" s="30">
        <v>4.3232499999999998</v>
      </c>
    </row>
    <row r="57" spans="1:6">
      <c r="A57" s="28">
        <v>14</v>
      </c>
      <c r="B57" s="30">
        <v>2.5870000000000002</v>
      </c>
      <c r="C57" s="30">
        <v>3</v>
      </c>
      <c r="D57" s="30">
        <v>3.2829999999999999</v>
      </c>
      <c r="E57" s="30">
        <v>3.7450000000000001</v>
      </c>
      <c r="F57" s="30">
        <v>4.3360000000000003</v>
      </c>
    </row>
    <row r="58" spans="1:6">
      <c r="A58" s="28">
        <v>14.25</v>
      </c>
      <c r="B58" s="30">
        <v>2.5880000000000001</v>
      </c>
      <c r="C58" s="30">
        <v>3.0022500000000001</v>
      </c>
      <c r="D58" s="30">
        <v>3.2862499999999999</v>
      </c>
      <c r="E58" s="30">
        <v>3.75075</v>
      </c>
      <c r="F58" s="30">
        <v>4.3465000000000007</v>
      </c>
    </row>
    <row r="59" spans="1:6">
      <c r="A59" s="28">
        <v>14.5</v>
      </c>
      <c r="B59" s="30">
        <v>2.5890000000000004</v>
      </c>
      <c r="C59" s="30">
        <v>3.0045000000000002</v>
      </c>
      <c r="D59" s="30">
        <v>3.2894999999999999</v>
      </c>
      <c r="E59" s="30">
        <v>3.7565</v>
      </c>
      <c r="F59" s="30">
        <v>4.3570000000000002</v>
      </c>
    </row>
    <row r="60" spans="1:6">
      <c r="A60" s="28">
        <v>14.75</v>
      </c>
      <c r="B60" s="30">
        <v>2.5900000000000003</v>
      </c>
      <c r="C60" s="30">
        <v>3.0067499999999998</v>
      </c>
      <c r="D60" s="30">
        <v>3.2927499999999998</v>
      </c>
      <c r="E60" s="30">
        <v>3.7622499999999999</v>
      </c>
      <c r="F60" s="30">
        <v>4.3674999999999997</v>
      </c>
    </row>
    <row r="61" spans="1:6">
      <c r="A61" s="28">
        <v>15</v>
      </c>
      <c r="B61" s="30">
        <v>2.5910000000000002</v>
      </c>
      <c r="C61" s="30">
        <v>3.0089999999999999</v>
      </c>
      <c r="D61" s="30">
        <v>3.2959999999999998</v>
      </c>
      <c r="E61" s="30">
        <v>3.7679999999999998</v>
      </c>
      <c r="F61" s="30">
        <v>4.3780000000000001</v>
      </c>
    </row>
  </sheetData>
  <mergeCells count="1">
    <mergeCell ref="A1:F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K26"/>
  <sheetViews>
    <sheetView workbookViewId="0">
      <selection activeCell="H7" sqref="H7"/>
    </sheetView>
  </sheetViews>
  <sheetFormatPr defaultRowHeight="13"/>
  <cols>
    <col min="2" max="2" width="12.69921875" customWidth="1"/>
  </cols>
  <sheetData>
    <row r="1" spans="1:11">
      <c r="A1" s="52" t="s">
        <v>8</v>
      </c>
      <c r="B1" s="51" t="s">
        <v>57</v>
      </c>
      <c r="C1" s="52" t="s">
        <v>21</v>
      </c>
      <c r="D1" s="52" t="s">
        <v>22</v>
      </c>
      <c r="F1" s="3"/>
      <c r="G1" s="3"/>
      <c r="H1" s="3"/>
      <c r="I1" s="3"/>
      <c r="J1" s="3"/>
      <c r="K1" s="3"/>
    </row>
    <row r="2" spans="1:11">
      <c r="A2" s="55">
        <v>80</v>
      </c>
      <c r="B2" s="53">
        <v>1024.4648318042814</v>
      </c>
      <c r="C2" s="53">
        <v>1325.1783893985728</v>
      </c>
      <c r="D2" s="53">
        <v>2252.8032619775736</v>
      </c>
      <c r="F2" s="3"/>
      <c r="G2" s="3"/>
      <c r="H2" s="3"/>
      <c r="I2" s="3"/>
      <c r="J2" s="3"/>
      <c r="K2" s="3"/>
    </row>
    <row r="3" spans="1:11">
      <c r="A3" s="55">
        <v>100</v>
      </c>
      <c r="B3" s="53">
        <v>1024.4648318042814</v>
      </c>
      <c r="C3" s="53">
        <v>1325.1783893985728</v>
      </c>
      <c r="D3" s="53">
        <v>2252.8032619775736</v>
      </c>
      <c r="F3" s="3"/>
      <c r="G3" s="3"/>
      <c r="H3" s="3"/>
      <c r="I3" s="3"/>
      <c r="J3" s="3"/>
      <c r="K3" s="3"/>
    </row>
    <row r="4" spans="1:11">
      <c r="A4" s="55">
        <v>150</v>
      </c>
      <c r="B4" s="53">
        <v>1099.8980632008154</v>
      </c>
      <c r="C4" s="53">
        <v>1396.5341488277268</v>
      </c>
      <c r="D4" s="53">
        <v>2375.1274209989806</v>
      </c>
      <c r="F4" s="3"/>
      <c r="G4" s="3"/>
      <c r="H4" s="3"/>
      <c r="I4" s="3"/>
      <c r="J4" s="3"/>
      <c r="K4" s="3"/>
    </row>
    <row r="5" spans="1:11">
      <c r="A5" s="55">
        <v>200</v>
      </c>
      <c r="B5" s="53">
        <v>1199.796126401631</v>
      </c>
      <c r="C5" s="53">
        <v>1478.0835881753312</v>
      </c>
      <c r="D5" s="53">
        <v>2507.6452599388376</v>
      </c>
      <c r="F5" s="3"/>
      <c r="G5" s="3"/>
      <c r="H5" s="3"/>
      <c r="I5" s="3"/>
      <c r="J5" s="3"/>
      <c r="K5" s="3"/>
    </row>
    <row r="6" spans="1:11">
      <c r="A6" s="55">
        <v>225</v>
      </c>
      <c r="B6" s="53">
        <v>1249.7451580020386</v>
      </c>
      <c r="C6" s="53">
        <v>1508.6646279306829</v>
      </c>
      <c r="D6" s="53">
        <v>2568.8073394495414</v>
      </c>
      <c r="F6" s="3"/>
      <c r="G6" s="3"/>
      <c r="H6" s="3"/>
      <c r="I6" s="3"/>
      <c r="J6" s="3"/>
      <c r="K6" s="3"/>
    </row>
    <row r="7" spans="1:11">
      <c r="A7" s="55">
        <v>250</v>
      </c>
      <c r="B7" s="53">
        <v>1279.3068297655452</v>
      </c>
      <c r="C7" s="53">
        <v>1529.051987767584</v>
      </c>
      <c r="D7" s="53">
        <v>2599.3883792048928</v>
      </c>
      <c r="F7" s="3"/>
      <c r="G7" s="3"/>
      <c r="H7" s="3"/>
      <c r="I7" s="3"/>
      <c r="J7" s="3"/>
      <c r="K7" s="3"/>
    </row>
    <row r="8" spans="1:11">
      <c r="A8" s="55">
        <v>300</v>
      </c>
      <c r="B8" s="53">
        <v>1374.1080530071356</v>
      </c>
      <c r="C8" s="53">
        <v>1580.0203873598368</v>
      </c>
      <c r="D8" s="53">
        <v>2691.1314984709479</v>
      </c>
      <c r="F8" s="3"/>
      <c r="G8" s="3"/>
      <c r="H8" s="3"/>
      <c r="I8" s="3"/>
      <c r="J8" s="3"/>
      <c r="K8" s="3"/>
    </row>
    <row r="9" spans="1:11">
      <c r="A9" s="55">
        <v>350</v>
      </c>
      <c r="B9" s="53">
        <v>1474.006116207951</v>
      </c>
      <c r="C9" s="53">
        <v>1709.4801223241589</v>
      </c>
      <c r="D9" s="53">
        <v>3037.7166156982671</v>
      </c>
      <c r="F9" s="3"/>
      <c r="G9" s="3"/>
      <c r="H9" s="3"/>
      <c r="I9" s="3"/>
      <c r="J9" s="3"/>
      <c r="K9" s="3"/>
    </row>
    <row r="10" spans="1:11">
      <c r="A10" s="55">
        <v>400</v>
      </c>
      <c r="B10" s="53">
        <v>1574.9235474006116</v>
      </c>
      <c r="C10" s="53">
        <v>1953.1090723751274</v>
      </c>
      <c r="D10" s="53">
        <v>3455.65749235474</v>
      </c>
      <c r="F10" s="3"/>
      <c r="G10" s="3"/>
      <c r="H10" s="3"/>
      <c r="I10" s="3"/>
      <c r="J10" s="3"/>
      <c r="K10" s="3"/>
    </row>
    <row r="11" spans="1:11">
      <c r="A11" s="55">
        <v>450</v>
      </c>
      <c r="B11" s="53">
        <v>1649.3374108053006</v>
      </c>
      <c r="C11" s="53">
        <v>2197.7573904179408</v>
      </c>
      <c r="D11" s="53">
        <v>3761.4678899082569</v>
      </c>
      <c r="F11" s="3"/>
      <c r="G11" s="3"/>
      <c r="H11" s="3"/>
      <c r="I11" s="3"/>
      <c r="J11" s="3"/>
      <c r="K11" s="3"/>
    </row>
    <row r="12" spans="1:11">
      <c r="A12" s="55">
        <v>500</v>
      </c>
      <c r="B12" s="53">
        <v>1749.2354740061162</v>
      </c>
      <c r="C12" s="53">
        <v>2441.3863404689091</v>
      </c>
      <c r="D12" s="53">
        <v>4077.4719673802242</v>
      </c>
      <c r="F12" s="3"/>
      <c r="G12" s="3"/>
      <c r="H12" s="3"/>
      <c r="I12" s="3"/>
      <c r="J12" s="3"/>
      <c r="K12" s="3"/>
    </row>
    <row r="13" spans="1:11">
      <c r="A13" s="55">
        <v>600</v>
      </c>
      <c r="B13" s="53">
        <v>1924.5667686034658</v>
      </c>
      <c r="C13" s="53">
        <v>2929.663608562691</v>
      </c>
      <c r="D13" s="53">
        <v>4719.6738022426098</v>
      </c>
      <c r="F13" s="3"/>
      <c r="G13" s="3"/>
      <c r="H13" s="3"/>
      <c r="I13" s="3"/>
      <c r="J13" s="3"/>
      <c r="K13" s="3"/>
    </row>
    <row r="14" spans="1:11">
      <c r="A14" s="55">
        <v>700</v>
      </c>
      <c r="B14" s="53">
        <v>2074.413863404689</v>
      </c>
      <c r="C14" s="53">
        <v>3417.9408766564729</v>
      </c>
      <c r="D14" s="53">
        <v>5321.1009174311921</v>
      </c>
      <c r="F14" s="3"/>
      <c r="G14" s="3"/>
      <c r="H14" s="3"/>
      <c r="I14" s="3"/>
      <c r="J14" s="3"/>
      <c r="K14" s="3"/>
    </row>
    <row r="15" spans="1:11">
      <c r="A15" s="55">
        <v>800</v>
      </c>
      <c r="B15" s="53">
        <v>2198.776758409786</v>
      </c>
      <c r="C15" s="53">
        <v>3906.2181447502549</v>
      </c>
      <c r="D15" s="53">
        <v>6044.8521916411819</v>
      </c>
      <c r="F15" s="3"/>
      <c r="G15" s="3"/>
      <c r="H15" s="3"/>
      <c r="I15" s="3"/>
      <c r="J15" s="3"/>
      <c r="K15" s="3"/>
    </row>
    <row r="16" spans="1:11">
      <c r="A16" s="55">
        <v>900</v>
      </c>
      <c r="B16" s="53">
        <v>2324.1590214067278</v>
      </c>
      <c r="C16" s="53">
        <v>4394.4954128440368</v>
      </c>
      <c r="D16" s="53">
        <v>6758.4097859327212</v>
      </c>
      <c r="F16" s="3"/>
      <c r="G16" s="3"/>
      <c r="H16" s="3"/>
      <c r="I16" s="3"/>
      <c r="J16" s="3"/>
      <c r="K16" s="3"/>
    </row>
    <row r="17" spans="1:11">
      <c r="A17" s="55">
        <v>1000</v>
      </c>
      <c r="B17" s="53">
        <v>2474.006116207951</v>
      </c>
      <c r="C17" s="53">
        <v>4882.7726809378182</v>
      </c>
      <c r="D17" s="53">
        <v>7400.6116207951063</v>
      </c>
      <c r="F17" s="3"/>
      <c r="G17" s="3"/>
      <c r="H17" s="3"/>
      <c r="I17" s="3"/>
      <c r="J17" s="3"/>
      <c r="K17" s="3"/>
    </row>
    <row r="18" spans="1:11">
      <c r="A18" s="55">
        <v>1100</v>
      </c>
      <c r="B18" s="53">
        <v>2599.3883792048928</v>
      </c>
      <c r="C18" s="53">
        <v>5371.0499490315997</v>
      </c>
      <c r="D18" s="53">
        <v>8195.7186544342512</v>
      </c>
      <c r="F18" s="3"/>
      <c r="G18" s="3"/>
      <c r="H18" s="3"/>
      <c r="I18" s="3"/>
      <c r="J18" s="3"/>
      <c r="K18" s="3"/>
    </row>
    <row r="19" spans="1:11">
      <c r="A19" s="55">
        <v>1200</v>
      </c>
      <c r="B19" s="53">
        <v>2749.235474006116</v>
      </c>
      <c r="C19" s="53">
        <v>5859.327217125382</v>
      </c>
      <c r="D19" s="53">
        <v>9001.0193679918448</v>
      </c>
      <c r="F19" s="3"/>
      <c r="G19" s="3"/>
      <c r="H19" s="3"/>
      <c r="I19" s="3"/>
      <c r="J19" s="3"/>
      <c r="K19" s="3"/>
    </row>
    <row r="20" spans="1:11">
      <c r="A20" s="55">
        <v>1400</v>
      </c>
      <c r="B20" s="53">
        <v>2998.9806320081548</v>
      </c>
      <c r="C20" s="53">
        <v>6835.8817533129459</v>
      </c>
      <c r="D20" s="53">
        <v>10621.814475025483</v>
      </c>
      <c r="F20" s="3"/>
      <c r="G20" s="3"/>
      <c r="H20" s="3"/>
      <c r="I20" s="3"/>
      <c r="J20" s="3"/>
      <c r="K20" s="3"/>
    </row>
    <row r="21" spans="1:11">
      <c r="A21" s="55">
        <v>1600</v>
      </c>
      <c r="B21" s="53">
        <v>3274.2099898063198</v>
      </c>
      <c r="C21" s="53">
        <v>7812.4362895005097</v>
      </c>
      <c r="D21" s="53">
        <v>12191.64118246687</v>
      </c>
      <c r="F21" s="3"/>
      <c r="G21" s="3"/>
      <c r="H21" s="3"/>
      <c r="I21" s="3"/>
      <c r="J21" s="3"/>
      <c r="K21" s="3"/>
    </row>
    <row r="22" spans="1:11">
      <c r="A22" s="55">
        <v>1800</v>
      </c>
      <c r="B22" s="53">
        <v>3573.9041794087666</v>
      </c>
      <c r="C22" s="53">
        <v>8788.9908256880735</v>
      </c>
      <c r="D22" s="53">
        <v>13792.048929663608</v>
      </c>
      <c r="F22" s="3"/>
      <c r="G22" s="3"/>
      <c r="H22" s="3"/>
      <c r="I22" s="3"/>
      <c r="J22" s="3"/>
      <c r="K22" s="3"/>
    </row>
    <row r="23" spans="1:11">
      <c r="A23" s="55">
        <v>2000</v>
      </c>
      <c r="B23" s="53">
        <v>3849.1335372069316</v>
      </c>
      <c r="C23" s="53">
        <v>9765.5453618756364</v>
      </c>
      <c r="D23" s="53">
        <v>13792.048929663608</v>
      </c>
      <c r="F23" s="3"/>
      <c r="G23" s="3"/>
      <c r="H23" s="3"/>
      <c r="I23" s="3"/>
      <c r="J23" s="3"/>
      <c r="K23" s="3"/>
    </row>
    <row r="24" spans="1:11">
      <c r="A24" s="55">
        <v>2200</v>
      </c>
      <c r="B24" s="53">
        <v>4098.8786952089704</v>
      </c>
      <c r="C24" s="53">
        <v>10742.099898063199</v>
      </c>
      <c r="D24" s="53">
        <v>14495.412844036697</v>
      </c>
      <c r="F24" s="3"/>
      <c r="G24" s="3"/>
      <c r="H24" s="3"/>
      <c r="I24" s="3"/>
      <c r="J24" s="3"/>
      <c r="K24" s="3"/>
    </row>
    <row r="25" spans="1:11">
      <c r="A25" s="55">
        <v>2400</v>
      </c>
      <c r="B25" s="54"/>
      <c r="C25" s="53">
        <v>11718.654434250764</v>
      </c>
      <c r="D25" s="53">
        <v>15800.203873598368</v>
      </c>
      <c r="F25" s="3"/>
      <c r="G25" s="3"/>
      <c r="H25" s="3"/>
      <c r="I25" s="3"/>
      <c r="J25" s="3"/>
      <c r="K25" s="3"/>
    </row>
    <row r="26" spans="1:11">
      <c r="A26" s="55">
        <v>2600</v>
      </c>
      <c r="B26" s="54"/>
      <c r="C26" s="53">
        <v>12695.208970438327</v>
      </c>
      <c r="D26" s="53">
        <v>16992.864424057083</v>
      </c>
      <c r="F26" s="3"/>
      <c r="G26" s="3"/>
      <c r="H26" s="3"/>
      <c r="I26" s="3"/>
      <c r="J26" s="3"/>
      <c r="K26" s="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O82"/>
  <sheetViews>
    <sheetView workbookViewId="0">
      <selection activeCell="B3" sqref="B3"/>
    </sheetView>
  </sheetViews>
  <sheetFormatPr defaultRowHeight="13"/>
  <cols>
    <col min="1" max="1" width="13.5" bestFit="1" customWidth="1"/>
  </cols>
  <sheetData>
    <row r="1" spans="1:15">
      <c r="A1" s="55">
        <v>1</v>
      </c>
      <c r="B1" s="55">
        <v>2</v>
      </c>
      <c r="C1" s="55">
        <v>3</v>
      </c>
      <c r="D1" s="55">
        <v>4</v>
      </c>
      <c r="E1" s="55">
        <v>5</v>
      </c>
      <c r="F1" s="55">
        <v>6</v>
      </c>
      <c r="G1" s="55">
        <v>7</v>
      </c>
      <c r="H1" s="55">
        <v>8</v>
      </c>
      <c r="I1" s="55">
        <v>9</v>
      </c>
      <c r="J1" s="55">
        <v>10</v>
      </c>
      <c r="K1" s="55">
        <v>11</v>
      </c>
      <c r="L1" s="55">
        <v>12</v>
      </c>
      <c r="M1" s="55">
        <v>13</v>
      </c>
      <c r="N1" s="55">
        <v>14</v>
      </c>
      <c r="O1" s="55">
        <v>15</v>
      </c>
    </row>
    <row r="2" spans="1:15">
      <c r="A2" s="47" t="s">
        <v>56</v>
      </c>
      <c r="B2" s="48">
        <v>0.1</v>
      </c>
      <c r="C2" s="48">
        <v>0.2</v>
      </c>
      <c r="D2" s="48">
        <v>0.3</v>
      </c>
      <c r="E2" s="48">
        <v>0.4</v>
      </c>
      <c r="F2" s="48">
        <v>0.5</v>
      </c>
      <c r="G2" s="48">
        <v>0.6</v>
      </c>
      <c r="H2" s="48">
        <v>0.7</v>
      </c>
      <c r="I2" s="48">
        <v>0.8</v>
      </c>
      <c r="J2" s="48">
        <v>0.9</v>
      </c>
      <c r="K2" s="48">
        <v>1</v>
      </c>
      <c r="L2" s="48">
        <v>1.2</v>
      </c>
      <c r="M2" s="48">
        <v>1.5</v>
      </c>
      <c r="N2" s="48">
        <v>2</v>
      </c>
      <c r="O2" s="48">
        <v>5</v>
      </c>
    </row>
    <row r="3" spans="1:15">
      <c r="A3" s="49">
        <v>2.5000000000000001E-2</v>
      </c>
      <c r="B3" s="31">
        <v>4.7499999999999999E-3</v>
      </c>
      <c r="C3" s="31">
        <v>9.2499999999999995E-3</v>
      </c>
      <c r="D3" s="31">
        <v>1.325E-2</v>
      </c>
      <c r="E3" s="31">
        <v>1.6750000000000001E-2</v>
      </c>
      <c r="F3" s="31">
        <v>1.9750000000000004E-2</v>
      </c>
      <c r="G3" s="31">
        <v>2.2249999999999999E-2</v>
      </c>
      <c r="H3" s="31">
        <v>2.4250000000000001E-2</v>
      </c>
      <c r="I3" s="31">
        <v>2.5750000000000002E-2</v>
      </c>
      <c r="J3" s="31">
        <v>2.7000000000000003E-2</v>
      </c>
      <c r="K3" s="31">
        <v>2.8000000000000001E-2</v>
      </c>
      <c r="L3" s="31">
        <v>2.9250000000000002E-2</v>
      </c>
      <c r="M3" s="31">
        <v>3.0249999999999999E-2</v>
      </c>
      <c r="N3" s="31">
        <v>3.1E-2</v>
      </c>
      <c r="O3" s="31">
        <v>3.2000000000000001E-2</v>
      </c>
    </row>
    <row r="4" spans="1:15">
      <c r="A4" s="49">
        <v>0.05</v>
      </c>
      <c r="B4" s="31">
        <v>9.4999999999999998E-3</v>
      </c>
      <c r="C4" s="31">
        <v>1.8499999999999999E-2</v>
      </c>
      <c r="D4" s="31">
        <v>2.6499999999999999E-2</v>
      </c>
      <c r="E4" s="31">
        <v>3.3500000000000002E-2</v>
      </c>
      <c r="F4" s="31">
        <v>3.9500000000000007E-2</v>
      </c>
      <c r="G4" s="31">
        <v>4.4499999999999998E-2</v>
      </c>
      <c r="H4" s="31">
        <v>4.8500000000000001E-2</v>
      </c>
      <c r="I4" s="31">
        <v>5.1500000000000004E-2</v>
      </c>
      <c r="J4" s="31">
        <v>5.4000000000000006E-2</v>
      </c>
      <c r="K4" s="31">
        <v>5.6000000000000001E-2</v>
      </c>
      <c r="L4" s="31">
        <v>5.8500000000000003E-2</v>
      </c>
      <c r="M4" s="31">
        <v>6.0499999999999998E-2</v>
      </c>
      <c r="N4" s="31">
        <v>6.2E-2</v>
      </c>
      <c r="O4" s="31">
        <v>6.4000000000000001E-2</v>
      </c>
    </row>
    <row r="5" spans="1:15">
      <c r="A5" s="49">
        <v>7.4999999999999997E-2</v>
      </c>
      <c r="B5" s="31">
        <v>1.4250000000000001E-2</v>
      </c>
      <c r="C5" s="31">
        <v>2.7749999999999997E-2</v>
      </c>
      <c r="D5" s="31">
        <v>3.9750000000000001E-2</v>
      </c>
      <c r="E5" s="31">
        <v>5.0250000000000003E-2</v>
      </c>
      <c r="F5" s="31">
        <v>5.9250000000000004E-2</v>
      </c>
      <c r="G5" s="31">
        <v>6.6750000000000004E-2</v>
      </c>
      <c r="H5" s="31">
        <v>7.2750000000000009E-2</v>
      </c>
      <c r="I5" s="31">
        <v>7.7249999999999999E-2</v>
      </c>
      <c r="J5" s="31">
        <v>8.1000000000000003E-2</v>
      </c>
      <c r="K5" s="31">
        <v>8.4000000000000005E-2</v>
      </c>
      <c r="L5" s="31">
        <v>8.7750000000000009E-2</v>
      </c>
      <c r="M5" s="31">
        <v>9.0749999999999997E-2</v>
      </c>
      <c r="N5" s="31">
        <v>9.2999999999999999E-2</v>
      </c>
      <c r="O5" s="31">
        <v>9.6000000000000002E-2</v>
      </c>
    </row>
    <row r="6" spans="1:15">
      <c r="A6" s="49">
        <v>0.1</v>
      </c>
      <c r="B6" s="50">
        <v>1.9E-2</v>
      </c>
      <c r="C6" s="50">
        <v>3.6999999999999998E-2</v>
      </c>
      <c r="D6" s="50">
        <v>5.2999999999999999E-2</v>
      </c>
      <c r="E6" s="50">
        <v>6.7000000000000004E-2</v>
      </c>
      <c r="F6" s="50">
        <v>7.9000000000000001E-2</v>
      </c>
      <c r="G6" s="50">
        <v>8.8999999999999996E-2</v>
      </c>
      <c r="H6" s="50">
        <v>9.7000000000000003E-2</v>
      </c>
      <c r="I6" s="50">
        <v>0.10299999999999999</v>
      </c>
      <c r="J6" s="50">
        <v>0.108</v>
      </c>
      <c r="K6" s="30">
        <v>0.112</v>
      </c>
      <c r="L6" s="50">
        <v>0.11700000000000001</v>
      </c>
      <c r="M6" s="50">
        <v>0.121</v>
      </c>
      <c r="N6" s="50">
        <v>0.124</v>
      </c>
      <c r="O6" s="50">
        <v>0.128</v>
      </c>
    </row>
    <row r="7" spans="1:15">
      <c r="A7" s="49">
        <v>0.125</v>
      </c>
      <c r="B7" s="50">
        <v>2.3466666666700001E-2</v>
      </c>
      <c r="C7" s="50">
        <v>4.5749999999999999E-2</v>
      </c>
      <c r="D7" s="50">
        <v>6.5500000000000003E-2</v>
      </c>
      <c r="E7" s="50">
        <v>8.3000000000000004E-2</v>
      </c>
      <c r="F7" s="50">
        <v>9.8000000000000004E-2</v>
      </c>
      <c r="G7" s="50">
        <v>0.11025</v>
      </c>
      <c r="H7" s="50">
        <v>0.12</v>
      </c>
      <c r="I7" s="50">
        <v>0.12775</v>
      </c>
      <c r="J7" s="50">
        <v>0.13375000000000001</v>
      </c>
      <c r="K7" s="30">
        <v>0.13875000000000001</v>
      </c>
      <c r="L7" s="50">
        <v>0.14499999999999999</v>
      </c>
      <c r="M7" s="50">
        <v>0.15024999999999999</v>
      </c>
      <c r="N7" s="50">
        <v>0.154</v>
      </c>
      <c r="O7" s="50">
        <v>0.158</v>
      </c>
    </row>
    <row r="8" spans="1:15">
      <c r="A8" s="49">
        <v>0.15</v>
      </c>
      <c r="B8" s="50">
        <v>2.79333333333E-2</v>
      </c>
      <c r="C8" s="50">
        <v>5.45E-2</v>
      </c>
      <c r="D8" s="50">
        <v>7.8E-2</v>
      </c>
      <c r="E8" s="50">
        <v>9.9000000000000005E-2</v>
      </c>
      <c r="F8" s="50">
        <v>0.11700000000000001</v>
      </c>
      <c r="G8" s="50">
        <v>0.13150000000000001</v>
      </c>
      <c r="H8" s="50">
        <v>0.14299999999999999</v>
      </c>
      <c r="I8" s="50">
        <v>0.1525</v>
      </c>
      <c r="J8" s="50">
        <v>0.1595</v>
      </c>
      <c r="K8" s="30">
        <v>0.16550000000000001</v>
      </c>
      <c r="L8" s="50">
        <v>0.17299999999999999</v>
      </c>
      <c r="M8" s="50">
        <v>0.17949999999999999</v>
      </c>
      <c r="N8" s="50">
        <v>0.184</v>
      </c>
      <c r="O8" s="50">
        <v>0.188</v>
      </c>
    </row>
    <row r="9" spans="1:15">
      <c r="A9" s="49">
        <v>0.17499999999999999</v>
      </c>
      <c r="B9" s="50">
        <v>3.2399999999999998E-2</v>
      </c>
      <c r="C9" s="50">
        <v>6.3250000000000001E-2</v>
      </c>
      <c r="D9" s="50">
        <v>9.0499999999999997E-2</v>
      </c>
      <c r="E9" s="50">
        <v>0.115</v>
      </c>
      <c r="F9" s="50">
        <v>0.13600000000000001</v>
      </c>
      <c r="G9" s="50">
        <v>0.15275</v>
      </c>
      <c r="H9" s="50">
        <v>0.16600000000000001</v>
      </c>
      <c r="I9" s="50">
        <v>0.17724999999999999</v>
      </c>
      <c r="J9" s="50">
        <v>0.18525</v>
      </c>
      <c r="K9" s="30">
        <v>0.19225</v>
      </c>
      <c r="L9" s="50">
        <v>0.20100000000000001</v>
      </c>
      <c r="M9" s="50">
        <v>0.20874999999999999</v>
      </c>
      <c r="N9" s="50">
        <v>0.214</v>
      </c>
      <c r="O9" s="50">
        <v>0.218</v>
      </c>
    </row>
    <row r="10" spans="1:15">
      <c r="A10" s="49">
        <v>0.2</v>
      </c>
      <c r="B10" s="50">
        <v>3.6459999999999999E-2</v>
      </c>
      <c r="C10" s="50">
        <v>7.1999999999999995E-2</v>
      </c>
      <c r="D10" s="50">
        <v>0.10299999999999999</v>
      </c>
      <c r="E10" s="50">
        <v>0.13100000000000001</v>
      </c>
      <c r="F10" s="50">
        <v>0.155</v>
      </c>
      <c r="G10" s="50">
        <v>0.17399999999999999</v>
      </c>
      <c r="H10" s="50">
        <v>0.189</v>
      </c>
      <c r="I10" s="50">
        <v>0.20200000000000001</v>
      </c>
      <c r="J10" s="50">
        <v>0.21099999999999999</v>
      </c>
      <c r="K10" s="30">
        <v>0.219</v>
      </c>
      <c r="L10" s="50">
        <v>0.22900000000000001</v>
      </c>
      <c r="M10" s="50">
        <v>0.23799999999999999</v>
      </c>
      <c r="N10" s="50">
        <v>0.24399999999999999</v>
      </c>
      <c r="O10" s="50">
        <v>0.248</v>
      </c>
    </row>
    <row r="11" spans="1:15">
      <c r="A11" s="49">
        <v>0.22500000000000001</v>
      </c>
      <c r="B11" s="50">
        <v>4.052E-2</v>
      </c>
      <c r="C11" s="50">
        <v>7.9750000000000001E-2</v>
      </c>
      <c r="D11" s="50">
        <v>0.1145</v>
      </c>
      <c r="E11" s="50">
        <v>0.14574999999999999</v>
      </c>
      <c r="F11" s="50">
        <v>0.17224999999999999</v>
      </c>
      <c r="G11" s="50">
        <v>0.19350000000000001</v>
      </c>
      <c r="H11" s="50">
        <v>0.21024999999999999</v>
      </c>
      <c r="I11" s="50">
        <v>0.22450000000000001</v>
      </c>
      <c r="J11" s="50">
        <v>0.23474999999999999</v>
      </c>
      <c r="K11" s="30">
        <v>0.24374999999999999</v>
      </c>
      <c r="L11" s="50">
        <v>0.255</v>
      </c>
      <c r="M11" s="50">
        <v>0.26474999999999999</v>
      </c>
      <c r="N11" s="50">
        <v>0.27174999999999999</v>
      </c>
      <c r="O11" s="50">
        <v>0.27600000000000002</v>
      </c>
    </row>
    <row r="12" spans="1:15">
      <c r="A12" s="49">
        <v>0.25</v>
      </c>
      <c r="B12" s="50">
        <v>4.4580000000000002E-2</v>
      </c>
      <c r="C12" s="50">
        <v>8.7499999999999994E-2</v>
      </c>
      <c r="D12" s="50">
        <v>0.126</v>
      </c>
      <c r="E12" s="50">
        <v>0.1605</v>
      </c>
      <c r="F12" s="50">
        <v>0.1895</v>
      </c>
      <c r="G12" s="50">
        <v>0.21299999999999999</v>
      </c>
      <c r="H12" s="50">
        <v>0.23150000000000001</v>
      </c>
      <c r="I12" s="50">
        <v>0.247</v>
      </c>
      <c r="J12" s="50">
        <v>0.25850000000000001</v>
      </c>
      <c r="K12" s="30">
        <v>0.26850000000000002</v>
      </c>
      <c r="L12" s="50">
        <v>0.28100000000000003</v>
      </c>
      <c r="M12" s="50">
        <v>0.29149999999999998</v>
      </c>
      <c r="N12" s="50">
        <v>0.29949999999999999</v>
      </c>
      <c r="O12" s="50">
        <v>0.30399999999999999</v>
      </c>
    </row>
    <row r="13" spans="1:15">
      <c r="A13" s="49">
        <v>0.27500000000000002</v>
      </c>
      <c r="B13" s="50">
        <v>4.8640000000000003E-2</v>
      </c>
      <c r="C13" s="50">
        <v>9.5250000000000001E-2</v>
      </c>
      <c r="D13" s="50">
        <v>0.13750000000000001</v>
      </c>
      <c r="E13" s="50">
        <v>0.17524999999999999</v>
      </c>
      <c r="F13" s="50">
        <v>0.20674999999999999</v>
      </c>
      <c r="G13" s="50">
        <v>0.23250000000000001</v>
      </c>
      <c r="H13" s="50">
        <v>0.25274999999999997</v>
      </c>
      <c r="I13" s="50">
        <v>0.26950000000000002</v>
      </c>
      <c r="J13" s="50">
        <v>0.28225</v>
      </c>
      <c r="K13" s="30">
        <v>0.29325000000000001</v>
      </c>
      <c r="L13" s="50">
        <v>0.307</v>
      </c>
      <c r="M13" s="50">
        <v>0.31824999999999998</v>
      </c>
      <c r="N13" s="50">
        <v>0.32724999999999999</v>
      </c>
      <c r="O13" s="50">
        <v>0.33200000000000002</v>
      </c>
    </row>
    <row r="14" spans="1:15">
      <c r="A14" s="49">
        <v>0.3</v>
      </c>
      <c r="B14" s="50">
        <v>5.2699999999999997E-2</v>
      </c>
      <c r="C14" s="50">
        <v>0.10299999999999999</v>
      </c>
      <c r="D14" s="50">
        <v>0.14899999999999999</v>
      </c>
      <c r="E14" s="50">
        <v>0.19</v>
      </c>
      <c r="F14" s="50">
        <v>0.224</v>
      </c>
      <c r="G14" s="50">
        <v>0.252</v>
      </c>
      <c r="H14" s="50">
        <v>0.27400000000000002</v>
      </c>
      <c r="I14" s="50">
        <v>0.29199999999999998</v>
      </c>
      <c r="J14" s="50">
        <v>0.30599999999999999</v>
      </c>
      <c r="K14" s="30">
        <v>0.318</v>
      </c>
      <c r="L14" s="50">
        <v>0.33300000000000002</v>
      </c>
      <c r="M14" s="50">
        <v>0.34499999999999997</v>
      </c>
      <c r="N14" s="50">
        <v>0.35499999999999998</v>
      </c>
      <c r="O14" s="50">
        <v>0.36</v>
      </c>
    </row>
    <row r="15" spans="1:15">
      <c r="A15" s="49">
        <v>0.32500000000000001</v>
      </c>
      <c r="B15" s="50">
        <v>5.6140000000000002E-2</v>
      </c>
      <c r="C15" s="50">
        <v>0.11</v>
      </c>
      <c r="D15" s="50">
        <v>0.15925</v>
      </c>
      <c r="E15" s="50">
        <v>0.20275000000000001</v>
      </c>
      <c r="F15" s="50">
        <v>0.23899999999999999</v>
      </c>
      <c r="G15" s="50">
        <v>0.26900000000000002</v>
      </c>
      <c r="H15" s="50">
        <v>0.29275000000000001</v>
      </c>
      <c r="I15" s="50">
        <v>0.31225000000000003</v>
      </c>
      <c r="J15" s="50">
        <v>0.32724999999999999</v>
      </c>
      <c r="K15" s="30">
        <v>0.33975</v>
      </c>
      <c r="L15" s="50">
        <v>0.35599999999999998</v>
      </c>
      <c r="M15" s="50">
        <v>0.36875000000000002</v>
      </c>
      <c r="N15" s="50">
        <v>0.37974999999999998</v>
      </c>
      <c r="O15" s="50">
        <v>0.38500000000000001</v>
      </c>
    </row>
    <row r="16" spans="1:15">
      <c r="A16" s="49">
        <v>0.35</v>
      </c>
      <c r="B16" s="50">
        <v>5.9580000000000001E-2</v>
      </c>
      <c r="C16" s="50">
        <v>0.11700000000000001</v>
      </c>
      <c r="D16" s="50">
        <v>0.16950000000000001</v>
      </c>
      <c r="E16" s="50">
        <v>0.2155</v>
      </c>
      <c r="F16" s="50">
        <v>0.254</v>
      </c>
      <c r="G16" s="50">
        <v>0.28599999999999998</v>
      </c>
      <c r="H16" s="50">
        <v>0.3115</v>
      </c>
      <c r="I16" s="50">
        <v>0.33250000000000002</v>
      </c>
      <c r="J16" s="50">
        <v>0.34849999999999998</v>
      </c>
      <c r="K16" s="30">
        <v>0.36149999999999999</v>
      </c>
      <c r="L16" s="50">
        <v>0.379</v>
      </c>
      <c r="M16" s="50">
        <v>0.39250000000000002</v>
      </c>
      <c r="N16" s="50">
        <v>0.40450000000000003</v>
      </c>
      <c r="O16" s="50">
        <v>0.41</v>
      </c>
    </row>
    <row r="17" spans="1:15">
      <c r="A17" s="49">
        <v>0.375</v>
      </c>
      <c r="B17" s="50">
        <v>6.3020000000000007E-2</v>
      </c>
      <c r="C17" s="50">
        <v>0.124</v>
      </c>
      <c r="D17" s="50">
        <v>0.17974999999999999</v>
      </c>
      <c r="E17" s="50">
        <v>0.22825000000000001</v>
      </c>
      <c r="F17" s="50">
        <v>0.26900000000000002</v>
      </c>
      <c r="G17" s="50">
        <v>0.30299999999999999</v>
      </c>
      <c r="H17" s="50">
        <v>0.33024999999999999</v>
      </c>
      <c r="I17" s="50">
        <v>0.35275000000000001</v>
      </c>
      <c r="J17" s="50">
        <v>0.36975000000000002</v>
      </c>
      <c r="K17" s="30">
        <v>0.38324999999999998</v>
      </c>
      <c r="L17" s="50">
        <v>0.40200000000000002</v>
      </c>
      <c r="M17" s="50">
        <v>0.41625000000000001</v>
      </c>
      <c r="N17" s="50">
        <v>0.42925000000000002</v>
      </c>
      <c r="O17" s="50">
        <v>0.435</v>
      </c>
    </row>
    <row r="18" spans="1:15">
      <c r="A18" s="49">
        <v>0.4</v>
      </c>
      <c r="B18" s="50">
        <v>6.6460000000000005E-2</v>
      </c>
      <c r="C18" s="50">
        <v>0.13100000000000001</v>
      </c>
      <c r="D18" s="50">
        <v>0.19</v>
      </c>
      <c r="E18" s="50">
        <v>0.24099999999999999</v>
      </c>
      <c r="F18" s="50">
        <v>0.28399999999999997</v>
      </c>
      <c r="G18" s="50">
        <v>0.32</v>
      </c>
      <c r="H18" s="50">
        <v>0.34899999999999998</v>
      </c>
      <c r="I18" s="50">
        <v>0.373</v>
      </c>
      <c r="J18" s="50">
        <v>0.39100000000000001</v>
      </c>
      <c r="K18" s="30">
        <v>0.40500000000000003</v>
      </c>
      <c r="L18" s="50">
        <v>0.42499999999999999</v>
      </c>
      <c r="M18" s="50">
        <v>0.44</v>
      </c>
      <c r="N18" s="50">
        <v>0.45400000000000001</v>
      </c>
      <c r="O18" s="50">
        <v>0.46</v>
      </c>
    </row>
    <row r="19" spans="1:15">
      <c r="A19" s="49">
        <v>0.42499999999999999</v>
      </c>
      <c r="B19" s="50">
        <v>6.9900000000000004E-2</v>
      </c>
      <c r="C19" s="50">
        <v>0.13700000000000001</v>
      </c>
      <c r="D19" s="50">
        <v>0.19850000000000001</v>
      </c>
      <c r="E19" s="50">
        <v>0.25174999999999997</v>
      </c>
      <c r="F19" s="50">
        <v>0.29699999999999999</v>
      </c>
      <c r="G19" s="50">
        <v>0.33474999999999999</v>
      </c>
      <c r="H19" s="50">
        <v>0.36525000000000002</v>
      </c>
      <c r="I19" s="50">
        <v>0.39</v>
      </c>
      <c r="J19" s="50">
        <v>0.40899999999999997</v>
      </c>
      <c r="K19" s="30">
        <v>0.42399999999999999</v>
      </c>
      <c r="L19" s="50">
        <v>0.44500000000000001</v>
      </c>
      <c r="M19" s="50">
        <v>0.46124999999999999</v>
      </c>
      <c r="N19" s="50">
        <v>0.47549999999999998</v>
      </c>
      <c r="O19" s="50">
        <v>0.48199999999999998</v>
      </c>
    </row>
    <row r="20" spans="1:15">
      <c r="A20" s="49">
        <v>0.45</v>
      </c>
      <c r="B20" s="50">
        <v>7.2720000000000007E-2</v>
      </c>
      <c r="C20" s="50">
        <v>0.14299999999999999</v>
      </c>
      <c r="D20" s="50">
        <v>0.20699999999999999</v>
      </c>
      <c r="E20" s="50">
        <v>0.26250000000000001</v>
      </c>
      <c r="F20" s="50">
        <v>0.31</v>
      </c>
      <c r="G20" s="50">
        <v>0.34949999999999998</v>
      </c>
      <c r="H20" s="50">
        <v>0.38150000000000001</v>
      </c>
      <c r="I20" s="50">
        <v>0.40699999999999997</v>
      </c>
      <c r="J20" s="50">
        <v>0.42699999999999999</v>
      </c>
      <c r="K20" s="30">
        <v>0.443</v>
      </c>
      <c r="L20" s="50">
        <v>0.46500000000000002</v>
      </c>
      <c r="M20" s="50">
        <v>0.48249999999999998</v>
      </c>
      <c r="N20" s="50">
        <v>0.497</v>
      </c>
      <c r="O20" s="50">
        <v>0.504</v>
      </c>
    </row>
    <row r="21" spans="1:15">
      <c r="A21" s="49">
        <v>0.47499999999999998</v>
      </c>
      <c r="B21" s="50">
        <v>7.5539999999999996E-2</v>
      </c>
      <c r="C21" s="50">
        <v>0.14899999999999999</v>
      </c>
      <c r="D21" s="50">
        <v>0.2155</v>
      </c>
      <c r="E21" s="50">
        <v>0.27324999999999999</v>
      </c>
      <c r="F21" s="50">
        <v>0.32300000000000001</v>
      </c>
      <c r="G21" s="50">
        <v>0.36425000000000002</v>
      </c>
      <c r="H21" s="50">
        <v>0.39774999999999999</v>
      </c>
      <c r="I21" s="50">
        <v>0.42399999999999999</v>
      </c>
      <c r="J21" s="50">
        <v>0.44500000000000001</v>
      </c>
      <c r="K21" s="30">
        <v>0.46200000000000002</v>
      </c>
      <c r="L21" s="50">
        <v>0.48499999999999999</v>
      </c>
      <c r="M21" s="50">
        <v>0.50375000000000003</v>
      </c>
      <c r="N21" s="50">
        <v>0.51849999999999996</v>
      </c>
      <c r="O21" s="50">
        <v>0.52600000000000002</v>
      </c>
    </row>
    <row r="22" spans="1:15">
      <c r="A22" s="49">
        <v>0.5</v>
      </c>
      <c r="B22" s="50">
        <v>7.8359999999999999E-2</v>
      </c>
      <c r="C22" s="50">
        <v>0.155</v>
      </c>
      <c r="D22" s="50">
        <v>0.224</v>
      </c>
      <c r="E22" s="50">
        <v>0.28399999999999997</v>
      </c>
      <c r="F22" s="50">
        <v>0.33600000000000002</v>
      </c>
      <c r="G22" s="50">
        <v>0.379</v>
      </c>
      <c r="H22" s="50">
        <v>0.41399999999999998</v>
      </c>
      <c r="I22" s="50">
        <v>0.441</v>
      </c>
      <c r="J22" s="50">
        <v>0.46300000000000002</v>
      </c>
      <c r="K22" s="30">
        <v>0.48099999999999998</v>
      </c>
      <c r="L22" s="50">
        <v>0.505</v>
      </c>
      <c r="M22" s="50">
        <v>0.52500000000000002</v>
      </c>
      <c r="N22" s="50">
        <v>0.54</v>
      </c>
      <c r="O22" s="50">
        <v>0.54800000000000004</v>
      </c>
    </row>
    <row r="23" spans="1:15">
      <c r="A23" s="49">
        <v>0.52500000000000002</v>
      </c>
      <c r="B23" s="50">
        <v>8.1180000000000002E-2</v>
      </c>
      <c r="C23" s="50">
        <v>0.15975</v>
      </c>
      <c r="D23" s="50">
        <v>0.23100000000000001</v>
      </c>
      <c r="E23" s="50">
        <v>0.29299999999999998</v>
      </c>
      <c r="F23" s="50">
        <v>0.34675</v>
      </c>
      <c r="G23" s="50">
        <v>0.39124999999999999</v>
      </c>
      <c r="H23" s="50">
        <v>0.42725000000000002</v>
      </c>
      <c r="I23" s="50">
        <v>0.45550000000000002</v>
      </c>
      <c r="J23" s="50">
        <v>0.47825000000000001</v>
      </c>
      <c r="K23" s="30">
        <v>0.49675000000000002</v>
      </c>
      <c r="L23" s="50">
        <v>0.52175000000000005</v>
      </c>
      <c r="M23" s="50">
        <v>0.54274999999999995</v>
      </c>
      <c r="N23" s="50">
        <v>0.55825000000000002</v>
      </c>
      <c r="O23" s="50">
        <v>0.56699999999999995</v>
      </c>
    </row>
    <row r="24" spans="1:15">
      <c r="A24" s="49">
        <v>0.55000000000000004</v>
      </c>
      <c r="B24" s="50">
        <v>8.4000000000000005E-2</v>
      </c>
      <c r="C24" s="50">
        <v>0.16450000000000001</v>
      </c>
      <c r="D24" s="50">
        <v>0.23799999999999999</v>
      </c>
      <c r="E24" s="50">
        <v>0.30199999999999999</v>
      </c>
      <c r="F24" s="50">
        <v>0.35749999999999998</v>
      </c>
      <c r="G24" s="50">
        <v>0.40350000000000003</v>
      </c>
      <c r="H24" s="50">
        <v>0.4405</v>
      </c>
      <c r="I24" s="50">
        <v>0.47</v>
      </c>
      <c r="J24" s="50">
        <v>0.49349999999999999</v>
      </c>
      <c r="K24" s="30">
        <v>0.51249999999999996</v>
      </c>
      <c r="L24" s="50">
        <v>0.53849999999999998</v>
      </c>
      <c r="M24" s="50">
        <v>0.5605</v>
      </c>
      <c r="N24" s="50">
        <v>0.57650000000000001</v>
      </c>
      <c r="O24" s="50">
        <v>0.58599999999999997</v>
      </c>
    </row>
    <row r="25" spans="1:15">
      <c r="A25" s="49">
        <v>0.57499999999999996</v>
      </c>
      <c r="B25" s="50">
        <v>8.6180000000000007E-2</v>
      </c>
      <c r="C25" s="50">
        <v>0.16925000000000001</v>
      </c>
      <c r="D25" s="50">
        <v>0.245</v>
      </c>
      <c r="E25" s="50">
        <v>0.311</v>
      </c>
      <c r="F25" s="50">
        <v>0.36825000000000002</v>
      </c>
      <c r="G25" s="50">
        <v>0.41575000000000001</v>
      </c>
      <c r="H25" s="50">
        <v>0.45374999999999999</v>
      </c>
      <c r="I25" s="50">
        <v>0.48449999999999999</v>
      </c>
      <c r="J25" s="50">
        <v>0.50875000000000004</v>
      </c>
      <c r="K25" s="30">
        <v>0.52825</v>
      </c>
      <c r="L25" s="50">
        <v>0.55525000000000002</v>
      </c>
      <c r="M25" s="50">
        <v>0.57825000000000004</v>
      </c>
      <c r="N25" s="50">
        <v>0.59475</v>
      </c>
      <c r="O25" s="50">
        <v>0.60499999999999998</v>
      </c>
    </row>
    <row r="26" spans="1:15">
      <c r="A26" s="49">
        <v>0.6</v>
      </c>
      <c r="B26" s="50">
        <v>8.8359999999999994E-2</v>
      </c>
      <c r="C26" s="50">
        <v>0.17399999999999999</v>
      </c>
      <c r="D26" s="50">
        <v>0.252</v>
      </c>
      <c r="E26" s="50">
        <v>0.32</v>
      </c>
      <c r="F26" s="50">
        <v>0.379</v>
      </c>
      <c r="G26" s="50">
        <v>0.42799999999999999</v>
      </c>
      <c r="H26" s="50">
        <v>0.46700000000000003</v>
      </c>
      <c r="I26" s="50">
        <v>0.499</v>
      </c>
      <c r="J26" s="50">
        <v>0.52400000000000002</v>
      </c>
      <c r="K26" s="30">
        <v>0.54400000000000004</v>
      </c>
      <c r="L26" s="50">
        <v>0.57199999999999995</v>
      </c>
      <c r="M26" s="50">
        <v>0.59599999999999997</v>
      </c>
      <c r="N26" s="50">
        <v>0.61299999999999999</v>
      </c>
      <c r="O26" s="50">
        <v>0.624</v>
      </c>
    </row>
    <row r="27" spans="1:15">
      <c r="A27" s="49">
        <v>0.625</v>
      </c>
      <c r="B27" s="50">
        <v>9.0539999999999995E-2</v>
      </c>
      <c r="C27" s="50">
        <v>0.17774999999999999</v>
      </c>
      <c r="D27" s="50">
        <v>0.25750000000000001</v>
      </c>
      <c r="E27" s="50">
        <v>0.32724999999999999</v>
      </c>
      <c r="F27" s="50">
        <v>0.38774999999999998</v>
      </c>
      <c r="G27" s="50">
        <v>0.43774999999999997</v>
      </c>
      <c r="H27" s="50">
        <v>0.47799999999999998</v>
      </c>
      <c r="I27" s="50">
        <v>0.51075000000000004</v>
      </c>
      <c r="J27" s="50">
        <v>0.53900000000000003</v>
      </c>
      <c r="K27" s="30">
        <v>0.55725000000000002</v>
      </c>
      <c r="L27" s="50">
        <v>0.58599999999999997</v>
      </c>
      <c r="M27" s="50">
        <v>0.60950000000000004</v>
      </c>
      <c r="N27" s="50">
        <v>0.62824999999999998</v>
      </c>
      <c r="O27" s="50">
        <v>0.64</v>
      </c>
    </row>
    <row r="28" spans="1:15">
      <c r="A28" s="49">
        <v>0.65</v>
      </c>
      <c r="B28" s="50">
        <v>9.2719999999999997E-2</v>
      </c>
      <c r="C28" s="50">
        <v>0.18149999999999999</v>
      </c>
      <c r="D28" s="50">
        <v>0.26300000000000001</v>
      </c>
      <c r="E28" s="50">
        <v>0.33450000000000002</v>
      </c>
      <c r="F28" s="50">
        <v>0.39650000000000002</v>
      </c>
      <c r="G28" s="50">
        <v>0.44750000000000001</v>
      </c>
      <c r="H28" s="50">
        <v>0.48899999999999999</v>
      </c>
      <c r="I28" s="50">
        <v>0.52249999999999996</v>
      </c>
      <c r="J28" s="50">
        <v>0.55400000000000005</v>
      </c>
      <c r="K28" s="30">
        <v>0.57050000000000001</v>
      </c>
      <c r="L28" s="50">
        <v>0.6</v>
      </c>
      <c r="M28" s="50">
        <v>0.623</v>
      </c>
      <c r="N28" s="50">
        <v>0.64349999999999996</v>
      </c>
      <c r="O28" s="50">
        <v>0.65600000000000003</v>
      </c>
    </row>
    <row r="29" spans="1:15">
      <c r="A29" s="49">
        <v>0.67500000000000004</v>
      </c>
      <c r="B29" s="50">
        <v>9.4899999999999998E-2</v>
      </c>
      <c r="C29" s="50">
        <v>0.18525</v>
      </c>
      <c r="D29" s="50">
        <v>0.26850000000000002</v>
      </c>
      <c r="E29" s="50">
        <v>0.34175</v>
      </c>
      <c r="F29" s="50">
        <v>0.40525</v>
      </c>
      <c r="G29" s="50">
        <v>0.45724999999999999</v>
      </c>
      <c r="H29" s="50">
        <v>0.5</v>
      </c>
      <c r="I29" s="50">
        <v>0.53425</v>
      </c>
      <c r="J29" s="50">
        <v>0.56899999999999995</v>
      </c>
      <c r="K29" s="30">
        <v>0.58374999999999999</v>
      </c>
      <c r="L29" s="50">
        <v>0.61399999999999999</v>
      </c>
      <c r="M29" s="50">
        <v>0.63649999999999995</v>
      </c>
      <c r="N29" s="50">
        <v>0.65874999999999995</v>
      </c>
      <c r="O29" s="50">
        <v>0.67200000000000004</v>
      </c>
    </row>
    <row r="30" spans="1:15">
      <c r="A30" s="49">
        <v>0.7</v>
      </c>
      <c r="B30" s="50">
        <v>9.6490000000000006E-2</v>
      </c>
      <c r="C30" s="50">
        <v>0.189</v>
      </c>
      <c r="D30" s="50">
        <v>0.27400000000000002</v>
      </c>
      <c r="E30" s="50">
        <v>0.34899999999999998</v>
      </c>
      <c r="F30" s="50">
        <v>0.41399999999999998</v>
      </c>
      <c r="G30" s="50">
        <v>0.46700000000000003</v>
      </c>
      <c r="H30" s="50">
        <v>0.51100000000000001</v>
      </c>
      <c r="I30" s="50">
        <v>0.54600000000000004</v>
      </c>
      <c r="J30" s="50">
        <v>0.58399999999999996</v>
      </c>
      <c r="K30" s="30">
        <v>0.59699999999999998</v>
      </c>
      <c r="L30" s="50">
        <v>0.628</v>
      </c>
      <c r="M30" s="50">
        <v>0.65</v>
      </c>
      <c r="N30" s="50">
        <v>0.67400000000000004</v>
      </c>
      <c r="O30" s="50">
        <v>0.68799999999999994</v>
      </c>
    </row>
    <row r="31" spans="1:15">
      <c r="A31" s="49">
        <v>0.72499999999999998</v>
      </c>
      <c r="B31" s="50">
        <v>9.8080000000000001E-2</v>
      </c>
      <c r="C31" s="50">
        <v>0.19225</v>
      </c>
      <c r="D31" s="50">
        <v>0.27850000000000003</v>
      </c>
      <c r="E31" s="50">
        <v>0.35499999999999998</v>
      </c>
      <c r="F31" s="50">
        <v>0.42075000000000001</v>
      </c>
      <c r="G31" s="50">
        <v>0.47499999999999998</v>
      </c>
      <c r="H31" s="50">
        <v>0.51975000000000005</v>
      </c>
      <c r="I31" s="50">
        <v>0.55549999999999999</v>
      </c>
      <c r="J31" s="50">
        <v>0.59175</v>
      </c>
      <c r="K31" s="30">
        <v>0.60750000000000004</v>
      </c>
      <c r="L31" s="50">
        <v>0.63949999999999996</v>
      </c>
      <c r="M31" s="50">
        <v>0.66325000000000001</v>
      </c>
      <c r="N31" s="50">
        <v>0.68674999999999997</v>
      </c>
      <c r="O31" s="50">
        <v>0.70099999999999996</v>
      </c>
    </row>
    <row r="32" spans="1:15">
      <c r="A32" s="49">
        <v>0.75</v>
      </c>
      <c r="B32" s="50">
        <v>9.9669999999999995E-2</v>
      </c>
      <c r="C32" s="50">
        <v>0.19550000000000001</v>
      </c>
      <c r="D32" s="50">
        <v>0.28299999999999997</v>
      </c>
      <c r="E32" s="50">
        <v>0.36099999999999999</v>
      </c>
      <c r="F32" s="50">
        <v>0.42749999999999999</v>
      </c>
      <c r="G32" s="50">
        <v>0.48299999999999998</v>
      </c>
      <c r="H32" s="50">
        <v>0.52849999999999997</v>
      </c>
      <c r="I32" s="50">
        <v>0.56499999999999995</v>
      </c>
      <c r="J32" s="50">
        <v>0.59950000000000003</v>
      </c>
      <c r="K32" s="30">
        <v>0.61799999999999999</v>
      </c>
      <c r="L32" s="50">
        <v>0.65100000000000002</v>
      </c>
      <c r="M32" s="50">
        <v>0.67649999999999999</v>
      </c>
      <c r="N32" s="50">
        <v>0.69950000000000001</v>
      </c>
      <c r="O32" s="50">
        <v>0.71399999999999997</v>
      </c>
    </row>
    <row r="33" spans="1:15">
      <c r="A33" s="49">
        <v>0.77500000000000002</v>
      </c>
      <c r="B33" s="50">
        <v>0.10126</v>
      </c>
      <c r="C33" s="50">
        <v>0.19875000000000001</v>
      </c>
      <c r="D33" s="50">
        <v>0.28749999999999998</v>
      </c>
      <c r="E33" s="50">
        <v>0.36699999999999999</v>
      </c>
      <c r="F33" s="50">
        <v>0.43425000000000002</v>
      </c>
      <c r="G33" s="50">
        <v>0.49099999999999999</v>
      </c>
      <c r="H33" s="50">
        <v>0.53725000000000001</v>
      </c>
      <c r="I33" s="50">
        <v>0.57450000000000001</v>
      </c>
      <c r="J33" s="50">
        <v>0.60724999999999996</v>
      </c>
      <c r="K33" s="30">
        <v>0.62849999999999995</v>
      </c>
      <c r="L33" s="50">
        <v>0.66249999999999998</v>
      </c>
      <c r="M33" s="50">
        <v>0.68974999999999997</v>
      </c>
      <c r="N33" s="50">
        <v>0.71225000000000005</v>
      </c>
      <c r="O33" s="50">
        <v>0.72699999999999998</v>
      </c>
    </row>
    <row r="34" spans="1:15">
      <c r="A34" s="49">
        <v>0.8</v>
      </c>
      <c r="B34" s="50">
        <v>0.10285</v>
      </c>
      <c r="C34" s="50">
        <v>0.20200000000000001</v>
      </c>
      <c r="D34" s="50">
        <v>0.29199999999999998</v>
      </c>
      <c r="E34" s="50">
        <v>0.373</v>
      </c>
      <c r="F34" s="50">
        <v>0.441</v>
      </c>
      <c r="G34" s="50">
        <v>0.499</v>
      </c>
      <c r="H34" s="50">
        <v>0.54600000000000004</v>
      </c>
      <c r="I34" s="50">
        <v>0.58399999999999996</v>
      </c>
      <c r="J34" s="50">
        <v>0.61499999999999999</v>
      </c>
      <c r="K34" s="30">
        <v>0.63900000000000001</v>
      </c>
      <c r="L34" s="50">
        <v>0.67400000000000004</v>
      </c>
      <c r="M34" s="50">
        <v>0.70299999999999996</v>
      </c>
      <c r="N34" s="50">
        <v>0.72499999999999998</v>
      </c>
      <c r="O34" s="50">
        <v>0.74</v>
      </c>
    </row>
    <row r="35" spans="1:15">
      <c r="A35" s="49">
        <v>0.82499999999999996</v>
      </c>
      <c r="B35" s="50">
        <v>0.10407</v>
      </c>
      <c r="C35" s="50">
        <v>0.20424999999999999</v>
      </c>
      <c r="D35" s="50">
        <v>0.29549999999999998</v>
      </c>
      <c r="E35" s="50">
        <v>0.3775</v>
      </c>
      <c r="F35" s="50">
        <v>0.44650000000000001</v>
      </c>
      <c r="G35" s="50">
        <v>0.50524999999999998</v>
      </c>
      <c r="H35" s="50">
        <v>0.55300000000000005</v>
      </c>
      <c r="I35" s="50">
        <v>0.59175</v>
      </c>
      <c r="J35" s="50">
        <v>0.623</v>
      </c>
      <c r="K35" s="30">
        <v>0.64749999999999996</v>
      </c>
      <c r="L35" s="50">
        <v>0.68325000000000002</v>
      </c>
      <c r="M35" s="50">
        <v>0.71274999999999999</v>
      </c>
      <c r="N35" s="50">
        <v>0.73524999999999996</v>
      </c>
      <c r="O35" s="50">
        <v>0.751</v>
      </c>
    </row>
    <row r="36" spans="1:15">
      <c r="A36" s="49">
        <v>0.85</v>
      </c>
      <c r="B36" s="50">
        <v>0.10528999999999999</v>
      </c>
      <c r="C36" s="50">
        <v>0.20649999999999999</v>
      </c>
      <c r="D36" s="50">
        <v>0.29899999999999999</v>
      </c>
      <c r="E36" s="50">
        <v>0.38200000000000001</v>
      </c>
      <c r="F36" s="50">
        <v>0.45200000000000001</v>
      </c>
      <c r="G36" s="50">
        <v>0.51149999999999995</v>
      </c>
      <c r="H36" s="50">
        <v>0.56000000000000005</v>
      </c>
      <c r="I36" s="50">
        <v>0.59950000000000003</v>
      </c>
      <c r="J36" s="50">
        <v>0.63100000000000001</v>
      </c>
      <c r="K36" s="30">
        <v>0.65600000000000003</v>
      </c>
      <c r="L36" s="50">
        <v>0.6925</v>
      </c>
      <c r="M36" s="50">
        <v>0.72250000000000003</v>
      </c>
      <c r="N36" s="50">
        <v>0.74550000000000005</v>
      </c>
      <c r="O36" s="50">
        <v>0.76200000000000001</v>
      </c>
    </row>
    <row r="37" spans="1:15">
      <c r="A37" s="49">
        <v>0.875</v>
      </c>
      <c r="B37" s="50">
        <v>0.10650999999999999</v>
      </c>
      <c r="C37" s="50">
        <v>0.20874999999999999</v>
      </c>
      <c r="D37" s="50">
        <v>0.30249999999999999</v>
      </c>
      <c r="E37" s="50">
        <v>0.38650000000000001</v>
      </c>
      <c r="F37" s="50">
        <v>0.45750000000000002</v>
      </c>
      <c r="G37" s="50">
        <v>0.51775000000000004</v>
      </c>
      <c r="H37" s="50">
        <v>0.56699999999999995</v>
      </c>
      <c r="I37" s="50">
        <v>0.60724999999999996</v>
      </c>
      <c r="J37" s="50">
        <v>0.63900000000000001</v>
      </c>
      <c r="K37" s="30">
        <v>0.66449999999999998</v>
      </c>
      <c r="L37" s="50">
        <v>0.70174999999999998</v>
      </c>
      <c r="M37" s="50">
        <v>0.73224999999999996</v>
      </c>
      <c r="N37" s="50">
        <v>0.75575000000000003</v>
      </c>
      <c r="O37" s="50">
        <v>0.77300000000000002</v>
      </c>
    </row>
    <row r="38" spans="1:15">
      <c r="A38" s="49">
        <v>0.9</v>
      </c>
      <c r="B38" s="50">
        <v>0.10773000000000001</v>
      </c>
      <c r="C38" s="50">
        <v>0.21099999999999999</v>
      </c>
      <c r="D38" s="50">
        <v>0.30599999999999999</v>
      </c>
      <c r="E38" s="50">
        <v>0.39100000000000001</v>
      </c>
      <c r="F38" s="50">
        <v>0.46300000000000002</v>
      </c>
      <c r="G38" s="50">
        <v>0.52400000000000002</v>
      </c>
      <c r="H38" s="50">
        <v>0.57399999999999995</v>
      </c>
      <c r="I38" s="50">
        <v>0.61499999999999999</v>
      </c>
      <c r="J38" s="50">
        <v>0.64700000000000002</v>
      </c>
      <c r="K38" s="30">
        <v>0.67300000000000004</v>
      </c>
      <c r="L38" s="50">
        <v>0.71099999999999997</v>
      </c>
      <c r="M38" s="50">
        <v>0.74199999999999999</v>
      </c>
      <c r="N38" s="50">
        <v>0.76600000000000001</v>
      </c>
      <c r="O38" s="50">
        <v>0.78400000000000003</v>
      </c>
    </row>
    <row r="39" spans="1:15">
      <c r="A39" s="49">
        <v>0.92500000000000004</v>
      </c>
      <c r="B39" s="50">
        <v>0.10895000000000001</v>
      </c>
      <c r="C39" s="50">
        <v>0.21299999999999999</v>
      </c>
      <c r="D39" s="50">
        <v>0.309</v>
      </c>
      <c r="E39" s="50">
        <v>0.39450000000000002</v>
      </c>
      <c r="F39" s="50">
        <v>0.46750000000000003</v>
      </c>
      <c r="G39" s="50">
        <v>0.52900000000000003</v>
      </c>
      <c r="H39" s="50">
        <v>0.57974999999999999</v>
      </c>
      <c r="I39" s="50">
        <v>0.621</v>
      </c>
      <c r="J39" s="50">
        <v>0.65349999999999997</v>
      </c>
      <c r="K39" s="30">
        <v>0.68</v>
      </c>
      <c r="L39" s="50">
        <v>0.71825000000000006</v>
      </c>
      <c r="M39" s="50">
        <v>0.75</v>
      </c>
      <c r="N39" s="50">
        <v>0.77449999999999997</v>
      </c>
      <c r="O39" s="50">
        <v>0.79200000000000004</v>
      </c>
    </row>
    <row r="40" spans="1:15">
      <c r="A40" s="49">
        <v>0.95</v>
      </c>
      <c r="B40" s="50">
        <v>0.10981</v>
      </c>
      <c r="C40" s="50">
        <v>0.215</v>
      </c>
      <c r="D40" s="50">
        <v>0.312</v>
      </c>
      <c r="E40" s="50">
        <v>0.39800000000000002</v>
      </c>
      <c r="F40" s="50">
        <v>0.47199999999999998</v>
      </c>
      <c r="G40" s="50">
        <v>0.53400000000000003</v>
      </c>
      <c r="H40" s="50">
        <v>0.58550000000000002</v>
      </c>
      <c r="I40" s="50">
        <v>0.627</v>
      </c>
      <c r="J40" s="50">
        <v>0.66</v>
      </c>
      <c r="K40" s="30">
        <v>0.68700000000000006</v>
      </c>
      <c r="L40" s="50">
        <v>0.72550000000000003</v>
      </c>
      <c r="M40" s="50">
        <v>0.75800000000000001</v>
      </c>
      <c r="N40" s="50">
        <v>0.78300000000000003</v>
      </c>
      <c r="O40" s="50">
        <v>0.8</v>
      </c>
    </row>
    <row r="41" spans="1:15">
      <c r="A41" s="49">
        <v>0.97499999999999998</v>
      </c>
      <c r="B41" s="50">
        <v>0.11067</v>
      </c>
      <c r="C41" s="50">
        <v>0.217</v>
      </c>
      <c r="D41" s="50">
        <v>0.315</v>
      </c>
      <c r="E41" s="50">
        <v>0.40150000000000002</v>
      </c>
      <c r="F41" s="50">
        <v>0.47649999999999998</v>
      </c>
      <c r="G41" s="50">
        <v>0.53900000000000003</v>
      </c>
      <c r="H41" s="50">
        <v>0.59125000000000005</v>
      </c>
      <c r="I41" s="50">
        <v>0.63300000000000001</v>
      </c>
      <c r="J41" s="50">
        <v>0.66649999999999998</v>
      </c>
      <c r="K41" s="30">
        <v>0.69399999999999995</v>
      </c>
      <c r="L41" s="50">
        <v>0.73275000000000001</v>
      </c>
      <c r="M41" s="50">
        <v>0.76600000000000001</v>
      </c>
      <c r="N41" s="50">
        <v>0.79149999999999998</v>
      </c>
      <c r="O41" s="50">
        <v>0.80800000000000005</v>
      </c>
    </row>
    <row r="42" spans="1:15">
      <c r="A42" s="49">
        <v>1</v>
      </c>
      <c r="B42" s="50">
        <v>0.11153</v>
      </c>
      <c r="C42" s="50">
        <v>0.219</v>
      </c>
      <c r="D42" s="50">
        <v>0.318</v>
      </c>
      <c r="E42" s="50">
        <v>0.40500000000000003</v>
      </c>
      <c r="F42" s="50">
        <v>0.48099999999999998</v>
      </c>
      <c r="G42" s="50">
        <v>0.54400000000000004</v>
      </c>
      <c r="H42" s="50">
        <v>0.59699999999999998</v>
      </c>
      <c r="I42" s="50">
        <v>0.63900000000000001</v>
      </c>
      <c r="J42" s="50">
        <v>0.67300000000000004</v>
      </c>
      <c r="K42" s="30">
        <v>0.70099999999999996</v>
      </c>
      <c r="L42" s="50">
        <v>0.74</v>
      </c>
      <c r="M42" s="50">
        <v>0.77400000000000002</v>
      </c>
      <c r="N42" s="50">
        <v>0.8</v>
      </c>
      <c r="O42" s="50">
        <v>0.81599999999999995</v>
      </c>
    </row>
    <row r="43" spans="1:15">
      <c r="A43" s="49">
        <v>1.0249999999999999</v>
      </c>
      <c r="B43" s="50">
        <v>0.11239</v>
      </c>
      <c r="C43" s="50">
        <v>0.22025</v>
      </c>
      <c r="D43" s="50">
        <v>0.31987500000000002</v>
      </c>
      <c r="E43" s="50">
        <v>0.40749999999999997</v>
      </c>
      <c r="F43" s="50">
        <v>0.48399999999999999</v>
      </c>
      <c r="G43" s="50">
        <v>0.54749999999999999</v>
      </c>
      <c r="H43" s="50">
        <v>0.60087500000000005</v>
      </c>
      <c r="I43" s="50">
        <v>0.64337500000000003</v>
      </c>
      <c r="J43" s="50">
        <v>0.67774999999999996</v>
      </c>
      <c r="K43" s="30">
        <v>0.70587500000000003</v>
      </c>
      <c r="L43" s="50">
        <v>0.74537500000000001</v>
      </c>
      <c r="M43" s="50">
        <v>0.77975000000000005</v>
      </c>
      <c r="N43" s="50">
        <v>0.80612499999999998</v>
      </c>
      <c r="O43" s="50">
        <v>0.82250000000000001</v>
      </c>
    </row>
    <row r="44" spans="1:15">
      <c r="A44" s="49">
        <v>1.05</v>
      </c>
      <c r="B44" s="50">
        <v>0.11325</v>
      </c>
      <c r="C44" s="50">
        <v>0.2215</v>
      </c>
      <c r="D44" s="50">
        <v>0.32174999999999998</v>
      </c>
      <c r="E44" s="50">
        <v>0.41</v>
      </c>
      <c r="F44" s="50">
        <v>0.48699999999999999</v>
      </c>
      <c r="G44" s="50">
        <v>0.55100000000000005</v>
      </c>
      <c r="H44" s="50">
        <v>0.60475000000000001</v>
      </c>
      <c r="I44" s="50">
        <v>0.64775000000000005</v>
      </c>
      <c r="J44" s="50">
        <v>0.6825</v>
      </c>
      <c r="K44" s="30">
        <v>0.71074999999999999</v>
      </c>
      <c r="L44" s="50">
        <v>0.75075000000000003</v>
      </c>
      <c r="M44" s="50">
        <v>0.78549999999999998</v>
      </c>
      <c r="N44" s="50">
        <v>0.81225000000000003</v>
      </c>
      <c r="O44" s="50">
        <v>0.82899999999999996</v>
      </c>
    </row>
    <row r="45" spans="1:15">
      <c r="A45" s="49">
        <v>1.075</v>
      </c>
      <c r="B45" s="50">
        <v>0.113863333333</v>
      </c>
      <c r="C45" s="50">
        <v>0.22275</v>
      </c>
      <c r="D45" s="50">
        <v>0.323625</v>
      </c>
      <c r="E45" s="50">
        <v>0.41249999999999998</v>
      </c>
      <c r="F45" s="50">
        <v>0.49</v>
      </c>
      <c r="G45" s="50">
        <v>0.55449999999999999</v>
      </c>
      <c r="H45" s="50">
        <v>0.60862499999999997</v>
      </c>
      <c r="I45" s="50">
        <v>0.65212499999999995</v>
      </c>
      <c r="J45" s="50">
        <v>0.68725000000000003</v>
      </c>
      <c r="K45" s="30">
        <v>0.71562499999999996</v>
      </c>
      <c r="L45" s="50">
        <v>0.75612500000000005</v>
      </c>
      <c r="M45" s="50">
        <v>0.79125000000000001</v>
      </c>
      <c r="N45" s="50">
        <v>0.81837499999999996</v>
      </c>
      <c r="O45" s="50">
        <v>0.83550000000000002</v>
      </c>
    </row>
    <row r="46" spans="1:15">
      <c r="A46" s="49">
        <v>1.1000000000000001</v>
      </c>
      <c r="B46" s="50">
        <v>0.114476666667</v>
      </c>
      <c r="C46" s="50">
        <v>0.224</v>
      </c>
      <c r="D46" s="50">
        <v>0.32550000000000001</v>
      </c>
      <c r="E46" s="50">
        <v>0.41499999999999998</v>
      </c>
      <c r="F46" s="50">
        <v>0.49299999999999999</v>
      </c>
      <c r="G46" s="50">
        <v>0.55800000000000005</v>
      </c>
      <c r="H46" s="50">
        <v>0.61250000000000004</v>
      </c>
      <c r="I46" s="50">
        <v>0.65649999999999997</v>
      </c>
      <c r="J46" s="50">
        <v>0.69199999999999995</v>
      </c>
      <c r="K46" s="30">
        <v>0.72050000000000003</v>
      </c>
      <c r="L46" s="50">
        <v>0.76149999999999995</v>
      </c>
      <c r="M46" s="50">
        <v>0.79700000000000004</v>
      </c>
      <c r="N46" s="50">
        <v>0.82450000000000001</v>
      </c>
      <c r="O46" s="50">
        <v>0.84199999999999997</v>
      </c>
    </row>
    <row r="47" spans="1:15">
      <c r="A47" s="49">
        <v>1.125</v>
      </c>
      <c r="B47" s="50">
        <v>0.11509</v>
      </c>
      <c r="C47" s="50">
        <v>0.22525000000000001</v>
      </c>
      <c r="D47" s="50">
        <v>0.32737500000000003</v>
      </c>
      <c r="E47" s="50">
        <v>0.41749999999999998</v>
      </c>
      <c r="F47" s="50">
        <v>0.496</v>
      </c>
      <c r="G47" s="50">
        <v>0.5615</v>
      </c>
      <c r="H47" s="50">
        <v>0.61637500000000001</v>
      </c>
      <c r="I47" s="50">
        <v>0.66087499999999999</v>
      </c>
      <c r="J47" s="50">
        <v>0.69674999999999998</v>
      </c>
      <c r="K47" s="30">
        <v>0.72537499999999999</v>
      </c>
      <c r="L47" s="50">
        <v>0.76687499999999997</v>
      </c>
      <c r="M47" s="50">
        <v>0.80274999999999996</v>
      </c>
      <c r="N47" s="50">
        <v>0.83062499999999995</v>
      </c>
      <c r="O47" s="50">
        <v>0.84850000000000003</v>
      </c>
    </row>
    <row r="48" spans="1:15">
      <c r="A48" s="49">
        <v>1.1499999999999999</v>
      </c>
      <c r="B48" s="50">
        <v>0.11570333333299999</v>
      </c>
      <c r="C48" s="50">
        <v>0.22650000000000001</v>
      </c>
      <c r="D48" s="50">
        <v>0.32924999999999999</v>
      </c>
      <c r="E48" s="50">
        <v>0.42</v>
      </c>
      <c r="F48" s="50">
        <v>0.499</v>
      </c>
      <c r="G48" s="50">
        <v>0.56499999999999995</v>
      </c>
      <c r="H48" s="50">
        <v>0.62024999999999997</v>
      </c>
      <c r="I48" s="50">
        <v>0.66525000000000001</v>
      </c>
      <c r="J48" s="50">
        <v>0.70150000000000001</v>
      </c>
      <c r="K48" s="30">
        <v>0.73024999999999995</v>
      </c>
      <c r="L48" s="50">
        <v>0.77224999999999999</v>
      </c>
      <c r="M48" s="50">
        <v>0.8085</v>
      </c>
      <c r="N48" s="50">
        <v>0.83674999999999999</v>
      </c>
      <c r="O48" s="50">
        <v>0.85499999999999998</v>
      </c>
    </row>
    <row r="49" spans="1:15">
      <c r="A49" s="49">
        <v>1.175</v>
      </c>
      <c r="B49" s="50">
        <v>0.116316666667</v>
      </c>
      <c r="C49" s="50">
        <v>0.22775000000000001</v>
      </c>
      <c r="D49" s="50">
        <v>0.331125</v>
      </c>
      <c r="E49" s="50">
        <v>0.42249999999999999</v>
      </c>
      <c r="F49" s="50">
        <v>0.502</v>
      </c>
      <c r="G49" s="50">
        <v>0.56850000000000001</v>
      </c>
      <c r="H49" s="50">
        <v>0.62412500000000004</v>
      </c>
      <c r="I49" s="50">
        <v>0.66962500000000003</v>
      </c>
      <c r="J49" s="50">
        <v>0.70625000000000004</v>
      </c>
      <c r="K49" s="30">
        <v>0.73512500000000003</v>
      </c>
      <c r="L49" s="50">
        <v>0.77762500000000001</v>
      </c>
      <c r="M49" s="50">
        <v>0.81425000000000003</v>
      </c>
      <c r="N49" s="50">
        <v>0.84287500000000004</v>
      </c>
      <c r="O49" s="50">
        <v>0.86150000000000004</v>
      </c>
    </row>
    <row r="50" spans="1:15">
      <c r="A50" s="49">
        <v>1.2</v>
      </c>
      <c r="B50" s="50">
        <v>0.11672</v>
      </c>
      <c r="C50" s="50">
        <v>0.22900000000000001</v>
      </c>
      <c r="D50" s="50">
        <v>0.33300000000000002</v>
      </c>
      <c r="E50" s="50">
        <v>0.42499999999999999</v>
      </c>
      <c r="F50" s="50">
        <v>0.505</v>
      </c>
      <c r="G50" s="50">
        <v>0.57199999999999995</v>
      </c>
      <c r="H50" s="50">
        <v>0.628</v>
      </c>
      <c r="I50" s="50">
        <v>0.67400000000000004</v>
      </c>
      <c r="J50" s="50">
        <v>0.71099999999999997</v>
      </c>
      <c r="K50" s="30">
        <v>0.74</v>
      </c>
      <c r="L50" s="50">
        <v>0.78300000000000003</v>
      </c>
      <c r="M50" s="50">
        <v>0.82</v>
      </c>
      <c r="N50" s="50">
        <v>0.84899999999999998</v>
      </c>
      <c r="O50" s="50">
        <v>0.86799999999999999</v>
      </c>
    </row>
    <row r="51" spans="1:15">
      <c r="A51" s="49">
        <v>1.2250000000000001</v>
      </c>
      <c r="B51" s="50">
        <v>0.117123333333</v>
      </c>
      <c r="C51" s="50">
        <v>0.22975000000000001</v>
      </c>
      <c r="D51" s="50">
        <v>0.33400000000000002</v>
      </c>
      <c r="E51" s="50">
        <v>0.42625000000000002</v>
      </c>
      <c r="F51" s="50">
        <v>0.506666666667</v>
      </c>
      <c r="G51" s="50">
        <v>0.57399999999999995</v>
      </c>
      <c r="H51" s="50">
        <v>0.62983333333299996</v>
      </c>
      <c r="I51" s="50">
        <v>0.67641666666699996</v>
      </c>
      <c r="J51" s="50">
        <v>0.71358333333299995</v>
      </c>
      <c r="K51" s="30">
        <v>0.74283333333299995</v>
      </c>
      <c r="L51" s="50">
        <v>0.78608333333299996</v>
      </c>
      <c r="M51" s="50">
        <v>0.82341666666699997</v>
      </c>
      <c r="N51" s="50">
        <v>0.85275000000000001</v>
      </c>
      <c r="O51" s="50">
        <v>0.872</v>
      </c>
    </row>
    <row r="52" spans="1:15">
      <c r="A52" s="49">
        <v>1.25</v>
      </c>
      <c r="B52" s="50">
        <v>0.117526666667</v>
      </c>
      <c r="C52" s="50">
        <v>0.23050000000000001</v>
      </c>
      <c r="D52" s="50">
        <v>0.33500000000000002</v>
      </c>
      <c r="E52" s="50">
        <v>0.42749999999999999</v>
      </c>
      <c r="F52" s="50">
        <v>0.50833333333300001</v>
      </c>
      <c r="G52" s="50">
        <v>0.57599999999999996</v>
      </c>
      <c r="H52" s="50">
        <v>0.631666666667</v>
      </c>
      <c r="I52" s="50">
        <v>0.678833333333</v>
      </c>
      <c r="J52" s="50">
        <v>0.71616666666700002</v>
      </c>
      <c r="K52" s="30">
        <v>0.74566666666699999</v>
      </c>
      <c r="L52" s="50">
        <v>0.78916666666699997</v>
      </c>
      <c r="M52" s="50">
        <v>0.82683333333300002</v>
      </c>
      <c r="N52" s="50">
        <v>0.85650000000000004</v>
      </c>
      <c r="O52" s="50">
        <v>0.876</v>
      </c>
    </row>
    <row r="53" spans="1:15">
      <c r="A53" s="49">
        <v>1.2749999999999999</v>
      </c>
      <c r="B53" s="50">
        <v>0.11792999999999999</v>
      </c>
      <c r="C53" s="50">
        <v>0.23125000000000001</v>
      </c>
      <c r="D53" s="50">
        <v>0.33600000000000002</v>
      </c>
      <c r="E53" s="50">
        <v>0.42875000000000002</v>
      </c>
      <c r="F53" s="50">
        <v>0.51</v>
      </c>
      <c r="G53" s="50">
        <v>0.57799999999999996</v>
      </c>
      <c r="H53" s="50">
        <v>0.63349999999999995</v>
      </c>
      <c r="I53" s="50">
        <v>0.68125000000000002</v>
      </c>
      <c r="J53" s="50">
        <v>0.71875</v>
      </c>
      <c r="K53" s="30">
        <v>0.74850000000000005</v>
      </c>
      <c r="L53" s="50">
        <v>0.79225000000000001</v>
      </c>
      <c r="M53" s="50">
        <v>0.83025000000000004</v>
      </c>
      <c r="N53" s="50">
        <v>0.86024999999999996</v>
      </c>
      <c r="O53" s="50">
        <v>0.88</v>
      </c>
    </row>
    <row r="54" spans="1:15">
      <c r="A54" s="49">
        <v>1.3</v>
      </c>
      <c r="B54" s="50">
        <v>0.118333333333</v>
      </c>
      <c r="C54" s="50">
        <v>0.23200000000000001</v>
      </c>
      <c r="D54" s="50">
        <v>0.33700000000000002</v>
      </c>
      <c r="E54" s="50">
        <v>0.43</v>
      </c>
      <c r="F54" s="50">
        <v>0.511666666667</v>
      </c>
      <c r="G54" s="50">
        <v>0.57999999999999996</v>
      </c>
      <c r="H54" s="50">
        <v>0.63533333333300002</v>
      </c>
      <c r="I54" s="50">
        <v>0.68366666666700004</v>
      </c>
      <c r="J54" s="50">
        <v>0.72133333333299998</v>
      </c>
      <c r="K54" s="30">
        <v>0.75133333333300001</v>
      </c>
      <c r="L54" s="50">
        <v>0.79533333333300005</v>
      </c>
      <c r="M54" s="50">
        <v>0.83366666666699996</v>
      </c>
      <c r="N54" s="50">
        <v>0.86399999999999999</v>
      </c>
      <c r="O54" s="50">
        <v>0.88400000000000001</v>
      </c>
    </row>
    <row r="55" spans="1:15">
      <c r="A55" s="49">
        <v>1.325</v>
      </c>
      <c r="B55" s="50">
        <v>0.118666666667</v>
      </c>
      <c r="C55" s="50">
        <v>0.23275000000000001</v>
      </c>
      <c r="D55" s="50">
        <v>0.33800000000000002</v>
      </c>
      <c r="E55" s="50">
        <v>0.43125000000000002</v>
      </c>
      <c r="F55" s="50">
        <v>0.51333333333300002</v>
      </c>
      <c r="G55" s="50">
        <v>0.58199999999999996</v>
      </c>
      <c r="H55" s="50">
        <v>0.63716666666699995</v>
      </c>
      <c r="I55" s="50">
        <v>0.68608333333299998</v>
      </c>
      <c r="J55" s="50">
        <v>0.72391666666700005</v>
      </c>
      <c r="K55" s="30">
        <v>0.75416666666700005</v>
      </c>
      <c r="L55" s="50">
        <v>0.79841666666699995</v>
      </c>
      <c r="M55" s="50">
        <v>0.837083333333</v>
      </c>
      <c r="N55" s="50">
        <v>0.86775000000000002</v>
      </c>
      <c r="O55" s="50">
        <v>0.88800000000000001</v>
      </c>
    </row>
    <row r="56" spans="1:15">
      <c r="A56" s="49">
        <v>1.35</v>
      </c>
      <c r="B56" s="50">
        <v>0.11899999999999999</v>
      </c>
      <c r="C56" s="50">
        <v>0.23350000000000001</v>
      </c>
      <c r="D56" s="50">
        <v>0.33900000000000002</v>
      </c>
      <c r="E56" s="50">
        <v>0.4325</v>
      </c>
      <c r="F56" s="50">
        <v>0.51500000000000001</v>
      </c>
      <c r="G56" s="50">
        <v>0.58399999999999996</v>
      </c>
      <c r="H56" s="50">
        <v>0.63900000000000001</v>
      </c>
      <c r="I56" s="50">
        <v>0.6885</v>
      </c>
      <c r="J56" s="50">
        <v>0.72650000000000003</v>
      </c>
      <c r="K56" s="30">
        <v>0.75700000000000001</v>
      </c>
      <c r="L56" s="50">
        <v>0.80149999999999999</v>
      </c>
      <c r="M56" s="50">
        <v>0.84050000000000002</v>
      </c>
      <c r="N56" s="50">
        <v>0.87150000000000005</v>
      </c>
      <c r="O56" s="50">
        <v>0.89200000000000002</v>
      </c>
    </row>
    <row r="57" spans="1:15">
      <c r="A57" s="49">
        <v>1.375</v>
      </c>
      <c r="B57" s="50">
        <v>0.119333333333</v>
      </c>
      <c r="C57" s="50">
        <v>0.23425000000000001</v>
      </c>
      <c r="D57" s="50">
        <v>0.34</v>
      </c>
      <c r="E57" s="50">
        <v>0.43375000000000002</v>
      </c>
      <c r="F57" s="50">
        <v>0.51666666666700001</v>
      </c>
      <c r="G57" s="50">
        <v>0.58599999999999997</v>
      </c>
      <c r="H57" s="50">
        <v>0.64083333333299997</v>
      </c>
      <c r="I57" s="50">
        <v>0.69091666666700002</v>
      </c>
      <c r="J57" s="50">
        <v>0.72908333333300002</v>
      </c>
      <c r="K57" s="30">
        <v>0.75983333333299996</v>
      </c>
      <c r="L57" s="50">
        <v>0.80458333333300003</v>
      </c>
      <c r="M57" s="50">
        <v>0.84391666666700005</v>
      </c>
      <c r="N57" s="50">
        <v>0.87524999999999997</v>
      </c>
      <c r="O57" s="50">
        <v>0.89600000000000002</v>
      </c>
    </row>
    <row r="58" spans="1:15">
      <c r="A58" s="49">
        <v>1.4</v>
      </c>
      <c r="B58" s="50">
        <v>0.119666666667</v>
      </c>
      <c r="C58" s="50">
        <v>0.23499999999999999</v>
      </c>
      <c r="D58" s="50">
        <v>0.34100000000000003</v>
      </c>
      <c r="E58" s="50">
        <v>0.435</v>
      </c>
      <c r="F58" s="50">
        <v>0.51833333333300002</v>
      </c>
      <c r="G58" s="50">
        <v>0.58799999999999997</v>
      </c>
      <c r="H58" s="50">
        <v>0.64266666666700001</v>
      </c>
      <c r="I58" s="50">
        <v>0.69333333333299996</v>
      </c>
      <c r="J58" s="50">
        <v>0.73166666666699998</v>
      </c>
      <c r="K58" s="30">
        <v>0.762666666667</v>
      </c>
      <c r="L58" s="50">
        <v>0.80766666666700004</v>
      </c>
      <c r="M58" s="50">
        <v>0.84733333333299998</v>
      </c>
      <c r="N58" s="50">
        <v>0.879</v>
      </c>
      <c r="O58" s="50">
        <v>0.9</v>
      </c>
    </row>
    <row r="59" spans="1:15">
      <c r="A59" s="49">
        <v>1.425</v>
      </c>
      <c r="B59" s="50">
        <v>0.12</v>
      </c>
      <c r="C59" s="50">
        <v>0.23574999999999999</v>
      </c>
      <c r="D59" s="50">
        <v>0.34200000000000003</v>
      </c>
      <c r="E59" s="50">
        <v>0.43625000000000003</v>
      </c>
      <c r="F59" s="50">
        <v>0.52</v>
      </c>
      <c r="G59" s="50">
        <v>0.59</v>
      </c>
      <c r="H59" s="50">
        <v>0.64449999999999996</v>
      </c>
      <c r="I59" s="50">
        <v>0.69574999999999998</v>
      </c>
      <c r="J59" s="50">
        <v>0.73424999999999996</v>
      </c>
      <c r="K59" s="30">
        <v>0.76549999999999996</v>
      </c>
      <c r="L59" s="50">
        <v>0.81074999999999997</v>
      </c>
      <c r="M59" s="50">
        <v>0.85075000000000001</v>
      </c>
      <c r="N59" s="50">
        <v>0.88275000000000003</v>
      </c>
      <c r="O59" s="50">
        <v>0.90400000000000003</v>
      </c>
    </row>
    <row r="60" spans="1:15">
      <c r="A60" s="49">
        <v>1.45</v>
      </c>
      <c r="B60" s="50">
        <v>0.12026000000000001</v>
      </c>
      <c r="C60" s="50">
        <v>0.23649999999999999</v>
      </c>
      <c r="D60" s="50">
        <v>0.34300000000000003</v>
      </c>
      <c r="E60" s="50">
        <v>0.4375</v>
      </c>
      <c r="F60" s="50">
        <v>0.52166666666700001</v>
      </c>
      <c r="G60" s="50">
        <v>0.59199999999999997</v>
      </c>
      <c r="H60" s="50">
        <v>0.64633333333300003</v>
      </c>
      <c r="I60" s="50">
        <v>0.698166666667</v>
      </c>
      <c r="J60" s="50">
        <v>0.73683333333300005</v>
      </c>
      <c r="K60" s="30">
        <v>0.76833333333300002</v>
      </c>
      <c r="L60" s="50">
        <v>0.81383333333300001</v>
      </c>
      <c r="M60" s="50">
        <v>0.85416666666700003</v>
      </c>
      <c r="N60" s="50">
        <v>0.88649999999999995</v>
      </c>
      <c r="O60" s="50">
        <v>0.90800000000000003</v>
      </c>
    </row>
    <row r="61" spans="1:15">
      <c r="A61" s="49">
        <v>1.4750000000000001</v>
      </c>
      <c r="B61" s="50">
        <v>0.12052</v>
      </c>
      <c r="C61" s="50">
        <v>0.23724999999999999</v>
      </c>
      <c r="D61" s="50">
        <v>0.34399999999999997</v>
      </c>
      <c r="E61" s="50">
        <v>0.43874999999999997</v>
      </c>
      <c r="F61" s="50">
        <v>0.52333333333300003</v>
      </c>
      <c r="G61" s="50">
        <v>0.59399999999999997</v>
      </c>
      <c r="H61" s="50">
        <v>0.64816666666699996</v>
      </c>
      <c r="I61" s="50">
        <v>0.70058333333300005</v>
      </c>
      <c r="J61" s="50">
        <v>0.73941666666700001</v>
      </c>
      <c r="K61" s="30">
        <v>0.77116666666699996</v>
      </c>
      <c r="L61" s="50">
        <v>0.81691666666700002</v>
      </c>
      <c r="M61" s="50">
        <v>0.85758333333299996</v>
      </c>
      <c r="N61" s="50">
        <v>0.89024999999999999</v>
      </c>
      <c r="O61" s="50">
        <v>0.91200000000000003</v>
      </c>
    </row>
    <row r="62" spans="1:15">
      <c r="A62" s="49">
        <v>1.5</v>
      </c>
      <c r="B62" s="50">
        <v>0.12078</v>
      </c>
      <c r="C62" s="50">
        <v>0.23799999999999999</v>
      </c>
      <c r="D62" s="50">
        <v>0.34499999999999997</v>
      </c>
      <c r="E62" s="50">
        <v>0.44</v>
      </c>
      <c r="F62" s="50">
        <v>0.52500000000000002</v>
      </c>
      <c r="G62" s="50">
        <v>0.59599999999999997</v>
      </c>
      <c r="H62" s="50">
        <v>0.65</v>
      </c>
      <c r="I62" s="50">
        <v>0.70299999999999996</v>
      </c>
      <c r="J62" s="50">
        <v>0.74199999999999999</v>
      </c>
      <c r="K62" s="30">
        <v>0.77400000000000002</v>
      </c>
      <c r="L62" s="50">
        <v>0.82</v>
      </c>
      <c r="M62" s="50">
        <v>0.86099999999999999</v>
      </c>
      <c r="N62" s="50">
        <v>0.89400000000000002</v>
      </c>
      <c r="O62" s="50">
        <v>0.91600000000000004</v>
      </c>
    </row>
    <row r="63" spans="1:15">
      <c r="A63" s="49">
        <v>1.5249999999999999</v>
      </c>
      <c r="B63" s="50">
        <v>0.12103999999999999</v>
      </c>
      <c r="C63" s="50">
        <v>0.23830000000000001</v>
      </c>
      <c r="D63" s="50">
        <v>0.34549999999999997</v>
      </c>
      <c r="E63" s="50">
        <v>0.44069999999999998</v>
      </c>
      <c r="F63" s="50">
        <v>0.52575000000000005</v>
      </c>
      <c r="G63" s="50">
        <v>0.59684999999999999</v>
      </c>
      <c r="H63" s="50">
        <v>0.6512</v>
      </c>
      <c r="I63" s="50">
        <v>0.70409999999999995</v>
      </c>
      <c r="J63" s="50">
        <v>0.74319999999999997</v>
      </c>
      <c r="K63" s="30">
        <v>0.77529999999999999</v>
      </c>
      <c r="L63" s="50">
        <v>0.82145000000000001</v>
      </c>
      <c r="M63" s="50">
        <v>0.86265000000000003</v>
      </c>
      <c r="N63" s="50">
        <v>0.89580000000000004</v>
      </c>
      <c r="O63" s="50">
        <v>0.91800000000000004</v>
      </c>
    </row>
    <row r="64" spans="1:15">
      <c r="A64" s="49">
        <v>1.55</v>
      </c>
      <c r="B64" s="50">
        <v>0.12130000000000001</v>
      </c>
      <c r="C64" s="50">
        <v>0.23860000000000001</v>
      </c>
      <c r="D64" s="50">
        <v>0.34599999999999997</v>
      </c>
      <c r="E64" s="50">
        <v>0.44140000000000001</v>
      </c>
      <c r="F64" s="50">
        <v>0.52649999999999997</v>
      </c>
      <c r="G64" s="50">
        <v>0.59770000000000001</v>
      </c>
      <c r="H64" s="50">
        <v>0.65239999999999998</v>
      </c>
      <c r="I64" s="50">
        <v>0.70520000000000005</v>
      </c>
      <c r="J64" s="50">
        <v>0.74439999999999995</v>
      </c>
      <c r="K64" s="30">
        <v>0.77659999999999996</v>
      </c>
      <c r="L64" s="50">
        <v>0.82289999999999996</v>
      </c>
      <c r="M64" s="50">
        <v>0.86429999999999996</v>
      </c>
      <c r="N64" s="50">
        <v>0.89759999999999995</v>
      </c>
      <c r="O64" s="50">
        <v>0.92</v>
      </c>
    </row>
    <row r="65" spans="1:15">
      <c r="A65" s="49">
        <v>1.575</v>
      </c>
      <c r="B65" s="50">
        <v>0.12145</v>
      </c>
      <c r="C65" s="50">
        <v>0.2389</v>
      </c>
      <c r="D65" s="50">
        <v>0.34649999999999997</v>
      </c>
      <c r="E65" s="50">
        <v>0.44209999999999999</v>
      </c>
      <c r="F65" s="50">
        <v>0.52725</v>
      </c>
      <c r="G65" s="50">
        <v>0.59855000000000003</v>
      </c>
      <c r="H65" s="50">
        <v>0.65359999999999996</v>
      </c>
      <c r="I65" s="50">
        <v>0.70630000000000004</v>
      </c>
      <c r="J65" s="50">
        <v>0.74560000000000004</v>
      </c>
      <c r="K65" s="30">
        <v>0.77790000000000004</v>
      </c>
      <c r="L65" s="50">
        <v>0.82435000000000003</v>
      </c>
      <c r="M65" s="50">
        <v>0.86595</v>
      </c>
      <c r="N65" s="50">
        <v>0.89939999999999998</v>
      </c>
      <c r="O65" s="50">
        <v>0.92200000000000004</v>
      </c>
    </row>
    <row r="66" spans="1:15">
      <c r="A66" s="49">
        <v>1.6</v>
      </c>
      <c r="B66" s="50">
        <v>0.1216</v>
      </c>
      <c r="C66" s="50">
        <v>0.2392</v>
      </c>
      <c r="D66" s="50">
        <v>0.34699999999999998</v>
      </c>
      <c r="E66" s="50">
        <v>0.44280000000000003</v>
      </c>
      <c r="F66" s="50">
        <v>0.52800000000000002</v>
      </c>
      <c r="G66" s="50">
        <v>0.59940000000000004</v>
      </c>
      <c r="H66" s="50">
        <v>0.65480000000000005</v>
      </c>
      <c r="I66" s="50">
        <v>0.70740000000000003</v>
      </c>
      <c r="J66" s="50">
        <v>0.74680000000000002</v>
      </c>
      <c r="K66" s="30">
        <v>0.7792</v>
      </c>
      <c r="L66" s="50">
        <v>0.82579999999999998</v>
      </c>
      <c r="M66" s="50">
        <v>0.86760000000000004</v>
      </c>
      <c r="N66" s="50">
        <v>0.9012</v>
      </c>
      <c r="O66" s="50">
        <v>0.92400000000000004</v>
      </c>
    </row>
    <row r="67" spans="1:15">
      <c r="A67" s="49">
        <v>1.625</v>
      </c>
      <c r="B67" s="50">
        <v>0.12175</v>
      </c>
      <c r="C67" s="50">
        <v>0.23949999999999999</v>
      </c>
      <c r="D67" s="50">
        <v>0.34749999999999998</v>
      </c>
      <c r="E67" s="50">
        <v>0.44350000000000001</v>
      </c>
      <c r="F67" s="50">
        <v>0.52875000000000005</v>
      </c>
      <c r="G67" s="50">
        <v>0.60024999999999995</v>
      </c>
      <c r="H67" s="50">
        <v>0.65600000000000003</v>
      </c>
      <c r="I67" s="50">
        <v>0.70850000000000002</v>
      </c>
      <c r="J67" s="50">
        <v>0.748</v>
      </c>
      <c r="K67" s="30">
        <v>0.78049999999999997</v>
      </c>
      <c r="L67" s="50">
        <v>0.82725000000000004</v>
      </c>
      <c r="M67" s="50">
        <v>0.86924999999999997</v>
      </c>
      <c r="N67" s="50">
        <v>0.90300000000000002</v>
      </c>
      <c r="O67" s="50">
        <v>0.92600000000000005</v>
      </c>
    </row>
    <row r="68" spans="1:15">
      <c r="A68" s="49">
        <v>1.65</v>
      </c>
      <c r="B68" s="50">
        <v>0.12189999999999999</v>
      </c>
      <c r="C68" s="50">
        <v>0.23980000000000001</v>
      </c>
      <c r="D68" s="50">
        <v>0.34799999999999998</v>
      </c>
      <c r="E68" s="50">
        <v>0.44419999999999998</v>
      </c>
      <c r="F68" s="50">
        <v>0.52949999999999997</v>
      </c>
      <c r="G68" s="50">
        <v>0.60109999999999997</v>
      </c>
      <c r="H68" s="50">
        <v>0.65720000000000001</v>
      </c>
      <c r="I68" s="50">
        <v>0.70960000000000001</v>
      </c>
      <c r="J68" s="50">
        <v>0.74919999999999998</v>
      </c>
      <c r="K68" s="30">
        <v>0.78180000000000005</v>
      </c>
      <c r="L68" s="50">
        <v>0.82869999999999999</v>
      </c>
      <c r="M68" s="50">
        <v>0.87090000000000001</v>
      </c>
      <c r="N68" s="50">
        <v>0.90480000000000005</v>
      </c>
      <c r="O68" s="50">
        <v>0.92800000000000005</v>
      </c>
    </row>
    <row r="69" spans="1:15">
      <c r="A69" s="49">
        <v>1.675</v>
      </c>
      <c r="B69" s="50">
        <v>0.12205000000000001</v>
      </c>
      <c r="C69" s="50">
        <v>0.24010000000000001</v>
      </c>
      <c r="D69" s="50">
        <v>0.34849999999999998</v>
      </c>
      <c r="E69" s="50">
        <v>0.44490000000000002</v>
      </c>
      <c r="F69" s="50">
        <v>0.53025</v>
      </c>
      <c r="G69" s="50">
        <v>0.60194999999999999</v>
      </c>
      <c r="H69" s="50">
        <v>0.65839999999999999</v>
      </c>
      <c r="I69" s="50">
        <v>0.7107</v>
      </c>
      <c r="J69" s="50">
        <v>0.75039999999999996</v>
      </c>
      <c r="K69" s="30">
        <v>0.78310000000000002</v>
      </c>
      <c r="L69" s="50">
        <v>0.83015000000000005</v>
      </c>
      <c r="M69" s="50">
        <v>0.87255000000000005</v>
      </c>
      <c r="N69" s="50">
        <v>0.90659999999999996</v>
      </c>
      <c r="O69" s="50">
        <v>0.93</v>
      </c>
    </row>
    <row r="70" spans="1:15">
      <c r="A70" s="49">
        <v>1.7</v>
      </c>
      <c r="B70" s="50">
        <v>0.1222</v>
      </c>
      <c r="C70" s="50">
        <v>0.2404</v>
      </c>
      <c r="D70" s="50">
        <v>0.34899999999999998</v>
      </c>
      <c r="E70" s="50">
        <v>0.4456</v>
      </c>
      <c r="F70" s="50">
        <v>0.53100000000000003</v>
      </c>
      <c r="G70" s="50">
        <v>0.6028</v>
      </c>
      <c r="H70" s="50">
        <v>0.65959999999999996</v>
      </c>
      <c r="I70" s="50">
        <v>0.71179999999999999</v>
      </c>
      <c r="J70" s="50">
        <v>0.75160000000000005</v>
      </c>
      <c r="K70" s="30">
        <v>0.78439999999999999</v>
      </c>
      <c r="L70" s="50">
        <v>0.83160000000000001</v>
      </c>
      <c r="M70" s="50">
        <v>0.87419999999999998</v>
      </c>
      <c r="N70" s="50">
        <v>0.90839999999999999</v>
      </c>
      <c r="O70" s="50">
        <v>0.93200000000000005</v>
      </c>
    </row>
    <row r="71" spans="1:15">
      <c r="A71" s="49">
        <v>1.7250000000000001</v>
      </c>
      <c r="B71" s="50">
        <v>0.12235</v>
      </c>
      <c r="C71" s="50">
        <v>0.2407</v>
      </c>
      <c r="D71" s="50">
        <v>0.34949999999999998</v>
      </c>
      <c r="E71" s="50">
        <v>0.44629999999999997</v>
      </c>
      <c r="F71" s="50">
        <v>0.53174999999999994</v>
      </c>
      <c r="G71" s="50">
        <v>0.60365000000000002</v>
      </c>
      <c r="H71" s="50">
        <v>0.66080000000000005</v>
      </c>
      <c r="I71" s="50">
        <v>0.71289999999999998</v>
      </c>
      <c r="J71" s="50">
        <v>0.75280000000000002</v>
      </c>
      <c r="K71" s="30">
        <v>0.78569999999999995</v>
      </c>
      <c r="L71" s="50">
        <v>0.83304999999999996</v>
      </c>
      <c r="M71" s="50">
        <v>0.87585000000000002</v>
      </c>
      <c r="N71" s="50">
        <v>0.91020000000000001</v>
      </c>
      <c r="O71" s="50">
        <v>0.93400000000000005</v>
      </c>
    </row>
    <row r="72" spans="1:15">
      <c r="A72" s="49">
        <v>1.75</v>
      </c>
      <c r="B72" s="50">
        <v>0.1225</v>
      </c>
      <c r="C72" s="50">
        <v>0.24099999999999999</v>
      </c>
      <c r="D72" s="50">
        <v>0.35</v>
      </c>
      <c r="E72" s="50">
        <v>0.44700000000000001</v>
      </c>
      <c r="F72" s="50">
        <v>0.53249999999999997</v>
      </c>
      <c r="G72" s="50">
        <v>0.60450000000000004</v>
      </c>
      <c r="H72" s="50">
        <v>0.66200000000000003</v>
      </c>
      <c r="I72" s="50">
        <v>0.71399999999999997</v>
      </c>
      <c r="J72" s="50">
        <v>0.754</v>
      </c>
      <c r="K72" s="30">
        <v>0.78700000000000003</v>
      </c>
      <c r="L72" s="50">
        <v>0.83450000000000002</v>
      </c>
      <c r="M72" s="50">
        <v>0.87749999999999995</v>
      </c>
      <c r="N72" s="50">
        <v>0.91200000000000003</v>
      </c>
      <c r="O72" s="50">
        <v>0.93600000000000005</v>
      </c>
    </row>
    <row r="73" spans="1:15">
      <c r="A73" s="49">
        <v>1.7749999999999999</v>
      </c>
      <c r="B73" s="50">
        <v>0.12265</v>
      </c>
      <c r="C73" s="50">
        <v>0.24129999999999999</v>
      </c>
      <c r="D73" s="50">
        <v>0.35049999999999998</v>
      </c>
      <c r="E73" s="50">
        <v>0.44769999999999999</v>
      </c>
      <c r="F73" s="50">
        <v>0.53325</v>
      </c>
      <c r="G73" s="50">
        <v>0.60535000000000005</v>
      </c>
      <c r="H73" s="50">
        <v>0.66320000000000001</v>
      </c>
      <c r="I73" s="50">
        <v>0.71509999999999996</v>
      </c>
      <c r="J73" s="50">
        <v>0.75519999999999998</v>
      </c>
      <c r="K73" s="30">
        <v>0.7883</v>
      </c>
      <c r="L73" s="50">
        <v>0.83594999999999997</v>
      </c>
      <c r="M73" s="50">
        <v>0.87914999999999999</v>
      </c>
      <c r="N73" s="50">
        <v>0.91379999999999995</v>
      </c>
      <c r="O73" s="50">
        <v>0.93799999999999994</v>
      </c>
    </row>
    <row r="74" spans="1:15">
      <c r="A74" s="49">
        <v>1.8</v>
      </c>
      <c r="B74" s="50">
        <v>0.12280000000000001</v>
      </c>
      <c r="C74" s="50">
        <v>0.24160000000000001</v>
      </c>
      <c r="D74" s="50">
        <v>0.35099999999999998</v>
      </c>
      <c r="E74" s="50">
        <v>0.44840000000000002</v>
      </c>
      <c r="F74" s="50">
        <v>0.53400000000000003</v>
      </c>
      <c r="G74" s="50">
        <v>0.60619999999999996</v>
      </c>
      <c r="H74" s="50">
        <v>0.66439999999999999</v>
      </c>
      <c r="I74" s="50">
        <v>0.71619999999999995</v>
      </c>
      <c r="J74" s="50">
        <v>0.75639999999999996</v>
      </c>
      <c r="K74" s="30">
        <v>0.78959999999999997</v>
      </c>
      <c r="L74" s="50">
        <v>0.83740000000000003</v>
      </c>
      <c r="M74" s="50">
        <v>0.88080000000000003</v>
      </c>
      <c r="N74" s="50">
        <v>0.91559999999999997</v>
      </c>
      <c r="O74" s="50">
        <v>0.94</v>
      </c>
    </row>
    <row r="75" spans="1:15">
      <c r="A75" s="49">
        <v>1.825</v>
      </c>
      <c r="B75" s="50">
        <v>0.12295</v>
      </c>
      <c r="C75" s="50">
        <v>0.2419</v>
      </c>
      <c r="D75" s="50">
        <v>0.35149999999999998</v>
      </c>
      <c r="E75" s="50">
        <v>0.4491</v>
      </c>
      <c r="F75" s="50">
        <v>0.53474999999999995</v>
      </c>
      <c r="G75" s="50">
        <v>0.60704999999999998</v>
      </c>
      <c r="H75" s="50">
        <v>0.66559999999999997</v>
      </c>
      <c r="I75" s="50">
        <v>0.71730000000000005</v>
      </c>
      <c r="J75" s="50">
        <v>0.75760000000000005</v>
      </c>
      <c r="K75" s="30">
        <v>0.79090000000000005</v>
      </c>
      <c r="L75" s="50">
        <v>0.83884999999999998</v>
      </c>
      <c r="M75" s="50">
        <v>0.88244999999999996</v>
      </c>
      <c r="N75" s="50">
        <v>0.91739999999999999</v>
      </c>
      <c r="O75" s="50">
        <v>0.94199999999999995</v>
      </c>
    </row>
    <row r="76" spans="1:15">
      <c r="A76" s="49">
        <v>1.85</v>
      </c>
      <c r="B76" s="50">
        <v>0.1231</v>
      </c>
      <c r="C76" s="50">
        <v>0.2422</v>
      </c>
      <c r="D76" s="50">
        <v>0.35199999999999998</v>
      </c>
      <c r="E76" s="50">
        <v>0.44979999999999998</v>
      </c>
      <c r="F76" s="50">
        <v>0.53549999999999998</v>
      </c>
      <c r="G76" s="50">
        <v>0.6079</v>
      </c>
      <c r="H76" s="50">
        <v>0.66679999999999995</v>
      </c>
      <c r="I76" s="50">
        <v>0.71840000000000004</v>
      </c>
      <c r="J76" s="50">
        <v>0.75880000000000003</v>
      </c>
      <c r="K76" s="30">
        <v>0.79220000000000002</v>
      </c>
      <c r="L76" s="50">
        <v>0.84030000000000005</v>
      </c>
      <c r="M76" s="50">
        <v>0.8841</v>
      </c>
      <c r="N76" s="50">
        <v>0.91920000000000002</v>
      </c>
      <c r="O76" s="50">
        <v>0.94399999999999995</v>
      </c>
    </row>
    <row r="77" spans="1:15">
      <c r="A77" s="49">
        <v>1.875</v>
      </c>
      <c r="B77" s="50">
        <v>0.12325</v>
      </c>
      <c r="C77" s="50">
        <v>0.24249999999999999</v>
      </c>
      <c r="D77" s="50">
        <v>0.35249999999999998</v>
      </c>
      <c r="E77" s="50">
        <v>0.45050000000000001</v>
      </c>
      <c r="F77" s="50">
        <v>0.53625</v>
      </c>
      <c r="G77" s="50">
        <v>0.60875000000000001</v>
      </c>
      <c r="H77" s="50">
        <v>0.66800000000000004</v>
      </c>
      <c r="I77" s="50">
        <v>0.71950000000000003</v>
      </c>
      <c r="J77" s="50">
        <v>0.76</v>
      </c>
      <c r="K77" s="30">
        <v>0.79349999999999998</v>
      </c>
      <c r="L77" s="50">
        <v>0.84175</v>
      </c>
      <c r="M77" s="50">
        <v>0.88575000000000004</v>
      </c>
      <c r="N77" s="50">
        <v>0.92100000000000004</v>
      </c>
      <c r="O77" s="50">
        <v>0.94599999999999995</v>
      </c>
    </row>
    <row r="78" spans="1:15">
      <c r="A78" s="49">
        <v>1.9</v>
      </c>
      <c r="B78" s="50">
        <v>0.1234</v>
      </c>
      <c r="C78" s="50">
        <v>0.24279999999999999</v>
      </c>
      <c r="D78" s="50">
        <v>0.35299999999999998</v>
      </c>
      <c r="E78" s="50">
        <v>0.45119999999999999</v>
      </c>
      <c r="F78" s="50">
        <v>0.53700000000000003</v>
      </c>
      <c r="G78" s="50">
        <v>0.60960000000000003</v>
      </c>
      <c r="H78" s="50">
        <v>0.66920000000000002</v>
      </c>
      <c r="I78" s="50">
        <v>0.72060000000000002</v>
      </c>
      <c r="J78" s="50">
        <v>0.76119999999999999</v>
      </c>
      <c r="K78" s="30">
        <v>0.79479999999999995</v>
      </c>
      <c r="L78" s="50">
        <v>0.84319999999999995</v>
      </c>
      <c r="M78" s="50">
        <v>0.88739999999999997</v>
      </c>
      <c r="N78" s="50">
        <v>0.92279999999999995</v>
      </c>
      <c r="O78" s="50">
        <v>0.94799999999999995</v>
      </c>
    </row>
    <row r="79" spans="1:15">
      <c r="A79" s="49">
        <v>1.925</v>
      </c>
      <c r="B79" s="50">
        <v>0.12354999999999999</v>
      </c>
      <c r="C79" s="50">
        <v>0.24310000000000001</v>
      </c>
      <c r="D79" s="50">
        <v>0.35349999999999998</v>
      </c>
      <c r="E79" s="50">
        <v>0.45190000000000002</v>
      </c>
      <c r="F79" s="50">
        <v>0.53774999999999995</v>
      </c>
      <c r="G79" s="50">
        <v>0.61045000000000005</v>
      </c>
      <c r="H79" s="50">
        <v>0.6704</v>
      </c>
      <c r="I79" s="50">
        <v>0.72170000000000001</v>
      </c>
      <c r="J79" s="50">
        <v>0.76239999999999997</v>
      </c>
      <c r="K79" s="30">
        <v>0.79610000000000003</v>
      </c>
      <c r="L79" s="50">
        <v>0.84465000000000001</v>
      </c>
      <c r="M79" s="50">
        <v>0.88905000000000001</v>
      </c>
      <c r="N79" s="50">
        <v>0.92459999999999998</v>
      </c>
      <c r="O79" s="50">
        <v>0.95</v>
      </c>
    </row>
    <row r="80" spans="1:15">
      <c r="A80" s="49">
        <v>1.95</v>
      </c>
      <c r="B80" s="50">
        <v>0.1237</v>
      </c>
      <c r="C80" s="50">
        <v>0.24340000000000001</v>
      </c>
      <c r="D80" s="50">
        <v>0.35399999999999998</v>
      </c>
      <c r="E80" s="50">
        <v>0.4526</v>
      </c>
      <c r="F80" s="50">
        <v>0.53849999999999998</v>
      </c>
      <c r="G80" s="50">
        <v>0.61129999999999995</v>
      </c>
      <c r="H80" s="50">
        <v>0.67159999999999997</v>
      </c>
      <c r="I80" s="50">
        <v>0.7228</v>
      </c>
      <c r="J80" s="50">
        <v>0.76359999999999995</v>
      </c>
      <c r="K80" s="30">
        <v>0.7974</v>
      </c>
      <c r="L80" s="50">
        <v>0.84609999999999996</v>
      </c>
      <c r="M80" s="50">
        <v>0.89070000000000005</v>
      </c>
      <c r="N80" s="50">
        <v>0.9264</v>
      </c>
      <c r="O80" s="50">
        <v>0.95199999999999996</v>
      </c>
    </row>
    <row r="81" spans="1:15">
      <c r="A81" s="49">
        <v>1.9750000000000001</v>
      </c>
      <c r="B81" s="50">
        <v>0.12385</v>
      </c>
      <c r="C81" s="50">
        <v>0.2437</v>
      </c>
      <c r="D81" s="50">
        <v>0.35449999999999998</v>
      </c>
      <c r="E81" s="50">
        <v>0.45329999999999998</v>
      </c>
      <c r="F81" s="50">
        <v>0.53925000000000001</v>
      </c>
      <c r="G81" s="50">
        <v>0.61214999999999997</v>
      </c>
      <c r="H81" s="50">
        <v>0.67279999999999995</v>
      </c>
      <c r="I81" s="50">
        <v>0.72389999999999999</v>
      </c>
      <c r="J81" s="50">
        <v>0.76480000000000004</v>
      </c>
      <c r="K81" s="30">
        <v>0.79869999999999997</v>
      </c>
      <c r="L81" s="50">
        <v>0.84755000000000003</v>
      </c>
      <c r="M81" s="50">
        <v>0.89234999999999998</v>
      </c>
      <c r="N81" s="50">
        <v>0.92820000000000003</v>
      </c>
      <c r="O81" s="50">
        <v>0.95399999999999996</v>
      </c>
    </row>
    <row r="82" spans="1:15">
      <c r="A82" s="49">
        <v>2</v>
      </c>
      <c r="B82" s="50">
        <v>0.124</v>
      </c>
      <c r="C82" s="50">
        <v>0.24399999999999999</v>
      </c>
      <c r="D82" s="50">
        <v>0.35499999999999998</v>
      </c>
      <c r="E82" s="50">
        <v>0.45400000000000001</v>
      </c>
      <c r="F82" s="50">
        <v>0.54</v>
      </c>
      <c r="G82" s="50">
        <v>0.61299999999999999</v>
      </c>
      <c r="H82" s="50">
        <v>0.67400000000000004</v>
      </c>
      <c r="I82" s="50">
        <v>0.72499999999999998</v>
      </c>
      <c r="J82" s="50">
        <v>0.76600000000000001</v>
      </c>
      <c r="K82" s="50">
        <v>0.8</v>
      </c>
      <c r="L82" s="50">
        <v>0.84899999999999998</v>
      </c>
      <c r="M82" s="50">
        <v>0.89400000000000002</v>
      </c>
      <c r="N82" s="50">
        <v>0.93</v>
      </c>
      <c r="O82" s="50">
        <v>0.95599999999999996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34"/>
  <sheetViews>
    <sheetView topLeftCell="A19" workbookViewId="0">
      <selection activeCell="C31" sqref="C31"/>
    </sheetView>
  </sheetViews>
  <sheetFormatPr defaultRowHeight="14.5"/>
  <cols>
    <col min="1" max="1" width="9" style="191" customWidth="1"/>
    <col min="2" max="2" width="58.19921875" style="151" customWidth="1"/>
    <col min="3" max="3" width="17.5" style="151" customWidth="1"/>
    <col min="4" max="4" width="16" style="151" customWidth="1"/>
    <col min="5" max="256" width="9.296875" style="151"/>
    <col min="257" max="257" width="9" style="151" customWidth="1"/>
    <col min="258" max="258" width="58.19921875" style="151" customWidth="1"/>
    <col min="259" max="259" width="17.5" style="151" customWidth="1"/>
    <col min="260" max="260" width="16" style="151" customWidth="1"/>
    <col min="261" max="512" width="9.296875" style="151"/>
    <col min="513" max="513" width="9" style="151" customWidth="1"/>
    <col min="514" max="514" width="58.19921875" style="151" customWidth="1"/>
    <col min="515" max="515" width="17.5" style="151" customWidth="1"/>
    <col min="516" max="516" width="16" style="151" customWidth="1"/>
    <col min="517" max="768" width="9.296875" style="151"/>
    <col min="769" max="769" width="9" style="151" customWidth="1"/>
    <col min="770" max="770" width="58.19921875" style="151" customWidth="1"/>
    <col min="771" max="771" width="17.5" style="151" customWidth="1"/>
    <col min="772" max="772" width="16" style="151" customWidth="1"/>
    <col min="773" max="1024" width="9.296875" style="151"/>
    <col min="1025" max="1025" width="9" style="151" customWidth="1"/>
    <col min="1026" max="1026" width="58.19921875" style="151" customWidth="1"/>
    <col min="1027" max="1027" width="17.5" style="151" customWidth="1"/>
    <col min="1028" max="1028" width="16" style="151" customWidth="1"/>
    <col min="1029" max="1280" width="9.296875" style="151"/>
    <col min="1281" max="1281" width="9" style="151" customWidth="1"/>
    <col min="1282" max="1282" width="58.19921875" style="151" customWidth="1"/>
    <col min="1283" max="1283" width="17.5" style="151" customWidth="1"/>
    <col min="1284" max="1284" width="16" style="151" customWidth="1"/>
    <col min="1285" max="1536" width="9.296875" style="151"/>
    <col min="1537" max="1537" width="9" style="151" customWidth="1"/>
    <col min="1538" max="1538" width="58.19921875" style="151" customWidth="1"/>
    <col min="1539" max="1539" width="17.5" style="151" customWidth="1"/>
    <col min="1540" max="1540" width="16" style="151" customWidth="1"/>
    <col min="1541" max="1792" width="9.296875" style="151"/>
    <col min="1793" max="1793" width="9" style="151" customWidth="1"/>
    <col min="1794" max="1794" width="58.19921875" style="151" customWidth="1"/>
    <col min="1795" max="1795" width="17.5" style="151" customWidth="1"/>
    <col min="1796" max="1796" width="16" style="151" customWidth="1"/>
    <col min="1797" max="2048" width="9.296875" style="151"/>
    <col min="2049" max="2049" width="9" style="151" customWidth="1"/>
    <col min="2050" max="2050" width="58.19921875" style="151" customWidth="1"/>
    <col min="2051" max="2051" width="17.5" style="151" customWidth="1"/>
    <col min="2052" max="2052" width="16" style="151" customWidth="1"/>
    <col min="2053" max="2304" width="9.296875" style="151"/>
    <col min="2305" max="2305" width="9" style="151" customWidth="1"/>
    <col min="2306" max="2306" width="58.19921875" style="151" customWidth="1"/>
    <col min="2307" max="2307" width="17.5" style="151" customWidth="1"/>
    <col min="2308" max="2308" width="16" style="151" customWidth="1"/>
    <col min="2309" max="2560" width="9.296875" style="151"/>
    <col min="2561" max="2561" width="9" style="151" customWidth="1"/>
    <col min="2562" max="2562" width="58.19921875" style="151" customWidth="1"/>
    <col min="2563" max="2563" width="17.5" style="151" customWidth="1"/>
    <col min="2564" max="2564" width="16" style="151" customWidth="1"/>
    <col min="2565" max="2816" width="9.296875" style="151"/>
    <col min="2817" max="2817" width="9" style="151" customWidth="1"/>
    <col min="2818" max="2818" width="58.19921875" style="151" customWidth="1"/>
    <col min="2819" max="2819" width="17.5" style="151" customWidth="1"/>
    <col min="2820" max="2820" width="16" style="151" customWidth="1"/>
    <col min="2821" max="3072" width="9.296875" style="151"/>
    <col min="3073" max="3073" width="9" style="151" customWidth="1"/>
    <col min="3074" max="3074" width="58.19921875" style="151" customWidth="1"/>
    <col min="3075" max="3075" width="17.5" style="151" customWidth="1"/>
    <col min="3076" max="3076" width="16" style="151" customWidth="1"/>
    <col min="3077" max="3328" width="9.296875" style="151"/>
    <col min="3329" max="3329" width="9" style="151" customWidth="1"/>
    <col min="3330" max="3330" width="58.19921875" style="151" customWidth="1"/>
    <col min="3331" max="3331" width="17.5" style="151" customWidth="1"/>
    <col min="3332" max="3332" width="16" style="151" customWidth="1"/>
    <col min="3333" max="3584" width="9.296875" style="151"/>
    <col min="3585" max="3585" width="9" style="151" customWidth="1"/>
    <col min="3586" max="3586" width="58.19921875" style="151" customWidth="1"/>
    <col min="3587" max="3587" width="17.5" style="151" customWidth="1"/>
    <col min="3588" max="3588" width="16" style="151" customWidth="1"/>
    <col min="3589" max="3840" width="9.296875" style="151"/>
    <col min="3841" max="3841" width="9" style="151" customWidth="1"/>
    <col min="3842" max="3842" width="58.19921875" style="151" customWidth="1"/>
    <col min="3843" max="3843" width="17.5" style="151" customWidth="1"/>
    <col min="3844" max="3844" width="16" style="151" customWidth="1"/>
    <col min="3845" max="4096" width="9.296875" style="151"/>
    <col min="4097" max="4097" width="9" style="151" customWidth="1"/>
    <col min="4098" max="4098" width="58.19921875" style="151" customWidth="1"/>
    <col min="4099" max="4099" width="17.5" style="151" customWidth="1"/>
    <col min="4100" max="4100" width="16" style="151" customWidth="1"/>
    <col min="4101" max="4352" width="9.296875" style="151"/>
    <col min="4353" max="4353" width="9" style="151" customWidth="1"/>
    <col min="4354" max="4354" width="58.19921875" style="151" customWidth="1"/>
    <col min="4355" max="4355" width="17.5" style="151" customWidth="1"/>
    <col min="4356" max="4356" width="16" style="151" customWidth="1"/>
    <col min="4357" max="4608" width="9.296875" style="151"/>
    <col min="4609" max="4609" width="9" style="151" customWidth="1"/>
    <col min="4610" max="4610" width="58.19921875" style="151" customWidth="1"/>
    <col min="4611" max="4611" width="17.5" style="151" customWidth="1"/>
    <col min="4612" max="4612" width="16" style="151" customWidth="1"/>
    <col min="4613" max="4864" width="9.296875" style="151"/>
    <col min="4865" max="4865" width="9" style="151" customWidth="1"/>
    <col min="4866" max="4866" width="58.19921875" style="151" customWidth="1"/>
    <col min="4867" max="4867" width="17.5" style="151" customWidth="1"/>
    <col min="4868" max="4868" width="16" style="151" customWidth="1"/>
    <col min="4869" max="5120" width="9.296875" style="151"/>
    <col min="5121" max="5121" width="9" style="151" customWidth="1"/>
    <col min="5122" max="5122" width="58.19921875" style="151" customWidth="1"/>
    <col min="5123" max="5123" width="17.5" style="151" customWidth="1"/>
    <col min="5124" max="5124" width="16" style="151" customWidth="1"/>
    <col min="5125" max="5376" width="9.296875" style="151"/>
    <col min="5377" max="5377" width="9" style="151" customWidth="1"/>
    <col min="5378" max="5378" width="58.19921875" style="151" customWidth="1"/>
    <col min="5379" max="5379" width="17.5" style="151" customWidth="1"/>
    <col min="5380" max="5380" width="16" style="151" customWidth="1"/>
    <col min="5381" max="5632" width="9.296875" style="151"/>
    <col min="5633" max="5633" width="9" style="151" customWidth="1"/>
    <col min="5634" max="5634" width="58.19921875" style="151" customWidth="1"/>
    <col min="5635" max="5635" width="17.5" style="151" customWidth="1"/>
    <col min="5636" max="5636" width="16" style="151" customWidth="1"/>
    <col min="5637" max="5888" width="9.296875" style="151"/>
    <col min="5889" max="5889" width="9" style="151" customWidth="1"/>
    <col min="5890" max="5890" width="58.19921875" style="151" customWidth="1"/>
    <col min="5891" max="5891" width="17.5" style="151" customWidth="1"/>
    <col min="5892" max="5892" width="16" style="151" customWidth="1"/>
    <col min="5893" max="6144" width="9.296875" style="151"/>
    <col min="6145" max="6145" width="9" style="151" customWidth="1"/>
    <col min="6146" max="6146" width="58.19921875" style="151" customWidth="1"/>
    <col min="6147" max="6147" width="17.5" style="151" customWidth="1"/>
    <col min="6148" max="6148" width="16" style="151" customWidth="1"/>
    <col min="6149" max="6400" width="9.296875" style="151"/>
    <col min="6401" max="6401" width="9" style="151" customWidth="1"/>
    <col min="6402" max="6402" width="58.19921875" style="151" customWidth="1"/>
    <col min="6403" max="6403" width="17.5" style="151" customWidth="1"/>
    <col min="6404" max="6404" width="16" style="151" customWidth="1"/>
    <col min="6405" max="6656" width="9.296875" style="151"/>
    <col min="6657" max="6657" width="9" style="151" customWidth="1"/>
    <col min="6658" max="6658" width="58.19921875" style="151" customWidth="1"/>
    <col min="6659" max="6659" width="17.5" style="151" customWidth="1"/>
    <col min="6660" max="6660" width="16" style="151" customWidth="1"/>
    <col min="6661" max="6912" width="9.296875" style="151"/>
    <col min="6913" max="6913" width="9" style="151" customWidth="1"/>
    <col min="6914" max="6914" width="58.19921875" style="151" customWidth="1"/>
    <col min="6915" max="6915" width="17.5" style="151" customWidth="1"/>
    <col min="6916" max="6916" width="16" style="151" customWidth="1"/>
    <col min="6917" max="7168" width="9.296875" style="151"/>
    <col min="7169" max="7169" width="9" style="151" customWidth="1"/>
    <col min="7170" max="7170" width="58.19921875" style="151" customWidth="1"/>
    <col min="7171" max="7171" width="17.5" style="151" customWidth="1"/>
    <col min="7172" max="7172" width="16" style="151" customWidth="1"/>
    <col min="7173" max="7424" width="9.296875" style="151"/>
    <col min="7425" max="7425" width="9" style="151" customWidth="1"/>
    <col min="7426" max="7426" width="58.19921875" style="151" customWidth="1"/>
    <col min="7427" max="7427" width="17.5" style="151" customWidth="1"/>
    <col min="7428" max="7428" width="16" style="151" customWidth="1"/>
    <col min="7429" max="7680" width="9.296875" style="151"/>
    <col min="7681" max="7681" width="9" style="151" customWidth="1"/>
    <col min="7682" max="7682" width="58.19921875" style="151" customWidth="1"/>
    <col min="7683" max="7683" width="17.5" style="151" customWidth="1"/>
    <col min="7684" max="7684" width="16" style="151" customWidth="1"/>
    <col min="7685" max="7936" width="9.296875" style="151"/>
    <col min="7937" max="7937" width="9" style="151" customWidth="1"/>
    <col min="7938" max="7938" width="58.19921875" style="151" customWidth="1"/>
    <col min="7939" max="7939" width="17.5" style="151" customWidth="1"/>
    <col min="7940" max="7940" width="16" style="151" customWidth="1"/>
    <col min="7941" max="8192" width="9.296875" style="151"/>
    <col min="8193" max="8193" width="9" style="151" customWidth="1"/>
    <col min="8194" max="8194" width="58.19921875" style="151" customWidth="1"/>
    <col min="8195" max="8195" width="17.5" style="151" customWidth="1"/>
    <col min="8196" max="8196" width="16" style="151" customWidth="1"/>
    <col min="8197" max="8448" width="9.296875" style="151"/>
    <col min="8449" max="8449" width="9" style="151" customWidth="1"/>
    <col min="8450" max="8450" width="58.19921875" style="151" customWidth="1"/>
    <col min="8451" max="8451" width="17.5" style="151" customWidth="1"/>
    <col min="8452" max="8452" width="16" style="151" customWidth="1"/>
    <col min="8453" max="8704" width="9.296875" style="151"/>
    <col min="8705" max="8705" width="9" style="151" customWidth="1"/>
    <col min="8706" max="8706" width="58.19921875" style="151" customWidth="1"/>
    <col min="8707" max="8707" width="17.5" style="151" customWidth="1"/>
    <col min="8708" max="8708" width="16" style="151" customWidth="1"/>
    <col min="8709" max="8960" width="9.296875" style="151"/>
    <col min="8961" max="8961" width="9" style="151" customWidth="1"/>
    <col min="8962" max="8962" width="58.19921875" style="151" customWidth="1"/>
    <col min="8963" max="8963" width="17.5" style="151" customWidth="1"/>
    <col min="8964" max="8964" width="16" style="151" customWidth="1"/>
    <col min="8965" max="9216" width="9.296875" style="151"/>
    <col min="9217" max="9217" width="9" style="151" customWidth="1"/>
    <col min="9218" max="9218" width="58.19921875" style="151" customWidth="1"/>
    <col min="9219" max="9219" width="17.5" style="151" customWidth="1"/>
    <col min="9220" max="9220" width="16" style="151" customWidth="1"/>
    <col min="9221" max="9472" width="9.296875" style="151"/>
    <col min="9473" max="9473" width="9" style="151" customWidth="1"/>
    <col min="9474" max="9474" width="58.19921875" style="151" customWidth="1"/>
    <col min="9475" max="9475" width="17.5" style="151" customWidth="1"/>
    <col min="9476" max="9476" width="16" style="151" customWidth="1"/>
    <col min="9477" max="9728" width="9.296875" style="151"/>
    <col min="9729" max="9729" width="9" style="151" customWidth="1"/>
    <col min="9730" max="9730" width="58.19921875" style="151" customWidth="1"/>
    <col min="9731" max="9731" width="17.5" style="151" customWidth="1"/>
    <col min="9732" max="9732" width="16" style="151" customWidth="1"/>
    <col min="9733" max="9984" width="9.296875" style="151"/>
    <col min="9985" max="9985" width="9" style="151" customWidth="1"/>
    <col min="9986" max="9986" width="58.19921875" style="151" customWidth="1"/>
    <col min="9987" max="9987" width="17.5" style="151" customWidth="1"/>
    <col min="9988" max="9988" width="16" style="151" customWidth="1"/>
    <col min="9989" max="10240" width="9.296875" style="151"/>
    <col min="10241" max="10241" width="9" style="151" customWidth="1"/>
    <col min="10242" max="10242" width="58.19921875" style="151" customWidth="1"/>
    <col min="10243" max="10243" width="17.5" style="151" customWidth="1"/>
    <col min="10244" max="10244" width="16" style="151" customWidth="1"/>
    <col min="10245" max="10496" width="9.296875" style="151"/>
    <col min="10497" max="10497" width="9" style="151" customWidth="1"/>
    <col min="10498" max="10498" width="58.19921875" style="151" customWidth="1"/>
    <col min="10499" max="10499" width="17.5" style="151" customWidth="1"/>
    <col min="10500" max="10500" width="16" style="151" customWidth="1"/>
    <col min="10501" max="10752" width="9.296875" style="151"/>
    <col min="10753" max="10753" width="9" style="151" customWidth="1"/>
    <col min="10754" max="10754" width="58.19921875" style="151" customWidth="1"/>
    <col min="10755" max="10755" width="17.5" style="151" customWidth="1"/>
    <col min="10756" max="10756" width="16" style="151" customWidth="1"/>
    <col min="10757" max="11008" width="9.296875" style="151"/>
    <col min="11009" max="11009" width="9" style="151" customWidth="1"/>
    <col min="11010" max="11010" width="58.19921875" style="151" customWidth="1"/>
    <col min="11011" max="11011" width="17.5" style="151" customWidth="1"/>
    <col min="11012" max="11012" width="16" style="151" customWidth="1"/>
    <col min="11013" max="11264" width="9.296875" style="151"/>
    <col min="11265" max="11265" width="9" style="151" customWidth="1"/>
    <col min="11266" max="11266" width="58.19921875" style="151" customWidth="1"/>
    <col min="11267" max="11267" width="17.5" style="151" customWidth="1"/>
    <col min="11268" max="11268" width="16" style="151" customWidth="1"/>
    <col min="11269" max="11520" width="9.296875" style="151"/>
    <col min="11521" max="11521" width="9" style="151" customWidth="1"/>
    <col min="11522" max="11522" width="58.19921875" style="151" customWidth="1"/>
    <col min="11523" max="11523" width="17.5" style="151" customWidth="1"/>
    <col min="11524" max="11524" width="16" style="151" customWidth="1"/>
    <col min="11525" max="11776" width="9.296875" style="151"/>
    <col min="11777" max="11777" width="9" style="151" customWidth="1"/>
    <col min="11778" max="11778" width="58.19921875" style="151" customWidth="1"/>
    <col min="11779" max="11779" width="17.5" style="151" customWidth="1"/>
    <col min="11780" max="11780" width="16" style="151" customWidth="1"/>
    <col min="11781" max="12032" width="9.296875" style="151"/>
    <col min="12033" max="12033" width="9" style="151" customWidth="1"/>
    <col min="12034" max="12034" width="58.19921875" style="151" customWidth="1"/>
    <col min="12035" max="12035" width="17.5" style="151" customWidth="1"/>
    <col min="12036" max="12036" width="16" style="151" customWidth="1"/>
    <col min="12037" max="12288" width="9.296875" style="151"/>
    <col min="12289" max="12289" width="9" style="151" customWidth="1"/>
    <col min="12290" max="12290" width="58.19921875" style="151" customWidth="1"/>
    <col min="12291" max="12291" width="17.5" style="151" customWidth="1"/>
    <col min="12292" max="12292" width="16" style="151" customWidth="1"/>
    <col min="12293" max="12544" width="9.296875" style="151"/>
    <col min="12545" max="12545" width="9" style="151" customWidth="1"/>
    <col min="12546" max="12546" width="58.19921875" style="151" customWidth="1"/>
    <col min="12547" max="12547" width="17.5" style="151" customWidth="1"/>
    <col min="12548" max="12548" width="16" style="151" customWidth="1"/>
    <col min="12549" max="12800" width="9.296875" style="151"/>
    <col min="12801" max="12801" width="9" style="151" customWidth="1"/>
    <col min="12802" max="12802" width="58.19921875" style="151" customWidth="1"/>
    <col min="12803" max="12803" width="17.5" style="151" customWidth="1"/>
    <col min="12804" max="12804" width="16" style="151" customWidth="1"/>
    <col min="12805" max="13056" width="9.296875" style="151"/>
    <col min="13057" max="13057" width="9" style="151" customWidth="1"/>
    <col min="13058" max="13058" width="58.19921875" style="151" customWidth="1"/>
    <col min="13059" max="13059" width="17.5" style="151" customWidth="1"/>
    <col min="13060" max="13060" width="16" style="151" customWidth="1"/>
    <col min="13061" max="13312" width="9.296875" style="151"/>
    <col min="13313" max="13313" width="9" style="151" customWidth="1"/>
    <col min="13314" max="13314" width="58.19921875" style="151" customWidth="1"/>
    <col min="13315" max="13315" width="17.5" style="151" customWidth="1"/>
    <col min="13316" max="13316" width="16" style="151" customWidth="1"/>
    <col min="13317" max="13568" width="9.296875" style="151"/>
    <col min="13569" max="13569" width="9" style="151" customWidth="1"/>
    <col min="13570" max="13570" width="58.19921875" style="151" customWidth="1"/>
    <col min="13571" max="13571" width="17.5" style="151" customWidth="1"/>
    <col min="13572" max="13572" width="16" style="151" customWidth="1"/>
    <col min="13573" max="13824" width="9.296875" style="151"/>
    <col min="13825" max="13825" width="9" style="151" customWidth="1"/>
    <col min="13826" max="13826" width="58.19921875" style="151" customWidth="1"/>
    <col min="13827" max="13827" width="17.5" style="151" customWidth="1"/>
    <col min="13828" max="13828" width="16" style="151" customWidth="1"/>
    <col min="13829" max="14080" width="9.296875" style="151"/>
    <col min="14081" max="14081" width="9" style="151" customWidth="1"/>
    <col min="14082" max="14082" width="58.19921875" style="151" customWidth="1"/>
    <col min="14083" max="14083" width="17.5" style="151" customWidth="1"/>
    <col min="14084" max="14084" width="16" style="151" customWidth="1"/>
    <col min="14085" max="14336" width="9.296875" style="151"/>
    <col min="14337" max="14337" width="9" style="151" customWidth="1"/>
    <col min="14338" max="14338" width="58.19921875" style="151" customWidth="1"/>
    <col min="14339" max="14339" width="17.5" style="151" customWidth="1"/>
    <col min="14340" max="14340" width="16" style="151" customWidth="1"/>
    <col min="14341" max="14592" width="9.296875" style="151"/>
    <col min="14593" max="14593" width="9" style="151" customWidth="1"/>
    <col min="14594" max="14594" width="58.19921875" style="151" customWidth="1"/>
    <col min="14595" max="14595" width="17.5" style="151" customWidth="1"/>
    <col min="14596" max="14596" width="16" style="151" customWidth="1"/>
    <col min="14597" max="14848" width="9.296875" style="151"/>
    <col min="14849" max="14849" width="9" style="151" customWidth="1"/>
    <col min="14850" max="14850" width="58.19921875" style="151" customWidth="1"/>
    <col min="14851" max="14851" width="17.5" style="151" customWidth="1"/>
    <col min="14852" max="14852" width="16" style="151" customWidth="1"/>
    <col min="14853" max="15104" width="9.296875" style="151"/>
    <col min="15105" max="15105" width="9" style="151" customWidth="1"/>
    <col min="15106" max="15106" width="58.19921875" style="151" customWidth="1"/>
    <col min="15107" max="15107" width="17.5" style="151" customWidth="1"/>
    <col min="15108" max="15108" width="16" style="151" customWidth="1"/>
    <col min="15109" max="15360" width="9.296875" style="151"/>
    <col min="15361" max="15361" width="9" style="151" customWidth="1"/>
    <col min="15362" max="15362" width="58.19921875" style="151" customWidth="1"/>
    <col min="15363" max="15363" width="17.5" style="151" customWidth="1"/>
    <col min="15364" max="15364" width="16" style="151" customWidth="1"/>
    <col min="15365" max="15616" width="9.296875" style="151"/>
    <col min="15617" max="15617" width="9" style="151" customWidth="1"/>
    <col min="15618" max="15618" width="58.19921875" style="151" customWidth="1"/>
    <col min="15619" max="15619" width="17.5" style="151" customWidth="1"/>
    <col min="15620" max="15620" width="16" style="151" customWidth="1"/>
    <col min="15621" max="15872" width="9.296875" style="151"/>
    <col min="15873" max="15873" width="9" style="151" customWidth="1"/>
    <col min="15874" max="15874" width="58.19921875" style="151" customWidth="1"/>
    <col min="15875" max="15875" width="17.5" style="151" customWidth="1"/>
    <col min="15876" max="15876" width="16" style="151" customWidth="1"/>
    <col min="15877" max="16128" width="9.296875" style="151"/>
    <col min="16129" max="16129" width="9" style="151" customWidth="1"/>
    <col min="16130" max="16130" width="58.19921875" style="151" customWidth="1"/>
    <col min="16131" max="16131" width="17.5" style="151" customWidth="1"/>
    <col min="16132" max="16132" width="16" style="151" customWidth="1"/>
    <col min="16133" max="16384" width="9.296875" style="151"/>
  </cols>
  <sheetData>
    <row r="1" spans="1:55">
      <c r="A1" s="149" t="s">
        <v>203</v>
      </c>
      <c r="B1" s="150" t="s">
        <v>82</v>
      </c>
      <c r="C1" s="150" t="s">
        <v>204</v>
      </c>
      <c r="D1" s="150" t="s">
        <v>195</v>
      </c>
    </row>
    <row r="2" spans="1:55" s="155" customFormat="1" ht="25" customHeight="1">
      <c r="A2" s="152">
        <v>1</v>
      </c>
      <c r="B2" s="153" t="s">
        <v>205</v>
      </c>
      <c r="C2" s="154" t="e">
        <f>#REF!</f>
        <v>#REF!</v>
      </c>
      <c r="D2" s="154" t="s">
        <v>93</v>
      </c>
      <c r="E2" s="155" t="s">
        <v>206</v>
      </c>
    </row>
    <row r="3" spans="1:55" s="155" customFormat="1" ht="25" customHeight="1">
      <c r="A3" s="156"/>
      <c r="B3" s="157" t="s">
        <v>94</v>
      </c>
      <c r="C3" s="154">
        <f>100*4</f>
        <v>400</v>
      </c>
      <c r="D3" s="158" t="s">
        <v>95</v>
      </c>
    </row>
    <row r="4" spans="1:55" s="155" customFormat="1" ht="25" customHeight="1">
      <c r="A4" s="156"/>
      <c r="B4" s="157" t="s">
        <v>207</v>
      </c>
      <c r="C4" s="159">
        <f>ROUND(+C3/30,2)</f>
        <v>13.33</v>
      </c>
      <c r="D4" s="154" t="s">
        <v>96</v>
      </c>
    </row>
    <row r="5" spans="1:55" s="155" customFormat="1" ht="25" customHeight="1">
      <c r="A5" s="160">
        <f>A2+1</f>
        <v>2</v>
      </c>
      <c r="B5" s="161" t="s">
        <v>97</v>
      </c>
      <c r="C5" s="131"/>
      <c r="D5" s="131"/>
    </row>
    <row r="6" spans="1:55" s="155" customFormat="1" ht="25" customHeight="1">
      <c r="A6" s="162"/>
      <c r="B6" s="163" t="s">
        <v>208</v>
      </c>
      <c r="C6" s="164" t="e">
        <f>#REF!*80%</f>
        <v>#REF!</v>
      </c>
      <c r="D6" s="131"/>
    </row>
    <row r="7" spans="1:55" s="155" customFormat="1" ht="25" customHeight="1">
      <c r="A7" s="162"/>
      <c r="B7" s="165" t="e">
        <f>CONCATENATE("= (",C6,"/",C4,") x 12 x 1")</f>
        <v>#REF!</v>
      </c>
      <c r="C7" s="166" t="e">
        <f>ROUND((C6/C4)*C2,0)</f>
        <v>#REF!</v>
      </c>
      <c r="D7" s="166" t="s">
        <v>79</v>
      </c>
      <c r="G7" s="155">
        <f>20*30*12*20</f>
        <v>144000</v>
      </c>
    </row>
    <row r="8" spans="1:55" s="169" customFormat="1" ht="30">
      <c r="A8" s="160">
        <f>A5+1</f>
        <v>3</v>
      </c>
      <c r="B8" s="161" t="s">
        <v>84</v>
      </c>
      <c r="C8" s="131"/>
      <c r="D8" s="131"/>
      <c r="E8" s="167"/>
      <c r="F8" s="168"/>
      <c r="G8" s="168"/>
      <c r="H8" s="168"/>
      <c r="I8" s="168"/>
      <c r="J8" s="168"/>
      <c r="U8" s="167"/>
      <c r="V8" s="167"/>
      <c r="W8" s="167"/>
      <c r="X8" s="167"/>
      <c r="Y8" s="170"/>
      <c r="Z8" s="170"/>
      <c r="AA8" s="167"/>
      <c r="AB8" s="170"/>
      <c r="AC8" s="170"/>
      <c r="AD8" s="167"/>
      <c r="AE8" s="167"/>
      <c r="AF8" s="167"/>
      <c r="AG8" s="167"/>
      <c r="AH8" s="171"/>
      <c r="AI8" s="171"/>
      <c r="AJ8" s="171"/>
      <c r="BA8" s="170"/>
      <c r="BB8" s="170"/>
      <c r="BC8" s="170"/>
    </row>
    <row r="9" spans="1:55" s="169" customFormat="1" ht="25" customHeight="1">
      <c r="A9" s="160"/>
      <c r="B9" s="163" t="s">
        <v>209</v>
      </c>
      <c r="C9" s="130" t="e">
        <f>ROUND(C6*30%,0)</f>
        <v>#REF!</v>
      </c>
      <c r="D9" s="131" t="s">
        <v>85</v>
      </c>
      <c r="E9" s="167"/>
      <c r="F9" s="168"/>
      <c r="G9" s="168"/>
      <c r="H9" s="168"/>
      <c r="I9" s="168"/>
      <c r="J9" s="168"/>
      <c r="U9" s="167"/>
      <c r="V9" s="167"/>
      <c r="W9" s="167"/>
      <c r="X9" s="167"/>
      <c r="Y9" s="170"/>
      <c r="Z9" s="170"/>
      <c r="AA9" s="167"/>
      <c r="AB9" s="170"/>
      <c r="AC9" s="167"/>
      <c r="AD9" s="167"/>
      <c r="AE9" s="167"/>
      <c r="AF9" s="167"/>
      <c r="AG9" s="167"/>
      <c r="BA9" s="170"/>
      <c r="BB9" s="170"/>
      <c r="BC9" s="170"/>
    </row>
    <row r="10" spans="1:55" s="169" customFormat="1" ht="25" customHeight="1">
      <c r="A10" s="160"/>
      <c r="B10" s="163" t="s">
        <v>86</v>
      </c>
      <c r="C10" s="131">
        <f>0.3*0.15*0.15</f>
        <v>6.7499999999999999E-3</v>
      </c>
      <c r="D10" s="131" t="s">
        <v>87</v>
      </c>
      <c r="E10" s="167"/>
      <c r="F10" s="168"/>
      <c r="G10" s="168"/>
      <c r="H10" s="168"/>
      <c r="I10" s="168"/>
      <c r="J10" s="168"/>
      <c r="U10" s="167"/>
      <c r="V10" s="167"/>
      <c r="W10" s="167"/>
      <c r="X10" s="167"/>
      <c r="Y10" s="170"/>
      <c r="Z10" s="170"/>
      <c r="AA10" s="167"/>
      <c r="AB10" s="170"/>
      <c r="AC10" s="167"/>
      <c r="AD10" s="167"/>
      <c r="AE10" s="167"/>
      <c r="AF10" s="167"/>
      <c r="AG10" s="167"/>
      <c r="BA10" s="170"/>
      <c r="BB10" s="170"/>
      <c r="BC10" s="170"/>
    </row>
    <row r="11" spans="1:55" s="169" customFormat="1" ht="25" customHeight="1">
      <c r="A11" s="160"/>
      <c r="B11" s="163" t="s">
        <v>88</v>
      </c>
      <c r="C11" s="130" t="e">
        <f>(((0.6+1.2)/2*1)*C9*5%)/C10</f>
        <v>#REF!</v>
      </c>
      <c r="D11" s="131" t="s">
        <v>74</v>
      </c>
      <c r="E11" s="167"/>
      <c r="F11" s="168"/>
      <c r="G11" s="172"/>
      <c r="H11" s="172"/>
      <c r="I11" s="172"/>
      <c r="J11" s="172"/>
      <c r="K11" s="173"/>
      <c r="L11" s="173"/>
      <c r="M11" s="173"/>
      <c r="N11" s="173"/>
      <c r="O11" s="173"/>
      <c r="P11" s="173"/>
      <c r="U11" s="167"/>
      <c r="V11" s="167"/>
      <c r="W11" s="167"/>
      <c r="X11" s="167"/>
      <c r="Y11" s="170"/>
      <c r="Z11" s="170"/>
      <c r="AA11" s="167"/>
      <c r="AB11" s="170"/>
      <c r="AC11" s="170"/>
      <c r="AD11" s="167"/>
      <c r="AE11" s="167"/>
      <c r="AF11" s="167"/>
      <c r="AG11" s="167"/>
      <c r="AS11" s="170"/>
      <c r="AT11" s="170"/>
      <c r="AU11" s="170"/>
    </row>
    <row r="12" spans="1:55" s="169" customFormat="1" ht="25" customHeight="1">
      <c r="A12" s="160"/>
      <c r="B12" s="163" t="s">
        <v>89</v>
      </c>
      <c r="C12" s="132" t="e">
        <f>ROUND(C11,0)</f>
        <v>#REF!</v>
      </c>
      <c r="D12" s="131" t="s">
        <v>74</v>
      </c>
      <c r="E12" s="167"/>
      <c r="F12" s="168"/>
      <c r="G12" s="172"/>
      <c r="H12" s="172"/>
      <c r="I12" s="172"/>
      <c r="J12" s="172"/>
      <c r="K12" s="173"/>
      <c r="L12" s="173"/>
      <c r="M12" s="173"/>
      <c r="N12" s="173"/>
      <c r="O12" s="173"/>
      <c r="P12" s="173"/>
      <c r="U12" s="167"/>
      <c r="V12" s="167"/>
      <c r="W12" s="167"/>
      <c r="X12" s="167"/>
      <c r="Y12" s="170"/>
      <c r="Z12" s="170"/>
      <c r="AA12" s="167"/>
      <c r="AB12" s="170"/>
      <c r="AC12" s="170"/>
      <c r="AD12" s="167"/>
      <c r="AE12" s="167"/>
      <c r="AF12" s="167"/>
      <c r="AG12" s="167"/>
      <c r="AS12" s="170"/>
      <c r="AT12" s="170"/>
      <c r="AU12" s="170"/>
    </row>
    <row r="15" spans="1:55" ht="15">
      <c r="A15" s="524" t="s">
        <v>210</v>
      </c>
      <c r="B15" s="525"/>
      <c r="C15" s="525"/>
      <c r="D15" s="525"/>
    </row>
    <row r="16" spans="1:55" ht="15.5">
      <c r="A16" s="63">
        <v>1</v>
      </c>
      <c r="B16" s="70" t="s">
        <v>84</v>
      </c>
      <c r="C16" s="63"/>
      <c r="D16" s="63"/>
    </row>
    <row r="17" spans="1:8" ht="15.5">
      <c r="A17" s="63"/>
      <c r="B17" s="61" t="s">
        <v>211</v>
      </c>
      <c r="C17" s="62" t="e">
        <f>#REF!*20%</f>
        <v>#REF!</v>
      </c>
      <c r="D17" s="63" t="s">
        <v>85</v>
      </c>
    </row>
    <row r="18" spans="1:8" ht="18.5">
      <c r="A18" s="63"/>
      <c r="B18" s="61" t="s">
        <v>86</v>
      </c>
      <c r="C18" s="63">
        <f>0.3*0.15*0.15</f>
        <v>6.7499999999999999E-3</v>
      </c>
      <c r="D18" s="63" t="s">
        <v>87</v>
      </c>
    </row>
    <row r="19" spans="1:8" ht="15.5">
      <c r="A19" s="63"/>
      <c r="B19" s="61" t="s">
        <v>88</v>
      </c>
      <c r="C19" s="62" t="e">
        <f>(((0.6+1.2)/2*1)*C17*10%)/C18</f>
        <v>#REF!</v>
      </c>
      <c r="D19" s="63" t="s">
        <v>74</v>
      </c>
    </row>
    <row r="20" spans="1:8" ht="15.5">
      <c r="A20" s="63"/>
      <c r="B20" s="61" t="s">
        <v>89</v>
      </c>
      <c r="C20" s="64" t="e">
        <f>ROUND(C19,0)</f>
        <v>#REF!</v>
      </c>
      <c r="D20" s="63" t="s">
        <v>74</v>
      </c>
    </row>
    <row r="21" spans="1:8" ht="15.5">
      <c r="A21" s="174">
        <v>2</v>
      </c>
      <c r="B21" s="175" t="s">
        <v>92</v>
      </c>
      <c r="C21" s="174">
        <v>12</v>
      </c>
      <c r="D21" s="174" t="s">
        <v>93</v>
      </c>
    </row>
    <row r="22" spans="1:8" ht="126" customHeight="1">
      <c r="A22" s="174"/>
      <c r="B22" s="176" t="s">
        <v>94</v>
      </c>
      <c r="C22" s="177">
        <v>200</v>
      </c>
      <c r="D22" s="178" t="s">
        <v>95</v>
      </c>
      <c r="E22" s="526" t="s">
        <v>137</v>
      </c>
      <c r="F22" s="527"/>
      <c r="G22" s="527"/>
      <c r="H22" s="527"/>
    </row>
    <row r="23" spans="1:8" ht="15.5">
      <c r="A23" s="174"/>
      <c r="B23" s="176" t="s">
        <v>161</v>
      </c>
      <c r="C23" s="179">
        <f>ROUND(+C22/30,2)</f>
        <v>6.67</v>
      </c>
      <c r="D23" s="174" t="s">
        <v>96</v>
      </c>
      <c r="E23" s="180" t="s">
        <v>134</v>
      </c>
    </row>
    <row r="24" spans="1:8" ht="15.5">
      <c r="A24" s="63">
        <f>A21+1</f>
        <v>3</v>
      </c>
      <c r="B24" s="70" t="s">
        <v>97</v>
      </c>
      <c r="C24" s="63"/>
      <c r="D24" s="63"/>
      <c r="E24" s="112" t="s">
        <v>135</v>
      </c>
    </row>
    <row r="25" spans="1:8" ht="15.5">
      <c r="A25" s="72"/>
      <c r="B25" s="61" t="s">
        <v>212</v>
      </c>
      <c r="C25" s="65" t="e">
        <f>#REF!*80%</f>
        <v>#REF!</v>
      </c>
      <c r="D25" s="63"/>
      <c r="E25" s="112" t="s">
        <v>136</v>
      </c>
    </row>
    <row r="26" spans="1:8" ht="15.5">
      <c r="A26" s="72"/>
      <c r="B26" s="73" t="e">
        <f>CONCATENATE("= (",C17,"/",C23,") x 12 x 1"," x 0.1")</f>
        <v>#REF!</v>
      </c>
      <c r="C26" s="69" t="e">
        <f>ROUND((C25/C23)*C21*0.1,0)</f>
        <v>#REF!</v>
      </c>
      <c r="D26" s="69" t="s">
        <v>79</v>
      </c>
    </row>
    <row r="27" spans="1:8" ht="15.5">
      <c r="A27" s="154">
        <f>A24+1</f>
        <v>4</v>
      </c>
      <c r="B27" s="181" t="s">
        <v>98</v>
      </c>
      <c r="C27" s="154"/>
      <c r="D27" s="154"/>
    </row>
    <row r="28" spans="1:8" ht="15.5">
      <c r="A28" s="154"/>
      <c r="B28" s="182" t="s">
        <v>99</v>
      </c>
      <c r="C28" s="183">
        <f>C31</f>
        <v>140</v>
      </c>
      <c r="D28" s="154" t="s">
        <v>7</v>
      </c>
    </row>
    <row r="29" spans="1:8" ht="31">
      <c r="A29" s="154"/>
      <c r="B29" s="184" t="s">
        <v>100</v>
      </c>
      <c r="C29" s="185">
        <f>C28*4</f>
        <v>560</v>
      </c>
      <c r="D29" s="185" t="s">
        <v>80</v>
      </c>
    </row>
    <row r="30" spans="1:8" ht="46.5">
      <c r="A30" s="186">
        <f>A27+1</f>
        <v>5</v>
      </c>
      <c r="B30" s="80" t="s">
        <v>106</v>
      </c>
      <c r="C30" s="186"/>
      <c r="D30" s="186"/>
    </row>
    <row r="31" spans="1:8" ht="15.5">
      <c r="A31" s="186" t="s">
        <v>77</v>
      </c>
      <c r="B31" s="58" t="s">
        <v>213</v>
      </c>
      <c r="C31" s="142">
        <v>140</v>
      </c>
      <c r="D31" s="79" t="s">
        <v>7</v>
      </c>
      <c r="E31" s="151" t="s">
        <v>214</v>
      </c>
    </row>
    <row r="32" spans="1:8" ht="15.5">
      <c r="A32" s="186" t="s">
        <v>78</v>
      </c>
      <c r="B32" s="58" t="s">
        <v>213</v>
      </c>
      <c r="C32" s="187">
        <f>ROUND(C31*0.6*4,0)</f>
        <v>336</v>
      </c>
      <c r="D32" s="79" t="s">
        <v>31</v>
      </c>
    </row>
    <row r="33" spans="1:7" ht="93">
      <c r="A33" s="186" t="s">
        <v>102</v>
      </c>
      <c r="B33" s="188" t="s">
        <v>103</v>
      </c>
      <c r="C33" s="187">
        <f>ROUND(C31*0.4,0)</f>
        <v>56</v>
      </c>
      <c r="D33" s="79" t="s">
        <v>31</v>
      </c>
    </row>
    <row r="34" spans="1:7">
      <c r="A34" s="189">
        <v>6</v>
      </c>
      <c r="B34" s="190" t="s">
        <v>215</v>
      </c>
      <c r="C34" s="190"/>
      <c r="D34" s="190"/>
      <c r="G34" s="151">
        <f>38+30.1+29.5+28+10</f>
        <v>135.6</v>
      </c>
    </row>
  </sheetData>
  <mergeCells count="2">
    <mergeCell ref="A15:D15"/>
    <mergeCell ref="E22:H2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4"/>
  <sheetViews>
    <sheetView workbookViewId="0">
      <selection activeCell="B2" sqref="B2"/>
    </sheetView>
  </sheetViews>
  <sheetFormatPr defaultColWidth="9.296875" defaultRowHeight="25" customHeight="1"/>
  <cols>
    <col min="1" max="2" width="25.796875" style="35" customWidth="1"/>
    <col min="3" max="16384" width="9.296875" style="35"/>
  </cols>
  <sheetData>
    <row r="1" spans="1:2" ht="25" customHeight="1" thickBot="1">
      <c r="A1" s="86" t="s">
        <v>122</v>
      </c>
      <c r="B1" s="86" t="s">
        <v>114</v>
      </c>
    </row>
    <row r="2" spans="1:2" ht="25" customHeight="1">
      <c r="A2" s="87">
        <v>400</v>
      </c>
      <c r="B2" s="88">
        <v>4</v>
      </c>
    </row>
    <row r="3" spans="1:2" ht="25" customHeight="1">
      <c r="A3" s="95">
        <v>450</v>
      </c>
      <c r="B3" s="90">
        <v>4</v>
      </c>
    </row>
    <row r="4" spans="1:2" ht="25" customHeight="1">
      <c r="A4" s="95">
        <v>500</v>
      </c>
      <c r="B4" s="90">
        <v>4</v>
      </c>
    </row>
    <row r="5" spans="1:2" ht="25" customHeight="1">
      <c r="A5" s="95">
        <v>600</v>
      </c>
      <c r="B5" s="90">
        <v>4</v>
      </c>
    </row>
    <row r="6" spans="1:2" ht="25" customHeight="1">
      <c r="A6" s="89">
        <v>700</v>
      </c>
      <c r="B6" s="90">
        <v>3</v>
      </c>
    </row>
    <row r="7" spans="1:2" ht="25" customHeight="1">
      <c r="A7" s="89">
        <v>800</v>
      </c>
      <c r="B7" s="90">
        <v>3</v>
      </c>
    </row>
    <row r="8" spans="1:2" ht="25" customHeight="1">
      <c r="A8" s="89">
        <v>900</v>
      </c>
      <c r="B8" s="90">
        <v>3</v>
      </c>
    </row>
    <row r="9" spans="1:2" ht="25" customHeight="1">
      <c r="A9" s="89">
        <v>1000</v>
      </c>
      <c r="B9" s="90">
        <v>2</v>
      </c>
    </row>
    <row r="10" spans="1:2" ht="25" customHeight="1">
      <c r="A10" s="89">
        <v>1100</v>
      </c>
      <c r="B10" s="90">
        <v>2</v>
      </c>
    </row>
    <row r="11" spans="1:2" ht="25" customHeight="1">
      <c r="A11" s="89">
        <v>1200</v>
      </c>
      <c r="B11" s="90">
        <v>2</v>
      </c>
    </row>
    <row r="12" spans="1:2" ht="25" customHeight="1">
      <c r="A12" s="89">
        <v>1300</v>
      </c>
      <c r="B12" s="90">
        <v>2</v>
      </c>
    </row>
    <row r="13" spans="1:2" ht="25" customHeight="1">
      <c r="A13" s="89">
        <v>1400</v>
      </c>
      <c r="B13" s="90">
        <v>2</v>
      </c>
    </row>
    <row r="14" spans="1:2" ht="25" customHeight="1">
      <c r="A14" s="89">
        <v>1500</v>
      </c>
      <c r="B14" s="90">
        <v>2</v>
      </c>
    </row>
    <row r="15" spans="1:2" ht="25" customHeight="1">
      <c r="A15" s="89">
        <v>1600</v>
      </c>
      <c r="B15" s="90">
        <v>2</v>
      </c>
    </row>
    <row r="16" spans="1:2" ht="25" customHeight="1">
      <c r="A16" s="89">
        <v>1700</v>
      </c>
      <c r="B16" s="90">
        <v>2</v>
      </c>
    </row>
    <row r="17" spans="1:2" ht="25" customHeight="1">
      <c r="A17" s="89">
        <v>1800</v>
      </c>
      <c r="B17" s="90">
        <v>2</v>
      </c>
    </row>
    <row r="18" spans="1:2" ht="25" customHeight="1">
      <c r="A18" s="89">
        <v>1900</v>
      </c>
      <c r="B18" s="90">
        <v>1</v>
      </c>
    </row>
    <row r="19" spans="1:2" ht="25" customHeight="1">
      <c r="A19" s="89">
        <v>2000</v>
      </c>
      <c r="B19" s="90">
        <v>1</v>
      </c>
    </row>
    <row r="20" spans="1:2" ht="25" customHeight="1">
      <c r="A20" s="89">
        <v>2100</v>
      </c>
      <c r="B20" s="90">
        <v>1</v>
      </c>
    </row>
    <row r="21" spans="1:2" ht="25" customHeight="1">
      <c r="A21" s="89">
        <v>2200</v>
      </c>
      <c r="B21" s="90">
        <v>1</v>
      </c>
    </row>
    <row r="22" spans="1:2" ht="25" customHeight="1">
      <c r="A22" s="89">
        <v>2300</v>
      </c>
      <c r="B22" s="90">
        <v>1</v>
      </c>
    </row>
    <row r="23" spans="1:2" ht="25" customHeight="1" thickBot="1">
      <c r="A23" s="91">
        <v>2400</v>
      </c>
      <c r="B23" s="92">
        <v>1</v>
      </c>
    </row>
    <row r="24" spans="1:2" ht="25" customHeight="1">
      <c r="A24" s="570" t="s">
        <v>113</v>
      </c>
      <c r="B24" s="570"/>
    </row>
  </sheetData>
  <mergeCells count="1">
    <mergeCell ref="A24:B2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4"/>
  <sheetViews>
    <sheetView workbookViewId="0">
      <selection activeCell="F3" sqref="F3"/>
    </sheetView>
  </sheetViews>
  <sheetFormatPr defaultColWidth="9.296875" defaultRowHeight="13"/>
  <cols>
    <col min="1" max="1" width="26.796875" style="223" customWidth="1"/>
    <col min="2" max="2" width="10.5" style="223" customWidth="1"/>
    <col min="3" max="3" width="11.19921875" style="223" customWidth="1"/>
    <col min="4" max="4" width="11.69921875" style="223" customWidth="1"/>
    <col min="5" max="5" width="15" style="223" customWidth="1"/>
    <col min="6" max="6" width="14" style="223" customWidth="1"/>
    <col min="7" max="16384" width="9.296875" style="223"/>
  </cols>
  <sheetData>
    <row r="1" spans="1:6" ht="13.5" thickBot="1">
      <c r="A1" s="223" t="s">
        <v>220</v>
      </c>
    </row>
    <row r="2" spans="1:6" ht="16.5" customHeight="1" thickBot="1">
      <c r="A2" s="571" t="s">
        <v>221</v>
      </c>
      <c r="B2" s="571" t="s">
        <v>222</v>
      </c>
      <c r="C2" s="224" t="s">
        <v>11</v>
      </c>
      <c r="D2" s="225" t="s">
        <v>223</v>
      </c>
      <c r="E2" s="224" t="s">
        <v>224</v>
      </c>
      <c r="F2" s="226" t="s">
        <v>225</v>
      </c>
    </row>
    <row r="3" spans="1:6" ht="13.5" thickBot="1">
      <c r="A3" s="572"/>
      <c r="B3" s="573"/>
      <c r="C3" s="227">
        <v>97.6</v>
      </c>
      <c r="D3" s="228">
        <v>5</v>
      </c>
      <c r="E3" s="227">
        <v>0.2</v>
      </c>
      <c r="F3" s="229">
        <f>C3*D3*E3</f>
        <v>97.600000000000009</v>
      </c>
    </row>
    <row r="4" spans="1:6" ht="13.5" thickBot="1">
      <c r="A4" s="230" t="s">
        <v>226</v>
      </c>
      <c r="B4" s="231">
        <v>0</v>
      </c>
      <c r="C4" s="227">
        <v>0</v>
      </c>
      <c r="D4" s="228">
        <v>0</v>
      </c>
      <c r="E4" s="227">
        <v>0</v>
      </c>
      <c r="F4" s="229">
        <f>B4*C4*D4*E4</f>
        <v>0</v>
      </c>
    </row>
    <row r="5" spans="1:6" ht="13.5" thickBot="1">
      <c r="A5" s="232"/>
      <c r="B5" s="232"/>
      <c r="C5" s="222"/>
      <c r="D5" s="222"/>
      <c r="E5" s="233" t="s">
        <v>48</v>
      </c>
      <c r="F5" s="234">
        <f>F3+F4</f>
        <v>97.600000000000009</v>
      </c>
    </row>
    <row r="6" spans="1:6">
      <c r="A6" s="232"/>
      <c r="B6" s="232"/>
      <c r="C6" s="222"/>
      <c r="D6" s="222"/>
      <c r="E6" s="222"/>
      <c r="F6" s="222"/>
    </row>
    <row r="8" spans="1:6" ht="26">
      <c r="A8" s="235" t="s">
        <v>227</v>
      </c>
      <c r="B8" s="235"/>
    </row>
    <row r="14" spans="1:6" ht="26">
      <c r="A14" s="235" t="s">
        <v>228</v>
      </c>
      <c r="B14" s="235"/>
    </row>
  </sheetData>
  <mergeCells count="2">
    <mergeCell ref="A2:A3"/>
    <mergeCell ref="B2:B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L59"/>
  <sheetViews>
    <sheetView zoomScaleNormal="100" zoomScaleSheetLayoutView="100" zoomScalePageLayoutView="70" workbookViewId="0">
      <selection activeCell="J6" sqref="J6"/>
    </sheetView>
  </sheetViews>
  <sheetFormatPr defaultColWidth="10.19921875" defaultRowHeight="14"/>
  <cols>
    <col min="1" max="1" width="10.19921875" style="240"/>
    <col min="2" max="2" width="61.5" style="240" customWidth="1"/>
    <col min="3" max="3" width="9" style="240" customWidth="1"/>
    <col min="4" max="4" width="9.69921875" style="240" customWidth="1"/>
    <col min="5" max="5" width="10.296875" style="240" customWidth="1"/>
    <col min="6" max="6" width="15.796875" style="240" customWidth="1"/>
    <col min="7" max="7" width="19" style="240" customWidth="1"/>
    <col min="8" max="8" width="15.19921875" style="240" customWidth="1"/>
    <col min="9" max="11" width="19" style="240" customWidth="1"/>
    <col min="12" max="16384" width="10.19921875" style="240"/>
  </cols>
  <sheetData>
    <row r="1" spans="1:12" ht="18.75" customHeight="1">
      <c r="A1" s="574" t="s">
        <v>503</v>
      </c>
      <c r="B1" s="574"/>
      <c r="C1" s="574"/>
      <c r="D1" s="574"/>
      <c r="E1" s="574"/>
      <c r="F1" s="574"/>
      <c r="G1" s="574"/>
      <c r="H1" s="574"/>
      <c r="I1" s="574"/>
      <c r="J1" s="574"/>
      <c r="K1" s="574"/>
      <c r="L1" s="434"/>
    </row>
    <row r="2" spans="1:12" s="265" customFormat="1" ht="34.5" customHeight="1">
      <c r="A2" s="576" t="s">
        <v>460</v>
      </c>
      <c r="B2" s="576"/>
      <c r="C2" s="576"/>
      <c r="D2" s="576"/>
      <c r="E2" s="576"/>
      <c r="F2" s="576"/>
      <c r="G2" s="576"/>
      <c r="H2" s="576"/>
      <c r="I2" s="576"/>
      <c r="J2" s="576"/>
      <c r="K2" s="576"/>
    </row>
    <row r="3" spans="1:12" s="266" customFormat="1" ht="15" customHeight="1">
      <c r="A3" s="532" t="s">
        <v>203</v>
      </c>
      <c r="B3" s="532" t="s">
        <v>229</v>
      </c>
      <c r="C3" s="531" t="s">
        <v>486</v>
      </c>
      <c r="D3" s="531" t="s">
        <v>487</v>
      </c>
      <c r="E3" s="532" t="s">
        <v>204</v>
      </c>
      <c r="F3" s="531" t="s">
        <v>488</v>
      </c>
      <c r="G3" s="531"/>
      <c r="H3" s="531" t="s">
        <v>489</v>
      </c>
      <c r="I3" s="531"/>
      <c r="J3" s="531" t="s">
        <v>490</v>
      </c>
      <c r="K3" s="531"/>
    </row>
    <row r="4" spans="1:12" s="266" customFormat="1" ht="28">
      <c r="A4" s="532"/>
      <c r="B4" s="532"/>
      <c r="C4" s="531"/>
      <c r="D4" s="531"/>
      <c r="E4" s="532"/>
      <c r="F4" s="425" t="s">
        <v>492</v>
      </c>
      <c r="G4" s="425" t="s">
        <v>491</v>
      </c>
      <c r="H4" s="425" t="s">
        <v>493</v>
      </c>
      <c r="I4" s="425" t="s">
        <v>491</v>
      </c>
      <c r="J4" s="425" t="s">
        <v>494</v>
      </c>
      <c r="K4" s="425" t="s">
        <v>491</v>
      </c>
    </row>
    <row r="5" spans="1:12" s="265" customFormat="1" ht="29.25" customHeight="1">
      <c r="A5" s="427">
        <v>1</v>
      </c>
      <c r="B5" s="427">
        <v>2</v>
      </c>
      <c r="C5" s="427">
        <v>3</v>
      </c>
      <c r="D5" s="427">
        <v>4</v>
      </c>
      <c r="E5" s="426">
        <v>5</v>
      </c>
      <c r="F5" s="426">
        <v>6</v>
      </c>
      <c r="G5" s="426" t="s">
        <v>504</v>
      </c>
      <c r="H5" s="426" t="s">
        <v>505</v>
      </c>
      <c r="I5" s="426" t="s">
        <v>507</v>
      </c>
      <c r="J5" s="426" t="s">
        <v>506</v>
      </c>
      <c r="K5" s="426" t="s">
        <v>498</v>
      </c>
    </row>
    <row r="6" spans="1:12" s="265" customFormat="1" ht="178.5" customHeight="1">
      <c r="A6" s="236">
        <v>1</v>
      </c>
      <c r="B6" s="331" t="s">
        <v>403</v>
      </c>
      <c r="C6" s="331"/>
      <c r="D6" s="331"/>
      <c r="E6" s="332"/>
      <c r="F6" s="332"/>
      <c r="G6" s="332"/>
      <c r="H6" s="332"/>
      <c r="I6" s="332"/>
      <c r="J6" s="332"/>
      <c r="K6" s="332"/>
    </row>
    <row r="7" spans="1:12" s="265" customFormat="1">
      <c r="A7" s="236">
        <v>1.1000000000000001</v>
      </c>
      <c r="B7" s="333" t="s">
        <v>404</v>
      </c>
      <c r="C7" s="333"/>
      <c r="D7" s="333"/>
      <c r="E7" s="332"/>
      <c r="F7" s="332"/>
      <c r="G7" s="332"/>
      <c r="H7" s="332"/>
      <c r="I7" s="332"/>
      <c r="J7" s="332"/>
      <c r="K7" s="332"/>
    </row>
    <row r="8" spans="1:12" s="265" customFormat="1">
      <c r="A8" s="267" t="s">
        <v>431</v>
      </c>
      <c r="B8" s="331" t="s">
        <v>405</v>
      </c>
      <c r="C8" s="421">
        <v>1</v>
      </c>
      <c r="D8" s="421">
        <v>1</v>
      </c>
      <c r="E8" s="334">
        <v>500</v>
      </c>
      <c r="F8" s="433">
        <v>491.0714285714285</v>
      </c>
      <c r="G8" s="433">
        <f>C8*D8*E8*F8</f>
        <v>245535.71428571426</v>
      </c>
      <c r="H8" s="433">
        <f>F8*0.12</f>
        <v>58.928571428571416</v>
      </c>
      <c r="I8" s="433">
        <f>E8*H8</f>
        <v>29464.285714285706</v>
      </c>
      <c r="J8" s="433">
        <f>F8+H8</f>
        <v>549.99999999999989</v>
      </c>
      <c r="K8" s="433">
        <f>G8+I8</f>
        <v>274999.99999999994</v>
      </c>
    </row>
    <row r="9" spans="1:12" s="265" customFormat="1">
      <c r="A9" s="267" t="s">
        <v>432</v>
      </c>
      <c r="B9" s="331" t="s">
        <v>406</v>
      </c>
      <c r="C9" s="421">
        <v>1</v>
      </c>
      <c r="D9" s="421">
        <v>1</v>
      </c>
      <c r="E9" s="334">
        <v>80</v>
      </c>
      <c r="F9" s="433">
        <v>446.42857142857139</v>
      </c>
      <c r="G9" s="433">
        <f t="shared" ref="G9:G23" si="0">C9*D9*E9*F9</f>
        <v>35714.28571428571</v>
      </c>
      <c r="H9" s="433">
        <f t="shared" ref="H9:H23" si="1">F9*0.12</f>
        <v>53.571428571428562</v>
      </c>
      <c r="I9" s="433">
        <f t="shared" ref="I9:I23" si="2">E9*H9</f>
        <v>4285.7142857142853</v>
      </c>
      <c r="J9" s="433">
        <f t="shared" ref="J9:J23" si="3">F9+H9</f>
        <v>499.99999999999994</v>
      </c>
      <c r="K9" s="433">
        <f t="shared" ref="K9:K23" si="4">G9+I9</f>
        <v>39999.999999999993</v>
      </c>
    </row>
    <row r="10" spans="1:12" s="265" customFormat="1">
      <c r="A10" s="267" t="s">
        <v>433</v>
      </c>
      <c r="B10" s="331" t="s">
        <v>407</v>
      </c>
      <c r="C10" s="421">
        <v>1</v>
      </c>
      <c r="D10" s="421">
        <v>1</v>
      </c>
      <c r="E10" s="334">
        <v>250</v>
      </c>
      <c r="F10" s="433">
        <v>624.99999999999989</v>
      </c>
      <c r="G10" s="433">
        <f t="shared" si="0"/>
        <v>156249.99999999997</v>
      </c>
      <c r="H10" s="433">
        <f t="shared" si="1"/>
        <v>74.999999999999986</v>
      </c>
      <c r="I10" s="433">
        <f t="shared" si="2"/>
        <v>18749.999999999996</v>
      </c>
      <c r="J10" s="433">
        <f t="shared" si="3"/>
        <v>699.99999999999989</v>
      </c>
      <c r="K10" s="433">
        <f t="shared" si="4"/>
        <v>174999.99999999997</v>
      </c>
    </row>
    <row r="11" spans="1:12" s="265" customFormat="1">
      <c r="A11" s="267" t="s">
        <v>434</v>
      </c>
      <c r="B11" s="331" t="s">
        <v>408</v>
      </c>
      <c r="C11" s="421">
        <v>1</v>
      </c>
      <c r="D11" s="421">
        <v>1</v>
      </c>
      <c r="E11" s="334">
        <v>25</v>
      </c>
      <c r="F11" s="433">
        <v>892.85714285714278</v>
      </c>
      <c r="G11" s="433">
        <f t="shared" si="0"/>
        <v>22321.428571428569</v>
      </c>
      <c r="H11" s="433">
        <f t="shared" si="1"/>
        <v>107.14285714285712</v>
      </c>
      <c r="I11" s="433">
        <f t="shared" si="2"/>
        <v>2678.571428571428</v>
      </c>
      <c r="J11" s="433">
        <f t="shared" si="3"/>
        <v>999.99999999999989</v>
      </c>
      <c r="K11" s="433">
        <f t="shared" si="4"/>
        <v>24999.999999999996</v>
      </c>
    </row>
    <row r="12" spans="1:12" s="265" customFormat="1">
      <c r="A12" s="267" t="s">
        <v>435</v>
      </c>
      <c r="B12" s="335" t="s">
        <v>409</v>
      </c>
      <c r="C12" s="421">
        <v>1</v>
      </c>
      <c r="D12" s="421">
        <v>1</v>
      </c>
      <c r="E12" s="334">
        <v>150</v>
      </c>
      <c r="F12" s="433">
        <v>714.28571428571422</v>
      </c>
      <c r="G12" s="433">
        <f t="shared" si="0"/>
        <v>107142.85714285713</v>
      </c>
      <c r="H12" s="433">
        <f t="shared" si="1"/>
        <v>85.714285714285708</v>
      </c>
      <c r="I12" s="433">
        <f t="shared" si="2"/>
        <v>12857.142857142857</v>
      </c>
      <c r="J12" s="433">
        <f t="shared" si="3"/>
        <v>799.99999999999989</v>
      </c>
      <c r="K12" s="433">
        <f t="shared" si="4"/>
        <v>119999.99999999999</v>
      </c>
    </row>
    <row r="13" spans="1:12" s="265" customFormat="1">
      <c r="A13" s="267" t="s">
        <v>436</v>
      </c>
      <c r="B13" s="335" t="s">
        <v>410</v>
      </c>
      <c r="C13" s="421">
        <v>1</v>
      </c>
      <c r="D13" s="421">
        <v>1</v>
      </c>
      <c r="E13" s="334">
        <v>50</v>
      </c>
      <c r="F13" s="433">
        <v>803.57142857142844</v>
      </c>
      <c r="G13" s="433">
        <f t="shared" si="0"/>
        <v>40178.57142857142</v>
      </c>
      <c r="H13" s="433">
        <f t="shared" si="1"/>
        <v>96.428571428571416</v>
      </c>
      <c r="I13" s="433">
        <f t="shared" si="2"/>
        <v>4821.4285714285706</v>
      </c>
      <c r="J13" s="433">
        <f t="shared" si="3"/>
        <v>899.99999999999989</v>
      </c>
      <c r="K13" s="433">
        <f t="shared" si="4"/>
        <v>44999.999999999993</v>
      </c>
    </row>
    <row r="14" spans="1:12" s="265" customFormat="1">
      <c r="A14" s="267" t="s">
        <v>437</v>
      </c>
      <c r="B14" s="335" t="s">
        <v>411</v>
      </c>
      <c r="C14" s="421">
        <v>1</v>
      </c>
      <c r="D14" s="421">
        <v>1</v>
      </c>
      <c r="E14" s="334">
        <v>150</v>
      </c>
      <c r="F14" s="433">
        <v>892.85714285714278</v>
      </c>
      <c r="G14" s="433">
        <f t="shared" si="0"/>
        <v>133928.57142857142</v>
      </c>
      <c r="H14" s="433">
        <f t="shared" si="1"/>
        <v>107.14285714285712</v>
      </c>
      <c r="I14" s="433">
        <f t="shared" si="2"/>
        <v>16071.428571428569</v>
      </c>
      <c r="J14" s="433">
        <f t="shared" si="3"/>
        <v>999.99999999999989</v>
      </c>
      <c r="K14" s="433">
        <f t="shared" si="4"/>
        <v>150000</v>
      </c>
    </row>
    <row r="15" spans="1:12" s="265" customFormat="1">
      <c r="A15" s="267" t="s">
        <v>438</v>
      </c>
      <c r="B15" s="331" t="s">
        <v>412</v>
      </c>
      <c r="C15" s="421">
        <v>1</v>
      </c>
      <c r="D15" s="421">
        <v>1</v>
      </c>
      <c r="E15" s="334">
        <v>60</v>
      </c>
      <c r="F15" s="433">
        <v>892.85714285714278</v>
      </c>
      <c r="G15" s="433">
        <f t="shared" si="0"/>
        <v>53571.428571428565</v>
      </c>
      <c r="H15" s="433">
        <f t="shared" si="1"/>
        <v>107.14285714285712</v>
      </c>
      <c r="I15" s="433">
        <f t="shared" si="2"/>
        <v>6428.5714285714275</v>
      </c>
      <c r="J15" s="433">
        <f t="shared" si="3"/>
        <v>999.99999999999989</v>
      </c>
      <c r="K15" s="433">
        <f t="shared" si="4"/>
        <v>59999.999999999993</v>
      </c>
    </row>
    <row r="16" spans="1:12" s="265" customFormat="1">
      <c r="A16" s="267" t="s">
        <v>439</v>
      </c>
      <c r="B16" s="331" t="s">
        <v>413</v>
      </c>
      <c r="C16" s="421">
        <v>1</v>
      </c>
      <c r="D16" s="421">
        <v>1</v>
      </c>
      <c r="E16" s="334">
        <v>130</v>
      </c>
      <c r="F16" s="433">
        <v>892.85714285714278</v>
      </c>
      <c r="G16" s="433">
        <f t="shared" si="0"/>
        <v>116071.42857142857</v>
      </c>
      <c r="H16" s="433">
        <f t="shared" si="1"/>
        <v>107.14285714285712</v>
      </c>
      <c r="I16" s="433">
        <f t="shared" si="2"/>
        <v>13928.571428571426</v>
      </c>
      <c r="J16" s="433">
        <f t="shared" si="3"/>
        <v>999.99999999999989</v>
      </c>
      <c r="K16" s="433">
        <f t="shared" si="4"/>
        <v>129999.99999999999</v>
      </c>
    </row>
    <row r="17" spans="1:11" s="265" customFormat="1">
      <c r="A17" s="267" t="s">
        <v>440</v>
      </c>
      <c r="B17" s="331" t="s">
        <v>414</v>
      </c>
      <c r="C17" s="421">
        <v>1</v>
      </c>
      <c r="D17" s="421">
        <v>1</v>
      </c>
      <c r="E17" s="334">
        <v>75</v>
      </c>
      <c r="F17" s="433">
        <v>892.85714285714278</v>
      </c>
      <c r="G17" s="433">
        <f t="shared" si="0"/>
        <v>66964.28571428571</v>
      </c>
      <c r="H17" s="433">
        <f t="shared" si="1"/>
        <v>107.14285714285712</v>
      </c>
      <c r="I17" s="433">
        <f t="shared" si="2"/>
        <v>8035.7142857142844</v>
      </c>
      <c r="J17" s="433">
        <f t="shared" si="3"/>
        <v>999.99999999999989</v>
      </c>
      <c r="K17" s="433">
        <f t="shared" si="4"/>
        <v>75000</v>
      </c>
    </row>
    <row r="18" spans="1:11" s="265" customFormat="1">
      <c r="A18" s="267" t="s">
        <v>441</v>
      </c>
      <c r="B18" s="331" t="s">
        <v>415</v>
      </c>
      <c r="C18" s="421">
        <v>1</v>
      </c>
      <c r="D18" s="421">
        <v>1</v>
      </c>
      <c r="E18" s="334">
        <v>150</v>
      </c>
      <c r="F18" s="433">
        <v>892.85714285714278</v>
      </c>
      <c r="G18" s="433">
        <f t="shared" si="0"/>
        <v>133928.57142857142</v>
      </c>
      <c r="H18" s="433">
        <f t="shared" si="1"/>
        <v>107.14285714285712</v>
      </c>
      <c r="I18" s="433">
        <f t="shared" si="2"/>
        <v>16071.428571428569</v>
      </c>
      <c r="J18" s="433">
        <f t="shared" si="3"/>
        <v>999.99999999999989</v>
      </c>
      <c r="K18" s="433">
        <f t="shared" si="4"/>
        <v>150000</v>
      </c>
    </row>
    <row r="19" spans="1:11" s="265" customFormat="1">
      <c r="A19" s="267" t="s">
        <v>442</v>
      </c>
      <c r="B19" s="331" t="s">
        <v>416</v>
      </c>
      <c r="C19" s="421">
        <v>1</v>
      </c>
      <c r="D19" s="421">
        <v>1</v>
      </c>
      <c r="E19" s="334">
        <v>175</v>
      </c>
      <c r="F19" s="433">
        <v>535.71428571428567</v>
      </c>
      <c r="G19" s="433">
        <f t="shared" si="0"/>
        <v>93749.999999999985</v>
      </c>
      <c r="H19" s="433">
        <f t="shared" si="1"/>
        <v>64.285714285714278</v>
      </c>
      <c r="I19" s="433">
        <f t="shared" si="2"/>
        <v>11249.999999999998</v>
      </c>
      <c r="J19" s="433">
        <f t="shared" si="3"/>
        <v>600</v>
      </c>
      <c r="K19" s="433">
        <f t="shared" si="4"/>
        <v>104999.99999999999</v>
      </c>
    </row>
    <row r="20" spans="1:11" s="265" customFormat="1">
      <c r="A20" s="267" t="s">
        <v>443</v>
      </c>
      <c r="B20" s="331" t="s">
        <v>417</v>
      </c>
      <c r="C20" s="421">
        <v>1</v>
      </c>
      <c r="D20" s="421">
        <v>1</v>
      </c>
      <c r="E20" s="334">
        <v>200</v>
      </c>
      <c r="F20" s="433">
        <v>446.42857142857139</v>
      </c>
      <c r="G20" s="433">
        <f t="shared" si="0"/>
        <v>89285.714285714275</v>
      </c>
      <c r="H20" s="433">
        <f t="shared" si="1"/>
        <v>53.571428571428562</v>
      </c>
      <c r="I20" s="433">
        <f t="shared" si="2"/>
        <v>10714.285714285712</v>
      </c>
      <c r="J20" s="433">
        <f t="shared" si="3"/>
        <v>499.99999999999994</v>
      </c>
      <c r="K20" s="433">
        <f t="shared" si="4"/>
        <v>99999.999999999985</v>
      </c>
    </row>
    <row r="21" spans="1:11" s="265" customFormat="1">
      <c r="A21" s="267" t="s">
        <v>444</v>
      </c>
      <c r="B21" s="331" t="s">
        <v>418</v>
      </c>
      <c r="C21" s="421">
        <v>1</v>
      </c>
      <c r="D21" s="421">
        <v>1</v>
      </c>
      <c r="E21" s="334">
        <v>60</v>
      </c>
      <c r="F21" s="433">
        <v>3571.4285714285711</v>
      </c>
      <c r="G21" s="433">
        <f t="shared" si="0"/>
        <v>214285.71428571426</v>
      </c>
      <c r="H21" s="433">
        <f t="shared" si="1"/>
        <v>428.5714285714285</v>
      </c>
      <c r="I21" s="433">
        <f t="shared" si="2"/>
        <v>25714.28571428571</v>
      </c>
      <c r="J21" s="433">
        <f t="shared" si="3"/>
        <v>3999.9999999999995</v>
      </c>
      <c r="K21" s="433">
        <f t="shared" si="4"/>
        <v>239999.99999999997</v>
      </c>
    </row>
    <row r="22" spans="1:11" s="265" customFormat="1">
      <c r="A22" s="267" t="s">
        <v>445</v>
      </c>
      <c r="B22" s="331" t="s">
        <v>419</v>
      </c>
      <c r="C22" s="421">
        <v>1</v>
      </c>
      <c r="D22" s="421">
        <v>1</v>
      </c>
      <c r="E22" s="334">
        <v>60</v>
      </c>
      <c r="F22" s="433">
        <v>892.85714285714278</v>
      </c>
      <c r="G22" s="433">
        <f t="shared" si="0"/>
        <v>53571.428571428565</v>
      </c>
      <c r="H22" s="433">
        <f t="shared" si="1"/>
        <v>107.14285714285712</v>
      </c>
      <c r="I22" s="433">
        <f t="shared" si="2"/>
        <v>6428.5714285714275</v>
      </c>
      <c r="J22" s="433">
        <f t="shared" si="3"/>
        <v>999.99999999999989</v>
      </c>
      <c r="K22" s="433">
        <f t="shared" si="4"/>
        <v>59999.999999999993</v>
      </c>
    </row>
    <row r="23" spans="1:11" s="265" customFormat="1">
      <c r="A23" s="267" t="s">
        <v>446</v>
      </c>
      <c r="B23" s="331" t="s">
        <v>420</v>
      </c>
      <c r="C23" s="421">
        <v>1</v>
      </c>
      <c r="D23" s="421">
        <v>1</v>
      </c>
      <c r="E23" s="334">
        <v>160</v>
      </c>
      <c r="F23" s="433">
        <v>892.85714285714278</v>
      </c>
      <c r="G23" s="433">
        <f t="shared" si="0"/>
        <v>142857.14285714284</v>
      </c>
      <c r="H23" s="433">
        <f t="shared" si="1"/>
        <v>107.14285714285712</v>
      </c>
      <c r="I23" s="433">
        <f t="shared" si="2"/>
        <v>17142.857142857141</v>
      </c>
      <c r="J23" s="433">
        <f t="shared" si="3"/>
        <v>999.99999999999989</v>
      </c>
      <c r="K23" s="433">
        <f t="shared" si="4"/>
        <v>159999.99999999997</v>
      </c>
    </row>
    <row r="24" spans="1:11" s="265" customFormat="1">
      <c r="A24" s="267"/>
      <c r="B24" s="335"/>
      <c r="C24" s="335"/>
      <c r="D24" s="335"/>
      <c r="E24" s="332"/>
      <c r="F24" s="332"/>
      <c r="G24" s="332"/>
      <c r="H24" s="332"/>
      <c r="I24" s="332"/>
      <c r="J24" s="332"/>
      <c r="K24" s="332"/>
    </row>
    <row r="25" spans="1:11" s="265" customFormat="1">
      <c r="A25" s="236">
        <v>1.2</v>
      </c>
      <c r="B25" s="336" t="s">
        <v>421</v>
      </c>
      <c r="C25" s="336"/>
      <c r="D25" s="336"/>
      <c r="E25" s="332"/>
      <c r="F25" s="332"/>
      <c r="G25" s="332"/>
      <c r="H25" s="332"/>
      <c r="I25" s="332"/>
      <c r="J25" s="332"/>
      <c r="K25" s="332"/>
    </row>
    <row r="26" spans="1:11" s="265" customFormat="1">
      <c r="A26" s="267" t="s">
        <v>447</v>
      </c>
      <c r="B26" s="335" t="s">
        <v>422</v>
      </c>
      <c r="C26" s="421">
        <v>1</v>
      </c>
      <c r="D26" s="421">
        <v>1</v>
      </c>
      <c r="E26" s="334">
        <v>1300</v>
      </c>
      <c r="F26" s="433">
        <v>357.14285714285711</v>
      </c>
      <c r="G26" s="433">
        <f t="shared" ref="G26:G27" si="5">C26*D26*E26*F26</f>
        <v>464285.71428571426</v>
      </c>
      <c r="H26" s="433">
        <f t="shared" ref="H26:H27" si="6">F26*0.12</f>
        <v>42.857142857142854</v>
      </c>
      <c r="I26" s="433">
        <f t="shared" ref="I26:I27" si="7">E26*H26</f>
        <v>55714.28571428571</v>
      </c>
      <c r="J26" s="433">
        <f t="shared" ref="J26:J27" si="8">F26+H26</f>
        <v>399.99999999999994</v>
      </c>
      <c r="K26" s="433">
        <f t="shared" ref="K26:K27" si="9">G26+I26</f>
        <v>520000</v>
      </c>
    </row>
    <row r="27" spans="1:11" s="265" customFormat="1">
      <c r="A27" s="267" t="s">
        <v>448</v>
      </c>
      <c r="B27" s="335" t="s">
        <v>423</v>
      </c>
      <c r="C27" s="421">
        <v>1</v>
      </c>
      <c r="D27" s="421">
        <v>1</v>
      </c>
      <c r="E27" s="334">
        <v>2000</v>
      </c>
      <c r="F27" s="433">
        <v>5.3571428571428568</v>
      </c>
      <c r="G27" s="433">
        <f t="shared" si="5"/>
        <v>10714.285714285714</v>
      </c>
      <c r="H27" s="433">
        <f t="shared" si="6"/>
        <v>0.64285714285714279</v>
      </c>
      <c r="I27" s="433">
        <f t="shared" si="7"/>
        <v>1285.7142857142856</v>
      </c>
      <c r="J27" s="433">
        <f t="shared" si="8"/>
        <v>6</v>
      </c>
      <c r="K27" s="433">
        <f t="shared" si="9"/>
        <v>12000</v>
      </c>
    </row>
    <row r="28" spans="1:11" s="265" customFormat="1">
      <c r="A28" s="267"/>
      <c r="B28" s="335"/>
      <c r="C28" s="335"/>
      <c r="D28" s="335"/>
      <c r="E28" s="332"/>
      <c r="F28" s="332"/>
      <c r="G28" s="332"/>
      <c r="H28" s="332"/>
      <c r="I28" s="332"/>
      <c r="J28" s="332"/>
      <c r="K28" s="332"/>
    </row>
    <row r="29" spans="1:11" s="265" customFormat="1" ht="28">
      <c r="A29" s="236">
        <v>1.3</v>
      </c>
      <c r="B29" s="337" t="s">
        <v>424</v>
      </c>
      <c r="C29" s="337"/>
      <c r="D29" s="337"/>
      <c r="E29" s="332"/>
      <c r="F29" s="332"/>
      <c r="G29" s="332"/>
      <c r="H29" s="332"/>
      <c r="I29" s="332"/>
      <c r="J29" s="332"/>
      <c r="K29" s="332"/>
    </row>
    <row r="30" spans="1:11" s="265" customFormat="1" ht="30">
      <c r="A30" s="267" t="s">
        <v>449</v>
      </c>
      <c r="B30" s="331" t="s">
        <v>463</v>
      </c>
      <c r="C30" s="421">
        <v>1</v>
      </c>
      <c r="D30" s="421">
        <v>1</v>
      </c>
      <c r="E30" s="334">
        <v>200</v>
      </c>
      <c r="F30" s="433">
        <v>446.42857142857139</v>
      </c>
      <c r="G30" s="433">
        <f t="shared" ref="G30:G36" si="10">C30*D30*E30*F30</f>
        <v>89285.714285714275</v>
      </c>
      <c r="H30" s="433">
        <f t="shared" ref="H30:H36" si="11">F30*0.12</f>
        <v>53.571428571428562</v>
      </c>
      <c r="I30" s="433">
        <f t="shared" ref="I30:I36" si="12">E30*H30</f>
        <v>10714.285714285712</v>
      </c>
      <c r="J30" s="433">
        <f t="shared" ref="J30:J36" si="13">F30+H30</f>
        <v>499.99999999999994</v>
      </c>
      <c r="K30" s="433">
        <f t="shared" ref="K30:K36" si="14">G30+I30</f>
        <v>99999.999999999985</v>
      </c>
    </row>
    <row r="31" spans="1:11" s="265" customFormat="1">
      <c r="A31" s="267" t="s">
        <v>450</v>
      </c>
      <c r="B31" s="331" t="s">
        <v>425</v>
      </c>
      <c r="C31" s="421">
        <v>1</v>
      </c>
      <c r="D31" s="421">
        <v>1</v>
      </c>
      <c r="E31" s="334">
        <v>500</v>
      </c>
      <c r="F31" s="433">
        <v>624.99999999999989</v>
      </c>
      <c r="G31" s="433">
        <f t="shared" si="10"/>
        <v>312499.99999999994</v>
      </c>
      <c r="H31" s="433">
        <f t="shared" si="11"/>
        <v>74.999999999999986</v>
      </c>
      <c r="I31" s="433">
        <f t="shared" si="12"/>
        <v>37499.999999999993</v>
      </c>
      <c r="J31" s="433">
        <f t="shared" si="13"/>
        <v>699.99999999999989</v>
      </c>
      <c r="K31" s="433">
        <f t="shared" si="14"/>
        <v>349999.99999999994</v>
      </c>
    </row>
    <row r="32" spans="1:11" s="265" customFormat="1">
      <c r="A32" s="267" t="s">
        <v>451</v>
      </c>
      <c r="B32" s="331" t="s">
        <v>464</v>
      </c>
      <c r="C32" s="421">
        <v>1</v>
      </c>
      <c r="D32" s="421">
        <v>1</v>
      </c>
      <c r="E32" s="334">
        <v>400</v>
      </c>
      <c r="F32" s="433">
        <v>624.99999999999989</v>
      </c>
      <c r="G32" s="433">
        <f t="shared" si="10"/>
        <v>249999.99999999994</v>
      </c>
      <c r="H32" s="433">
        <f t="shared" si="11"/>
        <v>74.999999999999986</v>
      </c>
      <c r="I32" s="433">
        <f t="shared" si="12"/>
        <v>29999.999999999993</v>
      </c>
      <c r="J32" s="433">
        <f t="shared" si="13"/>
        <v>699.99999999999989</v>
      </c>
      <c r="K32" s="433">
        <f t="shared" si="14"/>
        <v>279999.99999999994</v>
      </c>
    </row>
    <row r="33" spans="1:12" s="265" customFormat="1">
      <c r="A33" s="267" t="s">
        <v>452</v>
      </c>
      <c r="B33" s="331" t="s">
        <v>426</v>
      </c>
      <c r="C33" s="421">
        <v>1</v>
      </c>
      <c r="D33" s="421">
        <v>1</v>
      </c>
      <c r="E33" s="334">
        <v>120</v>
      </c>
      <c r="F33" s="433">
        <v>267.85714285714283</v>
      </c>
      <c r="G33" s="433">
        <f t="shared" si="10"/>
        <v>32142.857142857141</v>
      </c>
      <c r="H33" s="433">
        <f t="shared" si="11"/>
        <v>32.142857142857139</v>
      </c>
      <c r="I33" s="433">
        <f t="shared" si="12"/>
        <v>3857.1428571428569</v>
      </c>
      <c r="J33" s="433">
        <f t="shared" si="13"/>
        <v>300</v>
      </c>
      <c r="K33" s="433">
        <f t="shared" si="14"/>
        <v>36000</v>
      </c>
    </row>
    <row r="34" spans="1:12" s="265" customFormat="1" ht="28">
      <c r="A34" s="267" t="s">
        <v>453</v>
      </c>
      <c r="B34" s="331" t="s">
        <v>465</v>
      </c>
      <c r="C34" s="421">
        <v>1</v>
      </c>
      <c r="D34" s="421">
        <v>1</v>
      </c>
      <c r="E34" s="334">
        <v>150</v>
      </c>
      <c r="F34" s="433">
        <v>357.14285714285711</v>
      </c>
      <c r="G34" s="433">
        <f t="shared" si="10"/>
        <v>53571.428571428565</v>
      </c>
      <c r="H34" s="433">
        <f t="shared" si="11"/>
        <v>42.857142857142854</v>
      </c>
      <c r="I34" s="433">
        <f t="shared" si="12"/>
        <v>6428.5714285714284</v>
      </c>
      <c r="J34" s="433">
        <f t="shared" si="13"/>
        <v>399.99999999999994</v>
      </c>
      <c r="K34" s="433">
        <f t="shared" si="14"/>
        <v>59999.999999999993</v>
      </c>
    </row>
    <row r="35" spans="1:12" s="265" customFormat="1">
      <c r="A35" s="267" t="s">
        <v>454</v>
      </c>
      <c r="B35" s="331" t="s">
        <v>466</v>
      </c>
      <c r="C35" s="421">
        <v>1</v>
      </c>
      <c r="D35" s="421">
        <v>1</v>
      </c>
      <c r="E35" s="334">
        <v>100</v>
      </c>
      <c r="F35" s="433">
        <v>446.42857142857139</v>
      </c>
      <c r="G35" s="433">
        <f t="shared" si="10"/>
        <v>44642.857142857138</v>
      </c>
      <c r="H35" s="433">
        <f t="shared" si="11"/>
        <v>53.571428571428562</v>
      </c>
      <c r="I35" s="433">
        <f t="shared" si="12"/>
        <v>5357.142857142856</v>
      </c>
      <c r="J35" s="433">
        <f t="shared" si="13"/>
        <v>499.99999999999994</v>
      </c>
      <c r="K35" s="433">
        <f t="shared" si="14"/>
        <v>49999.999999999993</v>
      </c>
    </row>
    <row r="36" spans="1:12" s="265" customFormat="1" ht="16">
      <c r="A36" s="267" t="s">
        <v>455</v>
      </c>
      <c r="B36" s="331" t="s">
        <v>461</v>
      </c>
      <c r="C36" s="421">
        <v>1</v>
      </c>
      <c r="D36" s="421">
        <v>1</v>
      </c>
      <c r="E36" s="334">
        <v>100</v>
      </c>
      <c r="F36" s="433">
        <v>312.49999999999994</v>
      </c>
      <c r="G36" s="433">
        <f t="shared" si="10"/>
        <v>31249.999999999993</v>
      </c>
      <c r="H36" s="433">
        <f t="shared" si="11"/>
        <v>37.499999999999993</v>
      </c>
      <c r="I36" s="433">
        <f t="shared" si="12"/>
        <v>3749.9999999999991</v>
      </c>
      <c r="J36" s="433">
        <f t="shared" si="13"/>
        <v>349.99999999999994</v>
      </c>
      <c r="K36" s="433">
        <f t="shared" si="14"/>
        <v>34999.999999999993</v>
      </c>
    </row>
    <row r="37" spans="1:12" s="265" customFormat="1" ht="28">
      <c r="A37" s="267" t="s">
        <v>456</v>
      </c>
      <c r="B37" s="331" t="s">
        <v>427</v>
      </c>
      <c r="C37" s="331"/>
      <c r="D37" s="331"/>
      <c r="E37" s="334"/>
      <c r="F37" s="334"/>
      <c r="G37" s="334"/>
      <c r="H37" s="334"/>
      <c r="I37" s="334"/>
      <c r="J37" s="334"/>
      <c r="K37" s="334"/>
    </row>
    <row r="38" spans="1:12" s="265" customFormat="1">
      <c r="A38" s="267"/>
      <c r="B38" s="331" t="s">
        <v>428</v>
      </c>
      <c r="C38" s="421">
        <v>1</v>
      </c>
      <c r="D38" s="421">
        <v>1</v>
      </c>
      <c r="E38" s="334">
        <v>200</v>
      </c>
      <c r="F38" s="433">
        <v>89.285714285714278</v>
      </c>
      <c r="G38" s="433">
        <f t="shared" ref="G38:G40" si="15">C38*D38*E38*F38</f>
        <v>17857.142857142855</v>
      </c>
      <c r="H38" s="433">
        <f t="shared" ref="H38:H40" si="16">F38*0.12</f>
        <v>10.714285714285714</v>
      </c>
      <c r="I38" s="433">
        <f t="shared" ref="I38:I40" si="17">E38*H38</f>
        <v>2142.8571428571427</v>
      </c>
      <c r="J38" s="433">
        <f t="shared" ref="J38:J40" si="18">F38+H38</f>
        <v>99.999999999999986</v>
      </c>
      <c r="K38" s="433">
        <f t="shared" ref="K38:K40" si="19">G38+I38</f>
        <v>19999.999999999996</v>
      </c>
    </row>
    <row r="39" spans="1:12" s="265" customFormat="1">
      <c r="A39" s="267"/>
      <c r="B39" s="331" t="s">
        <v>429</v>
      </c>
      <c r="C39" s="421">
        <v>1</v>
      </c>
      <c r="D39" s="421">
        <v>1</v>
      </c>
      <c r="E39" s="334">
        <f>E38</f>
        <v>200</v>
      </c>
      <c r="F39" s="433">
        <v>111.60714285714285</v>
      </c>
      <c r="G39" s="433">
        <f t="shared" si="15"/>
        <v>22321.428571428569</v>
      </c>
      <c r="H39" s="433">
        <f t="shared" si="16"/>
        <v>13.392857142857141</v>
      </c>
      <c r="I39" s="433">
        <f t="shared" si="17"/>
        <v>2678.571428571428</v>
      </c>
      <c r="J39" s="433">
        <f t="shared" si="18"/>
        <v>124.99999999999999</v>
      </c>
      <c r="K39" s="433">
        <f t="shared" si="19"/>
        <v>24999.999999999996</v>
      </c>
    </row>
    <row r="40" spans="1:12" s="265" customFormat="1" ht="16">
      <c r="A40" s="267" t="s">
        <v>457</v>
      </c>
      <c r="B40" s="331" t="s">
        <v>462</v>
      </c>
      <c r="C40" s="421">
        <v>1</v>
      </c>
      <c r="D40" s="421">
        <v>1</v>
      </c>
      <c r="E40" s="334">
        <v>175</v>
      </c>
      <c r="F40" s="433">
        <v>89.285714285714278</v>
      </c>
      <c r="G40" s="433">
        <f t="shared" si="15"/>
        <v>15624.999999999998</v>
      </c>
      <c r="H40" s="433">
        <f t="shared" si="16"/>
        <v>10.714285714285714</v>
      </c>
      <c r="I40" s="433">
        <f t="shared" si="17"/>
        <v>1874.9999999999998</v>
      </c>
      <c r="J40" s="433">
        <f t="shared" si="18"/>
        <v>99.999999999999986</v>
      </c>
      <c r="K40" s="433">
        <f t="shared" si="19"/>
        <v>17499.999999999996</v>
      </c>
    </row>
    <row r="41" spans="1:12" s="265" customFormat="1" ht="40.15" customHeight="1">
      <c r="A41" s="267"/>
      <c r="B41" s="338" t="s">
        <v>458</v>
      </c>
      <c r="C41" s="338"/>
      <c r="D41" s="338"/>
      <c r="E41" s="339"/>
      <c r="F41" s="339"/>
      <c r="G41" s="273">
        <f>SUM(G6:G40)</f>
        <v>3049553.5714285714</v>
      </c>
      <c r="H41" s="339"/>
      <c r="I41" s="273">
        <f>SUM(I6:I40)</f>
        <v>365946.42857142852</v>
      </c>
      <c r="J41" s="339"/>
      <c r="K41" s="273">
        <f>SUM(K6:K40)</f>
        <v>3415500</v>
      </c>
    </row>
    <row r="42" spans="1:12" s="265" customFormat="1" ht="13.5" customHeight="1">
      <c r="A42" s="237"/>
      <c r="B42" s="268"/>
      <c r="C42" s="268"/>
      <c r="D42" s="268"/>
      <c r="E42" s="237"/>
      <c r="F42" s="237"/>
      <c r="G42" s="237"/>
      <c r="H42" s="237"/>
      <c r="I42" s="237"/>
      <c r="J42" s="237"/>
      <c r="K42" s="237"/>
    </row>
    <row r="43" spans="1:12" s="265" customFormat="1" ht="13.5" customHeight="1">
      <c r="A43" s="275" t="s">
        <v>430</v>
      </c>
      <c r="B43" s="238"/>
      <c r="C43" s="238"/>
      <c r="D43" s="238"/>
      <c r="E43" s="238"/>
      <c r="F43" s="238"/>
      <c r="G43" s="238"/>
      <c r="H43" s="238"/>
      <c r="I43" s="238"/>
      <c r="J43" s="238"/>
      <c r="K43" s="238"/>
    </row>
    <row r="44" spans="1:12" s="265" customFormat="1" ht="13.5" customHeight="1">
      <c r="A44" s="575" t="s">
        <v>459</v>
      </c>
      <c r="B44" s="575"/>
      <c r="C44" s="575"/>
      <c r="D44" s="575"/>
      <c r="E44" s="575"/>
      <c r="F44" s="575"/>
      <c r="G44" s="575"/>
      <c r="H44" s="575"/>
      <c r="I44" s="575"/>
      <c r="J44" s="575"/>
      <c r="K44" s="575"/>
    </row>
    <row r="45" spans="1:12" s="265" customFormat="1" ht="13.5" customHeight="1">
      <c r="A45" s="575"/>
      <c r="B45" s="575"/>
      <c r="C45" s="575"/>
      <c r="D45" s="575"/>
      <c r="E45" s="575"/>
      <c r="F45" s="575"/>
      <c r="G45" s="575"/>
      <c r="H45" s="575"/>
      <c r="I45" s="575"/>
      <c r="J45" s="575"/>
      <c r="K45" s="575"/>
    </row>
    <row r="46" spans="1:12">
      <c r="A46" s="239"/>
      <c r="B46" s="239"/>
      <c r="C46" s="239"/>
      <c r="D46" s="239"/>
      <c r="E46" s="239"/>
      <c r="F46" s="239"/>
      <c r="G46" s="239"/>
      <c r="H46" s="239"/>
      <c r="I46" s="239"/>
      <c r="J46" s="239"/>
      <c r="K46" s="239"/>
      <c r="L46" s="239"/>
    </row>
    <row r="47" spans="1:12">
      <c r="A47" s="239"/>
      <c r="B47" s="239"/>
      <c r="C47" s="239"/>
      <c r="D47" s="239"/>
      <c r="E47" s="239"/>
      <c r="F47" s="239"/>
      <c r="G47" s="239"/>
      <c r="H47" s="239"/>
      <c r="I47" s="239"/>
      <c r="J47" s="239"/>
      <c r="K47" s="239"/>
      <c r="L47" s="239"/>
    </row>
    <row r="48" spans="1:12">
      <c r="A48" s="239"/>
      <c r="B48" s="239"/>
      <c r="C48" s="239"/>
      <c r="D48" s="239"/>
      <c r="E48" s="239"/>
      <c r="F48" s="239"/>
      <c r="G48" s="239"/>
      <c r="H48" s="239"/>
      <c r="I48" s="239"/>
      <c r="J48" s="239"/>
      <c r="K48" s="239"/>
      <c r="L48" s="239"/>
    </row>
    <row r="49" spans="1:12">
      <c r="A49" s="239"/>
      <c r="B49" s="239"/>
      <c r="C49" s="239"/>
      <c r="D49" s="239"/>
      <c r="E49" s="239"/>
      <c r="F49" s="239"/>
      <c r="G49" s="239"/>
      <c r="H49" s="239"/>
      <c r="I49" s="239"/>
      <c r="J49" s="239"/>
      <c r="K49" s="239"/>
      <c r="L49" s="239"/>
    </row>
    <row r="50" spans="1:12">
      <c r="A50" s="239"/>
      <c r="B50" s="239"/>
      <c r="C50" s="239"/>
      <c r="D50" s="239"/>
      <c r="E50" s="239"/>
      <c r="F50" s="239"/>
      <c r="G50" s="239"/>
      <c r="H50" s="239"/>
      <c r="I50" s="239"/>
      <c r="J50" s="239"/>
      <c r="K50" s="239"/>
      <c r="L50" s="239"/>
    </row>
    <row r="51" spans="1:12">
      <c r="A51" s="239"/>
      <c r="B51" s="239"/>
      <c r="C51" s="239"/>
      <c r="D51" s="239"/>
      <c r="E51" s="239"/>
      <c r="F51" s="239"/>
      <c r="G51" s="239"/>
      <c r="H51" s="239"/>
      <c r="I51" s="239"/>
      <c r="J51" s="239"/>
      <c r="K51" s="239"/>
      <c r="L51" s="239"/>
    </row>
    <row r="52" spans="1:12">
      <c r="A52" s="239"/>
      <c r="B52" s="239"/>
      <c r="C52" s="239"/>
      <c r="D52" s="239"/>
      <c r="E52" s="239"/>
      <c r="F52" s="239"/>
      <c r="G52" s="239"/>
      <c r="H52" s="239"/>
      <c r="I52" s="239"/>
      <c r="J52" s="239"/>
      <c r="K52" s="239"/>
      <c r="L52" s="239"/>
    </row>
    <row r="53" spans="1:12">
      <c r="A53" s="239"/>
      <c r="B53" s="239"/>
      <c r="C53" s="239"/>
      <c r="D53" s="239"/>
      <c r="E53" s="239"/>
      <c r="F53" s="239"/>
      <c r="G53" s="239"/>
      <c r="H53" s="239"/>
      <c r="I53" s="239"/>
      <c r="J53" s="239"/>
      <c r="K53" s="239"/>
      <c r="L53" s="239"/>
    </row>
    <row r="54" spans="1:12">
      <c r="A54" s="239"/>
      <c r="B54" s="239"/>
      <c r="C54" s="239"/>
      <c r="D54" s="239"/>
      <c r="E54" s="239"/>
      <c r="F54" s="239"/>
      <c r="G54" s="239"/>
      <c r="H54" s="239"/>
      <c r="I54" s="239"/>
      <c r="J54" s="239"/>
      <c r="K54" s="239"/>
      <c r="L54" s="239"/>
    </row>
    <row r="55" spans="1:12">
      <c r="A55" s="239"/>
      <c r="B55" s="239"/>
      <c r="C55" s="239"/>
      <c r="D55" s="239"/>
      <c r="E55" s="239"/>
      <c r="F55" s="239"/>
      <c r="G55" s="239"/>
      <c r="H55" s="239"/>
      <c r="I55" s="239"/>
      <c r="J55" s="239"/>
      <c r="K55" s="239"/>
      <c r="L55" s="239"/>
    </row>
    <row r="56" spans="1:12">
      <c r="A56" s="239"/>
      <c r="B56" s="239"/>
      <c r="C56" s="239"/>
      <c r="D56" s="239"/>
      <c r="E56" s="239"/>
      <c r="F56" s="239"/>
      <c r="G56" s="239"/>
      <c r="H56" s="239"/>
      <c r="I56" s="239"/>
      <c r="J56" s="239"/>
      <c r="K56" s="239"/>
      <c r="L56" s="239"/>
    </row>
    <row r="57" spans="1:12">
      <c r="A57" s="239"/>
      <c r="B57" s="239"/>
      <c r="C57" s="239"/>
      <c r="D57" s="239"/>
      <c r="E57" s="239"/>
      <c r="F57" s="239"/>
      <c r="G57" s="239"/>
      <c r="H57" s="239"/>
      <c r="I57" s="239"/>
      <c r="J57" s="239"/>
      <c r="K57" s="239"/>
      <c r="L57" s="239"/>
    </row>
    <row r="58" spans="1:12">
      <c r="A58" s="239"/>
      <c r="B58" s="239"/>
      <c r="C58" s="239"/>
      <c r="D58" s="239"/>
      <c r="E58" s="239"/>
      <c r="F58" s="239"/>
      <c r="G58" s="239"/>
      <c r="H58" s="239"/>
      <c r="I58" s="239"/>
      <c r="J58" s="239"/>
      <c r="K58" s="239"/>
      <c r="L58" s="239"/>
    </row>
    <row r="59" spans="1:12">
      <c r="A59" s="239"/>
      <c r="B59" s="239"/>
      <c r="C59" s="239"/>
      <c r="D59" s="239"/>
      <c r="E59" s="239"/>
      <c r="F59" s="239"/>
      <c r="G59" s="239"/>
      <c r="H59" s="239"/>
      <c r="I59" s="239"/>
      <c r="J59" s="239"/>
      <c r="K59" s="239"/>
      <c r="L59" s="239"/>
    </row>
  </sheetData>
  <mergeCells count="12">
    <mergeCell ref="A1:K1"/>
    <mergeCell ref="A44:K44"/>
    <mergeCell ref="A45:K45"/>
    <mergeCell ref="A2:K2"/>
    <mergeCell ref="A3:A4"/>
    <mergeCell ref="B3:B4"/>
    <mergeCell ref="C3:C4"/>
    <mergeCell ref="D3:D4"/>
    <mergeCell ref="E3:E4"/>
    <mergeCell ref="F3:G3"/>
    <mergeCell ref="H3:I3"/>
    <mergeCell ref="J3:K3"/>
  </mergeCells>
  <printOptions horizontalCentered="1"/>
  <pageMargins left="0.8" right="0.8" top="0.74803149606299202" bottom="0.74803149606299202" header="0.31496062992126" footer="0.31496062992126"/>
  <pageSetup paperSize="9" scale="45" fitToHeight="12" orientation="portrait" r:id="rId1"/>
  <headerFooter>
    <oddHeader>&amp;L&amp;9Bengaluru Water Supply and Sewerage Project (III)&amp;R&amp;9Volume 3 - Price Proposal</oddHeader>
    <oddFooter>&amp;L&amp;9Contract No CP-27 - Day Works for Dasarahalli and R R Nagar Zone &amp;R&amp;9&amp;P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53"/>
  <sheetViews>
    <sheetView workbookViewId="0">
      <selection activeCell="B4" sqref="B4"/>
    </sheetView>
  </sheetViews>
  <sheetFormatPr defaultColWidth="9.296875" defaultRowHeight="14.5"/>
  <cols>
    <col min="1" max="1" width="55.69921875" style="193" customWidth="1"/>
    <col min="2" max="2" width="13.5" style="193" bestFit="1" customWidth="1"/>
    <col min="3" max="3" width="8" style="193" customWidth="1"/>
    <col min="4" max="4" width="7.69921875" style="193" customWidth="1"/>
    <col min="5" max="16384" width="9.296875" style="193"/>
  </cols>
  <sheetData>
    <row r="1" spans="1:25">
      <c r="A1" s="192" t="s">
        <v>166</v>
      </c>
    </row>
    <row r="2" spans="1:25">
      <c r="C2" s="193" t="e">
        <f>#REF!</f>
        <v>#REF!</v>
      </c>
    </row>
    <row r="3" spans="1:25">
      <c r="A3" s="194" t="s">
        <v>167</v>
      </c>
      <c r="B3" s="195" t="e">
        <f>#REF!*1000</f>
        <v>#REF!</v>
      </c>
    </row>
    <row r="4" spans="1:25" s="198" customFormat="1">
      <c r="A4" s="194" t="s">
        <v>168</v>
      </c>
      <c r="B4" s="196" t="e">
        <f>B3+150*2</f>
        <v>#REF!</v>
      </c>
      <c r="C4" s="197"/>
      <c r="D4" s="197"/>
      <c r="E4" s="197"/>
      <c r="F4" s="197"/>
      <c r="G4" s="197"/>
      <c r="H4" s="197"/>
      <c r="I4" s="197"/>
      <c r="J4" s="197"/>
      <c r="K4" s="197"/>
      <c r="L4" s="197"/>
      <c r="M4" s="197"/>
      <c r="N4" s="197"/>
      <c r="O4" s="197"/>
      <c r="P4" s="197"/>
      <c r="Q4" s="197"/>
      <c r="R4" s="197"/>
      <c r="S4" s="197"/>
      <c r="T4" s="197"/>
      <c r="U4" s="197"/>
      <c r="V4" s="197"/>
      <c r="W4" s="197"/>
      <c r="X4" s="197"/>
      <c r="Y4" s="197"/>
    </row>
    <row r="5" spans="1:25" s="198" customFormat="1">
      <c r="A5" s="194" t="s">
        <v>169</v>
      </c>
      <c r="B5" s="196" t="e">
        <f>B3+300+150</f>
        <v>#REF!</v>
      </c>
      <c r="C5" s="197"/>
      <c r="D5" s="197"/>
      <c r="E5" s="197"/>
      <c r="F5" s="197"/>
      <c r="G5" s="197"/>
      <c r="H5" s="197"/>
      <c r="I5" s="197"/>
      <c r="J5" s="197"/>
      <c r="K5" s="197"/>
      <c r="L5" s="197"/>
      <c r="M5" s="197"/>
      <c r="N5" s="197"/>
      <c r="O5" s="197"/>
      <c r="P5" s="197"/>
      <c r="Q5" s="197"/>
      <c r="R5" s="197"/>
      <c r="S5" s="197"/>
      <c r="T5" s="197"/>
      <c r="U5" s="197"/>
      <c r="V5" s="197"/>
      <c r="W5" s="197"/>
      <c r="X5" s="197"/>
      <c r="Y5" s="197"/>
    </row>
    <row r="6" spans="1:25" s="198" customFormat="1">
      <c r="C6" s="197"/>
      <c r="D6" s="197"/>
      <c r="E6" s="197"/>
      <c r="F6" s="197"/>
      <c r="G6" s="197"/>
      <c r="H6" s="197"/>
      <c r="I6" s="197"/>
      <c r="J6" s="197"/>
      <c r="K6" s="197"/>
      <c r="L6" s="197"/>
      <c r="M6" s="197"/>
      <c r="N6" s="197"/>
      <c r="O6" s="197"/>
      <c r="P6" s="197"/>
      <c r="Q6" s="197"/>
      <c r="R6" s="197"/>
      <c r="S6" s="197"/>
      <c r="T6" s="197"/>
      <c r="U6" s="197"/>
      <c r="V6" s="197"/>
      <c r="W6" s="197"/>
      <c r="X6" s="197"/>
      <c r="Y6" s="197"/>
    </row>
    <row r="7" spans="1:25">
      <c r="B7" s="198"/>
      <c r="C7" s="197"/>
      <c r="D7" s="197"/>
      <c r="E7" s="197"/>
      <c r="F7" s="197"/>
      <c r="G7" s="197"/>
      <c r="H7" s="197"/>
      <c r="I7" s="197"/>
      <c r="J7" s="197"/>
      <c r="K7" s="197"/>
      <c r="L7" s="197"/>
      <c r="M7" s="197"/>
      <c r="N7" s="197"/>
      <c r="O7" s="197"/>
      <c r="P7" s="197"/>
      <c r="Q7" s="197"/>
      <c r="R7" s="197"/>
      <c r="S7" s="197"/>
      <c r="T7" s="197"/>
      <c r="U7" s="197"/>
      <c r="V7" s="197"/>
      <c r="W7" s="197"/>
      <c r="X7" s="197"/>
      <c r="Y7" s="197"/>
    </row>
    <row r="8" spans="1:25" s="198" customFormat="1">
      <c r="A8" s="194" t="s">
        <v>170</v>
      </c>
      <c r="B8" s="198" t="e">
        <f>(B4*B5)-(3.142*B3*B3/4)</f>
        <v>#REF!</v>
      </c>
      <c r="C8" s="197"/>
      <c r="D8" s="197"/>
      <c r="E8" s="197"/>
      <c r="F8" s="197"/>
      <c r="G8" s="197"/>
      <c r="H8" s="197"/>
      <c r="I8" s="197"/>
      <c r="J8" s="197"/>
      <c r="K8" s="197"/>
      <c r="L8" s="197"/>
      <c r="M8" s="197"/>
      <c r="N8" s="197"/>
      <c r="O8" s="197"/>
      <c r="P8" s="197"/>
      <c r="Q8" s="197"/>
      <c r="R8" s="197"/>
      <c r="S8" s="197"/>
      <c r="T8" s="197"/>
      <c r="U8" s="197"/>
      <c r="V8" s="197"/>
      <c r="W8" s="197"/>
      <c r="X8" s="197"/>
      <c r="Y8" s="197"/>
    </row>
    <row r="9" spans="1:25" s="198" customFormat="1">
      <c r="A9" s="199" t="s">
        <v>171</v>
      </c>
      <c r="B9" s="200" t="e">
        <f>B8/(1000*1000)</f>
        <v>#REF!</v>
      </c>
      <c r="C9" s="197"/>
      <c r="D9" s="197"/>
      <c r="E9" s="197"/>
      <c r="F9" s="197"/>
      <c r="G9" s="197"/>
      <c r="H9" s="197"/>
      <c r="I9" s="197"/>
      <c r="J9" s="197"/>
      <c r="K9" s="197"/>
      <c r="L9" s="197"/>
      <c r="M9" s="197"/>
      <c r="N9" s="197"/>
      <c r="O9" s="197"/>
      <c r="P9" s="197"/>
      <c r="Q9" s="197"/>
      <c r="R9" s="197"/>
      <c r="S9" s="197"/>
      <c r="T9" s="197"/>
      <c r="U9" s="197"/>
      <c r="V9" s="197"/>
      <c r="W9" s="197"/>
      <c r="X9" s="197"/>
      <c r="Y9" s="197"/>
    </row>
    <row r="10" spans="1:25" s="198" customFormat="1">
      <c r="A10" s="194" t="s">
        <v>172</v>
      </c>
      <c r="B10" s="195">
        <v>1</v>
      </c>
      <c r="C10" s="197"/>
      <c r="D10" s="197">
        <f>B10*1000</f>
        <v>1000</v>
      </c>
      <c r="E10" s="197"/>
      <c r="F10" s="197"/>
      <c r="G10" s="197"/>
      <c r="H10" s="197"/>
      <c r="I10" s="197"/>
      <c r="J10" s="197"/>
      <c r="K10" s="197"/>
      <c r="L10" s="197"/>
      <c r="M10" s="197"/>
      <c r="N10" s="197"/>
      <c r="O10" s="197"/>
      <c r="P10" s="197"/>
      <c r="Q10" s="197"/>
      <c r="R10" s="197"/>
      <c r="S10" s="197"/>
      <c r="T10" s="197"/>
      <c r="U10" s="197"/>
      <c r="V10" s="197"/>
      <c r="W10" s="197"/>
      <c r="X10" s="197"/>
      <c r="Y10" s="197"/>
    </row>
    <row r="11" spans="1:25" s="198" customFormat="1">
      <c r="A11" s="194" t="s">
        <v>173</v>
      </c>
      <c r="B11" s="201" t="e">
        <f>B10*B9</f>
        <v>#REF!</v>
      </c>
      <c r="C11" s="197"/>
      <c r="D11" s="197"/>
      <c r="E11" s="197"/>
      <c r="F11" s="197"/>
      <c r="G11" s="197"/>
      <c r="H11" s="197"/>
      <c r="I11" s="197"/>
      <c r="J11" s="197"/>
      <c r="K11" s="197"/>
      <c r="L11" s="197"/>
      <c r="M11" s="197"/>
      <c r="N11" s="197"/>
      <c r="O11" s="197"/>
      <c r="P11" s="197"/>
      <c r="Q11" s="197"/>
      <c r="R11" s="197"/>
      <c r="S11" s="197"/>
      <c r="T11" s="197"/>
      <c r="U11" s="197"/>
      <c r="V11" s="197"/>
      <c r="W11" s="197"/>
      <c r="X11" s="197"/>
      <c r="Y11" s="197"/>
    </row>
    <row r="14" spans="1:25" s="202" customFormat="1">
      <c r="A14" s="192" t="s">
        <v>174</v>
      </c>
    </row>
    <row r="16" spans="1:25">
      <c r="A16" s="203" t="s">
        <v>175</v>
      </c>
      <c r="B16" s="198"/>
    </row>
    <row r="17" spans="1:2">
      <c r="A17" s="198" t="s">
        <v>176</v>
      </c>
      <c r="B17" s="195">
        <v>10</v>
      </c>
    </row>
    <row r="18" spans="1:2">
      <c r="A18" s="198" t="s">
        <v>177</v>
      </c>
      <c r="B18" s="204">
        <f>B17^2/162</f>
        <v>0.61728395061728392</v>
      </c>
    </row>
    <row r="19" spans="1:2">
      <c r="A19" s="198" t="s">
        <v>178</v>
      </c>
      <c r="B19" s="198">
        <f>3.142*B17*B17/4</f>
        <v>78.55</v>
      </c>
    </row>
    <row r="20" spans="1:2">
      <c r="A20" s="198" t="s">
        <v>179</v>
      </c>
      <c r="B20" s="198" t="e">
        <f>ROUND(B4/200,0)</f>
        <v>#REF!</v>
      </c>
    </row>
    <row r="21" spans="1:2">
      <c r="A21" s="198" t="s">
        <v>180</v>
      </c>
      <c r="B21" s="195" t="e">
        <f>B20*4</f>
        <v>#REF!</v>
      </c>
    </row>
    <row r="22" spans="1:2" s="207" customFormat="1" ht="29">
      <c r="A22" s="205" t="s">
        <v>181</v>
      </c>
      <c r="B22" s="206" t="e">
        <f>B21*B19*D10</f>
        <v>#REF!</v>
      </c>
    </row>
    <row r="23" spans="1:2" s="207" customFormat="1">
      <c r="A23" s="208" t="s">
        <v>182</v>
      </c>
      <c r="B23" s="206" t="e">
        <f>B22/1000000000</f>
        <v>#REF!</v>
      </c>
    </row>
    <row r="24" spans="1:2">
      <c r="A24" s="198" t="s">
        <v>183</v>
      </c>
      <c r="B24" s="209" t="e">
        <f>B18*B21*B10</f>
        <v>#REF!</v>
      </c>
    </row>
    <row r="25" spans="1:2">
      <c r="A25" s="198"/>
      <c r="B25" s="200" t="e">
        <f>B18*B21</f>
        <v>#REF!</v>
      </c>
    </row>
    <row r="26" spans="1:2">
      <c r="A26" s="198"/>
      <c r="B26" s="198"/>
    </row>
    <row r="27" spans="1:2">
      <c r="A27" s="210" t="s">
        <v>184</v>
      </c>
      <c r="B27" s="198"/>
    </row>
    <row r="28" spans="1:2">
      <c r="A28" s="198" t="s">
        <v>176</v>
      </c>
      <c r="B28" s="195">
        <v>12</v>
      </c>
    </row>
    <row r="29" spans="1:2">
      <c r="A29" s="198" t="s">
        <v>177</v>
      </c>
      <c r="B29" s="204">
        <f>B28^2/162</f>
        <v>0.88888888888888884</v>
      </c>
    </row>
    <row r="30" spans="1:2">
      <c r="A30" s="198" t="s">
        <v>178</v>
      </c>
      <c r="B30" s="198">
        <f>3.142*B28*B28/4</f>
        <v>113.11199999999999</v>
      </c>
    </row>
    <row r="31" spans="1:2">
      <c r="A31" s="198" t="s">
        <v>185</v>
      </c>
      <c r="B31" s="195">
        <v>40</v>
      </c>
    </row>
    <row r="32" spans="1:2">
      <c r="A32" s="198" t="s">
        <v>186</v>
      </c>
      <c r="B32" s="198" t="e">
        <f>(B4+B4+B5+B5)-(4*B31)+300</f>
        <v>#REF!</v>
      </c>
    </row>
    <row r="33" spans="1:2">
      <c r="A33" s="198" t="s">
        <v>187</v>
      </c>
      <c r="B33" s="195">
        <v>100</v>
      </c>
    </row>
    <row r="34" spans="1:2">
      <c r="A34" s="198" t="s">
        <v>188</v>
      </c>
      <c r="B34" s="198">
        <f>D10/B33+1</f>
        <v>11</v>
      </c>
    </row>
    <row r="35" spans="1:2" s="207" customFormat="1">
      <c r="A35" s="206" t="s">
        <v>189</v>
      </c>
      <c r="B35" s="206" t="e">
        <f>B32*B30*B34</f>
        <v>#REF!</v>
      </c>
    </row>
    <row r="36" spans="1:2">
      <c r="A36" s="208" t="s">
        <v>182</v>
      </c>
      <c r="B36" s="206" t="e">
        <f>B35/1000000000</f>
        <v>#REF!</v>
      </c>
    </row>
    <row r="37" spans="1:2">
      <c r="A37" s="198" t="s">
        <v>190</v>
      </c>
      <c r="B37" s="209" t="e">
        <f>B29*B32/1000*B34</f>
        <v>#REF!</v>
      </c>
    </row>
    <row r="38" spans="1:2">
      <c r="A38" s="198"/>
      <c r="B38" s="198"/>
    </row>
    <row r="39" spans="1:2">
      <c r="A39" s="198"/>
      <c r="B39" s="198"/>
    </row>
    <row r="40" spans="1:2">
      <c r="A40" s="209" t="s">
        <v>191</v>
      </c>
      <c r="B40" s="209" t="e">
        <f>B24+B37</f>
        <v>#REF!</v>
      </c>
    </row>
    <row r="41" spans="1:2">
      <c r="A41" s="198"/>
      <c r="B41" s="198"/>
    </row>
    <row r="42" spans="1:2">
      <c r="A42" s="209" t="s">
        <v>192</v>
      </c>
      <c r="B42" s="209" t="e">
        <f>B11-B23-B36</f>
        <v>#REF!</v>
      </c>
    </row>
    <row r="43" spans="1:2">
      <c r="A43" s="209" t="s">
        <v>193</v>
      </c>
      <c r="B43" s="209" t="e">
        <f>B36+B23</f>
        <v>#REF!</v>
      </c>
    </row>
    <row r="44" spans="1:2">
      <c r="B44" s="202"/>
    </row>
    <row r="46" spans="1:2" ht="15" thickBot="1"/>
    <row r="47" spans="1:2">
      <c r="A47" s="211" t="s">
        <v>194</v>
      </c>
      <c r="B47" s="212"/>
    </row>
    <row r="48" spans="1:2">
      <c r="A48" s="213"/>
      <c r="B48" s="214"/>
    </row>
    <row r="49" spans="1:9">
      <c r="A49" s="215" t="s">
        <v>216</v>
      </c>
      <c r="B49" s="216" t="e">
        <f>B3</f>
        <v>#REF!</v>
      </c>
    </row>
    <row r="50" spans="1:9">
      <c r="A50" s="215" t="s">
        <v>217</v>
      </c>
      <c r="B50" s="216">
        <f>B10</f>
        <v>1</v>
      </c>
    </row>
    <row r="51" spans="1:9" s="218" customFormat="1">
      <c r="A51" s="215" t="s">
        <v>218</v>
      </c>
      <c r="B51" s="217" t="e">
        <f>B42+(B42*0.05)</f>
        <v>#REF!</v>
      </c>
    </row>
    <row r="52" spans="1:9" ht="15" thickBot="1">
      <c r="A52" s="219" t="s">
        <v>219</v>
      </c>
      <c r="B52" s="220" t="e">
        <f>B40</f>
        <v>#REF!</v>
      </c>
      <c r="I52" s="193">
        <f>2185*151.62</f>
        <v>331289.7</v>
      </c>
    </row>
    <row r="53" spans="1:9">
      <c r="G53" s="193" t="e">
        <f>2185*B52</f>
        <v>#REF!</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09"/>
  <sheetViews>
    <sheetView zoomScaleNormal="100" zoomScaleSheetLayoutView="100" workbookViewId="0">
      <pane ySplit="5" topLeftCell="A45" activePane="bottomLeft" state="frozen"/>
      <selection pane="bottomLeft" sqref="A1:L1"/>
    </sheetView>
  </sheetViews>
  <sheetFormatPr defaultColWidth="9.296875" defaultRowHeight="14"/>
  <cols>
    <col min="1" max="1" width="4.796875" style="322" customWidth="1"/>
    <col min="2" max="2" width="77.19921875" style="322" customWidth="1"/>
    <col min="3" max="5" width="8.796875" style="330" customWidth="1"/>
    <col min="6" max="6" width="10.296875" style="330" customWidth="1"/>
    <col min="7" max="7" width="19.19921875" style="330" customWidth="1"/>
    <col min="8" max="8" width="20.19921875" style="330" customWidth="1"/>
    <col min="9" max="9" width="19.19921875" style="330" customWidth="1"/>
    <col min="10" max="10" width="18.796875" style="330" customWidth="1"/>
    <col min="11" max="11" width="19" style="330" customWidth="1"/>
    <col min="12" max="12" width="21.19921875" style="330" customWidth="1"/>
    <col min="13" max="16384" width="9.296875" style="241"/>
  </cols>
  <sheetData>
    <row r="1" spans="1:12" ht="60.75" customHeight="1">
      <c r="A1" s="528" t="s">
        <v>503</v>
      </c>
      <c r="B1" s="528"/>
      <c r="C1" s="528"/>
      <c r="D1" s="528"/>
      <c r="E1" s="528"/>
      <c r="F1" s="528"/>
      <c r="G1" s="528"/>
      <c r="H1" s="528"/>
      <c r="I1" s="528"/>
      <c r="J1" s="528"/>
      <c r="K1" s="528"/>
      <c r="L1" s="528"/>
    </row>
    <row r="2" spans="1:12" ht="41.25" customHeight="1">
      <c r="A2" s="530" t="s">
        <v>377</v>
      </c>
      <c r="B2" s="530"/>
      <c r="C2" s="530"/>
      <c r="D2" s="530"/>
      <c r="E2" s="530"/>
      <c r="F2" s="530"/>
      <c r="G2" s="530"/>
      <c r="H2" s="530"/>
      <c r="I2" s="530"/>
      <c r="J2" s="530"/>
      <c r="K2" s="530"/>
      <c r="L2" s="530"/>
    </row>
    <row r="3" spans="1:12" s="242" customFormat="1" ht="42.75" customHeight="1">
      <c r="A3" s="532" t="s">
        <v>203</v>
      </c>
      <c r="B3" s="532" t="s">
        <v>229</v>
      </c>
      <c r="C3" s="532" t="s">
        <v>195</v>
      </c>
      <c r="D3" s="531" t="s">
        <v>486</v>
      </c>
      <c r="E3" s="531" t="s">
        <v>487</v>
      </c>
      <c r="F3" s="533" t="s">
        <v>204</v>
      </c>
      <c r="G3" s="535" t="s">
        <v>488</v>
      </c>
      <c r="H3" s="536"/>
      <c r="I3" s="535" t="s">
        <v>489</v>
      </c>
      <c r="J3" s="536"/>
      <c r="K3" s="535" t="s">
        <v>490</v>
      </c>
      <c r="L3" s="536"/>
    </row>
    <row r="4" spans="1:12" s="242" customFormat="1" ht="28">
      <c r="A4" s="532"/>
      <c r="B4" s="532"/>
      <c r="C4" s="532"/>
      <c r="D4" s="531"/>
      <c r="E4" s="531"/>
      <c r="F4" s="534"/>
      <c r="G4" s="420" t="s">
        <v>492</v>
      </c>
      <c r="H4" s="420" t="s">
        <v>491</v>
      </c>
      <c r="I4" s="420" t="s">
        <v>493</v>
      </c>
      <c r="J4" s="420" t="s">
        <v>491</v>
      </c>
      <c r="K4" s="420" t="s">
        <v>494</v>
      </c>
      <c r="L4" s="420" t="s">
        <v>491</v>
      </c>
    </row>
    <row r="5" spans="1:12" s="242" customFormat="1" ht="28">
      <c r="A5" s="424">
        <v>1</v>
      </c>
      <c r="B5" s="424">
        <v>2</v>
      </c>
      <c r="C5" s="424">
        <v>3</v>
      </c>
      <c r="D5" s="424">
        <v>4</v>
      </c>
      <c r="E5" s="424">
        <v>5</v>
      </c>
      <c r="F5" s="419">
        <v>6</v>
      </c>
      <c r="G5" s="419">
        <v>7</v>
      </c>
      <c r="H5" s="277" t="s">
        <v>500</v>
      </c>
      <c r="I5" s="419" t="s">
        <v>501</v>
      </c>
      <c r="J5" s="277" t="s">
        <v>502</v>
      </c>
      <c r="K5" s="419" t="s">
        <v>498</v>
      </c>
      <c r="L5" s="419" t="s">
        <v>499</v>
      </c>
    </row>
    <row r="6" spans="1:12" s="242" customFormat="1" ht="84">
      <c r="A6" s="278">
        <v>1</v>
      </c>
      <c r="B6" s="279" t="s">
        <v>279</v>
      </c>
      <c r="C6" s="280"/>
      <c r="D6" s="280"/>
      <c r="E6" s="280"/>
      <c r="F6" s="281"/>
      <c r="G6" s="280"/>
      <c r="H6" s="280"/>
      <c r="I6" s="280"/>
      <c r="J6" s="280"/>
      <c r="K6" s="280"/>
      <c r="L6" s="280"/>
    </row>
    <row r="7" spans="1:12" s="242" customFormat="1">
      <c r="A7" s="278" t="s">
        <v>230</v>
      </c>
      <c r="B7" s="279" t="s">
        <v>302</v>
      </c>
      <c r="C7" s="280"/>
      <c r="D7" s="280"/>
      <c r="E7" s="280"/>
      <c r="F7" s="281"/>
      <c r="G7" s="280"/>
      <c r="H7" s="280"/>
      <c r="I7" s="280"/>
      <c r="J7" s="280"/>
      <c r="K7" s="280"/>
      <c r="L7" s="280"/>
    </row>
    <row r="8" spans="1:12" s="242" customFormat="1">
      <c r="A8" s="278" t="s">
        <v>231</v>
      </c>
      <c r="B8" s="282" t="s">
        <v>257</v>
      </c>
      <c r="C8" s="283" t="s">
        <v>31</v>
      </c>
      <c r="D8" s="421">
        <v>1</v>
      </c>
      <c r="E8" s="421">
        <v>1</v>
      </c>
      <c r="F8" s="272">
        <v>28179</v>
      </c>
      <c r="G8" s="422">
        <v>241.07142857142901</v>
      </c>
      <c r="H8" s="422">
        <f>D8*E8*F8*G8</f>
        <v>6793151.7857142985</v>
      </c>
      <c r="I8" s="423">
        <f>G8*0.12</f>
        <v>28.92857142857148</v>
      </c>
      <c r="J8" s="423">
        <f>F8*I8</f>
        <v>815178.21428571572</v>
      </c>
      <c r="K8" s="422">
        <f>G8+I8</f>
        <v>270.00000000000051</v>
      </c>
      <c r="L8" s="422">
        <f>H8+J8</f>
        <v>7608330.000000014</v>
      </c>
    </row>
    <row r="9" spans="1:12" s="242" customFormat="1">
      <c r="A9" s="278" t="s">
        <v>77</v>
      </c>
      <c r="B9" s="282" t="s">
        <v>258</v>
      </c>
      <c r="C9" s="283" t="s">
        <v>31</v>
      </c>
      <c r="D9" s="421">
        <v>1</v>
      </c>
      <c r="E9" s="421">
        <v>1</v>
      </c>
      <c r="F9" s="272">
        <v>10139</v>
      </c>
      <c r="G9" s="422">
        <v>321.42857142857139</v>
      </c>
      <c r="H9" s="422">
        <f t="shared" ref="H9:H10" si="0">D9*E9*F9*G9</f>
        <v>3258964.2857142854</v>
      </c>
      <c r="I9" s="423">
        <f t="shared" ref="I9:I10" si="1">G9*0.12</f>
        <v>38.571428571428562</v>
      </c>
      <c r="J9" s="423">
        <f t="shared" ref="J9:J10" si="2">F9*I9</f>
        <v>391075.7142857142</v>
      </c>
      <c r="K9" s="422">
        <f t="shared" ref="K9:K10" si="3">G9+I9</f>
        <v>359.99999999999994</v>
      </c>
      <c r="L9" s="422">
        <f>H9+J9</f>
        <v>3650039.9999999995</v>
      </c>
    </row>
    <row r="10" spans="1:12" s="242" customFormat="1">
      <c r="A10" s="278" t="s">
        <v>78</v>
      </c>
      <c r="B10" s="282" t="s">
        <v>259</v>
      </c>
      <c r="C10" s="283" t="s">
        <v>31</v>
      </c>
      <c r="D10" s="421">
        <v>1</v>
      </c>
      <c r="E10" s="421">
        <v>1</v>
      </c>
      <c r="F10" s="272">
        <v>772</v>
      </c>
      <c r="G10" s="422">
        <v>374.99999999999994</v>
      </c>
      <c r="H10" s="422">
        <f t="shared" si="0"/>
        <v>289499.99999999994</v>
      </c>
      <c r="I10" s="423">
        <f t="shared" si="1"/>
        <v>44.999999999999993</v>
      </c>
      <c r="J10" s="423">
        <f t="shared" si="2"/>
        <v>34739.999999999993</v>
      </c>
      <c r="K10" s="422">
        <f t="shared" si="3"/>
        <v>419.99999999999994</v>
      </c>
      <c r="L10" s="422">
        <f>H10+J10</f>
        <v>324239.99999999994</v>
      </c>
    </row>
    <row r="11" spans="1:12" s="242" customFormat="1" ht="112">
      <c r="A11" s="278" t="s">
        <v>234</v>
      </c>
      <c r="B11" s="279" t="s">
        <v>280</v>
      </c>
      <c r="C11" s="284"/>
      <c r="D11" s="284"/>
      <c r="E11" s="284"/>
      <c r="F11" s="272"/>
      <c r="G11" s="284"/>
      <c r="H11" s="284"/>
      <c r="I11" s="284"/>
      <c r="J11" s="284"/>
      <c r="K11" s="284"/>
      <c r="L11" s="284"/>
    </row>
    <row r="12" spans="1:12" s="242" customFormat="1">
      <c r="A12" s="278" t="s">
        <v>231</v>
      </c>
      <c r="B12" s="282" t="s">
        <v>257</v>
      </c>
      <c r="C12" s="284" t="s">
        <v>31</v>
      </c>
      <c r="D12" s="421">
        <v>1</v>
      </c>
      <c r="E12" s="421">
        <v>1</v>
      </c>
      <c r="F12" s="272">
        <v>7047</v>
      </c>
      <c r="G12" s="422">
        <v>491.07142857142799</v>
      </c>
      <c r="H12" s="422">
        <f t="shared" ref="H12:H14" si="4">D12*E12*F12*G12</f>
        <v>3460580.3571428531</v>
      </c>
      <c r="I12" s="423">
        <f t="shared" ref="I12:I14" si="5">G12*0.12</f>
        <v>58.92857142857136</v>
      </c>
      <c r="J12" s="423">
        <f t="shared" ref="J12:J14" si="6">F12*I12</f>
        <v>415269.64285714237</v>
      </c>
      <c r="K12" s="422">
        <f t="shared" ref="K12:K14" si="7">G12+I12</f>
        <v>549.99999999999932</v>
      </c>
      <c r="L12" s="422">
        <f>H12+J12</f>
        <v>3875849.9999999953</v>
      </c>
    </row>
    <row r="13" spans="1:12" s="242" customFormat="1">
      <c r="A13" s="278" t="s">
        <v>77</v>
      </c>
      <c r="B13" s="282" t="s">
        <v>258</v>
      </c>
      <c r="C13" s="284" t="s">
        <v>31</v>
      </c>
      <c r="D13" s="421">
        <v>1</v>
      </c>
      <c r="E13" s="421">
        <v>1</v>
      </c>
      <c r="F13" s="272">
        <v>2539</v>
      </c>
      <c r="G13" s="422">
        <v>580.35714285714278</v>
      </c>
      <c r="H13" s="422">
        <f t="shared" si="4"/>
        <v>1473526.7857142854</v>
      </c>
      <c r="I13" s="423">
        <f t="shared" si="5"/>
        <v>69.642857142857125</v>
      </c>
      <c r="J13" s="423">
        <f t="shared" si="6"/>
        <v>176823.21428571423</v>
      </c>
      <c r="K13" s="422">
        <f t="shared" si="7"/>
        <v>649.99999999999989</v>
      </c>
      <c r="L13" s="422">
        <f>H13+J13</f>
        <v>1650349.9999999998</v>
      </c>
    </row>
    <row r="14" spans="1:12" s="242" customFormat="1">
      <c r="A14" s="278" t="s">
        <v>78</v>
      </c>
      <c r="B14" s="282" t="s">
        <v>259</v>
      </c>
      <c r="C14" s="284" t="s">
        <v>31</v>
      </c>
      <c r="D14" s="421">
        <v>1</v>
      </c>
      <c r="E14" s="421">
        <v>1</v>
      </c>
      <c r="F14" s="272">
        <v>196</v>
      </c>
      <c r="G14" s="422">
        <v>642.85714285714278</v>
      </c>
      <c r="H14" s="422">
        <f t="shared" si="4"/>
        <v>125999.99999999999</v>
      </c>
      <c r="I14" s="423">
        <f t="shared" si="5"/>
        <v>77.142857142857125</v>
      </c>
      <c r="J14" s="423">
        <f t="shared" si="6"/>
        <v>15119.999999999996</v>
      </c>
      <c r="K14" s="422">
        <f t="shared" si="7"/>
        <v>719.99999999999989</v>
      </c>
      <c r="L14" s="422">
        <f>H14+J14</f>
        <v>141119.99999999997</v>
      </c>
    </row>
    <row r="15" spans="1:12" s="242" customFormat="1" ht="80.25" customHeight="1">
      <c r="A15" s="278" t="s">
        <v>235</v>
      </c>
      <c r="B15" s="279" t="s">
        <v>305</v>
      </c>
      <c r="C15" s="284"/>
      <c r="D15" s="284"/>
      <c r="E15" s="284"/>
      <c r="F15" s="272"/>
      <c r="G15" s="284"/>
      <c r="H15" s="284"/>
      <c r="I15" s="284"/>
      <c r="J15" s="284"/>
      <c r="K15" s="284"/>
      <c r="L15" s="284"/>
    </row>
    <row r="16" spans="1:12" s="242" customFormat="1">
      <c r="A16" s="278" t="s">
        <v>231</v>
      </c>
      <c r="B16" s="282" t="s">
        <v>257</v>
      </c>
      <c r="C16" s="284" t="s">
        <v>31</v>
      </c>
      <c r="D16" s="421">
        <v>1</v>
      </c>
      <c r="E16" s="421">
        <v>1</v>
      </c>
      <c r="F16" s="272">
        <v>3526</v>
      </c>
      <c r="G16" s="422">
        <v>1607.1428571428569</v>
      </c>
      <c r="H16" s="422">
        <f t="shared" ref="H16:H24" si="8">D16*E16*F16*G16</f>
        <v>5666785.7142857136</v>
      </c>
      <c r="I16" s="423">
        <f t="shared" ref="I16:I24" si="9">G16*0.12</f>
        <v>192.85714285714283</v>
      </c>
      <c r="J16" s="423">
        <f t="shared" ref="J16:J24" si="10">F16*I16</f>
        <v>680014.28571428568</v>
      </c>
      <c r="K16" s="422">
        <f t="shared" ref="K16:K24" si="11">G16+I16</f>
        <v>1799.9999999999998</v>
      </c>
      <c r="L16" s="422">
        <f t="shared" ref="L16:L24" si="12">H16+J16</f>
        <v>6346799.9999999991</v>
      </c>
    </row>
    <row r="17" spans="1:12" s="242" customFormat="1">
      <c r="A17" s="278" t="s">
        <v>77</v>
      </c>
      <c r="B17" s="282" t="s">
        <v>258</v>
      </c>
      <c r="C17" s="284" t="s">
        <v>31</v>
      </c>
      <c r="D17" s="421">
        <v>1</v>
      </c>
      <c r="E17" s="421">
        <v>1</v>
      </c>
      <c r="F17" s="272">
        <v>1270</v>
      </c>
      <c r="G17" s="422">
        <v>1785.7142857142856</v>
      </c>
      <c r="H17" s="422">
        <f t="shared" si="8"/>
        <v>2267857.1428571427</v>
      </c>
      <c r="I17" s="423">
        <f t="shared" si="9"/>
        <v>214.28571428571425</v>
      </c>
      <c r="J17" s="423">
        <f t="shared" si="10"/>
        <v>272142.8571428571</v>
      </c>
      <c r="K17" s="422">
        <f t="shared" si="11"/>
        <v>1999.9999999999998</v>
      </c>
      <c r="L17" s="422">
        <f t="shared" si="12"/>
        <v>2540000</v>
      </c>
    </row>
    <row r="18" spans="1:12" s="242" customFormat="1">
      <c r="A18" s="278" t="s">
        <v>78</v>
      </c>
      <c r="B18" s="282" t="s">
        <v>259</v>
      </c>
      <c r="C18" s="284" t="s">
        <v>31</v>
      </c>
      <c r="D18" s="421">
        <v>1</v>
      </c>
      <c r="E18" s="421">
        <v>1</v>
      </c>
      <c r="F18" s="272">
        <v>100</v>
      </c>
      <c r="G18" s="422">
        <v>1964.285714285714</v>
      </c>
      <c r="H18" s="422">
        <f t="shared" si="8"/>
        <v>196428.57142857139</v>
      </c>
      <c r="I18" s="423">
        <f t="shared" si="9"/>
        <v>235.71428571428567</v>
      </c>
      <c r="J18" s="423">
        <f t="shared" si="10"/>
        <v>23571.428571428565</v>
      </c>
      <c r="K18" s="422">
        <f t="shared" si="11"/>
        <v>2199.9999999999995</v>
      </c>
      <c r="L18" s="422">
        <f t="shared" si="12"/>
        <v>219999.99999999994</v>
      </c>
    </row>
    <row r="19" spans="1:12" s="242" customFormat="1" ht="70">
      <c r="A19" s="278" t="s">
        <v>236</v>
      </c>
      <c r="B19" s="282" t="s">
        <v>478</v>
      </c>
      <c r="C19" s="283" t="s">
        <v>31</v>
      </c>
      <c r="D19" s="421">
        <v>1</v>
      </c>
      <c r="E19" s="421">
        <v>1</v>
      </c>
      <c r="F19" s="272">
        <v>1958</v>
      </c>
      <c r="G19" s="422">
        <v>5803.5714285714284</v>
      </c>
      <c r="H19" s="422">
        <f t="shared" si="8"/>
        <v>11363392.857142856</v>
      </c>
      <c r="I19" s="423">
        <f t="shared" si="9"/>
        <v>696.42857142857133</v>
      </c>
      <c r="J19" s="423">
        <f t="shared" si="10"/>
        <v>1363607.1428571427</v>
      </c>
      <c r="K19" s="422">
        <f t="shared" si="11"/>
        <v>6500</v>
      </c>
      <c r="L19" s="422">
        <f t="shared" si="12"/>
        <v>12727000</v>
      </c>
    </row>
    <row r="20" spans="1:12" s="242" customFormat="1" ht="107.25" customHeight="1">
      <c r="A20" s="278">
        <v>2</v>
      </c>
      <c r="B20" s="279" t="s">
        <v>281</v>
      </c>
      <c r="C20" s="284" t="s">
        <v>237</v>
      </c>
      <c r="D20" s="421">
        <v>1</v>
      </c>
      <c r="E20" s="421">
        <v>1</v>
      </c>
      <c r="F20" s="272">
        <v>9526</v>
      </c>
      <c r="G20" s="422">
        <v>66.964285714285708</v>
      </c>
      <c r="H20" s="422">
        <f t="shared" si="8"/>
        <v>637901.78571428568</v>
      </c>
      <c r="I20" s="423">
        <f t="shared" si="9"/>
        <v>8.0357142857142847</v>
      </c>
      <c r="J20" s="423">
        <f t="shared" si="10"/>
        <v>76548.214285714275</v>
      </c>
      <c r="K20" s="422">
        <f t="shared" si="11"/>
        <v>75</v>
      </c>
      <c r="L20" s="422">
        <f t="shared" si="12"/>
        <v>714450</v>
      </c>
    </row>
    <row r="21" spans="1:12" s="242" customFormat="1" ht="126">
      <c r="A21" s="278">
        <v>3</v>
      </c>
      <c r="B21" s="282" t="s">
        <v>282</v>
      </c>
      <c r="C21" s="284" t="s">
        <v>31</v>
      </c>
      <c r="D21" s="421">
        <v>1</v>
      </c>
      <c r="E21" s="421">
        <v>1</v>
      </c>
      <c r="F21" s="272">
        <v>42967</v>
      </c>
      <c r="G21" s="422">
        <v>120.53571428571428</v>
      </c>
      <c r="H21" s="422">
        <f t="shared" si="8"/>
        <v>5179058.0357142854</v>
      </c>
      <c r="I21" s="423">
        <f t="shared" si="9"/>
        <v>14.464285714285714</v>
      </c>
      <c r="J21" s="423">
        <f t="shared" si="10"/>
        <v>621486.9642857142</v>
      </c>
      <c r="K21" s="422">
        <f t="shared" si="11"/>
        <v>135</v>
      </c>
      <c r="L21" s="422">
        <f t="shared" si="12"/>
        <v>5800545</v>
      </c>
    </row>
    <row r="22" spans="1:12" s="242" customFormat="1" ht="70">
      <c r="A22" s="278">
        <v>4</v>
      </c>
      <c r="B22" s="282" t="s">
        <v>283</v>
      </c>
      <c r="C22" s="283" t="s">
        <v>31</v>
      </c>
      <c r="D22" s="421">
        <v>1</v>
      </c>
      <c r="E22" s="421">
        <v>1</v>
      </c>
      <c r="F22" s="272">
        <v>8640</v>
      </c>
      <c r="G22" s="422">
        <v>80.357142857142847</v>
      </c>
      <c r="H22" s="422">
        <f t="shared" si="8"/>
        <v>694285.7142857142</v>
      </c>
      <c r="I22" s="423">
        <f t="shared" si="9"/>
        <v>9.6428571428571406</v>
      </c>
      <c r="J22" s="423">
        <f t="shared" si="10"/>
        <v>83314.285714285696</v>
      </c>
      <c r="K22" s="422">
        <f t="shared" si="11"/>
        <v>89.999999999999986</v>
      </c>
      <c r="L22" s="422">
        <f t="shared" si="12"/>
        <v>777599.99999999988</v>
      </c>
    </row>
    <row r="23" spans="1:12" s="242" customFormat="1">
      <c r="A23" s="278" t="s">
        <v>230</v>
      </c>
      <c r="B23" s="285" t="s">
        <v>238</v>
      </c>
      <c r="C23" s="286" t="s">
        <v>31</v>
      </c>
      <c r="D23" s="421">
        <v>1</v>
      </c>
      <c r="E23" s="421">
        <v>1</v>
      </c>
      <c r="F23" s="272">
        <v>2028</v>
      </c>
      <c r="G23" s="422">
        <v>111.60714285714285</v>
      </c>
      <c r="H23" s="422">
        <f t="shared" si="8"/>
        <v>226339.28571428568</v>
      </c>
      <c r="I23" s="423">
        <f t="shared" si="9"/>
        <v>13.392857142857141</v>
      </c>
      <c r="J23" s="423">
        <f t="shared" si="10"/>
        <v>27160.714285714283</v>
      </c>
      <c r="K23" s="422">
        <f t="shared" si="11"/>
        <v>124.99999999999999</v>
      </c>
      <c r="L23" s="422">
        <f t="shared" si="12"/>
        <v>253499.99999999997</v>
      </c>
    </row>
    <row r="24" spans="1:12" s="242" customFormat="1">
      <c r="A24" s="278" t="s">
        <v>234</v>
      </c>
      <c r="B24" s="285" t="s">
        <v>239</v>
      </c>
      <c r="C24" s="286" t="s">
        <v>31</v>
      </c>
      <c r="D24" s="421">
        <v>1</v>
      </c>
      <c r="E24" s="421">
        <v>1</v>
      </c>
      <c r="F24" s="272">
        <v>105</v>
      </c>
      <c r="G24" s="422">
        <v>133.92857142857142</v>
      </c>
      <c r="H24" s="422">
        <f t="shared" si="8"/>
        <v>14062.499999999998</v>
      </c>
      <c r="I24" s="423">
        <f t="shared" si="9"/>
        <v>16.071428571428569</v>
      </c>
      <c r="J24" s="423">
        <f t="shared" si="10"/>
        <v>1687.4999999999998</v>
      </c>
      <c r="K24" s="422">
        <f t="shared" si="11"/>
        <v>150</v>
      </c>
      <c r="L24" s="422">
        <f t="shared" si="12"/>
        <v>15749.999999999998</v>
      </c>
    </row>
    <row r="25" spans="1:12" s="242" customFormat="1" ht="56">
      <c r="A25" s="278">
        <v>5</v>
      </c>
      <c r="B25" s="287" t="s">
        <v>392</v>
      </c>
      <c r="C25" s="284"/>
      <c r="D25" s="284"/>
      <c r="E25" s="284"/>
      <c r="F25" s="272"/>
      <c r="G25" s="284"/>
      <c r="H25" s="284"/>
      <c r="I25" s="284"/>
      <c r="J25" s="284"/>
      <c r="K25" s="284"/>
      <c r="L25" s="284"/>
    </row>
    <row r="26" spans="1:12" s="242" customFormat="1">
      <c r="A26" s="278" t="s">
        <v>230</v>
      </c>
      <c r="B26" s="287" t="s">
        <v>261</v>
      </c>
      <c r="C26" s="288" t="s">
        <v>31</v>
      </c>
      <c r="D26" s="421">
        <v>1</v>
      </c>
      <c r="E26" s="421">
        <v>1</v>
      </c>
      <c r="F26" s="272">
        <v>3597</v>
      </c>
      <c r="G26" s="422">
        <v>1071.4285714285713</v>
      </c>
      <c r="H26" s="422">
        <f t="shared" ref="H26:H27" si="13">D26*E26*F26*G26</f>
        <v>3853928.5714285709</v>
      </c>
      <c r="I26" s="423">
        <f t="shared" ref="I26:I27" si="14">G26*0.12</f>
        <v>128.57142857142856</v>
      </c>
      <c r="J26" s="423">
        <f t="shared" ref="J26:J27" si="15">F26*I26</f>
        <v>462471.42857142852</v>
      </c>
      <c r="K26" s="422">
        <f t="shared" ref="K26:K27" si="16">G26+I26</f>
        <v>1200</v>
      </c>
      <c r="L26" s="422">
        <f>H26+J26</f>
        <v>4316399.9999999991</v>
      </c>
    </row>
    <row r="27" spans="1:12" s="242" customFormat="1">
      <c r="A27" s="278" t="s">
        <v>234</v>
      </c>
      <c r="B27" s="287" t="s">
        <v>262</v>
      </c>
      <c r="C27" s="288" t="s">
        <v>31</v>
      </c>
      <c r="D27" s="421">
        <v>1</v>
      </c>
      <c r="E27" s="421">
        <v>1</v>
      </c>
      <c r="F27" s="272">
        <v>903</v>
      </c>
      <c r="G27" s="422">
        <v>1205.3571428571427</v>
      </c>
      <c r="H27" s="422">
        <f t="shared" si="13"/>
        <v>1088437.4999999998</v>
      </c>
      <c r="I27" s="423">
        <f t="shared" si="14"/>
        <v>144.64285714285711</v>
      </c>
      <c r="J27" s="423">
        <f t="shared" si="15"/>
        <v>130612.49999999997</v>
      </c>
      <c r="K27" s="422">
        <f t="shared" si="16"/>
        <v>1349.9999999999998</v>
      </c>
      <c r="L27" s="422">
        <f>H27+J27</f>
        <v>1219049.9999999998</v>
      </c>
    </row>
    <row r="28" spans="1:12" s="242" customFormat="1" ht="91.5" customHeight="1">
      <c r="A28" s="278">
        <v>6</v>
      </c>
      <c r="B28" s="289" t="s">
        <v>393</v>
      </c>
      <c r="C28" s="283"/>
      <c r="D28" s="283"/>
      <c r="E28" s="283"/>
      <c r="F28" s="272"/>
      <c r="G28" s="283"/>
      <c r="H28" s="283"/>
      <c r="I28" s="283"/>
      <c r="J28" s="283"/>
      <c r="K28" s="283"/>
      <c r="L28" s="283"/>
    </row>
    <row r="29" spans="1:12" s="242" customFormat="1">
      <c r="A29" s="278" t="s">
        <v>230</v>
      </c>
      <c r="B29" s="289" t="s">
        <v>284</v>
      </c>
      <c r="C29" s="283" t="s">
        <v>31</v>
      </c>
      <c r="D29" s="421">
        <v>1</v>
      </c>
      <c r="E29" s="421">
        <v>1</v>
      </c>
      <c r="F29" s="272">
        <v>941</v>
      </c>
      <c r="G29" s="422">
        <v>5357.1428571428569</v>
      </c>
      <c r="H29" s="422">
        <f t="shared" ref="H29:H38" si="17">D29*E29*F29*G29</f>
        <v>5041071.4285714282</v>
      </c>
      <c r="I29" s="423">
        <f t="shared" ref="I29:I38" si="18">G29*0.12</f>
        <v>642.85714285714278</v>
      </c>
      <c r="J29" s="423">
        <f t="shared" ref="J29:J38" si="19">F29*I29</f>
        <v>604928.57142857136</v>
      </c>
      <c r="K29" s="422">
        <f t="shared" ref="K29:K38" si="20">G29+I29</f>
        <v>6000</v>
      </c>
      <c r="L29" s="422">
        <f t="shared" ref="L29:L38" si="21">H29+J29</f>
        <v>5646000</v>
      </c>
    </row>
    <row r="30" spans="1:12" s="242" customFormat="1" ht="112">
      <c r="A30" s="278">
        <v>7</v>
      </c>
      <c r="B30" s="289" t="s">
        <v>306</v>
      </c>
      <c r="C30" s="283" t="s">
        <v>31</v>
      </c>
      <c r="D30" s="421">
        <v>1</v>
      </c>
      <c r="E30" s="421">
        <v>1</v>
      </c>
      <c r="F30" s="272">
        <v>107</v>
      </c>
      <c r="G30" s="422">
        <v>8035.7142857142853</v>
      </c>
      <c r="H30" s="422">
        <f>D30*E30*F30*G30</f>
        <v>859821.42857142852</v>
      </c>
      <c r="I30" s="423">
        <f t="shared" si="18"/>
        <v>964.28571428571422</v>
      </c>
      <c r="J30" s="423">
        <f t="shared" si="19"/>
        <v>103178.57142857142</v>
      </c>
      <c r="K30" s="422">
        <f t="shared" si="20"/>
        <v>9000</v>
      </c>
      <c r="L30" s="422">
        <f t="shared" si="21"/>
        <v>963000</v>
      </c>
    </row>
    <row r="31" spans="1:12" s="242" customFormat="1" ht="126">
      <c r="A31" s="278">
        <v>8</v>
      </c>
      <c r="B31" s="289" t="s">
        <v>307</v>
      </c>
      <c r="C31" s="290" t="s">
        <v>31</v>
      </c>
      <c r="D31" s="421">
        <v>1</v>
      </c>
      <c r="E31" s="421">
        <v>1</v>
      </c>
      <c r="F31" s="272">
        <v>136</v>
      </c>
      <c r="G31" s="422">
        <v>6696.4285714285706</v>
      </c>
      <c r="H31" s="422">
        <f t="shared" si="17"/>
        <v>910714.28571428556</v>
      </c>
      <c r="I31" s="423">
        <f t="shared" si="18"/>
        <v>803.57142857142844</v>
      </c>
      <c r="J31" s="423">
        <f t="shared" si="19"/>
        <v>109285.71428571426</v>
      </c>
      <c r="K31" s="422">
        <f t="shared" si="20"/>
        <v>7499.9999999999991</v>
      </c>
      <c r="L31" s="422">
        <f t="shared" si="21"/>
        <v>1019999.9999999998</v>
      </c>
    </row>
    <row r="32" spans="1:12" s="242" customFormat="1" ht="84">
      <c r="A32" s="291">
        <v>9</v>
      </c>
      <c r="B32" s="289" t="s">
        <v>260</v>
      </c>
      <c r="C32" s="283" t="s">
        <v>241</v>
      </c>
      <c r="D32" s="421">
        <v>1</v>
      </c>
      <c r="E32" s="421">
        <v>1</v>
      </c>
      <c r="F32" s="272">
        <v>34000</v>
      </c>
      <c r="G32" s="422">
        <v>68.75</v>
      </c>
      <c r="H32" s="422">
        <f t="shared" si="17"/>
        <v>2337500</v>
      </c>
      <c r="I32" s="423">
        <f t="shared" si="18"/>
        <v>8.25</v>
      </c>
      <c r="J32" s="423">
        <f t="shared" si="19"/>
        <v>280500</v>
      </c>
      <c r="K32" s="422">
        <f t="shared" si="20"/>
        <v>77</v>
      </c>
      <c r="L32" s="422">
        <f t="shared" si="21"/>
        <v>2618000</v>
      </c>
    </row>
    <row r="33" spans="1:14" s="242" customFormat="1" ht="140">
      <c r="A33" s="278">
        <v>10</v>
      </c>
      <c r="B33" s="292" t="s">
        <v>308</v>
      </c>
      <c r="C33" s="284" t="s">
        <v>31</v>
      </c>
      <c r="D33" s="421">
        <v>1</v>
      </c>
      <c r="E33" s="421">
        <v>1</v>
      </c>
      <c r="F33" s="272">
        <v>400</v>
      </c>
      <c r="G33" s="422">
        <v>4910.7142857142853</v>
      </c>
      <c r="H33" s="422">
        <f t="shared" si="17"/>
        <v>1964285.7142857141</v>
      </c>
      <c r="I33" s="423">
        <f t="shared" si="18"/>
        <v>589.28571428571422</v>
      </c>
      <c r="J33" s="423">
        <f t="shared" si="19"/>
        <v>235714.28571428568</v>
      </c>
      <c r="K33" s="422">
        <f t="shared" si="20"/>
        <v>5500</v>
      </c>
      <c r="L33" s="422">
        <f t="shared" si="21"/>
        <v>2200000</v>
      </c>
    </row>
    <row r="34" spans="1:14" s="242" customFormat="1" ht="150.75" customHeight="1">
      <c r="A34" s="278" t="s">
        <v>266</v>
      </c>
      <c r="B34" s="293" t="s">
        <v>309</v>
      </c>
      <c r="C34" s="284" t="s">
        <v>31</v>
      </c>
      <c r="D34" s="421">
        <v>1</v>
      </c>
      <c r="E34" s="421">
        <v>1</v>
      </c>
      <c r="F34" s="272">
        <v>80</v>
      </c>
      <c r="G34" s="422">
        <v>20535.714285714283</v>
      </c>
      <c r="H34" s="422">
        <f t="shared" si="17"/>
        <v>1642857.1428571427</v>
      </c>
      <c r="I34" s="423">
        <f t="shared" si="18"/>
        <v>2464.2857142857138</v>
      </c>
      <c r="J34" s="423">
        <f t="shared" si="19"/>
        <v>197142.8571428571</v>
      </c>
      <c r="K34" s="422">
        <f t="shared" si="20"/>
        <v>22999.999999999996</v>
      </c>
      <c r="L34" s="422">
        <f t="shared" si="21"/>
        <v>1839999.9999999998</v>
      </c>
    </row>
    <row r="35" spans="1:14" s="242" customFormat="1" ht="92.25" customHeight="1">
      <c r="A35" s="278" t="s">
        <v>234</v>
      </c>
      <c r="B35" s="293" t="s">
        <v>310</v>
      </c>
      <c r="C35" s="284" t="s">
        <v>7</v>
      </c>
      <c r="D35" s="421">
        <v>1</v>
      </c>
      <c r="E35" s="421">
        <v>1</v>
      </c>
      <c r="F35" s="272">
        <v>200</v>
      </c>
      <c r="G35" s="422">
        <v>35.714285714285708</v>
      </c>
      <c r="H35" s="422">
        <f t="shared" si="17"/>
        <v>7142.8571428571413</v>
      </c>
      <c r="I35" s="423">
        <f t="shared" si="18"/>
        <v>4.2857142857142847</v>
      </c>
      <c r="J35" s="423">
        <f t="shared" si="19"/>
        <v>857.14285714285688</v>
      </c>
      <c r="K35" s="422">
        <f t="shared" si="20"/>
        <v>39.999999999999993</v>
      </c>
      <c r="L35" s="422">
        <f t="shared" si="21"/>
        <v>7999.9999999999982</v>
      </c>
    </row>
    <row r="36" spans="1:14" s="242" customFormat="1" ht="135.75" customHeight="1">
      <c r="A36" s="278" t="s">
        <v>235</v>
      </c>
      <c r="B36" s="293" t="s">
        <v>311</v>
      </c>
      <c r="C36" s="284" t="s">
        <v>80</v>
      </c>
      <c r="D36" s="421">
        <v>1</v>
      </c>
      <c r="E36" s="421">
        <v>1</v>
      </c>
      <c r="F36" s="272">
        <v>51</v>
      </c>
      <c r="G36" s="422">
        <v>7142.8571428571422</v>
      </c>
      <c r="H36" s="422">
        <f t="shared" si="17"/>
        <v>364285.71428571426</v>
      </c>
      <c r="I36" s="423">
        <f t="shared" si="18"/>
        <v>857.142857142857</v>
      </c>
      <c r="J36" s="423">
        <f t="shared" si="19"/>
        <v>43714.28571428571</v>
      </c>
      <c r="K36" s="422">
        <f t="shared" si="20"/>
        <v>7999.9999999999991</v>
      </c>
      <c r="L36" s="422">
        <f t="shared" si="21"/>
        <v>408000</v>
      </c>
    </row>
    <row r="37" spans="1:14" s="242" customFormat="1" ht="70">
      <c r="A37" s="278">
        <v>12</v>
      </c>
      <c r="B37" s="292" t="s">
        <v>312</v>
      </c>
      <c r="C37" s="284" t="s">
        <v>80</v>
      </c>
      <c r="D37" s="421">
        <v>1</v>
      </c>
      <c r="E37" s="421">
        <v>1</v>
      </c>
      <c r="F37" s="272">
        <v>9720</v>
      </c>
      <c r="G37" s="422">
        <v>580.35714285714278</v>
      </c>
      <c r="H37" s="422">
        <f t="shared" si="17"/>
        <v>5641071.4285714282</v>
      </c>
      <c r="I37" s="423">
        <f t="shared" si="18"/>
        <v>69.642857142857125</v>
      </c>
      <c r="J37" s="423">
        <f t="shared" si="19"/>
        <v>676928.57142857125</v>
      </c>
      <c r="K37" s="422">
        <f t="shared" si="20"/>
        <v>649.99999999999989</v>
      </c>
      <c r="L37" s="422">
        <f t="shared" si="21"/>
        <v>6317999.9999999991</v>
      </c>
    </row>
    <row r="38" spans="1:14" s="242" customFormat="1" ht="140">
      <c r="A38" s="278">
        <v>13</v>
      </c>
      <c r="B38" s="294" t="s">
        <v>313</v>
      </c>
      <c r="C38" s="284" t="s">
        <v>80</v>
      </c>
      <c r="D38" s="421">
        <v>1</v>
      </c>
      <c r="E38" s="421">
        <v>1</v>
      </c>
      <c r="F38" s="272">
        <v>3243</v>
      </c>
      <c r="G38" s="422">
        <v>848.21428571428567</v>
      </c>
      <c r="H38" s="422">
        <f t="shared" si="17"/>
        <v>2750758.9285714286</v>
      </c>
      <c r="I38" s="423">
        <f t="shared" si="18"/>
        <v>101.78571428571428</v>
      </c>
      <c r="J38" s="423">
        <f t="shared" si="19"/>
        <v>330091.07142857142</v>
      </c>
      <c r="K38" s="422">
        <f t="shared" si="20"/>
        <v>950</v>
      </c>
      <c r="L38" s="422">
        <f t="shared" si="21"/>
        <v>3080850</v>
      </c>
    </row>
    <row r="39" spans="1:14" s="242" customFormat="1" ht="151.5" customHeight="1">
      <c r="A39" s="278">
        <v>14</v>
      </c>
      <c r="B39" s="295" t="s">
        <v>394</v>
      </c>
      <c r="C39" s="286"/>
      <c r="D39" s="286"/>
      <c r="E39" s="286"/>
      <c r="F39" s="272"/>
      <c r="G39" s="286"/>
      <c r="H39" s="286"/>
      <c r="I39" s="286"/>
      <c r="J39" s="286"/>
      <c r="K39" s="286"/>
      <c r="L39" s="286"/>
    </row>
    <row r="40" spans="1:14" s="242" customFormat="1">
      <c r="A40" s="278" t="s">
        <v>230</v>
      </c>
      <c r="B40" s="296" t="s">
        <v>255</v>
      </c>
      <c r="C40" s="286" t="s">
        <v>237</v>
      </c>
      <c r="D40" s="286"/>
      <c r="E40" s="286"/>
      <c r="F40" s="272">
        <v>1812</v>
      </c>
      <c r="G40" s="286"/>
      <c r="H40" s="286"/>
      <c r="I40" s="286"/>
      <c r="J40" s="286"/>
      <c r="K40" s="286"/>
      <c r="L40" s="286"/>
    </row>
    <row r="41" spans="1:14" s="242" customFormat="1">
      <c r="A41" s="278"/>
      <c r="B41" s="296" t="s">
        <v>497</v>
      </c>
      <c r="C41" s="286"/>
      <c r="D41" s="421">
        <v>1</v>
      </c>
      <c r="E41" s="421">
        <v>1</v>
      </c>
      <c r="F41" s="272"/>
      <c r="G41" s="286">
        <v>928.57142857142844</v>
      </c>
      <c r="H41" s="422">
        <f>D41*E41*F40*G41</f>
        <v>1682571.4285714284</v>
      </c>
      <c r="I41" s="423">
        <f t="shared" ref="I41:I43" si="22">G41*0.12</f>
        <v>111.4285714285714</v>
      </c>
      <c r="J41" s="423">
        <f>F40*I41</f>
        <v>201908.57142857139</v>
      </c>
      <c r="K41" s="422">
        <f t="shared" ref="K41:K43" si="23">G41+I41</f>
        <v>1039.9999999999998</v>
      </c>
      <c r="L41" s="286">
        <f>H41+J41</f>
        <v>1884479.9999999998</v>
      </c>
    </row>
    <row r="42" spans="1:14" s="242" customFormat="1">
      <c r="A42" s="278"/>
      <c r="B42" s="296" t="s">
        <v>495</v>
      </c>
      <c r="C42" s="286"/>
      <c r="D42" s="421">
        <v>1</v>
      </c>
      <c r="E42" s="421">
        <v>1</v>
      </c>
      <c r="F42" s="272"/>
      <c r="G42" s="286">
        <v>428.57142857142856</v>
      </c>
      <c r="H42" s="422">
        <f>D42*E42*F40*G42</f>
        <v>776571.42857142852</v>
      </c>
      <c r="I42" s="423">
        <f t="shared" si="22"/>
        <v>51.428571428571423</v>
      </c>
      <c r="J42" s="423">
        <f>F40*I42</f>
        <v>93188.57142857142</v>
      </c>
      <c r="K42" s="422">
        <f t="shared" si="23"/>
        <v>480</v>
      </c>
      <c r="L42" s="286">
        <f>H42+J42</f>
        <v>869760</v>
      </c>
    </row>
    <row r="43" spans="1:14" s="242" customFormat="1">
      <c r="A43" s="278"/>
      <c r="B43" s="296" t="s">
        <v>496</v>
      </c>
      <c r="C43" s="286"/>
      <c r="D43" s="421">
        <v>1</v>
      </c>
      <c r="E43" s="421">
        <v>1</v>
      </c>
      <c r="F43" s="272"/>
      <c r="G43" s="286">
        <v>71.428571428571416</v>
      </c>
      <c r="H43" s="422">
        <f>D43*E43*F40*G43</f>
        <v>129428.57142857141</v>
      </c>
      <c r="I43" s="423">
        <f t="shared" si="22"/>
        <v>8.5714285714285694</v>
      </c>
      <c r="J43" s="423">
        <f>F40*I43</f>
        <v>15531.428571428567</v>
      </c>
      <c r="K43" s="422">
        <f t="shared" si="23"/>
        <v>79.999999999999986</v>
      </c>
      <c r="L43" s="286">
        <f>H43+J43</f>
        <v>144959.99999999997</v>
      </c>
    </row>
    <row r="44" spans="1:14" s="242" customFormat="1">
      <c r="A44" s="278" t="s">
        <v>234</v>
      </c>
      <c r="B44" s="297" t="s">
        <v>256</v>
      </c>
      <c r="C44" s="286" t="s">
        <v>237</v>
      </c>
      <c r="D44" s="286"/>
      <c r="E44" s="286"/>
      <c r="F44" s="272">
        <v>5676</v>
      </c>
      <c r="G44" s="286"/>
      <c r="H44" s="286"/>
      <c r="I44" s="286"/>
      <c r="J44" s="286"/>
      <c r="K44" s="286"/>
      <c r="L44" s="286"/>
    </row>
    <row r="45" spans="1:14" s="242" customFormat="1">
      <c r="A45" s="278"/>
      <c r="B45" s="296" t="s">
        <v>497</v>
      </c>
      <c r="C45" s="286"/>
      <c r="D45" s="421">
        <v>1</v>
      </c>
      <c r="E45" s="421">
        <v>1</v>
      </c>
      <c r="F45" s="272"/>
      <c r="G45" s="286">
        <v>1160.7142857142856</v>
      </c>
      <c r="H45" s="422">
        <f>D45*E45*F44*G45</f>
        <v>6588214.2857142845</v>
      </c>
      <c r="I45" s="423">
        <f t="shared" ref="I45:I47" si="24">G45*0.12</f>
        <v>139.28571428571425</v>
      </c>
      <c r="J45" s="423">
        <f>F44*I45</f>
        <v>790585.71428571409</v>
      </c>
      <c r="K45" s="422">
        <f t="shared" ref="K45:K47" si="25">G45+I45</f>
        <v>1299.9999999999998</v>
      </c>
      <c r="L45" s="286">
        <f>H45+J45</f>
        <v>7378799.9999999981</v>
      </c>
    </row>
    <row r="46" spans="1:14" s="242" customFormat="1">
      <c r="A46" s="278"/>
      <c r="B46" s="296" t="s">
        <v>495</v>
      </c>
      <c r="C46" s="286"/>
      <c r="D46" s="421">
        <v>1</v>
      </c>
      <c r="E46" s="421">
        <v>1</v>
      </c>
      <c r="F46" s="272"/>
      <c r="G46" s="286">
        <v>535.71428571428567</v>
      </c>
      <c r="H46" s="422">
        <f>D46*E46*F44*G46</f>
        <v>3040714.2857142854</v>
      </c>
      <c r="I46" s="423">
        <f t="shared" si="24"/>
        <v>64.285714285714278</v>
      </c>
      <c r="J46" s="423">
        <f>F44*I46</f>
        <v>364885.71428571426</v>
      </c>
      <c r="K46" s="422">
        <f t="shared" si="25"/>
        <v>600</v>
      </c>
      <c r="L46" s="286">
        <f>H46+J46</f>
        <v>3405599.9999999995</v>
      </c>
    </row>
    <row r="47" spans="1:14" s="242" customFormat="1">
      <c r="A47" s="278"/>
      <c r="B47" s="296" t="s">
        <v>496</v>
      </c>
      <c r="C47" s="286"/>
      <c r="D47" s="421">
        <v>1</v>
      </c>
      <c r="E47" s="421">
        <v>1</v>
      </c>
      <c r="F47" s="272"/>
      <c r="G47" s="286">
        <v>89.285714285714278</v>
      </c>
      <c r="H47" s="422">
        <f>D47*E47*F44*G47</f>
        <v>506785.71428571426</v>
      </c>
      <c r="I47" s="423">
        <f t="shared" si="24"/>
        <v>10.714285714285714</v>
      </c>
      <c r="J47" s="423">
        <f>F44*I47</f>
        <v>60814.28571428571</v>
      </c>
      <c r="K47" s="422">
        <f t="shared" si="25"/>
        <v>99.999999999999986</v>
      </c>
      <c r="L47" s="286">
        <f>H47+J47</f>
        <v>567600</v>
      </c>
    </row>
    <row r="48" spans="1:14" s="242" customFormat="1">
      <c r="A48" s="278" t="s">
        <v>235</v>
      </c>
      <c r="B48" s="297" t="s">
        <v>264</v>
      </c>
      <c r="C48" s="286" t="s">
        <v>237</v>
      </c>
      <c r="D48" s="286"/>
      <c r="E48" s="286"/>
      <c r="F48" s="272">
        <v>169</v>
      </c>
      <c r="G48" s="286"/>
      <c r="H48" s="286"/>
      <c r="I48" s="286"/>
      <c r="J48" s="286"/>
      <c r="K48" s="286"/>
      <c r="L48" s="286"/>
      <c r="M48" s="243"/>
      <c r="N48" s="243"/>
    </row>
    <row r="49" spans="1:14" s="242" customFormat="1">
      <c r="A49" s="278"/>
      <c r="B49" s="296" t="s">
        <v>497</v>
      </c>
      <c r="C49" s="286"/>
      <c r="D49" s="421">
        <v>1</v>
      </c>
      <c r="E49" s="421">
        <v>1</v>
      </c>
      <c r="F49" s="272"/>
      <c r="G49" s="286">
        <v>3133.9285714285711</v>
      </c>
      <c r="H49" s="422">
        <f>D49*E49*F48*G49</f>
        <v>529633.92857142852</v>
      </c>
      <c r="I49" s="423">
        <f t="shared" ref="I49:I51" si="26">G49*0.12</f>
        <v>376.0714285714285</v>
      </c>
      <c r="J49" s="423">
        <f>F48*I49</f>
        <v>63556.071428571413</v>
      </c>
      <c r="K49" s="422">
        <f t="shared" ref="K49:K51" si="27">G49+I49</f>
        <v>3509.9999999999995</v>
      </c>
      <c r="L49" s="286">
        <f>H49+J49</f>
        <v>593189.99999999988</v>
      </c>
    </row>
    <row r="50" spans="1:14" s="242" customFormat="1">
      <c r="A50" s="278"/>
      <c r="B50" s="296" t="s">
        <v>495</v>
      </c>
      <c r="C50" s="286"/>
      <c r="D50" s="421">
        <v>1</v>
      </c>
      <c r="E50" s="421">
        <v>1</v>
      </c>
      <c r="F50" s="272"/>
      <c r="G50" s="286">
        <v>1446.4285714285713</v>
      </c>
      <c r="H50" s="422">
        <f>D50*E50*F48*G50</f>
        <v>244446.42857142855</v>
      </c>
      <c r="I50" s="423">
        <f t="shared" si="26"/>
        <v>173.57142857142856</v>
      </c>
      <c r="J50" s="423">
        <f>F48*I50</f>
        <v>29333.571428571428</v>
      </c>
      <c r="K50" s="422">
        <f t="shared" si="27"/>
        <v>1620</v>
      </c>
      <c r="L50" s="286">
        <f>H50+J50</f>
        <v>273780</v>
      </c>
    </row>
    <row r="51" spans="1:14" s="242" customFormat="1">
      <c r="A51" s="278"/>
      <c r="B51" s="296" t="s">
        <v>496</v>
      </c>
      <c r="C51" s="286"/>
      <c r="D51" s="421">
        <v>1</v>
      </c>
      <c r="E51" s="421">
        <v>1</v>
      </c>
      <c r="F51" s="272"/>
      <c r="G51" s="286">
        <v>241.07142857142856</v>
      </c>
      <c r="H51" s="422">
        <f>D51*E51*F48*G51</f>
        <v>40741.071428571428</v>
      </c>
      <c r="I51" s="423">
        <f t="shared" si="26"/>
        <v>28.928571428571427</v>
      </c>
      <c r="J51" s="423">
        <f>F48*I51</f>
        <v>4888.9285714285716</v>
      </c>
      <c r="K51" s="422">
        <f t="shared" si="27"/>
        <v>270</v>
      </c>
      <c r="L51" s="286">
        <f>H51+J51</f>
        <v>45630</v>
      </c>
    </row>
    <row r="52" spans="1:14" s="242" customFormat="1">
      <c r="A52" s="278" t="s">
        <v>236</v>
      </c>
      <c r="B52" s="297" t="s">
        <v>265</v>
      </c>
      <c r="C52" s="286" t="s">
        <v>237</v>
      </c>
      <c r="D52" s="286"/>
      <c r="E52" s="286"/>
      <c r="F52" s="272">
        <v>93</v>
      </c>
      <c r="G52" s="286"/>
      <c r="H52" s="286"/>
      <c r="I52" s="286"/>
      <c r="J52" s="286"/>
      <c r="K52" s="286"/>
      <c r="L52" s="286"/>
      <c r="M52" s="243"/>
      <c r="N52" s="243"/>
    </row>
    <row r="53" spans="1:14" s="242" customFormat="1">
      <c r="A53" s="278"/>
      <c r="B53" s="296" t="s">
        <v>497</v>
      </c>
      <c r="C53" s="286"/>
      <c r="D53" s="421">
        <v>1</v>
      </c>
      <c r="E53" s="421">
        <v>1</v>
      </c>
      <c r="F53" s="272"/>
      <c r="G53" s="286">
        <v>4933.0357142857138</v>
      </c>
      <c r="H53" s="422">
        <f>D53*E53*F52*G53</f>
        <v>458772.32142857136</v>
      </c>
      <c r="I53" s="423">
        <f t="shared" ref="I53:I55" si="28">G53*0.12</f>
        <v>591.96428571428567</v>
      </c>
      <c r="J53" s="423">
        <f>F52*I53</f>
        <v>55052.678571428565</v>
      </c>
      <c r="K53" s="422">
        <f t="shared" ref="K53:K55" si="29">G53+I53</f>
        <v>5524.9999999999991</v>
      </c>
      <c r="L53" s="286">
        <f>H53+J53</f>
        <v>513824.99999999994</v>
      </c>
    </row>
    <row r="54" spans="1:14" s="242" customFormat="1">
      <c r="A54" s="278"/>
      <c r="B54" s="296" t="s">
        <v>495</v>
      </c>
      <c r="C54" s="286"/>
      <c r="D54" s="421">
        <v>1</v>
      </c>
      <c r="E54" s="421">
        <v>1</v>
      </c>
      <c r="F54" s="272"/>
      <c r="G54" s="286">
        <v>2276.7857142857142</v>
      </c>
      <c r="H54" s="422">
        <f>D54*E54*F52*G54</f>
        <v>211741.07142857142</v>
      </c>
      <c r="I54" s="423">
        <f t="shared" si="28"/>
        <v>273.21428571428572</v>
      </c>
      <c r="J54" s="423">
        <f>F52*I54</f>
        <v>25408.928571428572</v>
      </c>
      <c r="K54" s="422">
        <f t="shared" si="29"/>
        <v>2550</v>
      </c>
      <c r="L54" s="286">
        <f>H54+J54</f>
        <v>237150</v>
      </c>
    </row>
    <row r="55" spans="1:14" s="242" customFormat="1">
      <c r="A55" s="278"/>
      <c r="B55" s="296" t="s">
        <v>496</v>
      </c>
      <c r="C55" s="286"/>
      <c r="D55" s="421">
        <v>1</v>
      </c>
      <c r="E55" s="421">
        <v>1</v>
      </c>
      <c r="F55" s="272"/>
      <c r="G55" s="286">
        <v>379.46428571428567</v>
      </c>
      <c r="H55" s="422">
        <f>D55*E55*F52*G55</f>
        <v>35290.178571428565</v>
      </c>
      <c r="I55" s="423">
        <f t="shared" si="28"/>
        <v>45.535714285714278</v>
      </c>
      <c r="J55" s="423">
        <f>F52*I55</f>
        <v>4234.8214285714275</v>
      </c>
      <c r="K55" s="422">
        <f t="shared" si="29"/>
        <v>424.99999999999994</v>
      </c>
      <c r="L55" s="286">
        <f>H55+J55</f>
        <v>39524.999999999993</v>
      </c>
    </row>
    <row r="56" spans="1:14" s="242" customFormat="1" ht="179.25" customHeight="1">
      <c r="A56" s="278">
        <v>15</v>
      </c>
      <c r="B56" s="295" t="s">
        <v>395</v>
      </c>
      <c r="C56" s="286"/>
      <c r="D56" s="286"/>
      <c r="E56" s="286"/>
      <c r="F56" s="272"/>
      <c r="G56" s="286"/>
      <c r="H56" s="286"/>
      <c r="I56" s="286"/>
      <c r="J56" s="286"/>
      <c r="K56" s="286"/>
      <c r="L56" s="286"/>
      <c r="M56" s="243"/>
      <c r="N56" s="243"/>
    </row>
    <row r="57" spans="1:14" s="242" customFormat="1">
      <c r="A57" s="278" t="s">
        <v>230</v>
      </c>
      <c r="B57" s="297">
        <v>300</v>
      </c>
      <c r="C57" s="286" t="s">
        <v>237</v>
      </c>
      <c r="D57" s="286"/>
      <c r="E57" s="286"/>
      <c r="F57" s="272">
        <v>779</v>
      </c>
      <c r="G57" s="286"/>
      <c r="H57" s="286"/>
      <c r="I57" s="286"/>
      <c r="J57" s="286"/>
      <c r="K57" s="286"/>
      <c r="L57" s="286"/>
    </row>
    <row r="58" spans="1:14" s="242" customFormat="1">
      <c r="A58" s="278"/>
      <c r="B58" s="296" t="s">
        <v>497</v>
      </c>
      <c r="C58" s="286"/>
      <c r="D58" s="421">
        <v>1</v>
      </c>
      <c r="E58" s="421">
        <v>1</v>
      </c>
      <c r="F58" s="272"/>
      <c r="G58" s="286">
        <v>1218.7499999999998</v>
      </c>
      <c r="H58" s="422">
        <f>D58*E58*F57*G58</f>
        <v>949406.24999999977</v>
      </c>
      <c r="I58" s="423">
        <f t="shared" ref="I58:I60" si="30">G58*0.12</f>
        <v>146.24999999999997</v>
      </c>
      <c r="J58" s="423">
        <f>F57*I58</f>
        <v>113928.74999999997</v>
      </c>
      <c r="K58" s="422">
        <f t="shared" ref="K58:K60" si="31">G58+I58</f>
        <v>1364.9999999999998</v>
      </c>
      <c r="L58" s="286">
        <f>H58+J58</f>
        <v>1063334.9999999998</v>
      </c>
    </row>
    <row r="59" spans="1:14" s="242" customFormat="1">
      <c r="A59" s="278"/>
      <c r="B59" s="296" t="s">
        <v>495</v>
      </c>
      <c r="C59" s="286"/>
      <c r="D59" s="421">
        <v>1</v>
      </c>
      <c r="E59" s="421">
        <v>1</v>
      </c>
      <c r="F59" s="272"/>
      <c r="G59" s="286">
        <v>562.5</v>
      </c>
      <c r="H59" s="422">
        <f>D59*E59*F57*G59</f>
        <v>438187.5</v>
      </c>
      <c r="I59" s="423">
        <f t="shared" si="30"/>
        <v>67.5</v>
      </c>
      <c r="J59" s="423">
        <f>F57*I59</f>
        <v>52582.5</v>
      </c>
      <c r="K59" s="422">
        <f t="shared" si="31"/>
        <v>630</v>
      </c>
      <c r="L59" s="286">
        <f>H59+J59</f>
        <v>490770</v>
      </c>
    </row>
    <row r="60" spans="1:14" s="242" customFormat="1">
      <c r="A60" s="278"/>
      <c r="B60" s="296" t="s">
        <v>496</v>
      </c>
      <c r="C60" s="286"/>
      <c r="D60" s="421">
        <v>1</v>
      </c>
      <c r="E60" s="421">
        <v>1</v>
      </c>
      <c r="F60" s="272"/>
      <c r="G60" s="286">
        <v>93.749999999999986</v>
      </c>
      <c r="H60" s="422">
        <f>D60*E60*F57*G60</f>
        <v>73031.249999999985</v>
      </c>
      <c r="I60" s="423">
        <f t="shared" si="30"/>
        <v>11.249999999999998</v>
      </c>
      <c r="J60" s="423">
        <f>F57*I60</f>
        <v>8763.7499999999982</v>
      </c>
      <c r="K60" s="422">
        <f t="shared" si="31"/>
        <v>104.99999999999999</v>
      </c>
      <c r="L60" s="286">
        <f>H60+J60</f>
        <v>81794.999999999985</v>
      </c>
    </row>
    <row r="61" spans="1:14" s="242" customFormat="1">
      <c r="A61" s="278" t="s">
        <v>234</v>
      </c>
      <c r="B61" s="297">
        <v>400</v>
      </c>
      <c r="C61" s="286" t="s">
        <v>237</v>
      </c>
      <c r="D61" s="286"/>
      <c r="E61" s="286"/>
      <c r="F61" s="272">
        <v>2434</v>
      </c>
      <c r="G61" s="286"/>
      <c r="H61" s="286"/>
      <c r="I61" s="286"/>
      <c r="J61" s="286"/>
      <c r="K61" s="286"/>
      <c r="L61" s="286"/>
    </row>
    <row r="62" spans="1:14" s="242" customFormat="1">
      <c r="A62" s="278"/>
      <c r="B62" s="296" t="s">
        <v>497</v>
      </c>
      <c r="C62" s="286"/>
      <c r="D62" s="421">
        <v>1</v>
      </c>
      <c r="E62" s="421">
        <v>1</v>
      </c>
      <c r="F62" s="272"/>
      <c r="G62" s="286">
        <v>1392.8571428571427</v>
      </c>
      <c r="H62" s="422">
        <f>D62*E62*F61*G62</f>
        <v>3390214.2857142854</v>
      </c>
      <c r="I62" s="423">
        <f t="shared" ref="I62:I64" si="32">G62*0.12</f>
        <v>167.14285714285711</v>
      </c>
      <c r="J62" s="423">
        <f>F61*I62</f>
        <v>406825.7142857142</v>
      </c>
      <c r="K62" s="422">
        <f t="shared" ref="K62:K64" si="33">G62+I62</f>
        <v>1559.9999999999998</v>
      </c>
      <c r="L62" s="286">
        <f>H62+J62</f>
        <v>3797039.9999999995</v>
      </c>
    </row>
    <row r="63" spans="1:14" s="242" customFormat="1">
      <c r="A63" s="278"/>
      <c r="B63" s="296" t="s">
        <v>495</v>
      </c>
      <c r="C63" s="286"/>
      <c r="D63" s="421">
        <v>1</v>
      </c>
      <c r="E63" s="421">
        <v>1</v>
      </c>
      <c r="F63" s="272"/>
      <c r="G63" s="286">
        <v>642.85714285714278</v>
      </c>
      <c r="H63" s="422">
        <f>D63*E63*F61*G63</f>
        <v>1564714.2857142854</v>
      </c>
      <c r="I63" s="423">
        <f t="shared" si="32"/>
        <v>77.142857142857125</v>
      </c>
      <c r="J63" s="423">
        <f>F61*I63</f>
        <v>187765.71428571423</v>
      </c>
      <c r="K63" s="422">
        <f t="shared" si="33"/>
        <v>719.99999999999989</v>
      </c>
      <c r="L63" s="286">
        <f>H63+J63</f>
        <v>1752479.9999999998</v>
      </c>
    </row>
    <row r="64" spans="1:14" s="242" customFormat="1">
      <c r="A64" s="278"/>
      <c r="B64" s="296" t="s">
        <v>496</v>
      </c>
      <c r="C64" s="286"/>
      <c r="D64" s="421">
        <v>1</v>
      </c>
      <c r="E64" s="421">
        <v>1</v>
      </c>
      <c r="F64" s="272"/>
      <c r="G64" s="286">
        <v>107.14285714285714</v>
      </c>
      <c r="H64" s="422">
        <f>D64*E64*F61*G64</f>
        <v>260785.71428571429</v>
      </c>
      <c r="I64" s="423">
        <f t="shared" si="32"/>
        <v>12.857142857142856</v>
      </c>
      <c r="J64" s="423">
        <f>F61*I64</f>
        <v>31294.28571428571</v>
      </c>
      <c r="K64" s="422">
        <f t="shared" si="33"/>
        <v>120</v>
      </c>
      <c r="L64" s="286">
        <f>H64+J64</f>
        <v>292080</v>
      </c>
    </row>
    <row r="65" spans="1:14" s="242" customFormat="1">
      <c r="A65" s="278" t="s">
        <v>235</v>
      </c>
      <c r="B65" s="297">
        <v>450</v>
      </c>
      <c r="C65" s="286" t="s">
        <v>237</v>
      </c>
      <c r="D65" s="286"/>
      <c r="E65" s="286"/>
      <c r="F65" s="272">
        <v>1409</v>
      </c>
      <c r="G65" s="286"/>
      <c r="H65" s="286"/>
      <c r="I65" s="286"/>
      <c r="J65" s="286"/>
      <c r="K65" s="286"/>
      <c r="L65" s="286"/>
    </row>
    <row r="66" spans="1:14" s="242" customFormat="1">
      <c r="A66" s="278"/>
      <c r="B66" s="296" t="s">
        <v>497</v>
      </c>
      <c r="C66" s="286"/>
      <c r="D66" s="421">
        <v>1</v>
      </c>
      <c r="E66" s="421">
        <v>1</v>
      </c>
      <c r="F66" s="272"/>
      <c r="G66" s="286">
        <v>1508.9285714285713</v>
      </c>
      <c r="H66" s="422">
        <f>D66*E66*F65*G66</f>
        <v>2126080.3571428568</v>
      </c>
      <c r="I66" s="423">
        <f t="shared" ref="I66:I68" si="34">G66*0.12</f>
        <v>181.07142857142856</v>
      </c>
      <c r="J66" s="423">
        <f>F65*I66</f>
        <v>255129.64285714284</v>
      </c>
      <c r="K66" s="422">
        <f t="shared" ref="K66:K68" si="35">G66+I66</f>
        <v>1690</v>
      </c>
      <c r="L66" s="286">
        <f>H66+J66</f>
        <v>2381209.9999999995</v>
      </c>
    </row>
    <row r="67" spans="1:14" s="242" customFormat="1">
      <c r="A67" s="278"/>
      <c r="B67" s="296" t="s">
        <v>495</v>
      </c>
      <c r="C67" s="286"/>
      <c r="D67" s="421">
        <v>1</v>
      </c>
      <c r="E67" s="421">
        <v>1</v>
      </c>
      <c r="F67" s="272"/>
      <c r="G67" s="286">
        <v>696.42857142857133</v>
      </c>
      <c r="H67" s="422">
        <f>D67*E67*F65*G67</f>
        <v>981267.85714285704</v>
      </c>
      <c r="I67" s="423">
        <f t="shared" si="34"/>
        <v>83.571428571428555</v>
      </c>
      <c r="J67" s="423">
        <f>F65*I67</f>
        <v>117752.14285714284</v>
      </c>
      <c r="K67" s="422">
        <f t="shared" si="35"/>
        <v>779.99999999999989</v>
      </c>
      <c r="L67" s="286">
        <f>H67+J67</f>
        <v>1099020</v>
      </c>
    </row>
    <row r="68" spans="1:14" s="242" customFormat="1">
      <c r="A68" s="278"/>
      <c r="B68" s="296" t="s">
        <v>496</v>
      </c>
      <c r="C68" s="286"/>
      <c r="D68" s="421">
        <v>1</v>
      </c>
      <c r="E68" s="421">
        <v>1</v>
      </c>
      <c r="F68" s="272"/>
      <c r="G68" s="286">
        <v>116.07142857142856</v>
      </c>
      <c r="H68" s="422">
        <f>D68*E68*F65*G68</f>
        <v>163544.64285714284</v>
      </c>
      <c r="I68" s="423">
        <f t="shared" si="34"/>
        <v>13.928571428571425</v>
      </c>
      <c r="J68" s="423">
        <f>F65*I68</f>
        <v>19625.357142857138</v>
      </c>
      <c r="K68" s="422">
        <f t="shared" si="35"/>
        <v>129.99999999999997</v>
      </c>
      <c r="L68" s="286">
        <f>H68+J68</f>
        <v>183169.99999999997</v>
      </c>
    </row>
    <row r="69" spans="1:14" s="242" customFormat="1">
      <c r="A69" s="278" t="s">
        <v>236</v>
      </c>
      <c r="B69" s="297">
        <v>500</v>
      </c>
      <c r="C69" s="286" t="s">
        <v>237</v>
      </c>
      <c r="D69" s="286"/>
      <c r="E69" s="286"/>
      <c r="F69" s="272">
        <v>1510</v>
      </c>
      <c r="G69" s="286"/>
      <c r="H69" s="286"/>
      <c r="I69" s="286"/>
      <c r="J69" s="286"/>
      <c r="K69" s="286"/>
      <c r="L69" s="286"/>
      <c r="M69" s="243"/>
      <c r="N69" s="243"/>
    </row>
    <row r="70" spans="1:14" s="242" customFormat="1">
      <c r="A70" s="278"/>
      <c r="B70" s="296" t="s">
        <v>497</v>
      </c>
      <c r="C70" s="286"/>
      <c r="D70" s="421">
        <v>1</v>
      </c>
      <c r="E70" s="421">
        <v>1</v>
      </c>
      <c r="F70" s="272"/>
      <c r="G70" s="286">
        <v>1741.0714285714284</v>
      </c>
      <c r="H70" s="422">
        <f>D70*E70*F69*G70</f>
        <v>2629017.8571428568</v>
      </c>
      <c r="I70" s="423">
        <f t="shared" ref="I70:I72" si="36">G70*0.12</f>
        <v>208.92857142857142</v>
      </c>
      <c r="J70" s="423">
        <f>F69*I70</f>
        <v>315482.14285714284</v>
      </c>
      <c r="K70" s="422">
        <f t="shared" ref="K70:K72" si="37">G70+I70</f>
        <v>1949.9999999999998</v>
      </c>
      <c r="L70" s="286">
        <f>H70+J70</f>
        <v>2944499.9999999995</v>
      </c>
    </row>
    <row r="71" spans="1:14" s="242" customFormat="1">
      <c r="A71" s="278"/>
      <c r="B71" s="296" t="s">
        <v>495</v>
      </c>
      <c r="C71" s="286"/>
      <c r="D71" s="421">
        <v>1</v>
      </c>
      <c r="E71" s="421">
        <v>1</v>
      </c>
      <c r="F71" s="272"/>
      <c r="G71" s="286">
        <v>803.57142857142844</v>
      </c>
      <c r="H71" s="422">
        <f>D71*E71*F69*G71</f>
        <v>1213392.857142857</v>
      </c>
      <c r="I71" s="423">
        <f t="shared" si="36"/>
        <v>96.428571428571416</v>
      </c>
      <c r="J71" s="423">
        <f>F69*I71</f>
        <v>145607.14285714284</v>
      </c>
      <c r="K71" s="422">
        <f t="shared" si="37"/>
        <v>899.99999999999989</v>
      </c>
      <c r="L71" s="286">
        <f>H71+J71</f>
        <v>1359000</v>
      </c>
    </row>
    <row r="72" spans="1:14" s="242" customFormat="1">
      <c r="A72" s="278"/>
      <c r="B72" s="296" t="s">
        <v>496</v>
      </c>
      <c r="C72" s="286"/>
      <c r="D72" s="421">
        <v>1</v>
      </c>
      <c r="E72" s="421">
        <v>1</v>
      </c>
      <c r="F72" s="272"/>
      <c r="G72" s="286">
        <v>133.92857142857142</v>
      </c>
      <c r="H72" s="422">
        <f>D72*E72*F69*G72</f>
        <v>202232.14285714284</v>
      </c>
      <c r="I72" s="423">
        <f t="shared" si="36"/>
        <v>16.071428571428569</v>
      </c>
      <c r="J72" s="423">
        <f>F69*I72</f>
        <v>24267.857142857141</v>
      </c>
      <c r="K72" s="422">
        <f t="shared" si="37"/>
        <v>150</v>
      </c>
      <c r="L72" s="286">
        <f>H72+J72</f>
        <v>226499.99999999997</v>
      </c>
    </row>
    <row r="73" spans="1:14" s="242" customFormat="1">
      <c r="A73" s="278" t="s">
        <v>240</v>
      </c>
      <c r="B73" s="297">
        <v>600</v>
      </c>
      <c r="C73" s="286" t="s">
        <v>237</v>
      </c>
      <c r="D73" s="286"/>
      <c r="E73" s="286"/>
      <c r="F73" s="272">
        <v>822</v>
      </c>
      <c r="G73" s="286"/>
      <c r="H73" s="286"/>
      <c r="I73" s="286"/>
      <c r="J73" s="286"/>
      <c r="K73" s="286"/>
      <c r="L73" s="286"/>
    </row>
    <row r="74" spans="1:14" s="242" customFormat="1">
      <c r="A74" s="278"/>
      <c r="B74" s="296" t="s">
        <v>497</v>
      </c>
      <c r="C74" s="286"/>
      <c r="D74" s="421">
        <v>1</v>
      </c>
      <c r="E74" s="421">
        <v>1</v>
      </c>
      <c r="F74" s="272"/>
      <c r="G74" s="286">
        <v>2147.3214285714284</v>
      </c>
      <c r="H74" s="422">
        <f>D74*E74*F73*G74</f>
        <v>1765098.2142857141</v>
      </c>
      <c r="I74" s="423">
        <f t="shared" ref="I74:I76" si="38">G74*0.12</f>
        <v>257.67857142857139</v>
      </c>
      <c r="J74" s="423">
        <f>F73*I74</f>
        <v>211811.78571428568</v>
      </c>
      <c r="K74" s="422">
        <f t="shared" ref="K74:K76" si="39">G74+I74</f>
        <v>2405</v>
      </c>
      <c r="L74" s="286">
        <f>H74+J74</f>
        <v>1976909.9999999998</v>
      </c>
    </row>
    <row r="75" spans="1:14" s="242" customFormat="1">
      <c r="A75" s="278"/>
      <c r="B75" s="296" t="s">
        <v>495</v>
      </c>
      <c r="C75" s="286"/>
      <c r="D75" s="421">
        <v>1</v>
      </c>
      <c r="E75" s="421">
        <v>1</v>
      </c>
      <c r="F75" s="272"/>
      <c r="G75" s="286">
        <v>991.07142857142844</v>
      </c>
      <c r="H75" s="422">
        <f>D75*E75*F73*G75</f>
        <v>814660.7142857142</v>
      </c>
      <c r="I75" s="423">
        <f t="shared" si="38"/>
        <v>118.9285714285714</v>
      </c>
      <c r="J75" s="423">
        <f>F73*I75</f>
        <v>97759.285714285696</v>
      </c>
      <c r="K75" s="422">
        <f t="shared" si="39"/>
        <v>1109.9999999999998</v>
      </c>
      <c r="L75" s="286">
        <f>H75+J75</f>
        <v>912419.99999999988</v>
      </c>
    </row>
    <row r="76" spans="1:14" s="242" customFormat="1">
      <c r="A76" s="278"/>
      <c r="B76" s="296" t="s">
        <v>496</v>
      </c>
      <c r="C76" s="286"/>
      <c r="D76" s="421">
        <v>1</v>
      </c>
      <c r="E76" s="421">
        <v>1</v>
      </c>
      <c r="F76" s="272"/>
      <c r="G76" s="286">
        <v>165.17857142857142</v>
      </c>
      <c r="H76" s="422">
        <f>D76*E76*F73*G76</f>
        <v>135776.78571428571</v>
      </c>
      <c r="I76" s="423">
        <f t="shared" si="38"/>
        <v>19.821428571428569</v>
      </c>
      <c r="J76" s="423">
        <f>F73*I76</f>
        <v>16293.214285714284</v>
      </c>
      <c r="K76" s="422">
        <f t="shared" si="39"/>
        <v>185</v>
      </c>
      <c r="L76" s="286">
        <f>H76+J76</f>
        <v>152070</v>
      </c>
    </row>
    <row r="77" spans="1:14" s="242" customFormat="1" ht="225.75" customHeight="1">
      <c r="A77" s="278">
        <v>16</v>
      </c>
      <c r="B77" s="295" t="s">
        <v>391</v>
      </c>
      <c r="C77" s="286"/>
      <c r="D77" s="286"/>
      <c r="E77" s="286"/>
      <c r="F77" s="272"/>
      <c r="G77" s="286"/>
      <c r="H77" s="286"/>
      <c r="I77" s="286"/>
      <c r="J77" s="286"/>
      <c r="K77" s="286"/>
      <c r="L77" s="286"/>
    </row>
    <row r="78" spans="1:14" s="242" customFormat="1">
      <c r="A78" s="278" t="s">
        <v>230</v>
      </c>
      <c r="B78" s="279" t="s">
        <v>267</v>
      </c>
      <c r="C78" s="286" t="s">
        <v>237</v>
      </c>
      <c r="D78" s="286"/>
      <c r="E78" s="286"/>
      <c r="F78" s="272">
        <v>210</v>
      </c>
      <c r="G78" s="286"/>
      <c r="H78" s="286"/>
      <c r="I78" s="286"/>
      <c r="J78" s="286"/>
      <c r="K78" s="286"/>
      <c r="L78" s="286"/>
    </row>
    <row r="79" spans="1:14" s="242" customFormat="1">
      <c r="A79" s="278"/>
      <c r="B79" s="296" t="s">
        <v>497</v>
      </c>
      <c r="C79" s="286"/>
      <c r="D79" s="421">
        <v>1</v>
      </c>
      <c r="E79" s="421">
        <v>1</v>
      </c>
      <c r="F79" s="272"/>
      <c r="G79" s="286">
        <v>3482.1428571428569</v>
      </c>
      <c r="H79" s="422">
        <f>D79*E79*F78*G79</f>
        <v>731250</v>
      </c>
      <c r="I79" s="423">
        <f t="shared" ref="I79:I81" si="40">G79*0.12</f>
        <v>417.85714285714283</v>
      </c>
      <c r="J79" s="423">
        <f>F78*I79</f>
        <v>87750</v>
      </c>
      <c r="K79" s="422">
        <f t="shared" ref="K79:K81" si="41">G79+I79</f>
        <v>3899.9999999999995</v>
      </c>
      <c r="L79" s="286">
        <f>H79+J79</f>
        <v>819000</v>
      </c>
    </row>
    <row r="80" spans="1:14" s="242" customFormat="1">
      <c r="A80" s="278"/>
      <c r="B80" s="296" t="s">
        <v>495</v>
      </c>
      <c r="C80" s="286"/>
      <c r="D80" s="421">
        <v>1</v>
      </c>
      <c r="E80" s="421">
        <v>1</v>
      </c>
      <c r="F80" s="272"/>
      <c r="G80" s="286">
        <v>1607.1428571428569</v>
      </c>
      <c r="H80" s="422">
        <f>D80*E80*F78*G80</f>
        <v>337499.99999999994</v>
      </c>
      <c r="I80" s="423">
        <f t="shared" si="40"/>
        <v>192.85714285714283</v>
      </c>
      <c r="J80" s="423">
        <f>F78*I80</f>
        <v>40499.999999999993</v>
      </c>
      <c r="K80" s="422">
        <f t="shared" si="41"/>
        <v>1799.9999999999998</v>
      </c>
      <c r="L80" s="286">
        <f>H80+J80</f>
        <v>377999.99999999994</v>
      </c>
    </row>
    <row r="81" spans="1:12" s="242" customFormat="1">
      <c r="A81" s="278"/>
      <c r="B81" s="296" t="s">
        <v>496</v>
      </c>
      <c r="C81" s="286"/>
      <c r="D81" s="421">
        <v>1</v>
      </c>
      <c r="E81" s="421">
        <v>1</v>
      </c>
      <c r="F81" s="272"/>
      <c r="G81" s="286">
        <v>267.85714285714283</v>
      </c>
      <c r="H81" s="422">
        <f>D81*E81*F78*G81</f>
        <v>56249.999999999993</v>
      </c>
      <c r="I81" s="423">
        <f t="shared" si="40"/>
        <v>32.142857142857139</v>
      </c>
      <c r="J81" s="423">
        <f>F78*I81</f>
        <v>6749.9999999999991</v>
      </c>
      <c r="K81" s="422">
        <f t="shared" si="41"/>
        <v>300</v>
      </c>
      <c r="L81" s="286">
        <f>H81+J81</f>
        <v>62999.999999999993</v>
      </c>
    </row>
    <row r="82" spans="1:12" s="242" customFormat="1">
      <c r="A82" s="278" t="s">
        <v>234</v>
      </c>
      <c r="B82" s="279" t="s">
        <v>242</v>
      </c>
      <c r="C82" s="286" t="s">
        <v>237</v>
      </c>
      <c r="D82" s="286"/>
      <c r="E82" s="286"/>
      <c r="F82" s="272">
        <v>390</v>
      </c>
      <c r="G82" s="286"/>
      <c r="H82" s="286"/>
      <c r="I82" s="286"/>
      <c r="J82" s="286"/>
      <c r="K82" s="286"/>
      <c r="L82" s="286"/>
    </row>
    <row r="83" spans="1:12" s="242" customFormat="1">
      <c r="A83" s="278"/>
      <c r="B83" s="296" t="s">
        <v>497</v>
      </c>
      <c r="C83" s="286"/>
      <c r="D83" s="421">
        <v>1</v>
      </c>
      <c r="E83" s="421">
        <v>1</v>
      </c>
      <c r="F83" s="272"/>
      <c r="G83" s="286">
        <v>4933.0357142857138</v>
      </c>
      <c r="H83" s="422">
        <f>D83*E83*F82*G83</f>
        <v>1923883.9285714284</v>
      </c>
      <c r="I83" s="423">
        <f t="shared" ref="I83:I85" si="42">G83*0.12</f>
        <v>591.96428571428567</v>
      </c>
      <c r="J83" s="423">
        <f>F82*I83</f>
        <v>230866.07142857142</v>
      </c>
      <c r="K83" s="422">
        <f t="shared" ref="K83:K85" si="43">G83+I83</f>
        <v>5524.9999999999991</v>
      </c>
      <c r="L83" s="286">
        <f>H83+J83</f>
        <v>2154750</v>
      </c>
    </row>
    <row r="84" spans="1:12" s="242" customFormat="1">
      <c r="A84" s="278"/>
      <c r="B84" s="296" t="s">
        <v>495</v>
      </c>
      <c r="C84" s="286"/>
      <c r="D84" s="421">
        <v>1</v>
      </c>
      <c r="E84" s="421">
        <v>1</v>
      </c>
      <c r="F84" s="272"/>
      <c r="G84" s="286">
        <v>2276.7857142857142</v>
      </c>
      <c r="H84" s="422">
        <f>D84*E84*F82*G84</f>
        <v>887946.42857142852</v>
      </c>
      <c r="I84" s="423">
        <f t="shared" si="42"/>
        <v>273.21428571428572</v>
      </c>
      <c r="J84" s="423">
        <f>F82*I84</f>
        <v>106553.57142857143</v>
      </c>
      <c r="K84" s="422">
        <f t="shared" si="43"/>
        <v>2550</v>
      </c>
      <c r="L84" s="286">
        <f>H84+J84</f>
        <v>994500</v>
      </c>
    </row>
    <row r="85" spans="1:12" s="242" customFormat="1">
      <c r="A85" s="278"/>
      <c r="B85" s="296" t="s">
        <v>496</v>
      </c>
      <c r="C85" s="286"/>
      <c r="D85" s="421">
        <v>1</v>
      </c>
      <c r="E85" s="421">
        <v>1</v>
      </c>
      <c r="F85" s="272"/>
      <c r="G85" s="286">
        <v>379.46428571428567</v>
      </c>
      <c r="H85" s="422">
        <f>D85*E85*F82*G85</f>
        <v>147991.07142857142</v>
      </c>
      <c r="I85" s="423">
        <f t="shared" si="42"/>
        <v>45.535714285714278</v>
      </c>
      <c r="J85" s="423">
        <f>F82*I85</f>
        <v>17758.928571428569</v>
      </c>
      <c r="K85" s="422">
        <f t="shared" si="43"/>
        <v>424.99999999999994</v>
      </c>
      <c r="L85" s="286">
        <f>H85+J85</f>
        <v>165750</v>
      </c>
    </row>
    <row r="86" spans="1:12" s="242" customFormat="1">
      <c r="A86" s="278" t="s">
        <v>235</v>
      </c>
      <c r="B86" s="279" t="s">
        <v>252</v>
      </c>
      <c r="C86" s="286" t="s">
        <v>237</v>
      </c>
      <c r="D86" s="286"/>
      <c r="E86" s="286"/>
      <c r="F86" s="272">
        <v>180</v>
      </c>
      <c r="G86" s="286"/>
      <c r="H86" s="286"/>
      <c r="I86" s="286"/>
      <c r="J86" s="286"/>
      <c r="K86" s="286"/>
      <c r="L86" s="286"/>
    </row>
    <row r="87" spans="1:12" s="242" customFormat="1">
      <c r="A87" s="278"/>
      <c r="B87" s="296" t="s">
        <v>497</v>
      </c>
      <c r="C87" s="286"/>
      <c r="D87" s="421">
        <v>1</v>
      </c>
      <c r="E87" s="421">
        <v>1</v>
      </c>
      <c r="F87" s="272"/>
      <c r="G87" s="286">
        <v>5803.5714285714284</v>
      </c>
      <c r="H87" s="422">
        <f>D87*E87*F86*G87</f>
        <v>1044642.8571428572</v>
      </c>
      <c r="I87" s="423">
        <f t="shared" ref="I87:I89" si="44">G87*0.12</f>
        <v>696.42857142857133</v>
      </c>
      <c r="J87" s="423">
        <f>F86*I87</f>
        <v>125357.14285714284</v>
      </c>
      <c r="K87" s="422">
        <f t="shared" ref="K87:K89" si="45">G87+I87</f>
        <v>6500</v>
      </c>
      <c r="L87" s="286">
        <f>H87+J87</f>
        <v>1170000</v>
      </c>
    </row>
    <row r="88" spans="1:12" s="242" customFormat="1">
      <c r="A88" s="278"/>
      <c r="B88" s="296" t="s">
        <v>495</v>
      </c>
      <c r="C88" s="286"/>
      <c r="D88" s="421">
        <v>1</v>
      </c>
      <c r="E88" s="421">
        <v>1</v>
      </c>
      <c r="F88" s="272"/>
      <c r="G88" s="286">
        <v>2678.5714285714284</v>
      </c>
      <c r="H88" s="422">
        <f>D88*E88*F86*G88</f>
        <v>482142.8571428571</v>
      </c>
      <c r="I88" s="423">
        <f t="shared" si="44"/>
        <v>321.42857142857139</v>
      </c>
      <c r="J88" s="423">
        <f>F86*I88</f>
        <v>57857.142857142848</v>
      </c>
      <c r="K88" s="422">
        <f t="shared" si="45"/>
        <v>3000</v>
      </c>
      <c r="L88" s="286">
        <f>H88+J88</f>
        <v>540000</v>
      </c>
    </row>
    <row r="89" spans="1:12" s="242" customFormat="1">
      <c r="A89" s="278"/>
      <c r="B89" s="296" t="s">
        <v>496</v>
      </c>
      <c r="C89" s="286"/>
      <c r="D89" s="421">
        <v>1</v>
      </c>
      <c r="E89" s="421">
        <v>1</v>
      </c>
      <c r="F89" s="272"/>
      <c r="G89" s="286">
        <v>446.42857142857139</v>
      </c>
      <c r="H89" s="422">
        <f>D89*E89*F86*G89</f>
        <v>80357.142857142855</v>
      </c>
      <c r="I89" s="423">
        <f t="shared" si="44"/>
        <v>53.571428571428562</v>
      </c>
      <c r="J89" s="423">
        <f>F86*I89</f>
        <v>9642.8571428571413</v>
      </c>
      <c r="K89" s="422">
        <f t="shared" si="45"/>
        <v>499.99999999999994</v>
      </c>
      <c r="L89" s="286">
        <f>H89+J89</f>
        <v>90000</v>
      </c>
    </row>
    <row r="90" spans="1:12" s="242" customFormat="1">
      <c r="A90" s="278" t="s">
        <v>236</v>
      </c>
      <c r="B90" s="279" t="s">
        <v>253</v>
      </c>
      <c r="C90" s="286" t="s">
        <v>237</v>
      </c>
      <c r="D90" s="286"/>
      <c r="E90" s="286"/>
      <c r="F90" s="272">
        <v>150</v>
      </c>
      <c r="G90" s="286"/>
      <c r="H90" s="286"/>
      <c r="I90" s="286"/>
      <c r="J90" s="286"/>
      <c r="K90" s="286"/>
      <c r="L90" s="286"/>
    </row>
    <row r="91" spans="1:12" s="242" customFormat="1">
      <c r="A91" s="278"/>
      <c r="B91" s="296" t="s">
        <v>497</v>
      </c>
      <c r="C91" s="286"/>
      <c r="D91" s="421">
        <v>1</v>
      </c>
      <c r="E91" s="421">
        <v>1</v>
      </c>
      <c r="F91" s="272"/>
      <c r="G91" s="286">
        <v>6964.2857142857138</v>
      </c>
      <c r="H91" s="422">
        <f>D91*E91*F90*G91</f>
        <v>1044642.857142857</v>
      </c>
      <c r="I91" s="423">
        <f t="shared" ref="I91:I93" si="46">G91*0.12</f>
        <v>835.71428571428567</v>
      </c>
      <c r="J91" s="423">
        <f>F90*I91</f>
        <v>125357.14285714286</v>
      </c>
      <c r="K91" s="422">
        <f t="shared" ref="K91:K93" si="47">G91+I91</f>
        <v>7799.9999999999991</v>
      </c>
      <c r="L91" s="286">
        <f>H91+J91</f>
        <v>1170000</v>
      </c>
    </row>
    <row r="92" spans="1:12" s="242" customFormat="1">
      <c r="A92" s="278"/>
      <c r="B92" s="296" t="s">
        <v>495</v>
      </c>
      <c r="C92" s="286"/>
      <c r="D92" s="421">
        <v>1</v>
      </c>
      <c r="E92" s="421">
        <v>1</v>
      </c>
      <c r="F92" s="272"/>
      <c r="G92" s="286">
        <v>3214.2857142857138</v>
      </c>
      <c r="H92" s="422">
        <f>D92*E92*F90*G92</f>
        <v>482142.85714285704</v>
      </c>
      <c r="I92" s="423">
        <f t="shared" si="46"/>
        <v>385.71428571428567</v>
      </c>
      <c r="J92" s="423">
        <f>F90*I92</f>
        <v>57857.142857142848</v>
      </c>
      <c r="K92" s="422">
        <f t="shared" si="47"/>
        <v>3599.9999999999995</v>
      </c>
      <c r="L92" s="286">
        <f>H92+J92</f>
        <v>539999.99999999988</v>
      </c>
    </row>
    <row r="93" spans="1:12" s="242" customFormat="1">
      <c r="A93" s="278"/>
      <c r="B93" s="296" t="s">
        <v>496</v>
      </c>
      <c r="C93" s="286"/>
      <c r="D93" s="421">
        <v>1</v>
      </c>
      <c r="E93" s="421">
        <v>1</v>
      </c>
      <c r="F93" s="272"/>
      <c r="G93" s="286">
        <v>535.71428571428567</v>
      </c>
      <c r="H93" s="422">
        <f>D93*E93*F90*G93</f>
        <v>80357.142857142855</v>
      </c>
      <c r="I93" s="423">
        <f t="shared" si="46"/>
        <v>64.285714285714278</v>
      </c>
      <c r="J93" s="423">
        <f>F90*I93</f>
        <v>9642.8571428571413</v>
      </c>
      <c r="K93" s="422">
        <f t="shared" si="47"/>
        <v>600</v>
      </c>
      <c r="L93" s="286">
        <f>H93+J93</f>
        <v>90000</v>
      </c>
    </row>
    <row r="94" spans="1:12" s="242" customFormat="1">
      <c r="A94" s="278" t="s">
        <v>240</v>
      </c>
      <c r="B94" s="279" t="s">
        <v>243</v>
      </c>
      <c r="C94" s="286" t="s">
        <v>237</v>
      </c>
      <c r="D94" s="286"/>
      <c r="E94" s="286"/>
      <c r="F94" s="272">
        <v>90</v>
      </c>
      <c r="G94" s="286"/>
      <c r="H94" s="286"/>
      <c r="I94" s="286"/>
      <c r="J94" s="286"/>
      <c r="K94" s="286"/>
      <c r="L94" s="286"/>
    </row>
    <row r="95" spans="1:12" s="242" customFormat="1">
      <c r="A95" s="278"/>
      <c r="B95" s="296" t="s">
        <v>497</v>
      </c>
      <c r="C95" s="286"/>
      <c r="D95" s="421">
        <v>1</v>
      </c>
      <c r="E95" s="421">
        <v>1</v>
      </c>
      <c r="F95" s="272"/>
      <c r="G95" s="286">
        <v>8705.3571428571413</v>
      </c>
      <c r="H95" s="422">
        <f>D95*E95*F94*G95</f>
        <v>783482.14285714272</v>
      </c>
      <c r="I95" s="423">
        <f t="shared" ref="I95:I97" si="48">G95*0.12</f>
        <v>1044.6428571428569</v>
      </c>
      <c r="J95" s="423">
        <f>F94*I95</f>
        <v>94017.857142857116</v>
      </c>
      <c r="K95" s="422">
        <f t="shared" ref="K95:K97" si="49">G95+I95</f>
        <v>9749.9999999999982</v>
      </c>
      <c r="L95" s="286">
        <f>H95+J95</f>
        <v>877499.99999999988</v>
      </c>
    </row>
    <row r="96" spans="1:12" s="242" customFormat="1">
      <c r="A96" s="278"/>
      <c r="B96" s="296" t="s">
        <v>495</v>
      </c>
      <c r="C96" s="286"/>
      <c r="D96" s="421">
        <v>1</v>
      </c>
      <c r="E96" s="421">
        <v>1</v>
      </c>
      <c r="F96" s="272"/>
      <c r="G96" s="286">
        <v>4017.8571428571427</v>
      </c>
      <c r="H96" s="422">
        <f>D96*E96*F94*G96</f>
        <v>361607.14285714284</v>
      </c>
      <c r="I96" s="423">
        <f t="shared" si="48"/>
        <v>482.14285714285711</v>
      </c>
      <c r="J96" s="423">
        <f>F94*I96</f>
        <v>43392.857142857138</v>
      </c>
      <c r="K96" s="422">
        <f t="shared" si="49"/>
        <v>4500</v>
      </c>
      <c r="L96" s="286">
        <f>H96+J96</f>
        <v>405000</v>
      </c>
    </row>
    <row r="97" spans="1:14" s="242" customFormat="1">
      <c r="A97" s="278"/>
      <c r="B97" s="296" t="s">
        <v>496</v>
      </c>
      <c r="C97" s="286"/>
      <c r="D97" s="421">
        <v>1</v>
      </c>
      <c r="E97" s="421">
        <v>1</v>
      </c>
      <c r="F97" s="272"/>
      <c r="G97" s="286">
        <v>669.64285714285711</v>
      </c>
      <c r="H97" s="422">
        <f>D97*E97*F94*G97</f>
        <v>60267.857142857138</v>
      </c>
      <c r="I97" s="423">
        <f t="shared" si="48"/>
        <v>80.357142857142847</v>
      </c>
      <c r="J97" s="423">
        <f>F94*I97</f>
        <v>7232.142857142856</v>
      </c>
      <c r="K97" s="422">
        <f t="shared" si="49"/>
        <v>750</v>
      </c>
      <c r="L97" s="286">
        <f>H97+J97</f>
        <v>67500</v>
      </c>
    </row>
    <row r="98" spans="1:14" s="242" customFormat="1" ht="332.25" customHeight="1">
      <c r="A98" s="298">
        <v>17</v>
      </c>
      <c r="B98" s="289" t="s">
        <v>470</v>
      </c>
      <c r="C98" s="284"/>
      <c r="D98" s="284"/>
      <c r="E98" s="284"/>
      <c r="F98" s="272"/>
      <c r="G98" s="284"/>
      <c r="H98" s="284"/>
      <c r="I98" s="284"/>
      <c r="J98" s="284"/>
      <c r="K98" s="284"/>
      <c r="L98" s="284"/>
    </row>
    <row r="99" spans="1:14" s="242" customFormat="1">
      <c r="A99" s="299" t="s">
        <v>230</v>
      </c>
      <c r="B99" s="300" t="s">
        <v>244</v>
      </c>
      <c r="C99" s="301"/>
      <c r="D99" s="301"/>
      <c r="E99" s="301"/>
      <c r="F99" s="272"/>
      <c r="G99" s="301"/>
      <c r="H99" s="301"/>
      <c r="I99" s="301"/>
      <c r="J99" s="301"/>
      <c r="K99" s="301"/>
      <c r="L99" s="301"/>
    </row>
    <row r="100" spans="1:14" s="242" customFormat="1">
      <c r="A100" s="302" t="s">
        <v>231</v>
      </c>
      <c r="B100" s="282" t="s">
        <v>196</v>
      </c>
      <c r="C100" s="301" t="s">
        <v>75</v>
      </c>
      <c r="D100" s="421">
        <v>1</v>
      </c>
      <c r="E100" s="421">
        <v>1</v>
      </c>
      <c r="F100" s="272">
        <v>184</v>
      </c>
      <c r="G100" s="422">
        <v>35714.28571428571</v>
      </c>
      <c r="H100" s="422">
        <f t="shared" ref="H100:H103" si="50">D100*E100*F100*G100</f>
        <v>6571428.5714285709</v>
      </c>
      <c r="I100" s="423">
        <f t="shared" ref="I100:I103" si="51">G100*0.12</f>
        <v>4285.7142857142853</v>
      </c>
      <c r="J100" s="423">
        <f t="shared" ref="J100:J103" si="52">F100*I100</f>
        <v>788571.42857142852</v>
      </c>
      <c r="K100" s="422">
        <f t="shared" ref="K100:K103" si="53">G100+I100</f>
        <v>39999.999999999993</v>
      </c>
      <c r="L100" s="422">
        <f>H100+J100</f>
        <v>7359999.9999999991</v>
      </c>
    </row>
    <row r="101" spans="1:14" s="242" customFormat="1">
      <c r="A101" s="302" t="s">
        <v>77</v>
      </c>
      <c r="B101" s="282" t="s">
        <v>269</v>
      </c>
      <c r="C101" s="301" t="s">
        <v>75</v>
      </c>
      <c r="D101" s="421">
        <v>1</v>
      </c>
      <c r="E101" s="421">
        <v>1</v>
      </c>
      <c r="F101" s="272">
        <v>1305</v>
      </c>
      <c r="G101" s="422">
        <v>1785.7142857142856</v>
      </c>
      <c r="H101" s="422">
        <f t="shared" si="50"/>
        <v>2330357.1428571427</v>
      </c>
      <c r="I101" s="423">
        <f t="shared" si="51"/>
        <v>214.28571428571425</v>
      </c>
      <c r="J101" s="423">
        <f t="shared" si="52"/>
        <v>279642.8571428571</v>
      </c>
      <c r="K101" s="422">
        <f t="shared" si="53"/>
        <v>1999.9999999999998</v>
      </c>
      <c r="L101" s="422">
        <f>H101+J101</f>
        <v>2610000</v>
      </c>
      <c r="M101" s="243"/>
      <c r="N101" s="243"/>
    </row>
    <row r="102" spans="1:14" s="242" customFormat="1">
      <c r="A102" s="302" t="s">
        <v>78</v>
      </c>
      <c r="B102" s="282" t="s">
        <v>197</v>
      </c>
      <c r="C102" s="301" t="s">
        <v>75</v>
      </c>
      <c r="D102" s="421">
        <v>1</v>
      </c>
      <c r="E102" s="421">
        <v>1</v>
      </c>
      <c r="F102" s="272">
        <v>61</v>
      </c>
      <c r="G102" s="422">
        <v>58035.714285714283</v>
      </c>
      <c r="H102" s="422">
        <f t="shared" si="50"/>
        <v>3540178.5714285714</v>
      </c>
      <c r="I102" s="423">
        <f t="shared" si="51"/>
        <v>6964.2857142857138</v>
      </c>
      <c r="J102" s="423">
        <f t="shared" si="52"/>
        <v>424821.42857142852</v>
      </c>
      <c r="K102" s="422">
        <f t="shared" si="53"/>
        <v>65000</v>
      </c>
      <c r="L102" s="422">
        <f>H102+J102</f>
        <v>3965000</v>
      </c>
      <c r="M102" s="243"/>
      <c r="N102" s="243"/>
    </row>
    <row r="103" spans="1:14" s="242" customFormat="1">
      <c r="A103" s="302" t="s">
        <v>102</v>
      </c>
      <c r="B103" s="282" t="s">
        <v>270</v>
      </c>
      <c r="C103" s="301" t="s">
        <v>75</v>
      </c>
      <c r="D103" s="421">
        <v>1</v>
      </c>
      <c r="E103" s="421">
        <v>1</v>
      </c>
      <c r="F103" s="272">
        <v>116</v>
      </c>
      <c r="G103" s="422">
        <v>1785.7142857142856</v>
      </c>
      <c r="H103" s="422">
        <f t="shared" si="50"/>
        <v>207142.85714285713</v>
      </c>
      <c r="I103" s="423">
        <f t="shared" si="51"/>
        <v>214.28571428571425</v>
      </c>
      <c r="J103" s="423">
        <f t="shared" si="52"/>
        <v>24857.142857142851</v>
      </c>
      <c r="K103" s="422">
        <f t="shared" si="53"/>
        <v>1999.9999999999998</v>
      </c>
      <c r="L103" s="422">
        <f>H103+J103</f>
        <v>231999.99999999997</v>
      </c>
    </row>
    <row r="104" spans="1:14">
      <c r="A104" s="299" t="s">
        <v>234</v>
      </c>
      <c r="B104" s="300" t="s">
        <v>245</v>
      </c>
      <c r="C104" s="301"/>
      <c r="D104" s="301"/>
      <c r="E104" s="301"/>
      <c r="F104" s="272"/>
      <c r="G104" s="301"/>
      <c r="H104" s="301"/>
      <c r="I104" s="301"/>
      <c r="J104" s="301"/>
      <c r="K104" s="301"/>
      <c r="L104" s="301"/>
    </row>
    <row r="105" spans="1:14">
      <c r="A105" s="302" t="s">
        <v>231</v>
      </c>
      <c r="B105" s="282" t="s">
        <v>246</v>
      </c>
      <c r="C105" s="301" t="s">
        <v>75</v>
      </c>
      <c r="D105" s="421">
        <v>1</v>
      </c>
      <c r="E105" s="421">
        <v>1</v>
      </c>
      <c r="F105" s="272">
        <v>101</v>
      </c>
      <c r="G105" s="422">
        <v>73214.28571428571</v>
      </c>
      <c r="H105" s="422">
        <f t="shared" ref="H105:H112" si="54">D105*E105*F105*G105</f>
        <v>7394642.8571428563</v>
      </c>
      <c r="I105" s="423">
        <f t="shared" ref="I105:I112" si="55">G105*0.12</f>
        <v>8785.7142857142844</v>
      </c>
      <c r="J105" s="423">
        <f t="shared" ref="J105:J112" si="56">F105*I105</f>
        <v>887357.14285714272</v>
      </c>
      <c r="K105" s="422">
        <f t="shared" ref="K105:K112" si="57">G105+I105</f>
        <v>82000</v>
      </c>
      <c r="L105" s="422">
        <f t="shared" ref="L105:L112" si="58">H105+J105</f>
        <v>8281999.9999999991</v>
      </c>
    </row>
    <row r="106" spans="1:14">
      <c r="A106" s="302" t="s">
        <v>77</v>
      </c>
      <c r="B106" s="282" t="s">
        <v>271</v>
      </c>
      <c r="C106" s="301" t="s">
        <v>75</v>
      </c>
      <c r="D106" s="421">
        <v>1</v>
      </c>
      <c r="E106" s="421">
        <v>1</v>
      </c>
      <c r="F106" s="272">
        <v>679</v>
      </c>
      <c r="G106" s="422">
        <v>2232.1428571428569</v>
      </c>
      <c r="H106" s="422">
        <f t="shared" si="54"/>
        <v>1515624.9999999998</v>
      </c>
      <c r="I106" s="423">
        <f t="shared" si="55"/>
        <v>267.85714285714283</v>
      </c>
      <c r="J106" s="423">
        <f t="shared" si="56"/>
        <v>181874.99999999997</v>
      </c>
      <c r="K106" s="422">
        <f t="shared" si="57"/>
        <v>2499.9999999999995</v>
      </c>
      <c r="L106" s="422">
        <f t="shared" si="58"/>
        <v>1697499.9999999998</v>
      </c>
    </row>
    <row r="107" spans="1:14">
      <c r="A107" s="302" t="s">
        <v>78</v>
      </c>
      <c r="B107" s="282" t="s">
        <v>247</v>
      </c>
      <c r="C107" s="301" t="s">
        <v>75</v>
      </c>
      <c r="D107" s="421">
        <v>1</v>
      </c>
      <c r="E107" s="421">
        <v>1</v>
      </c>
      <c r="F107" s="272">
        <v>79</v>
      </c>
      <c r="G107" s="422">
        <v>89285.714285714275</v>
      </c>
      <c r="H107" s="422">
        <f t="shared" si="54"/>
        <v>7053571.4285714282</v>
      </c>
      <c r="I107" s="423">
        <f t="shared" si="55"/>
        <v>10714.285714285712</v>
      </c>
      <c r="J107" s="423">
        <f t="shared" si="56"/>
        <v>846428.57142857125</v>
      </c>
      <c r="K107" s="422">
        <f t="shared" si="57"/>
        <v>99999.999999999985</v>
      </c>
      <c r="L107" s="422">
        <f t="shared" si="58"/>
        <v>7899999.9999999991</v>
      </c>
    </row>
    <row r="108" spans="1:14">
      <c r="A108" s="302" t="s">
        <v>102</v>
      </c>
      <c r="B108" s="282" t="s">
        <v>272</v>
      </c>
      <c r="C108" s="301" t="s">
        <v>75</v>
      </c>
      <c r="D108" s="421">
        <v>1</v>
      </c>
      <c r="E108" s="421">
        <v>1</v>
      </c>
      <c r="F108" s="272">
        <v>342</v>
      </c>
      <c r="G108" s="422">
        <v>2232.1428571428569</v>
      </c>
      <c r="H108" s="422">
        <f t="shared" si="54"/>
        <v>763392.85714285704</v>
      </c>
      <c r="I108" s="423">
        <f t="shared" si="55"/>
        <v>267.85714285714283</v>
      </c>
      <c r="J108" s="423">
        <f t="shared" si="56"/>
        <v>91607.142857142855</v>
      </c>
      <c r="K108" s="422">
        <f t="shared" si="57"/>
        <v>2499.9999999999995</v>
      </c>
      <c r="L108" s="422">
        <f t="shared" si="58"/>
        <v>854999.99999999988</v>
      </c>
    </row>
    <row r="109" spans="1:14">
      <c r="A109" s="303" t="s">
        <v>232</v>
      </c>
      <c r="B109" s="282" t="s">
        <v>248</v>
      </c>
      <c r="C109" s="301" t="s">
        <v>75</v>
      </c>
      <c r="D109" s="421">
        <v>1</v>
      </c>
      <c r="E109" s="421">
        <v>1</v>
      </c>
      <c r="F109" s="272">
        <v>26</v>
      </c>
      <c r="G109" s="422">
        <v>111607.14285714284</v>
      </c>
      <c r="H109" s="422">
        <f t="shared" si="54"/>
        <v>2901785.7142857136</v>
      </c>
      <c r="I109" s="423">
        <f t="shared" si="55"/>
        <v>13392.857142857139</v>
      </c>
      <c r="J109" s="423">
        <f t="shared" si="56"/>
        <v>348214.28571428562</v>
      </c>
      <c r="K109" s="422">
        <f t="shared" si="57"/>
        <v>124999.99999999999</v>
      </c>
      <c r="L109" s="422">
        <f t="shared" si="58"/>
        <v>3249999.9999999991</v>
      </c>
    </row>
    <row r="110" spans="1:14">
      <c r="A110" s="303" t="s">
        <v>233</v>
      </c>
      <c r="B110" s="282" t="s">
        <v>273</v>
      </c>
      <c r="C110" s="301" t="s">
        <v>75</v>
      </c>
      <c r="D110" s="421">
        <v>1</v>
      </c>
      <c r="E110" s="421">
        <v>1</v>
      </c>
      <c r="F110" s="272">
        <v>91</v>
      </c>
      <c r="G110" s="422">
        <v>2678.5714285714284</v>
      </c>
      <c r="H110" s="422">
        <f t="shared" si="54"/>
        <v>243750</v>
      </c>
      <c r="I110" s="423">
        <f t="shared" si="55"/>
        <v>321.42857142857139</v>
      </c>
      <c r="J110" s="423">
        <f t="shared" si="56"/>
        <v>29249.999999999996</v>
      </c>
      <c r="K110" s="422">
        <f t="shared" si="57"/>
        <v>3000</v>
      </c>
      <c r="L110" s="422">
        <f t="shared" si="58"/>
        <v>273000</v>
      </c>
    </row>
    <row r="111" spans="1:14">
      <c r="A111" s="302" t="s">
        <v>263</v>
      </c>
      <c r="B111" s="282" t="s">
        <v>249</v>
      </c>
      <c r="C111" s="301" t="s">
        <v>75</v>
      </c>
      <c r="D111" s="421">
        <v>1</v>
      </c>
      <c r="E111" s="421">
        <v>1</v>
      </c>
      <c r="F111" s="272">
        <v>7</v>
      </c>
      <c r="G111" s="422">
        <v>133928.57142857142</v>
      </c>
      <c r="H111" s="422">
        <f t="shared" si="54"/>
        <v>937500</v>
      </c>
      <c r="I111" s="423">
        <f t="shared" si="55"/>
        <v>16071.428571428571</v>
      </c>
      <c r="J111" s="423">
        <f t="shared" si="56"/>
        <v>112500</v>
      </c>
      <c r="K111" s="422">
        <f t="shared" si="57"/>
        <v>150000</v>
      </c>
      <c r="L111" s="422">
        <f t="shared" si="58"/>
        <v>1050000</v>
      </c>
    </row>
    <row r="112" spans="1:14">
      <c r="A112" s="302" t="s">
        <v>268</v>
      </c>
      <c r="B112" s="282" t="s">
        <v>274</v>
      </c>
      <c r="C112" s="301" t="s">
        <v>75</v>
      </c>
      <c r="D112" s="421">
        <v>1</v>
      </c>
      <c r="E112" s="421">
        <v>1</v>
      </c>
      <c r="F112" s="272">
        <v>25</v>
      </c>
      <c r="G112" s="422">
        <v>3124.9999999999995</v>
      </c>
      <c r="H112" s="422">
        <f t="shared" si="54"/>
        <v>78124.999999999985</v>
      </c>
      <c r="I112" s="423">
        <f t="shared" si="55"/>
        <v>374.99999999999994</v>
      </c>
      <c r="J112" s="423">
        <f t="shared" si="56"/>
        <v>9374.9999999999982</v>
      </c>
      <c r="K112" s="422">
        <f t="shared" si="57"/>
        <v>3499.9999999999995</v>
      </c>
      <c r="L112" s="422">
        <f t="shared" si="58"/>
        <v>87499.999999999985</v>
      </c>
    </row>
    <row r="113" spans="1:12" ht="317.25" customHeight="1">
      <c r="A113" s="298">
        <v>18</v>
      </c>
      <c r="B113" s="289" t="s">
        <v>473</v>
      </c>
      <c r="C113" s="284"/>
      <c r="D113" s="284"/>
      <c r="E113" s="284"/>
      <c r="F113" s="272"/>
      <c r="G113" s="284"/>
      <c r="H113" s="284"/>
      <c r="I113" s="284"/>
      <c r="J113" s="284"/>
      <c r="K113" s="284"/>
      <c r="L113" s="284"/>
    </row>
    <row r="114" spans="1:12">
      <c r="A114" s="304" t="s">
        <v>230</v>
      </c>
      <c r="B114" s="300" t="s">
        <v>245</v>
      </c>
      <c r="C114" s="301"/>
      <c r="D114" s="301"/>
      <c r="E114" s="301"/>
      <c r="F114" s="272"/>
      <c r="G114" s="301"/>
      <c r="H114" s="301"/>
      <c r="I114" s="301"/>
      <c r="J114" s="301"/>
      <c r="K114" s="301"/>
      <c r="L114" s="301"/>
    </row>
    <row r="115" spans="1:12">
      <c r="A115" s="302" t="s">
        <v>231</v>
      </c>
      <c r="B115" s="282" t="s">
        <v>246</v>
      </c>
      <c r="C115" s="301" t="s">
        <v>75</v>
      </c>
      <c r="D115" s="421">
        <v>1</v>
      </c>
      <c r="E115" s="421">
        <v>1</v>
      </c>
      <c r="F115" s="272">
        <v>21</v>
      </c>
      <c r="G115" s="422">
        <v>71428.57142857142</v>
      </c>
      <c r="H115" s="422">
        <f t="shared" ref="H115:H118" si="59">D115*E115*F115*G115</f>
        <v>1499999.9999999998</v>
      </c>
      <c r="I115" s="423">
        <f t="shared" ref="I115:I118" si="60">G115*0.12</f>
        <v>8571.4285714285706</v>
      </c>
      <c r="J115" s="423">
        <f t="shared" ref="J115:J118" si="61">F115*I115</f>
        <v>179999.99999999997</v>
      </c>
      <c r="K115" s="422">
        <f t="shared" ref="K115:K118" si="62">G115+I115</f>
        <v>79999.999999999985</v>
      </c>
      <c r="L115" s="422">
        <f>H115+J115</f>
        <v>1679999.9999999998</v>
      </c>
    </row>
    <row r="116" spans="1:12">
      <c r="A116" s="302" t="s">
        <v>77</v>
      </c>
      <c r="B116" s="282" t="s">
        <v>271</v>
      </c>
      <c r="C116" s="301" t="s">
        <v>75</v>
      </c>
      <c r="D116" s="421">
        <v>1</v>
      </c>
      <c r="E116" s="421">
        <v>1</v>
      </c>
      <c r="F116" s="272">
        <v>170</v>
      </c>
      <c r="G116" s="422">
        <v>2232.1428571428569</v>
      </c>
      <c r="H116" s="422">
        <f t="shared" si="59"/>
        <v>379464.28571428568</v>
      </c>
      <c r="I116" s="423">
        <f t="shared" si="60"/>
        <v>267.85714285714283</v>
      </c>
      <c r="J116" s="423">
        <f t="shared" si="61"/>
        <v>45535.714285714283</v>
      </c>
      <c r="K116" s="422">
        <f t="shared" si="62"/>
        <v>2499.9999999999995</v>
      </c>
      <c r="L116" s="422">
        <f>H116+J116</f>
        <v>424999.99999999994</v>
      </c>
    </row>
    <row r="117" spans="1:12">
      <c r="A117" s="302" t="s">
        <v>78</v>
      </c>
      <c r="B117" s="282" t="s">
        <v>247</v>
      </c>
      <c r="C117" s="301" t="s">
        <v>75</v>
      </c>
      <c r="D117" s="421">
        <v>1</v>
      </c>
      <c r="E117" s="421">
        <v>1</v>
      </c>
      <c r="F117" s="272">
        <v>8</v>
      </c>
      <c r="G117" s="422">
        <v>89285.714285714275</v>
      </c>
      <c r="H117" s="422">
        <f t="shared" si="59"/>
        <v>714285.7142857142</v>
      </c>
      <c r="I117" s="423">
        <f t="shared" si="60"/>
        <v>10714.285714285712</v>
      </c>
      <c r="J117" s="423">
        <f t="shared" si="61"/>
        <v>85714.285714285696</v>
      </c>
      <c r="K117" s="422">
        <f t="shared" si="62"/>
        <v>99999.999999999985</v>
      </c>
      <c r="L117" s="422">
        <f>H117+J117</f>
        <v>799999.99999999988</v>
      </c>
    </row>
    <row r="118" spans="1:12">
      <c r="A118" s="302" t="s">
        <v>102</v>
      </c>
      <c r="B118" s="282" t="s">
        <v>272</v>
      </c>
      <c r="C118" s="301" t="s">
        <v>75</v>
      </c>
      <c r="D118" s="421">
        <v>1</v>
      </c>
      <c r="E118" s="421">
        <v>1</v>
      </c>
      <c r="F118" s="272">
        <v>26</v>
      </c>
      <c r="G118" s="422">
        <v>3124.9999999999995</v>
      </c>
      <c r="H118" s="422">
        <f t="shared" si="59"/>
        <v>81249.999999999985</v>
      </c>
      <c r="I118" s="423">
        <f t="shared" si="60"/>
        <v>374.99999999999994</v>
      </c>
      <c r="J118" s="423">
        <f t="shared" si="61"/>
        <v>9749.9999999999982</v>
      </c>
      <c r="K118" s="422">
        <f t="shared" si="62"/>
        <v>3499.9999999999995</v>
      </c>
      <c r="L118" s="422">
        <f>H118+J118</f>
        <v>90999.999999999985</v>
      </c>
    </row>
    <row r="119" spans="1:12" ht="180" customHeight="1">
      <c r="A119" s="302">
        <v>19</v>
      </c>
      <c r="B119" s="282" t="s">
        <v>314</v>
      </c>
      <c r="C119" s="301"/>
      <c r="D119" s="301"/>
      <c r="E119" s="301"/>
      <c r="F119" s="272"/>
      <c r="G119" s="301"/>
      <c r="H119" s="301"/>
      <c r="I119" s="301"/>
      <c r="J119" s="301"/>
      <c r="K119" s="301"/>
      <c r="L119" s="301"/>
    </row>
    <row r="120" spans="1:12">
      <c r="A120" s="302" t="s">
        <v>230</v>
      </c>
      <c r="B120" s="305" t="s">
        <v>275</v>
      </c>
      <c r="C120" s="301" t="s">
        <v>237</v>
      </c>
      <c r="D120" s="421">
        <v>1</v>
      </c>
      <c r="E120" s="421">
        <v>1</v>
      </c>
      <c r="F120" s="272">
        <v>40</v>
      </c>
      <c r="G120" s="422">
        <v>11607.142857142857</v>
      </c>
      <c r="H120" s="422">
        <f t="shared" ref="H120:H149" si="63">D120*E120*F120*G120</f>
        <v>464285.71428571426</v>
      </c>
      <c r="I120" s="423">
        <f t="shared" ref="I120:I149" si="64">G120*0.12</f>
        <v>1392.8571428571427</v>
      </c>
      <c r="J120" s="423">
        <f t="shared" ref="J120:J149" si="65">F120*I120</f>
        <v>55714.28571428571</v>
      </c>
      <c r="K120" s="422">
        <f t="shared" ref="K120:K149" si="66">G120+I120</f>
        <v>13000</v>
      </c>
      <c r="L120" s="422">
        <f t="shared" ref="L120:L149" si="67">H120+J120</f>
        <v>520000</v>
      </c>
    </row>
    <row r="121" spans="1:12">
      <c r="A121" s="302" t="s">
        <v>234</v>
      </c>
      <c r="B121" s="305" t="s">
        <v>276</v>
      </c>
      <c r="C121" s="301" t="s">
        <v>237</v>
      </c>
      <c r="D121" s="421">
        <v>1</v>
      </c>
      <c r="E121" s="421">
        <v>1</v>
      </c>
      <c r="F121" s="272">
        <v>152</v>
      </c>
      <c r="G121" s="422">
        <v>17857.142857142855</v>
      </c>
      <c r="H121" s="422">
        <f t="shared" si="63"/>
        <v>2714285.7142857141</v>
      </c>
      <c r="I121" s="423">
        <f t="shared" si="64"/>
        <v>2142.8571428571427</v>
      </c>
      <c r="J121" s="423">
        <f t="shared" si="65"/>
        <v>325714.28571428568</v>
      </c>
      <c r="K121" s="422">
        <f t="shared" si="66"/>
        <v>19999.999999999996</v>
      </c>
      <c r="L121" s="422">
        <f t="shared" si="67"/>
        <v>3040000</v>
      </c>
    </row>
    <row r="122" spans="1:12">
      <c r="A122" s="302" t="s">
        <v>235</v>
      </c>
      <c r="B122" s="305" t="s">
        <v>277</v>
      </c>
      <c r="C122" s="301" t="s">
        <v>237</v>
      </c>
      <c r="D122" s="421">
        <v>1</v>
      </c>
      <c r="E122" s="421">
        <v>1</v>
      </c>
      <c r="F122" s="272">
        <v>15</v>
      </c>
      <c r="G122" s="422">
        <v>42857.142857142855</v>
      </c>
      <c r="H122" s="422">
        <f t="shared" si="63"/>
        <v>642857.14285714284</v>
      </c>
      <c r="I122" s="423">
        <f t="shared" si="64"/>
        <v>5142.8571428571422</v>
      </c>
      <c r="J122" s="423">
        <f t="shared" si="65"/>
        <v>77142.85714285713</v>
      </c>
      <c r="K122" s="422">
        <f t="shared" si="66"/>
        <v>48000</v>
      </c>
      <c r="L122" s="422">
        <f t="shared" si="67"/>
        <v>720000</v>
      </c>
    </row>
    <row r="123" spans="1:12">
      <c r="A123" s="302" t="s">
        <v>236</v>
      </c>
      <c r="B123" s="305" t="s">
        <v>278</v>
      </c>
      <c r="C123" s="301" t="s">
        <v>237</v>
      </c>
      <c r="D123" s="421">
        <v>1</v>
      </c>
      <c r="E123" s="421">
        <v>1</v>
      </c>
      <c r="F123" s="272">
        <v>12</v>
      </c>
      <c r="G123" s="422">
        <v>62499.999999999993</v>
      </c>
      <c r="H123" s="422">
        <f t="shared" si="63"/>
        <v>749999.99999999988</v>
      </c>
      <c r="I123" s="423">
        <f t="shared" si="64"/>
        <v>7499.9999999999991</v>
      </c>
      <c r="J123" s="423">
        <f t="shared" si="65"/>
        <v>89999.999999999985</v>
      </c>
      <c r="K123" s="422">
        <f t="shared" si="66"/>
        <v>69999.999999999985</v>
      </c>
      <c r="L123" s="422">
        <f t="shared" si="67"/>
        <v>839999.99999999988</v>
      </c>
    </row>
    <row r="124" spans="1:12" ht="75.75" customHeight="1">
      <c r="A124" s="306">
        <v>20</v>
      </c>
      <c r="B124" s="289" t="s">
        <v>384</v>
      </c>
      <c r="C124" s="284" t="s">
        <v>250</v>
      </c>
      <c r="D124" s="421">
        <v>1</v>
      </c>
      <c r="E124" s="421">
        <v>1</v>
      </c>
      <c r="F124" s="272">
        <v>2224</v>
      </c>
      <c r="G124" s="422">
        <v>241.07142857142856</v>
      </c>
      <c r="H124" s="422">
        <f t="shared" si="63"/>
        <v>536142.85714285716</v>
      </c>
      <c r="I124" s="423">
        <f t="shared" si="64"/>
        <v>28.928571428571427</v>
      </c>
      <c r="J124" s="423">
        <f t="shared" si="65"/>
        <v>64337.142857142855</v>
      </c>
      <c r="K124" s="422">
        <f t="shared" si="66"/>
        <v>270</v>
      </c>
      <c r="L124" s="422">
        <f t="shared" si="67"/>
        <v>600480</v>
      </c>
    </row>
    <row r="125" spans="1:12" ht="63" customHeight="1">
      <c r="A125" s="306">
        <f t="shared" ref="A125:A131" si="68">A124+1</f>
        <v>21</v>
      </c>
      <c r="B125" s="289" t="s">
        <v>315</v>
      </c>
      <c r="C125" s="284" t="s">
        <v>250</v>
      </c>
      <c r="D125" s="421">
        <v>1</v>
      </c>
      <c r="E125" s="421">
        <v>1</v>
      </c>
      <c r="F125" s="272">
        <v>2224</v>
      </c>
      <c r="G125" s="422">
        <v>714.28571428571422</v>
      </c>
      <c r="H125" s="422">
        <f t="shared" si="63"/>
        <v>1588571.4285714284</v>
      </c>
      <c r="I125" s="423">
        <f t="shared" si="64"/>
        <v>85.714285714285708</v>
      </c>
      <c r="J125" s="423">
        <f t="shared" si="65"/>
        <v>190628.57142857142</v>
      </c>
      <c r="K125" s="422">
        <f t="shared" si="66"/>
        <v>799.99999999999989</v>
      </c>
      <c r="L125" s="422">
        <f t="shared" si="67"/>
        <v>1779199.9999999998</v>
      </c>
    </row>
    <row r="126" spans="1:12" ht="56">
      <c r="A126" s="306">
        <f t="shared" si="68"/>
        <v>22</v>
      </c>
      <c r="B126" s="289" t="s">
        <v>316</v>
      </c>
      <c r="C126" s="284" t="s">
        <v>75</v>
      </c>
      <c r="D126" s="421">
        <v>1</v>
      </c>
      <c r="E126" s="421">
        <v>1</v>
      </c>
      <c r="F126" s="272">
        <v>180</v>
      </c>
      <c r="G126" s="422">
        <v>624.99999999999989</v>
      </c>
      <c r="H126" s="422">
        <f t="shared" si="63"/>
        <v>112499.99999999999</v>
      </c>
      <c r="I126" s="423">
        <f t="shared" si="64"/>
        <v>74.999999999999986</v>
      </c>
      <c r="J126" s="423">
        <f t="shared" si="65"/>
        <v>13499.999999999998</v>
      </c>
      <c r="K126" s="422">
        <f t="shared" si="66"/>
        <v>699.99999999999989</v>
      </c>
      <c r="L126" s="422">
        <f t="shared" si="67"/>
        <v>125999.99999999999</v>
      </c>
    </row>
    <row r="127" spans="1:12" s="242" customFormat="1" ht="84">
      <c r="A127" s="306">
        <f t="shared" si="68"/>
        <v>23</v>
      </c>
      <c r="B127" s="307" t="s">
        <v>285</v>
      </c>
      <c r="C127" s="290" t="s">
        <v>31</v>
      </c>
      <c r="D127" s="421">
        <v>1</v>
      </c>
      <c r="E127" s="421">
        <v>1</v>
      </c>
      <c r="F127" s="272">
        <v>280</v>
      </c>
      <c r="G127" s="422">
        <v>312.49999999999994</v>
      </c>
      <c r="H127" s="422">
        <f t="shared" si="63"/>
        <v>87499.999999999985</v>
      </c>
      <c r="I127" s="423">
        <f t="shared" si="64"/>
        <v>37.499999999999993</v>
      </c>
      <c r="J127" s="423">
        <f t="shared" si="65"/>
        <v>10499.999999999998</v>
      </c>
      <c r="K127" s="422">
        <f t="shared" si="66"/>
        <v>349.99999999999994</v>
      </c>
      <c r="L127" s="422">
        <f t="shared" si="67"/>
        <v>97999.999999999985</v>
      </c>
    </row>
    <row r="128" spans="1:12" s="242" customFormat="1" ht="63.75" customHeight="1">
      <c r="A128" s="306">
        <f t="shared" si="68"/>
        <v>24</v>
      </c>
      <c r="B128" s="307" t="s">
        <v>317</v>
      </c>
      <c r="C128" s="290" t="s">
        <v>31</v>
      </c>
      <c r="D128" s="421">
        <v>1</v>
      </c>
      <c r="E128" s="421">
        <v>1</v>
      </c>
      <c r="F128" s="272">
        <v>80</v>
      </c>
      <c r="G128" s="422">
        <v>4017.8571428571427</v>
      </c>
      <c r="H128" s="422">
        <f t="shared" si="63"/>
        <v>321428.57142857142</v>
      </c>
      <c r="I128" s="423">
        <f t="shared" si="64"/>
        <v>482.14285714285711</v>
      </c>
      <c r="J128" s="423">
        <f t="shared" si="65"/>
        <v>38571.428571428565</v>
      </c>
      <c r="K128" s="422">
        <f t="shared" si="66"/>
        <v>4500</v>
      </c>
      <c r="L128" s="422">
        <f t="shared" si="67"/>
        <v>360000</v>
      </c>
    </row>
    <row r="129" spans="1:12" s="242" customFormat="1" ht="84">
      <c r="A129" s="306">
        <v>25</v>
      </c>
      <c r="B129" s="307" t="s">
        <v>318</v>
      </c>
      <c r="C129" s="290" t="s">
        <v>31</v>
      </c>
      <c r="D129" s="421">
        <v>1</v>
      </c>
      <c r="E129" s="421">
        <v>1</v>
      </c>
      <c r="F129" s="272">
        <v>107</v>
      </c>
      <c r="G129" s="422">
        <v>1205.3571428571427</v>
      </c>
      <c r="H129" s="422">
        <f t="shared" si="63"/>
        <v>128973.21428571426</v>
      </c>
      <c r="I129" s="423">
        <f t="shared" si="64"/>
        <v>144.64285714285711</v>
      </c>
      <c r="J129" s="423">
        <f t="shared" si="65"/>
        <v>15476.78571428571</v>
      </c>
      <c r="K129" s="422">
        <f t="shared" si="66"/>
        <v>1349.9999999999998</v>
      </c>
      <c r="L129" s="422">
        <f t="shared" si="67"/>
        <v>144449.99999999997</v>
      </c>
    </row>
    <row r="130" spans="1:12" s="242" customFormat="1" ht="70">
      <c r="A130" s="306">
        <v>26</v>
      </c>
      <c r="B130" s="307" t="s">
        <v>286</v>
      </c>
      <c r="C130" s="284" t="s">
        <v>31</v>
      </c>
      <c r="D130" s="421">
        <v>1</v>
      </c>
      <c r="E130" s="421">
        <v>1</v>
      </c>
      <c r="F130" s="272">
        <v>200</v>
      </c>
      <c r="G130" s="422">
        <v>4910.7142857142853</v>
      </c>
      <c r="H130" s="422">
        <f t="shared" si="63"/>
        <v>982142.85714285704</v>
      </c>
      <c r="I130" s="423">
        <f t="shared" si="64"/>
        <v>589.28571428571422</v>
      </c>
      <c r="J130" s="423">
        <f t="shared" si="65"/>
        <v>117857.14285714284</v>
      </c>
      <c r="K130" s="422">
        <f t="shared" si="66"/>
        <v>5500</v>
      </c>
      <c r="L130" s="422">
        <f t="shared" si="67"/>
        <v>1100000</v>
      </c>
    </row>
    <row r="131" spans="1:12" s="242" customFormat="1" ht="56">
      <c r="A131" s="306">
        <f t="shared" si="68"/>
        <v>27</v>
      </c>
      <c r="B131" s="289" t="s">
        <v>287</v>
      </c>
      <c r="C131" s="284" t="s">
        <v>31</v>
      </c>
      <c r="D131" s="421">
        <v>1</v>
      </c>
      <c r="E131" s="421">
        <v>1</v>
      </c>
      <c r="F131" s="272">
        <v>143</v>
      </c>
      <c r="G131" s="422">
        <v>1607.1428571428569</v>
      </c>
      <c r="H131" s="422">
        <f t="shared" si="63"/>
        <v>229821.42857142852</v>
      </c>
      <c r="I131" s="423">
        <f t="shared" si="64"/>
        <v>192.85714285714283</v>
      </c>
      <c r="J131" s="423">
        <f t="shared" si="65"/>
        <v>27578.571428571424</v>
      </c>
      <c r="K131" s="422">
        <f t="shared" si="66"/>
        <v>1799.9999999999998</v>
      </c>
      <c r="L131" s="422">
        <f t="shared" si="67"/>
        <v>257399.99999999994</v>
      </c>
    </row>
    <row r="132" spans="1:12" s="242" customFormat="1" ht="62.25" customHeight="1">
      <c r="A132" s="306">
        <v>28</v>
      </c>
      <c r="B132" s="289" t="s">
        <v>385</v>
      </c>
      <c r="C132" s="284" t="s">
        <v>31</v>
      </c>
      <c r="D132" s="421">
        <v>1</v>
      </c>
      <c r="E132" s="421">
        <v>1</v>
      </c>
      <c r="F132" s="272">
        <v>5905</v>
      </c>
      <c r="G132" s="422">
        <v>491.0714285714285</v>
      </c>
      <c r="H132" s="422">
        <f t="shared" si="63"/>
        <v>2899776.7857142854</v>
      </c>
      <c r="I132" s="423">
        <f t="shared" si="64"/>
        <v>58.928571428571416</v>
      </c>
      <c r="J132" s="423">
        <f t="shared" si="65"/>
        <v>347973.2142857142</v>
      </c>
      <c r="K132" s="422">
        <f t="shared" si="66"/>
        <v>549.99999999999989</v>
      </c>
      <c r="L132" s="422">
        <f t="shared" si="67"/>
        <v>3247749.9999999995</v>
      </c>
    </row>
    <row r="133" spans="1:12" s="242" customFormat="1" ht="136.5" customHeight="1">
      <c r="A133" s="306" t="s">
        <v>304</v>
      </c>
      <c r="B133" s="289" t="s">
        <v>386</v>
      </c>
      <c r="C133" s="284" t="s">
        <v>237</v>
      </c>
      <c r="D133" s="421">
        <v>1</v>
      </c>
      <c r="E133" s="421">
        <v>1</v>
      </c>
      <c r="F133" s="272">
        <v>2591</v>
      </c>
      <c r="G133" s="422">
        <v>26.785714285714285</v>
      </c>
      <c r="H133" s="422">
        <f t="shared" si="63"/>
        <v>69401.78571428571</v>
      </c>
      <c r="I133" s="423">
        <f t="shared" si="64"/>
        <v>3.214285714285714</v>
      </c>
      <c r="J133" s="423">
        <f t="shared" si="65"/>
        <v>8328.2142857142844</v>
      </c>
      <c r="K133" s="422">
        <f t="shared" si="66"/>
        <v>30</v>
      </c>
      <c r="L133" s="422">
        <f t="shared" si="67"/>
        <v>77730</v>
      </c>
    </row>
    <row r="134" spans="1:12" s="242" customFormat="1">
      <c r="A134" s="306" t="s">
        <v>234</v>
      </c>
      <c r="B134" s="289" t="s">
        <v>254</v>
      </c>
      <c r="C134" s="284" t="s">
        <v>237</v>
      </c>
      <c r="D134" s="421">
        <v>1</v>
      </c>
      <c r="E134" s="421">
        <v>1</v>
      </c>
      <c r="F134" s="272">
        <v>12113</v>
      </c>
      <c r="G134" s="422">
        <v>31.249999999999996</v>
      </c>
      <c r="H134" s="422">
        <f t="shared" si="63"/>
        <v>378531.24999999994</v>
      </c>
      <c r="I134" s="423">
        <f t="shared" si="64"/>
        <v>3.7499999999999996</v>
      </c>
      <c r="J134" s="423">
        <f t="shared" si="65"/>
        <v>45423.749999999993</v>
      </c>
      <c r="K134" s="422">
        <f t="shared" si="66"/>
        <v>34.999999999999993</v>
      </c>
      <c r="L134" s="422">
        <f t="shared" si="67"/>
        <v>423954.99999999994</v>
      </c>
    </row>
    <row r="135" spans="1:12" s="242" customFormat="1" ht="148.5" customHeight="1">
      <c r="A135" s="306">
        <v>30</v>
      </c>
      <c r="B135" s="289" t="s">
        <v>387</v>
      </c>
      <c r="C135" s="284" t="s">
        <v>75</v>
      </c>
      <c r="D135" s="421">
        <v>1</v>
      </c>
      <c r="E135" s="421">
        <v>1</v>
      </c>
      <c r="F135" s="272">
        <v>8</v>
      </c>
      <c r="G135" s="422">
        <v>33035.714285714283</v>
      </c>
      <c r="H135" s="422">
        <f t="shared" si="63"/>
        <v>264285.71428571426</v>
      </c>
      <c r="I135" s="423">
        <f t="shared" si="64"/>
        <v>3964.2857142857138</v>
      </c>
      <c r="J135" s="423">
        <f t="shared" si="65"/>
        <v>31714.28571428571</v>
      </c>
      <c r="K135" s="422">
        <f t="shared" si="66"/>
        <v>37000</v>
      </c>
      <c r="L135" s="422">
        <f t="shared" si="67"/>
        <v>296000</v>
      </c>
    </row>
    <row r="136" spans="1:12" s="242" customFormat="1" ht="56">
      <c r="A136" s="306">
        <f>A135+1</f>
        <v>31</v>
      </c>
      <c r="B136" s="308" t="s">
        <v>479</v>
      </c>
      <c r="C136" s="309" t="s">
        <v>31</v>
      </c>
      <c r="D136" s="421">
        <v>1</v>
      </c>
      <c r="E136" s="421">
        <v>1</v>
      </c>
      <c r="F136" s="272">
        <v>4210</v>
      </c>
      <c r="G136" s="422">
        <v>624.99999999999989</v>
      </c>
      <c r="H136" s="422">
        <f t="shared" si="63"/>
        <v>2631249.9999999995</v>
      </c>
      <c r="I136" s="423">
        <f t="shared" si="64"/>
        <v>74.999999999999986</v>
      </c>
      <c r="J136" s="423">
        <f t="shared" si="65"/>
        <v>315749.99999999994</v>
      </c>
      <c r="K136" s="422">
        <f t="shared" si="66"/>
        <v>699.99999999999989</v>
      </c>
      <c r="L136" s="422">
        <f t="shared" si="67"/>
        <v>2946999.9999999995</v>
      </c>
    </row>
    <row r="137" spans="1:12" s="242" customFormat="1" ht="56">
      <c r="A137" s="306">
        <f>A136+1</f>
        <v>32</v>
      </c>
      <c r="B137" s="308" t="s">
        <v>480</v>
      </c>
      <c r="C137" s="309" t="s">
        <v>31</v>
      </c>
      <c r="D137" s="421">
        <v>1</v>
      </c>
      <c r="E137" s="421">
        <v>1</v>
      </c>
      <c r="F137" s="272">
        <v>591</v>
      </c>
      <c r="G137" s="422">
        <v>1116.0714285714284</v>
      </c>
      <c r="H137" s="422">
        <f t="shared" si="63"/>
        <v>659598.2142857142</v>
      </c>
      <c r="I137" s="423">
        <f t="shared" si="64"/>
        <v>133.92857142857142</v>
      </c>
      <c r="J137" s="423">
        <f t="shared" si="65"/>
        <v>79151.78571428571</v>
      </c>
      <c r="K137" s="422">
        <f t="shared" si="66"/>
        <v>1249.9999999999998</v>
      </c>
      <c r="L137" s="422">
        <f t="shared" si="67"/>
        <v>738749.99999999988</v>
      </c>
    </row>
    <row r="138" spans="1:12" s="242" customFormat="1" ht="42">
      <c r="A138" s="306">
        <v>33</v>
      </c>
      <c r="B138" s="310" t="s">
        <v>289</v>
      </c>
      <c r="C138" s="309" t="s">
        <v>31</v>
      </c>
      <c r="D138" s="421">
        <v>1</v>
      </c>
      <c r="E138" s="421">
        <v>1</v>
      </c>
      <c r="F138" s="272">
        <v>445</v>
      </c>
      <c r="G138" s="422">
        <v>312.49999999999994</v>
      </c>
      <c r="H138" s="422">
        <f t="shared" si="63"/>
        <v>139062.49999999997</v>
      </c>
      <c r="I138" s="423">
        <f t="shared" si="64"/>
        <v>37.499999999999993</v>
      </c>
      <c r="J138" s="423">
        <f t="shared" si="65"/>
        <v>16687.499999999996</v>
      </c>
      <c r="K138" s="422">
        <f t="shared" si="66"/>
        <v>349.99999999999994</v>
      </c>
      <c r="L138" s="422">
        <f t="shared" si="67"/>
        <v>155749.99999999997</v>
      </c>
    </row>
    <row r="139" spans="1:12" s="242" customFormat="1" ht="84">
      <c r="A139" s="306">
        <v>34</v>
      </c>
      <c r="B139" s="310" t="s">
        <v>290</v>
      </c>
      <c r="C139" s="309" t="s">
        <v>31</v>
      </c>
      <c r="D139" s="421">
        <v>1</v>
      </c>
      <c r="E139" s="421">
        <v>1</v>
      </c>
      <c r="F139" s="272">
        <v>200</v>
      </c>
      <c r="G139" s="422">
        <v>312.49999999999994</v>
      </c>
      <c r="H139" s="422">
        <f t="shared" si="63"/>
        <v>62499.999999999985</v>
      </c>
      <c r="I139" s="423">
        <f t="shared" si="64"/>
        <v>37.499999999999993</v>
      </c>
      <c r="J139" s="423">
        <f t="shared" si="65"/>
        <v>7499.9999999999982</v>
      </c>
      <c r="K139" s="422">
        <f t="shared" si="66"/>
        <v>349.99999999999994</v>
      </c>
      <c r="L139" s="422">
        <f t="shared" si="67"/>
        <v>69999.999999999985</v>
      </c>
    </row>
    <row r="140" spans="1:12" s="242" customFormat="1" ht="102.75" customHeight="1">
      <c r="A140" s="306">
        <v>35</v>
      </c>
      <c r="B140" s="310" t="s">
        <v>374</v>
      </c>
      <c r="C140" s="309" t="s">
        <v>31</v>
      </c>
      <c r="D140" s="421">
        <v>1</v>
      </c>
      <c r="E140" s="421">
        <v>1</v>
      </c>
      <c r="F140" s="272">
        <v>200</v>
      </c>
      <c r="G140" s="422">
        <v>7142.8571428571422</v>
      </c>
      <c r="H140" s="422">
        <f t="shared" si="63"/>
        <v>1428571.4285714284</v>
      </c>
      <c r="I140" s="423">
        <f t="shared" si="64"/>
        <v>857.142857142857</v>
      </c>
      <c r="J140" s="423">
        <f t="shared" si="65"/>
        <v>171428.57142857139</v>
      </c>
      <c r="K140" s="422">
        <f t="shared" si="66"/>
        <v>7999.9999999999991</v>
      </c>
      <c r="L140" s="422">
        <f t="shared" si="67"/>
        <v>1599999.9999999998</v>
      </c>
    </row>
    <row r="141" spans="1:12" s="242" customFormat="1" ht="31.5" customHeight="1">
      <c r="A141" s="309">
        <v>36</v>
      </c>
      <c r="B141" s="311" t="s">
        <v>481</v>
      </c>
      <c r="C141" s="309" t="s">
        <v>80</v>
      </c>
      <c r="D141" s="421">
        <v>1</v>
      </c>
      <c r="E141" s="421">
        <v>1</v>
      </c>
      <c r="F141" s="272">
        <v>1000</v>
      </c>
      <c r="G141" s="422">
        <v>80.357142857142847</v>
      </c>
      <c r="H141" s="422">
        <f t="shared" si="63"/>
        <v>80357.142857142841</v>
      </c>
      <c r="I141" s="423">
        <f t="shared" si="64"/>
        <v>9.6428571428571406</v>
      </c>
      <c r="J141" s="423">
        <f t="shared" si="65"/>
        <v>9642.8571428571413</v>
      </c>
      <c r="K141" s="422">
        <f t="shared" si="66"/>
        <v>89.999999999999986</v>
      </c>
      <c r="L141" s="422">
        <f t="shared" si="67"/>
        <v>89999.999999999985</v>
      </c>
    </row>
    <row r="142" spans="1:12" s="242" customFormat="1" ht="42">
      <c r="A142" s="309">
        <v>37</v>
      </c>
      <c r="B142" s="311" t="s">
        <v>482</v>
      </c>
      <c r="C142" s="309" t="s">
        <v>80</v>
      </c>
      <c r="D142" s="421">
        <v>1</v>
      </c>
      <c r="E142" s="421">
        <v>1</v>
      </c>
      <c r="F142" s="272">
        <v>1000</v>
      </c>
      <c r="G142" s="422">
        <v>89.285714285714278</v>
      </c>
      <c r="H142" s="422">
        <f t="shared" si="63"/>
        <v>89285.714285714275</v>
      </c>
      <c r="I142" s="423">
        <f t="shared" si="64"/>
        <v>10.714285714285714</v>
      </c>
      <c r="J142" s="423">
        <f t="shared" si="65"/>
        <v>10714.285714285714</v>
      </c>
      <c r="K142" s="422">
        <f t="shared" si="66"/>
        <v>99.999999999999986</v>
      </c>
      <c r="L142" s="422">
        <f t="shared" si="67"/>
        <v>99999.999999999985</v>
      </c>
    </row>
    <row r="143" spans="1:12" s="242" customFormat="1" ht="48.75" customHeight="1">
      <c r="A143" s="309">
        <v>38</v>
      </c>
      <c r="B143" s="312" t="s">
        <v>397</v>
      </c>
      <c r="C143" s="309" t="s">
        <v>80</v>
      </c>
      <c r="D143" s="421">
        <v>1</v>
      </c>
      <c r="E143" s="421">
        <v>1</v>
      </c>
      <c r="F143" s="272">
        <v>800</v>
      </c>
      <c r="G143" s="422">
        <v>803.57142857142844</v>
      </c>
      <c r="H143" s="422">
        <f t="shared" si="63"/>
        <v>642857.14285714272</v>
      </c>
      <c r="I143" s="423">
        <f t="shared" si="64"/>
        <v>96.428571428571416</v>
      </c>
      <c r="J143" s="423">
        <f t="shared" si="65"/>
        <v>77142.85714285713</v>
      </c>
      <c r="K143" s="422">
        <f t="shared" si="66"/>
        <v>899.99999999999989</v>
      </c>
      <c r="L143" s="422">
        <f t="shared" si="67"/>
        <v>719999.99999999988</v>
      </c>
    </row>
    <row r="144" spans="1:12" s="242" customFormat="1" ht="73.5" customHeight="1">
      <c r="A144" s="309">
        <v>39</v>
      </c>
      <c r="B144" s="313" t="s">
        <v>483</v>
      </c>
      <c r="C144" s="314" t="s">
        <v>251</v>
      </c>
      <c r="D144" s="421">
        <v>1</v>
      </c>
      <c r="E144" s="421">
        <v>1</v>
      </c>
      <c r="F144" s="272">
        <v>40</v>
      </c>
      <c r="G144" s="422">
        <v>8750</v>
      </c>
      <c r="H144" s="422">
        <f t="shared" si="63"/>
        <v>350000</v>
      </c>
      <c r="I144" s="423">
        <f t="shared" si="64"/>
        <v>1050</v>
      </c>
      <c r="J144" s="423">
        <f t="shared" si="65"/>
        <v>42000</v>
      </c>
      <c r="K144" s="422">
        <f t="shared" si="66"/>
        <v>9800</v>
      </c>
      <c r="L144" s="422">
        <f t="shared" si="67"/>
        <v>392000</v>
      </c>
    </row>
    <row r="145" spans="1:12" s="242" customFormat="1" ht="70">
      <c r="A145" s="309">
        <v>40</v>
      </c>
      <c r="B145" s="276" t="s">
        <v>388</v>
      </c>
      <c r="C145" s="314" t="s">
        <v>75</v>
      </c>
      <c r="D145" s="421">
        <v>1</v>
      </c>
      <c r="E145" s="421">
        <v>1</v>
      </c>
      <c r="F145" s="272">
        <v>78</v>
      </c>
      <c r="G145" s="422">
        <v>241.07142857142856</v>
      </c>
      <c r="H145" s="422">
        <f t="shared" si="63"/>
        <v>18803.571428571428</v>
      </c>
      <c r="I145" s="423">
        <f t="shared" si="64"/>
        <v>28.928571428571427</v>
      </c>
      <c r="J145" s="423">
        <f t="shared" si="65"/>
        <v>2256.4285714285711</v>
      </c>
      <c r="K145" s="422">
        <f t="shared" si="66"/>
        <v>270</v>
      </c>
      <c r="L145" s="422">
        <f t="shared" si="67"/>
        <v>21060</v>
      </c>
    </row>
    <row r="146" spans="1:12" s="242" customFormat="1" ht="42">
      <c r="A146" s="309">
        <v>41</v>
      </c>
      <c r="B146" s="276" t="s">
        <v>292</v>
      </c>
      <c r="C146" s="314" t="s">
        <v>75</v>
      </c>
      <c r="D146" s="421">
        <v>1</v>
      </c>
      <c r="E146" s="421">
        <v>1</v>
      </c>
      <c r="F146" s="272">
        <v>78</v>
      </c>
      <c r="G146" s="422">
        <v>200.89285714285711</v>
      </c>
      <c r="H146" s="422">
        <f t="shared" si="63"/>
        <v>15669.642857142855</v>
      </c>
      <c r="I146" s="423">
        <f t="shared" si="64"/>
        <v>24.107142857142854</v>
      </c>
      <c r="J146" s="423">
        <f t="shared" si="65"/>
        <v>1880.3571428571427</v>
      </c>
      <c r="K146" s="422">
        <f t="shared" si="66"/>
        <v>224.99999999999997</v>
      </c>
      <c r="L146" s="422">
        <f t="shared" si="67"/>
        <v>17549.999999999996</v>
      </c>
    </row>
    <row r="147" spans="1:12" s="242" customFormat="1" ht="51" customHeight="1">
      <c r="A147" s="309">
        <v>42</v>
      </c>
      <c r="B147" s="276" t="s">
        <v>389</v>
      </c>
      <c r="C147" s="314" t="s">
        <v>7</v>
      </c>
      <c r="D147" s="421">
        <v>1</v>
      </c>
      <c r="E147" s="421">
        <v>1</v>
      </c>
      <c r="F147" s="272">
        <v>3080</v>
      </c>
      <c r="G147" s="422">
        <v>89.285714285714278</v>
      </c>
      <c r="H147" s="422">
        <f t="shared" si="63"/>
        <v>275000</v>
      </c>
      <c r="I147" s="423">
        <f t="shared" si="64"/>
        <v>10.714285714285714</v>
      </c>
      <c r="J147" s="423">
        <f t="shared" si="65"/>
        <v>33000</v>
      </c>
      <c r="K147" s="422">
        <f t="shared" si="66"/>
        <v>99.999999999999986</v>
      </c>
      <c r="L147" s="422">
        <f t="shared" si="67"/>
        <v>308000</v>
      </c>
    </row>
    <row r="148" spans="1:12" s="242" customFormat="1" ht="112">
      <c r="A148" s="309" t="s">
        <v>303</v>
      </c>
      <c r="B148" s="276" t="s">
        <v>294</v>
      </c>
      <c r="C148" s="314" t="s">
        <v>80</v>
      </c>
      <c r="D148" s="421">
        <v>1</v>
      </c>
      <c r="E148" s="421">
        <v>1</v>
      </c>
      <c r="F148" s="272">
        <v>308</v>
      </c>
      <c r="G148" s="422">
        <v>1071.4285714285713</v>
      </c>
      <c r="H148" s="422">
        <f t="shared" si="63"/>
        <v>329999.99999999994</v>
      </c>
      <c r="I148" s="423">
        <f t="shared" si="64"/>
        <v>128.57142857142856</v>
      </c>
      <c r="J148" s="423">
        <f t="shared" si="65"/>
        <v>39599.999999999993</v>
      </c>
      <c r="K148" s="422">
        <f t="shared" si="66"/>
        <v>1200</v>
      </c>
      <c r="L148" s="422">
        <f t="shared" si="67"/>
        <v>369599.99999999994</v>
      </c>
    </row>
    <row r="149" spans="1:12" s="242" customFormat="1" ht="132" customHeight="1">
      <c r="A149" s="309" t="s">
        <v>234</v>
      </c>
      <c r="B149" s="276" t="s">
        <v>295</v>
      </c>
      <c r="C149" s="314" t="s">
        <v>80</v>
      </c>
      <c r="D149" s="421">
        <v>1</v>
      </c>
      <c r="E149" s="421">
        <v>1</v>
      </c>
      <c r="F149" s="272">
        <v>2772</v>
      </c>
      <c r="G149" s="422">
        <v>580.35714285714278</v>
      </c>
      <c r="H149" s="422">
        <f t="shared" si="63"/>
        <v>1608749.9999999998</v>
      </c>
      <c r="I149" s="423">
        <f t="shared" si="64"/>
        <v>69.642857142857125</v>
      </c>
      <c r="J149" s="423">
        <f t="shared" si="65"/>
        <v>193049.99999999994</v>
      </c>
      <c r="K149" s="422">
        <f t="shared" si="66"/>
        <v>649.99999999999989</v>
      </c>
      <c r="L149" s="422">
        <f t="shared" si="67"/>
        <v>1801799.9999999998</v>
      </c>
    </row>
    <row r="150" spans="1:12" s="242" customFormat="1" ht="75.75" customHeight="1">
      <c r="A150" s="309">
        <v>44</v>
      </c>
      <c r="B150" s="315" t="s">
        <v>402</v>
      </c>
      <c r="C150" s="316"/>
      <c r="D150" s="316"/>
      <c r="E150" s="316"/>
      <c r="F150" s="272"/>
      <c r="G150" s="316"/>
      <c r="H150" s="316"/>
      <c r="I150" s="316"/>
      <c r="J150" s="316"/>
      <c r="K150" s="316"/>
      <c r="L150" s="316"/>
    </row>
    <row r="151" spans="1:12" s="242" customFormat="1">
      <c r="A151" s="309" t="s">
        <v>230</v>
      </c>
      <c r="B151" s="315" t="s">
        <v>324</v>
      </c>
      <c r="C151" s="316" t="s">
        <v>75</v>
      </c>
      <c r="D151" s="421">
        <v>1</v>
      </c>
      <c r="E151" s="421">
        <v>1</v>
      </c>
      <c r="F151" s="272">
        <v>25</v>
      </c>
      <c r="G151" s="422">
        <v>205.35714285714283</v>
      </c>
      <c r="H151" s="422">
        <f t="shared" ref="H151:H165" si="69">D151*E151*F151*G151</f>
        <v>5133.9285714285706</v>
      </c>
      <c r="I151" s="423">
        <f t="shared" ref="I151:I165" si="70">G151*0.12</f>
        <v>24.642857142857139</v>
      </c>
      <c r="J151" s="423">
        <f t="shared" ref="J151:J165" si="71">F151*I151</f>
        <v>616.07142857142844</v>
      </c>
      <c r="K151" s="422">
        <f t="shared" ref="K151:K165" si="72">G151+I151</f>
        <v>229.99999999999997</v>
      </c>
      <c r="L151" s="422">
        <f t="shared" ref="L151:L165" si="73">H151+J151</f>
        <v>5749.9999999999991</v>
      </c>
    </row>
    <row r="152" spans="1:12" s="242" customFormat="1">
      <c r="A152" s="309" t="s">
        <v>234</v>
      </c>
      <c r="B152" s="315" t="s">
        <v>325</v>
      </c>
      <c r="C152" s="316" t="s">
        <v>75</v>
      </c>
      <c r="D152" s="421">
        <v>1</v>
      </c>
      <c r="E152" s="421">
        <v>1</v>
      </c>
      <c r="F152" s="272">
        <v>25</v>
      </c>
      <c r="G152" s="422">
        <v>624.99999999999989</v>
      </c>
      <c r="H152" s="422">
        <f t="shared" si="69"/>
        <v>15624.999999999996</v>
      </c>
      <c r="I152" s="423">
        <f t="shared" si="70"/>
        <v>74.999999999999986</v>
      </c>
      <c r="J152" s="423">
        <f t="shared" si="71"/>
        <v>1874.9999999999995</v>
      </c>
      <c r="K152" s="422">
        <f t="shared" si="72"/>
        <v>699.99999999999989</v>
      </c>
      <c r="L152" s="422">
        <f t="shared" si="73"/>
        <v>17499.999999999996</v>
      </c>
    </row>
    <row r="153" spans="1:12" s="242" customFormat="1" ht="56">
      <c r="A153" s="278">
        <v>45</v>
      </c>
      <c r="B153" s="292" t="s">
        <v>296</v>
      </c>
      <c r="C153" s="284" t="s">
        <v>31</v>
      </c>
      <c r="D153" s="421">
        <v>1</v>
      </c>
      <c r="E153" s="421">
        <v>1</v>
      </c>
      <c r="F153" s="272">
        <v>3772</v>
      </c>
      <c r="G153" s="422">
        <v>267.85714285714283</v>
      </c>
      <c r="H153" s="422">
        <f t="shared" si="69"/>
        <v>1010357.1428571427</v>
      </c>
      <c r="I153" s="423">
        <f t="shared" si="70"/>
        <v>32.142857142857139</v>
      </c>
      <c r="J153" s="423">
        <f t="shared" si="71"/>
        <v>121242.85714285713</v>
      </c>
      <c r="K153" s="422">
        <f t="shared" si="72"/>
        <v>300</v>
      </c>
      <c r="L153" s="422">
        <f t="shared" si="73"/>
        <v>1131599.9999999998</v>
      </c>
    </row>
    <row r="154" spans="1:12" s="242" customFormat="1" ht="56">
      <c r="A154" s="278">
        <v>46</v>
      </c>
      <c r="B154" s="292" t="s">
        <v>297</v>
      </c>
      <c r="C154" s="284" t="s">
        <v>31</v>
      </c>
      <c r="D154" s="421">
        <v>1</v>
      </c>
      <c r="E154" s="421">
        <v>1</v>
      </c>
      <c r="F154" s="272">
        <v>3772</v>
      </c>
      <c r="G154" s="422">
        <v>1116.0714285714284</v>
      </c>
      <c r="H154" s="422">
        <f t="shared" si="69"/>
        <v>4209821.4285714282</v>
      </c>
      <c r="I154" s="423">
        <f t="shared" si="70"/>
        <v>133.92857142857142</v>
      </c>
      <c r="J154" s="423">
        <f t="shared" si="71"/>
        <v>505178.57142857136</v>
      </c>
      <c r="K154" s="422">
        <f t="shared" si="72"/>
        <v>1249.9999999999998</v>
      </c>
      <c r="L154" s="422">
        <f t="shared" si="73"/>
        <v>4715000</v>
      </c>
    </row>
    <row r="155" spans="1:12" s="242" customFormat="1" ht="107.25" customHeight="1">
      <c r="A155" s="278">
        <v>47</v>
      </c>
      <c r="B155" s="292" t="s">
        <v>320</v>
      </c>
      <c r="C155" s="284" t="s">
        <v>31</v>
      </c>
      <c r="D155" s="421">
        <v>1</v>
      </c>
      <c r="E155" s="421">
        <v>1</v>
      </c>
      <c r="F155" s="272">
        <v>3772</v>
      </c>
      <c r="G155" s="422">
        <v>1696.4285714285713</v>
      </c>
      <c r="H155" s="422">
        <f t="shared" si="69"/>
        <v>6398928.5714285709</v>
      </c>
      <c r="I155" s="423">
        <f t="shared" si="70"/>
        <v>203.57142857142856</v>
      </c>
      <c r="J155" s="423">
        <f t="shared" si="71"/>
        <v>767871.42857142852</v>
      </c>
      <c r="K155" s="422">
        <f t="shared" si="72"/>
        <v>1900</v>
      </c>
      <c r="L155" s="422">
        <f t="shared" si="73"/>
        <v>7166799.9999999991</v>
      </c>
    </row>
    <row r="156" spans="1:12" s="242" customFormat="1" ht="151.5" customHeight="1">
      <c r="A156" s="317">
        <v>48</v>
      </c>
      <c r="B156" s="318" t="s">
        <v>390</v>
      </c>
      <c r="C156" s="317" t="s">
        <v>31</v>
      </c>
      <c r="D156" s="421">
        <v>1</v>
      </c>
      <c r="E156" s="421">
        <v>1</v>
      </c>
      <c r="F156" s="272">
        <v>380</v>
      </c>
      <c r="G156" s="422">
        <v>2053.5714285714284</v>
      </c>
      <c r="H156" s="422">
        <f t="shared" si="69"/>
        <v>780357.14285714284</v>
      </c>
      <c r="I156" s="423">
        <f t="shared" si="70"/>
        <v>246.42857142857142</v>
      </c>
      <c r="J156" s="423">
        <f t="shared" si="71"/>
        <v>93642.857142857145</v>
      </c>
      <c r="K156" s="422">
        <f t="shared" si="72"/>
        <v>2300</v>
      </c>
      <c r="L156" s="422">
        <f t="shared" si="73"/>
        <v>874000</v>
      </c>
    </row>
    <row r="157" spans="1:12" s="242" customFormat="1" ht="98">
      <c r="A157" s="278">
        <v>49</v>
      </c>
      <c r="B157" s="292" t="s">
        <v>298</v>
      </c>
      <c r="C157" s="284" t="s">
        <v>31</v>
      </c>
      <c r="D157" s="421">
        <v>1</v>
      </c>
      <c r="E157" s="421">
        <v>1</v>
      </c>
      <c r="F157" s="272">
        <v>1510</v>
      </c>
      <c r="G157" s="422">
        <v>1874.9999999999998</v>
      </c>
      <c r="H157" s="422">
        <f t="shared" si="69"/>
        <v>2831249.9999999995</v>
      </c>
      <c r="I157" s="423">
        <f t="shared" si="70"/>
        <v>224.99999999999997</v>
      </c>
      <c r="J157" s="423">
        <f t="shared" si="71"/>
        <v>339749.99999999994</v>
      </c>
      <c r="K157" s="422">
        <f t="shared" si="72"/>
        <v>2099.9999999999995</v>
      </c>
      <c r="L157" s="422">
        <f t="shared" si="73"/>
        <v>3170999.9999999995</v>
      </c>
    </row>
    <row r="158" spans="1:12" s="242" customFormat="1" ht="56">
      <c r="A158" s="278">
        <v>50</v>
      </c>
      <c r="B158" s="292" t="s">
        <v>299</v>
      </c>
      <c r="C158" s="284" t="s">
        <v>80</v>
      </c>
      <c r="D158" s="421">
        <v>1</v>
      </c>
      <c r="E158" s="421">
        <v>1</v>
      </c>
      <c r="F158" s="272">
        <v>10051</v>
      </c>
      <c r="G158" s="422">
        <v>31.249999999999996</v>
      </c>
      <c r="H158" s="422">
        <f t="shared" si="69"/>
        <v>314093.74999999994</v>
      </c>
      <c r="I158" s="423">
        <f t="shared" si="70"/>
        <v>3.7499999999999996</v>
      </c>
      <c r="J158" s="423">
        <f t="shared" si="71"/>
        <v>37691.249999999993</v>
      </c>
      <c r="K158" s="422">
        <f t="shared" si="72"/>
        <v>34.999999999999993</v>
      </c>
      <c r="L158" s="422">
        <f t="shared" si="73"/>
        <v>351784.99999999994</v>
      </c>
    </row>
    <row r="159" spans="1:12" s="242" customFormat="1" ht="70">
      <c r="A159" s="278">
        <v>51</v>
      </c>
      <c r="B159" s="292" t="s">
        <v>321</v>
      </c>
      <c r="C159" s="284" t="s">
        <v>80</v>
      </c>
      <c r="D159" s="421">
        <v>1</v>
      </c>
      <c r="E159" s="421">
        <v>1</v>
      </c>
      <c r="F159" s="272">
        <v>10051</v>
      </c>
      <c r="G159" s="422">
        <v>13.392857142857142</v>
      </c>
      <c r="H159" s="422">
        <f t="shared" si="69"/>
        <v>134611.60714285713</v>
      </c>
      <c r="I159" s="423">
        <f t="shared" si="70"/>
        <v>1.607142857142857</v>
      </c>
      <c r="J159" s="423">
        <f t="shared" si="71"/>
        <v>16153.392857142855</v>
      </c>
      <c r="K159" s="422">
        <f t="shared" si="72"/>
        <v>15</v>
      </c>
      <c r="L159" s="422">
        <f t="shared" si="73"/>
        <v>150765</v>
      </c>
    </row>
    <row r="160" spans="1:12" s="242" customFormat="1" ht="86.25" customHeight="1">
      <c r="A160" s="278">
        <v>52</v>
      </c>
      <c r="B160" s="292" t="s">
        <v>327</v>
      </c>
      <c r="C160" s="284" t="s">
        <v>80</v>
      </c>
      <c r="D160" s="421">
        <v>1</v>
      </c>
      <c r="E160" s="421">
        <v>1</v>
      </c>
      <c r="F160" s="272">
        <v>10051</v>
      </c>
      <c r="G160" s="422">
        <v>26.785714285714285</v>
      </c>
      <c r="H160" s="422">
        <f t="shared" si="69"/>
        <v>269223.21428571426</v>
      </c>
      <c r="I160" s="423">
        <f t="shared" si="70"/>
        <v>3.214285714285714</v>
      </c>
      <c r="J160" s="423">
        <f t="shared" si="71"/>
        <v>32306.78571428571</v>
      </c>
      <c r="K160" s="422">
        <f t="shared" si="72"/>
        <v>30</v>
      </c>
      <c r="L160" s="422">
        <f t="shared" si="73"/>
        <v>301530</v>
      </c>
    </row>
    <row r="161" spans="1:12" s="242" customFormat="1" ht="176.25" customHeight="1">
      <c r="A161" s="278">
        <v>53</v>
      </c>
      <c r="B161" s="292" t="s">
        <v>326</v>
      </c>
      <c r="C161" s="301" t="s">
        <v>31</v>
      </c>
      <c r="D161" s="421">
        <v>1</v>
      </c>
      <c r="E161" s="421">
        <v>1</v>
      </c>
      <c r="F161" s="272">
        <v>505</v>
      </c>
      <c r="G161" s="422">
        <v>5803.5714285714284</v>
      </c>
      <c r="H161" s="422">
        <f t="shared" si="69"/>
        <v>2930803.5714285714</v>
      </c>
      <c r="I161" s="423">
        <f t="shared" si="70"/>
        <v>696.42857142857133</v>
      </c>
      <c r="J161" s="423">
        <f t="shared" si="71"/>
        <v>351696.42857142852</v>
      </c>
      <c r="K161" s="422">
        <f t="shared" si="72"/>
        <v>6500</v>
      </c>
      <c r="L161" s="422">
        <f t="shared" si="73"/>
        <v>3282500</v>
      </c>
    </row>
    <row r="162" spans="1:12" s="242" customFormat="1" ht="112">
      <c r="A162" s="278">
        <v>54</v>
      </c>
      <c r="B162" s="319" t="s">
        <v>300</v>
      </c>
      <c r="C162" s="301" t="s">
        <v>31</v>
      </c>
      <c r="D162" s="421">
        <v>1</v>
      </c>
      <c r="E162" s="421">
        <v>1</v>
      </c>
      <c r="F162" s="272">
        <v>255</v>
      </c>
      <c r="G162" s="422">
        <v>7142.8571428571422</v>
      </c>
      <c r="H162" s="422">
        <f t="shared" si="69"/>
        <v>1821428.5714285714</v>
      </c>
      <c r="I162" s="423">
        <f t="shared" si="70"/>
        <v>857.142857142857</v>
      </c>
      <c r="J162" s="423">
        <f t="shared" si="71"/>
        <v>218571.42857142852</v>
      </c>
      <c r="K162" s="422">
        <f t="shared" si="72"/>
        <v>7999.9999999999991</v>
      </c>
      <c r="L162" s="422">
        <f t="shared" si="73"/>
        <v>2040000</v>
      </c>
    </row>
    <row r="163" spans="1:12" s="242" customFormat="1" ht="112">
      <c r="A163" s="278">
        <v>55</v>
      </c>
      <c r="B163" s="292" t="s">
        <v>301</v>
      </c>
      <c r="C163" s="284" t="s">
        <v>31</v>
      </c>
      <c r="D163" s="421">
        <v>1</v>
      </c>
      <c r="E163" s="421">
        <v>1</v>
      </c>
      <c r="F163" s="272">
        <v>130</v>
      </c>
      <c r="G163" s="422">
        <v>8035.7142857142853</v>
      </c>
      <c r="H163" s="422">
        <f t="shared" si="69"/>
        <v>1044642.857142857</v>
      </c>
      <c r="I163" s="423">
        <f t="shared" si="70"/>
        <v>964.28571428571422</v>
      </c>
      <c r="J163" s="423">
        <f t="shared" si="71"/>
        <v>125357.14285714286</v>
      </c>
      <c r="K163" s="422">
        <f t="shared" si="72"/>
        <v>9000</v>
      </c>
      <c r="L163" s="422">
        <f t="shared" si="73"/>
        <v>1170000</v>
      </c>
    </row>
    <row r="164" spans="1:12" s="242" customFormat="1" ht="120.75" customHeight="1">
      <c r="A164" s="278">
        <v>56</v>
      </c>
      <c r="B164" s="292" t="s">
        <v>322</v>
      </c>
      <c r="C164" s="284" t="s">
        <v>31</v>
      </c>
      <c r="D164" s="421">
        <v>1</v>
      </c>
      <c r="E164" s="421">
        <v>1</v>
      </c>
      <c r="F164" s="272">
        <v>255</v>
      </c>
      <c r="G164" s="422">
        <v>5624.9999999999991</v>
      </c>
      <c r="H164" s="422">
        <f t="shared" si="69"/>
        <v>1434374.9999999998</v>
      </c>
      <c r="I164" s="423">
        <f t="shared" si="70"/>
        <v>674.99999999999989</v>
      </c>
      <c r="J164" s="423">
        <f t="shared" si="71"/>
        <v>172124.99999999997</v>
      </c>
      <c r="K164" s="422">
        <f t="shared" si="72"/>
        <v>6299.9999999999991</v>
      </c>
      <c r="L164" s="422">
        <f t="shared" si="73"/>
        <v>1606499.9999999998</v>
      </c>
    </row>
    <row r="165" spans="1:12" s="242" customFormat="1" ht="271.5" customHeight="1">
      <c r="A165" s="278">
        <v>57</v>
      </c>
      <c r="B165" s="289" t="s">
        <v>323</v>
      </c>
      <c r="C165" s="284" t="s">
        <v>31</v>
      </c>
      <c r="D165" s="421">
        <v>1</v>
      </c>
      <c r="E165" s="421">
        <v>1</v>
      </c>
      <c r="F165" s="272">
        <v>505</v>
      </c>
      <c r="G165" s="422">
        <v>7142.8571428571422</v>
      </c>
      <c r="H165" s="422">
        <f t="shared" si="69"/>
        <v>3607142.8571428568</v>
      </c>
      <c r="I165" s="423">
        <f t="shared" si="70"/>
        <v>857.142857142857</v>
      </c>
      <c r="J165" s="423">
        <f t="shared" si="71"/>
        <v>432857.14285714278</v>
      </c>
      <c r="K165" s="422">
        <f t="shared" si="72"/>
        <v>7999.9999999999991</v>
      </c>
      <c r="L165" s="422">
        <f t="shared" si="73"/>
        <v>4039999.9999999995</v>
      </c>
    </row>
    <row r="166" spans="1:12" s="242" customFormat="1" ht="28">
      <c r="A166" s="277"/>
      <c r="B166" s="320" t="s">
        <v>329</v>
      </c>
      <c r="C166" s="284"/>
      <c r="D166" s="284"/>
      <c r="E166" s="284"/>
      <c r="F166" s="321"/>
      <c r="G166" s="284"/>
      <c r="H166" s="270">
        <f>SUM(H8:H165)</f>
        <v>191088999.99999988</v>
      </c>
      <c r="I166" s="284"/>
      <c r="J166" s="270">
        <f>SUM(J8:J165)</f>
        <v>22930680.000000015</v>
      </c>
      <c r="K166" s="284"/>
      <c r="L166" s="270">
        <f>SUM(L8:L165)</f>
        <v>214019680</v>
      </c>
    </row>
    <row r="167" spans="1:12" s="242" customFormat="1">
      <c r="A167" s="322"/>
      <c r="B167" s="323"/>
      <c r="C167" s="324"/>
      <c r="D167" s="324"/>
      <c r="E167" s="324"/>
      <c r="F167" s="324"/>
      <c r="G167" s="324"/>
      <c r="H167" s="324"/>
      <c r="I167" s="324"/>
      <c r="J167" s="324"/>
      <c r="K167" s="324"/>
      <c r="L167" s="324"/>
    </row>
    <row r="168" spans="1:12" s="242" customFormat="1">
      <c r="A168" s="322"/>
      <c r="B168" s="323"/>
      <c r="C168" s="324"/>
      <c r="D168" s="324"/>
      <c r="E168" s="324"/>
      <c r="F168" s="324"/>
      <c r="G168" s="324"/>
      <c r="H168" s="324"/>
      <c r="I168" s="324"/>
      <c r="J168" s="324"/>
      <c r="K168" s="324"/>
      <c r="L168" s="324"/>
    </row>
    <row r="169" spans="1:12" s="242" customFormat="1">
      <c r="A169" s="322"/>
      <c r="B169" s="323"/>
      <c r="C169" s="324"/>
      <c r="D169" s="324"/>
      <c r="E169" s="324"/>
      <c r="F169" s="324"/>
      <c r="G169" s="324"/>
      <c r="H169" s="324"/>
      <c r="I169" s="324"/>
      <c r="J169" s="324"/>
      <c r="K169" s="324"/>
      <c r="L169" s="324"/>
    </row>
    <row r="170" spans="1:12" s="242" customFormat="1">
      <c r="A170" s="322"/>
      <c r="B170" s="323"/>
      <c r="C170" s="324"/>
      <c r="D170" s="324"/>
      <c r="E170" s="324"/>
      <c r="F170" s="324"/>
      <c r="G170" s="324"/>
      <c r="H170" s="324"/>
      <c r="I170" s="324"/>
      <c r="J170" s="324"/>
      <c r="K170" s="324"/>
      <c r="L170" s="324"/>
    </row>
    <row r="171" spans="1:12" s="242" customFormat="1">
      <c r="A171" s="322"/>
      <c r="B171" s="323"/>
      <c r="C171" s="324"/>
      <c r="D171" s="324"/>
      <c r="E171" s="324"/>
      <c r="F171" s="324"/>
      <c r="G171" s="324"/>
      <c r="H171" s="324"/>
      <c r="I171" s="324"/>
      <c r="J171" s="324"/>
      <c r="K171" s="324"/>
      <c r="L171" s="324"/>
    </row>
    <row r="172" spans="1:12" s="242" customFormat="1">
      <c r="A172" s="322"/>
      <c r="B172" s="323"/>
      <c r="C172" s="324"/>
      <c r="D172" s="324"/>
      <c r="E172" s="324"/>
      <c r="F172" s="324"/>
      <c r="G172" s="324"/>
      <c r="H172" s="324"/>
      <c r="I172" s="324"/>
      <c r="J172" s="324"/>
      <c r="K172" s="324"/>
      <c r="L172" s="324"/>
    </row>
    <row r="173" spans="1:12" s="242" customFormat="1">
      <c r="A173" s="322"/>
      <c r="B173" s="323"/>
      <c r="C173" s="325"/>
      <c r="D173" s="325"/>
      <c r="E173" s="325"/>
      <c r="F173" s="325"/>
      <c r="G173" s="325"/>
      <c r="H173" s="325"/>
      <c r="I173" s="325"/>
      <c r="J173" s="325"/>
      <c r="K173" s="325"/>
      <c r="L173" s="325"/>
    </row>
    <row r="174" spans="1:12" s="242" customFormat="1">
      <c r="A174" s="322"/>
      <c r="B174" s="323"/>
      <c r="C174" s="325"/>
      <c r="D174" s="325"/>
      <c r="E174" s="325"/>
      <c r="F174" s="325"/>
      <c r="G174" s="325"/>
      <c r="H174" s="325"/>
      <c r="I174" s="325"/>
      <c r="J174" s="325"/>
      <c r="K174" s="325"/>
      <c r="L174" s="325"/>
    </row>
    <row r="175" spans="1:12" s="242" customFormat="1">
      <c r="A175" s="322"/>
      <c r="B175" s="323"/>
      <c r="C175" s="325"/>
      <c r="D175" s="325"/>
      <c r="E175" s="325"/>
      <c r="F175" s="325"/>
      <c r="G175" s="325"/>
      <c r="H175" s="325"/>
      <c r="I175" s="325"/>
      <c r="J175" s="325"/>
      <c r="K175" s="325"/>
      <c r="L175" s="325"/>
    </row>
    <row r="176" spans="1:12" s="242" customFormat="1" ht="18.75" customHeight="1">
      <c r="A176" s="322"/>
      <c r="B176" s="323"/>
      <c r="C176" s="325"/>
      <c r="D176" s="325"/>
      <c r="E176" s="325"/>
      <c r="F176" s="325"/>
      <c r="G176" s="325"/>
      <c r="H176" s="325"/>
      <c r="I176" s="325"/>
      <c r="J176" s="325"/>
      <c r="K176" s="325"/>
      <c r="L176" s="325"/>
    </row>
    <row r="177" spans="1:12">
      <c r="B177" s="323"/>
      <c r="C177" s="325"/>
      <c r="D177" s="325"/>
      <c r="E177" s="325"/>
      <c r="F177" s="325"/>
      <c r="G177" s="325"/>
      <c r="H177" s="325"/>
      <c r="I177" s="325"/>
      <c r="J177" s="325"/>
      <c r="K177" s="325"/>
      <c r="L177" s="325"/>
    </row>
    <row r="178" spans="1:12" ht="38.25" customHeight="1">
      <c r="B178" s="323"/>
      <c r="C178" s="325"/>
      <c r="D178" s="325"/>
      <c r="E178" s="325"/>
      <c r="F178" s="325"/>
      <c r="G178" s="325"/>
      <c r="H178" s="325"/>
      <c r="I178" s="325"/>
      <c r="J178" s="325"/>
      <c r="K178" s="325"/>
      <c r="L178" s="325"/>
    </row>
    <row r="179" spans="1:12">
      <c r="B179" s="323"/>
      <c r="C179" s="325"/>
      <c r="D179" s="325"/>
      <c r="E179" s="325"/>
      <c r="F179" s="325"/>
      <c r="G179" s="325"/>
      <c r="H179" s="325"/>
      <c r="I179" s="325"/>
      <c r="J179" s="325"/>
      <c r="K179" s="325"/>
      <c r="L179" s="325"/>
    </row>
    <row r="180" spans="1:12">
      <c r="B180" s="323"/>
      <c r="C180" s="325"/>
      <c r="D180" s="325"/>
      <c r="E180" s="325"/>
      <c r="F180" s="325"/>
      <c r="G180" s="325"/>
      <c r="H180" s="325"/>
      <c r="I180" s="325"/>
      <c r="J180" s="325"/>
      <c r="K180" s="325"/>
      <c r="L180" s="325"/>
    </row>
    <row r="181" spans="1:12">
      <c r="B181" s="323"/>
      <c r="C181" s="325"/>
      <c r="D181" s="325"/>
      <c r="E181" s="325"/>
      <c r="F181" s="325"/>
      <c r="G181" s="325"/>
      <c r="H181" s="325"/>
      <c r="I181" s="325"/>
      <c r="J181" s="325"/>
      <c r="K181" s="325"/>
      <c r="L181" s="325"/>
    </row>
    <row r="182" spans="1:12" s="242" customFormat="1">
      <c r="A182" s="322"/>
      <c r="B182" s="323"/>
      <c r="C182" s="325"/>
      <c r="D182" s="325"/>
      <c r="E182" s="325"/>
      <c r="F182" s="325"/>
      <c r="G182" s="325"/>
      <c r="H182" s="325"/>
      <c r="I182" s="325"/>
      <c r="J182" s="325"/>
      <c r="K182" s="325"/>
      <c r="L182" s="325"/>
    </row>
    <row r="183" spans="1:12" s="242" customFormat="1">
      <c r="A183" s="322"/>
      <c r="B183" s="323"/>
      <c r="C183" s="325"/>
      <c r="D183" s="325"/>
      <c r="E183" s="325"/>
      <c r="F183" s="325"/>
      <c r="G183" s="325"/>
      <c r="H183" s="325"/>
      <c r="I183" s="325"/>
      <c r="J183" s="325"/>
      <c r="K183" s="325"/>
      <c r="L183" s="325"/>
    </row>
    <row r="184" spans="1:12" s="242" customFormat="1">
      <c r="A184" s="322"/>
      <c r="B184" s="323"/>
      <c r="C184" s="325"/>
      <c r="D184" s="325"/>
      <c r="E184" s="325"/>
      <c r="F184" s="325"/>
      <c r="G184" s="325"/>
      <c r="H184" s="325"/>
      <c r="I184" s="325"/>
      <c r="J184" s="325"/>
      <c r="K184" s="325"/>
      <c r="L184" s="325"/>
    </row>
    <row r="185" spans="1:12" s="242" customFormat="1">
      <c r="A185" s="322"/>
      <c r="B185" s="323"/>
      <c r="C185" s="325"/>
      <c r="D185" s="325"/>
      <c r="E185" s="325"/>
      <c r="F185" s="325"/>
      <c r="G185" s="325"/>
      <c r="H185" s="325"/>
      <c r="I185" s="325"/>
      <c r="J185" s="325"/>
      <c r="K185" s="325"/>
      <c r="L185" s="325"/>
    </row>
    <row r="186" spans="1:12" s="242" customFormat="1">
      <c r="A186" s="322"/>
      <c r="B186" s="323"/>
      <c r="C186" s="325"/>
      <c r="D186" s="325"/>
      <c r="E186" s="325"/>
      <c r="F186" s="325"/>
      <c r="G186" s="325"/>
      <c r="H186" s="325"/>
      <c r="I186" s="325"/>
      <c r="J186" s="325"/>
      <c r="K186" s="325"/>
      <c r="L186" s="325"/>
    </row>
    <row r="187" spans="1:12" s="242" customFormat="1">
      <c r="A187" s="322"/>
      <c r="B187" s="323"/>
      <c r="C187" s="325"/>
      <c r="D187" s="325"/>
      <c r="E187" s="325"/>
      <c r="F187" s="325"/>
      <c r="G187" s="325"/>
      <c r="H187" s="325"/>
      <c r="I187" s="325"/>
      <c r="J187" s="325"/>
      <c r="K187" s="325"/>
      <c r="L187" s="325"/>
    </row>
    <row r="188" spans="1:12" s="242" customFormat="1">
      <c r="A188" s="322"/>
      <c r="B188" s="323"/>
      <c r="C188" s="325"/>
      <c r="D188" s="325"/>
      <c r="E188" s="325"/>
      <c r="F188" s="325"/>
      <c r="G188" s="325"/>
      <c r="H188" s="325"/>
      <c r="I188" s="325"/>
      <c r="J188" s="325"/>
      <c r="K188" s="325"/>
      <c r="L188" s="325"/>
    </row>
    <row r="189" spans="1:12" s="242" customFormat="1">
      <c r="A189" s="322"/>
      <c r="B189" s="323"/>
      <c r="C189" s="325"/>
      <c r="D189" s="325"/>
      <c r="E189" s="325"/>
      <c r="F189" s="325"/>
      <c r="G189" s="325"/>
      <c r="H189" s="325"/>
      <c r="I189" s="325"/>
      <c r="J189" s="325"/>
      <c r="K189" s="325"/>
      <c r="L189" s="325"/>
    </row>
    <row r="190" spans="1:12" s="242" customFormat="1">
      <c r="A190" s="322"/>
      <c r="B190" s="323"/>
      <c r="C190" s="325"/>
      <c r="D190" s="325"/>
      <c r="E190" s="325"/>
      <c r="F190" s="325"/>
      <c r="G190" s="325"/>
      <c r="H190" s="325"/>
      <c r="I190" s="325"/>
      <c r="J190" s="325"/>
      <c r="K190" s="325"/>
      <c r="L190" s="325"/>
    </row>
    <row r="191" spans="1:12" s="242" customFormat="1">
      <c r="A191" s="322"/>
      <c r="B191" s="323"/>
      <c r="C191" s="325"/>
      <c r="D191" s="325"/>
      <c r="E191" s="325"/>
      <c r="F191" s="325"/>
      <c r="G191" s="325"/>
      <c r="H191" s="325"/>
      <c r="I191" s="325"/>
      <c r="J191" s="325"/>
      <c r="K191" s="325"/>
      <c r="L191" s="325"/>
    </row>
    <row r="192" spans="1:12" s="242" customFormat="1">
      <c r="A192" s="322"/>
      <c r="B192" s="323"/>
      <c r="C192" s="325"/>
      <c r="D192" s="325"/>
      <c r="E192" s="325"/>
      <c r="F192" s="325"/>
      <c r="G192" s="325"/>
      <c r="H192" s="325"/>
      <c r="I192" s="325"/>
      <c r="J192" s="325"/>
      <c r="K192" s="325"/>
      <c r="L192" s="325"/>
    </row>
    <row r="193" spans="1:12" s="242" customFormat="1">
      <c r="A193" s="322"/>
      <c r="B193" s="323"/>
      <c r="C193" s="325"/>
      <c r="D193" s="325"/>
      <c r="E193" s="325"/>
      <c r="F193" s="325"/>
      <c r="G193" s="325"/>
      <c r="H193" s="325"/>
      <c r="I193" s="325"/>
      <c r="J193" s="325"/>
      <c r="K193" s="325"/>
      <c r="L193" s="325"/>
    </row>
    <row r="194" spans="1:12" s="242" customFormat="1">
      <c r="A194" s="322"/>
      <c r="B194" s="323"/>
      <c r="C194" s="325"/>
      <c r="D194" s="325"/>
      <c r="E194" s="325"/>
      <c r="F194" s="325"/>
      <c r="G194" s="325"/>
      <c r="H194" s="325"/>
      <c r="I194" s="325"/>
      <c r="J194" s="325"/>
      <c r="K194" s="325"/>
      <c r="L194" s="325"/>
    </row>
    <row r="195" spans="1:12" s="242" customFormat="1">
      <c r="A195" s="322"/>
      <c r="B195" s="323"/>
      <c r="C195" s="325"/>
      <c r="D195" s="325"/>
      <c r="E195" s="325"/>
      <c r="F195" s="325"/>
      <c r="G195" s="325"/>
      <c r="H195" s="325"/>
      <c r="I195" s="325"/>
      <c r="J195" s="325"/>
      <c r="K195" s="325"/>
      <c r="L195" s="325"/>
    </row>
    <row r="196" spans="1:12" s="242" customFormat="1">
      <c r="A196" s="322"/>
      <c r="B196" s="323"/>
      <c r="C196" s="325"/>
      <c r="D196" s="325"/>
      <c r="E196" s="325"/>
      <c r="F196" s="325"/>
      <c r="G196" s="325"/>
      <c r="H196" s="325"/>
      <c r="I196" s="325"/>
      <c r="J196" s="325"/>
      <c r="K196" s="325"/>
      <c r="L196" s="325"/>
    </row>
    <row r="197" spans="1:12" s="242" customFormat="1">
      <c r="A197" s="322"/>
      <c r="B197" s="323"/>
      <c r="C197" s="325"/>
      <c r="D197" s="325"/>
      <c r="E197" s="325"/>
      <c r="F197" s="325"/>
      <c r="G197" s="325"/>
      <c r="H197" s="325"/>
      <c r="I197" s="325"/>
      <c r="J197" s="325"/>
      <c r="K197" s="325"/>
      <c r="L197" s="325"/>
    </row>
    <row r="198" spans="1:12">
      <c r="B198" s="323"/>
      <c r="C198" s="325"/>
      <c r="D198" s="325"/>
      <c r="E198" s="325"/>
      <c r="F198" s="325"/>
      <c r="G198" s="325"/>
      <c r="H198" s="325"/>
      <c r="I198" s="325"/>
      <c r="J198" s="325"/>
      <c r="K198" s="325"/>
      <c r="L198" s="325"/>
    </row>
    <row r="199" spans="1:12">
      <c r="B199" s="323"/>
      <c r="C199" s="325"/>
      <c r="D199" s="325"/>
      <c r="E199" s="325"/>
      <c r="F199" s="325"/>
      <c r="G199" s="325"/>
      <c r="H199" s="325"/>
      <c r="I199" s="325"/>
      <c r="J199" s="325"/>
      <c r="K199" s="325"/>
      <c r="L199" s="325"/>
    </row>
    <row r="200" spans="1:12">
      <c r="B200" s="323"/>
      <c r="C200" s="325"/>
      <c r="D200" s="325"/>
      <c r="E200" s="325"/>
      <c r="F200" s="325"/>
      <c r="G200" s="325"/>
      <c r="H200" s="325"/>
      <c r="I200" s="325"/>
      <c r="J200" s="325"/>
      <c r="K200" s="325"/>
      <c r="L200" s="325"/>
    </row>
    <row r="201" spans="1:12">
      <c r="B201" s="323"/>
      <c r="C201" s="325"/>
      <c r="D201" s="325"/>
      <c r="E201" s="325"/>
      <c r="F201" s="325"/>
      <c r="G201" s="325"/>
      <c r="H201" s="325"/>
      <c r="I201" s="325"/>
      <c r="J201" s="325"/>
      <c r="K201" s="325"/>
      <c r="L201" s="325"/>
    </row>
    <row r="202" spans="1:12">
      <c r="B202" s="323"/>
      <c r="C202" s="325"/>
      <c r="D202" s="325"/>
      <c r="E202" s="325"/>
      <c r="F202" s="325"/>
      <c r="G202" s="325"/>
      <c r="H202" s="325"/>
      <c r="I202" s="325"/>
      <c r="J202" s="325"/>
      <c r="K202" s="325"/>
      <c r="L202" s="325"/>
    </row>
    <row r="203" spans="1:12">
      <c r="B203" s="323"/>
      <c r="C203" s="325"/>
      <c r="D203" s="325"/>
      <c r="E203" s="325"/>
      <c r="F203" s="325"/>
      <c r="G203" s="325"/>
      <c r="H203" s="325"/>
      <c r="I203" s="325"/>
      <c r="J203" s="325"/>
      <c r="K203" s="325"/>
      <c r="L203" s="325"/>
    </row>
    <row r="204" spans="1:12">
      <c r="B204" s="323"/>
      <c r="C204" s="325"/>
      <c r="D204" s="325"/>
      <c r="E204" s="325"/>
      <c r="F204" s="325"/>
      <c r="G204" s="325"/>
      <c r="H204" s="325"/>
      <c r="I204" s="325"/>
      <c r="J204" s="325"/>
      <c r="K204" s="325"/>
      <c r="L204" s="325"/>
    </row>
    <row r="205" spans="1:12">
      <c r="B205" s="323"/>
      <c r="C205" s="325"/>
      <c r="D205" s="325"/>
      <c r="E205" s="325"/>
      <c r="F205" s="325"/>
      <c r="G205" s="325"/>
      <c r="H205" s="325"/>
      <c r="I205" s="325"/>
      <c r="J205" s="325"/>
      <c r="K205" s="325"/>
      <c r="L205" s="325"/>
    </row>
    <row r="206" spans="1:12">
      <c r="B206" s="323"/>
      <c r="C206" s="325"/>
      <c r="D206" s="325"/>
      <c r="E206" s="325"/>
      <c r="F206" s="325"/>
      <c r="G206" s="325"/>
      <c r="H206" s="325"/>
      <c r="I206" s="325"/>
      <c r="J206" s="325"/>
      <c r="K206" s="325"/>
      <c r="L206" s="325"/>
    </row>
    <row r="207" spans="1:12">
      <c r="B207" s="323"/>
      <c r="C207" s="325"/>
      <c r="D207" s="325"/>
      <c r="E207" s="325"/>
      <c r="F207" s="325"/>
      <c r="G207" s="325"/>
      <c r="H207" s="325"/>
      <c r="I207" s="325"/>
      <c r="J207" s="325"/>
      <c r="K207" s="325"/>
      <c r="L207" s="325"/>
    </row>
    <row r="208" spans="1:12">
      <c r="B208" s="323"/>
      <c r="C208" s="325"/>
      <c r="D208" s="325"/>
      <c r="E208" s="325"/>
      <c r="F208" s="325"/>
      <c r="G208" s="325"/>
      <c r="H208" s="325"/>
      <c r="I208" s="325"/>
      <c r="J208" s="325"/>
      <c r="K208" s="325"/>
      <c r="L208" s="325"/>
    </row>
    <row r="209" spans="1:12">
      <c r="B209" s="323"/>
      <c r="C209" s="325"/>
      <c r="D209" s="325"/>
      <c r="E209" s="325"/>
      <c r="F209" s="325"/>
      <c r="G209" s="325"/>
      <c r="H209" s="325"/>
      <c r="I209" s="325"/>
      <c r="J209" s="325"/>
      <c r="K209" s="325"/>
      <c r="L209" s="325"/>
    </row>
    <row r="210" spans="1:12">
      <c r="B210" s="323"/>
      <c r="C210" s="325"/>
      <c r="D210" s="325"/>
      <c r="E210" s="325"/>
      <c r="F210" s="325"/>
      <c r="G210" s="325"/>
      <c r="H210" s="325"/>
      <c r="I210" s="325"/>
      <c r="J210" s="325"/>
      <c r="K210" s="325"/>
      <c r="L210" s="325"/>
    </row>
    <row r="211" spans="1:12">
      <c r="B211" s="323"/>
      <c r="C211" s="325"/>
      <c r="D211" s="325"/>
      <c r="E211" s="325"/>
      <c r="F211" s="325"/>
      <c r="G211" s="325"/>
      <c r="H211" s="325"/>
      <c r="I211" s="325"/>
      <c r="J211" s="325"/>
      <c r="K211" s="325"/>
      <c r="L211" s="325"/>
    </row>
    <row r="212" spans="1:12">
      <c r="B212" s="323"/>
      <c r="C212" s="325"/>
      <c r="D212" s="325"/>
      <c r="E212" s="325"/>
      <c r="F212" s="325"/>
      <c r="G212" s="325"/>
      <c r="H212" s="325"/>
      <c r="I212" s="325"/>
      <c r="J212" s="325"/>
      <c r="K212" s="325"/>
      <c r="L212" s="325"/>
    </row>
    <row r="213" spans="1:12">
      <c r="B213" s="323"/>
      <c r="C213" s="325"/>
      <c r="D213" s="325"/>
      <c r="E213" s="325"/>
      <c r="F213" s="325"/>
      <c r="G213" s="325"/>
      <c r="H213" s="325"/>
      <c r="I213" s="325"/>
      <c r="J213" s="325"/>
      <c r="K213" s="325"/>
      <c r="L213" s="325"/>
    </row>
    <row r="214" spans="1:12">
      <c r="B214" s="323"/>
      <c r="C214" s="325"/>
      <c r="D214" s="325"/>
      <c r="E214" s="325"/>
      <c r="F214" s="325"/>
      <c r="G214" s="325"/>
      <c r="H214" s="325"/>
      <c r="I214" s="325"/>
      <c r="J214" s="325"/>
      <c r="K214" s="325"/>
      <c r="L214" s="325"/>
    </row>
    <row r="215" spans="1:12">
      <c r="B215" s="323"/>
      <c r="C215" s="325"/>
      <c r="D215" s="325"/>
      <c r="E215" s="325"/>
      <c r="F215" s="325"/>
      <c r="G215" s="325"/>
      <c r="H215" s="325"/>
      <c r="I215" s="325"/>
      <c r="J215" s="325"/>
      <c r="K215" s="325"/>
      <c r="L215" s="325"/>
    </row>
    <row r="216" spans="1:12">
      <c r="B216" s="323"/>
      <c r="C216" s="325"/>
      <c r="D216" s="325"/>
      <c r="E216" s="325"/>
      <c r="F216" s="325"/>
      <c r="G216" s="325"/>
      <c r="H216" s="325"/>
      <c r="I216" s="325"/>
      <c r="J216" s="325"/>
      <c r="K216" s="325"/>
      <c r="L216" s="325"/>
    </row>
    <row r="217" spans="1:12">
      <c r="B217" s="323"/>
      <c r="C217" s="325"/>
      <c r="D217" s="325"/>
      <c r="E217" s="325"/>
      <c r="F217" s="325"/>
      <c r="G217" s="325"/>
      <c r="H217" s="325"/>
      <c r="I217" s="325"/>
      <c r="J217" s="325"/>
      <c r="K217" s="325"/>
      <c r="L217" s="325"/>
    </row>
    <row r="218" spans="1:12">
      <c r="B218" s="323"/>
      <c r="C218" s="325"/>
      <c r="D218" s="325"/>
      <c r="E218" s="325"/>
      <c r="F218" s="325"/>
      <c r="G218" s="325"/>
      <c r="H218" s="325"/>
      <c r="I218" s="325"/>
      <c r="J218" s="325"/>
      <c r="K218" s="325"/>
      <c r="L218" s="325"/>
    </row>
    <row r="219" spans="1:12">
      <c r="A219" s="326"/>
      <c r="B219" s="323"/>
      <c r="C219" s="325"/>
      <c r="D219" s="325"/>
      <c r="E219" s="325"/>
      <c r="F219" s="325"/>
      <c r="G219" s="325"/>
      <c r="H219" s="325"/>
      <c r="I219" s="325"/>
      <c r="J219" s="325"/>
      <c r="K219" s="325"/>
      <c r="L219" s="325"/>
    </row>
    <row r="220" spans="1:12">
      <c r="A220" s="326"/>
      <c r="B220" s="323"/>
      <c r="C220" s="325"/>
      <c r="D220" s="325"/>
      <c r="E220" s="325"/>
      <c r="F220" s="325"/>
      <c r="G220" s="325"/>
      <c r="H220" s="325"/>
      <c r="I220" s="325"/>
      <c r="J220" s="325"/>
      <c r="K220" s="325"/>
      <c r="L220" s="325"/>
    </row>
    <row r="221" spans="1:12">
      <c r="A221" s="326"/>
      <c r="B221" s="323"/>
      <c r="C221" s="325"/>
      <c r="D221" s="325"/>
      <c r="E221" s="325"/>
      <c r="F221" s="325"/>
      <c r="G221" s="325"/>
      <c r="H221" s="325"/>
      <c r="I221" s="325"/>
      <c r="J221" s="325"/>
      <c r="K221" s="325"/>
      <c r="L221" s="325"/>
    </row>
    <row r="222" spans="1:12">
      <c r="A222" s="326"/>
      <c r="B222" s="323"/>
      <c r="C222" s="325"/>
      <c r="D222" s="325"/>
      <c r="E222" s="325"/>
      <c r="F222" s="325"/>
      <c r="G222" s="325"/>
      <c r="H222" s="325"/>
      <c r="I222" s="325"/>
      <c r="J222" s="325"/>
      <c r="K222" s="325"/>
      <c r="L222" s="325"/>
    </row>
    <row r="223" spans="1:12">
      <c r="A223" s="326"/>
      <c r="B223" s="323"/>
      <c r="C223" s="325"/>
      <c r="D223" s="325"/>
      <c r="E223" s="325"/>
      <c r="F223" s="325"/>
      <c r="G223" s="325"/>
      <c r="H223" s="325"/>
      <c r="I223" s="325"/>
      <c r="J223" s="325"/>
      <c r="K223" s="325"/>
      <c r="L223" s="325"/>
    </row>
    <row r="224" spans="1:12">
      <c r="A224" s="326"/>
      <c r="B224" s="323"/>
      <c r="C224" s="325"/>
      <c r="D224" s="325"/>
      <c r="E224" s="325"/>
      <c r="F224" s="325"/>
      <c r="G224" s="325"/>
      <c r="H224" s="325"/>
      <c r="I224" s="325"/>
      <c r="J224" s="325"/>
      <c r="K224" s="325"/>
      <c r="L224" s="325"/>
    </row>
    <row r="225" spans="1:12">
      <c r="A225" s="326"/>
      <c r="B225" s="323"/>
      <c r="C225" s="325"/>
      <c r="D225" s="325"/>
      <c r="E225" s="325"/>
      <c r="F225" s="325"/>
      <c r="G225" s="325"/>
      <c r="H225" s="325"/>
      <c r="I225" s="325"/>
      <c r="J225" s="325"/>
      <c r="K225" s="325"/>
      <c r="L225" s="325"/>
    </row>
    <row r="226" spans="1:12">
      <c r="A226" s="326"/>
      <c r="B226" s="323"/>
      <c r="C226" s="325"/>
      <c r="D226" s="325"/>
      <c r="E226" s="325"/>
      <c r="F226" s="325"/>
      <c r="G226" s="325"/>
      <c r="H226" s="325"/>
      <c r="I226" s="325"/>
      <c r="J226" s="325"/>
      <c r="K226" s="325"/>
      <c r="L226" s="325"/>
    </row>
    <row r="227" spans="1:12">
      <c r="A227" s="326"/>
      <c r="B227" s="323"/>
      <c r="C227" s="325"/>
      <c r="D227" s="325"/>
      <c r="E227" s="325"/>
      <c r="F227" s="325"/>
      <c r="G227" s="325"/>
      <c r="H227" s="325"/>
      <c r="I227" s="325"/>
      <c r="J227" s="325"/>
      <c r="K227" s="325"/>
      <c r="L227" s="325"/>
    </row>
    <row r="228" spans="1:12">
      <c r="A228" s="326"/>
      <c r="B228" s="323"/>
      <c r="C228" s="325"/>
      <c r="D228" s="325"/>
      <c r="E228" s="325"/>
      <c r="F228" s="325"/>
      <c r="G228" s="325"/>
      <c r="H228" s="325"/>
      <c r="I228" s="325"/>
      <c r="J228" s="325"/>
      <c r="K228" s="325"/>
      <c r="L228" s="325"/>
    </row>
    <row r="229" spans="1:12">
      <c r="A229" s="326"/>
      <c r="B229" s="323"/>
      <c r="C229" s="325"/>
      <c r="D229" s="325"/>
      <c r="E229" s="325"/>
      <c r="F229" s="325"/>
      <c r="G229" s="325"/>
      <c r="H229" s="325"/>
      <c r="I229" s="325"/>
      <c r="J229" s="325"/>
      <c r="K229" s="325"/>
      <c r="L229" s="325"/>
    </row>
    <row r="230" spans="1:12">
      <c r="A230" s="326"/>
      <c r="B230" s="323"/>
      <c r="C230" s="325"/>
      <c r="D230" s="325"/>
      <c r="E230" s="325"/>
      <c r="F230" s="325"/>
      <c r="G230" s="325"/>
      <c r="H230" s="325"/>
      <c r="I230" s="325"/>
      <c r="J230" s="325"/>
      <c r="K230" s="325"/>
      <c r="L230" s="325"/>
    </row>
    <row r="231" spans="1:12">
      <c r="A231" s="326"/>
      <c r="B231" s="323"/>
      <c r="C231" s="325"/>
      <c r="D231" s="325"/>
      <c r="E231" s="325"/>
      <c r="F231" s="325"/>
      <c r="G231" s="325"/>
      <c r="H231" s="325"/>
      <c r="I231" s="325"/>
      <c r="J231" s="325"/>
      <c r="K231" s="325"/>
      <c r="L231" s="325"/>
    </row>
    <row r="232" spans="1:12">
      <c r="A232" s="326"/>
      <c r="B232" s="323"/>
      <c r="C232" s="325"/>
      <c r="D232" s="325"/>
      <c r="E232" s="325"/>
      <c r="F232" s="325"/>
      <c r="G232" s="325"/>
      <c r="H232" s="325"/>
      <c r="I232" s="325"/>
      <c r="J232" s="325"/>
      <c r="K232" s="325"/>
      <c r="L232" s="325"/>
    </row>
    <row r="233" spans="1:12">
      <c r="A233" s="326"/>
      <c r="B233" s="323"/>
      <c r="C233" s="325"/>
      <c r="D233" s="325"/>
      <c r="E233" s="325"/>
      <c r="F233" s="325"/>
      <c r="G233" s="325"/>
      <c r="H233" s="325"/>
      <c r="I233" s="325"/>
      <c r="J233" s="325"/>
      <c r="K233" s="325"/>
      <c r="L233" s="325"/>
    </row>
    <row r="234" spans="1:12">
      <c r="A234" s="326"/>
      <c r="B234" s="323"/>
      <c r="C234" s="325"/>
      <c r="D234" s="325"/>
      <c r="E234" s="325"/>
      <c r="F234" s="325"/>
      <c r="G234" s="325"/>
      <c r="H234" s="325"/>
      <c r="I234" s="325"/>
      <c r="J234" s="325"/>
      <c r="K234" s="325"/>
      <c r="L234" s="325"/>
    </row>
    <row r="235" spans="1:12">
      <c r="A235" s="326"/>
      <c r="B235" s="323"/>
      <c r="C235" s="325"/>
      <c r="D235" s="325"/>
      <c r="E235" s="325"/>
      <c r="F235" s="325"/>
      <c r="G235" s="325"/>
      <c r="H235" s="325"/>
      <c r="I235" s="325"/>
      <c r="J235" s="325"/>
      <c r="K235" s="325"/>
      <c r="L235" s="325"/>
    </row>
    <row r="236" spans="1:12">
      <c r="A236" s="326"/>
      <c r="B236" s="323"/>
      <c r="C236" s="325"/>
      <c r="D236" s="325"/>
      <c r="E236" s="325"/>
      <c r="F236" s="325"/>
      <c r="G236" s="325"/>
      <c r="H236" s="325"/>
      <c r="I236" s="325"/>
      <c r="J236" s="325"/>
      <c r="K236" s="325"/>
      <c r="L236" s="325"/>
    </row>
    <row r="237" spans="1:12">
      <c r="A237" s="326"/>
      <c r="B237" s="323"/>
      <c r="C237" s="325"/>
      <c r="D237" s="325"/>
      <c r="E237" s="325"/>
      <c r="F237" s="325"/>
      <c r="G237" s="325"/>
      <c r="H237" s="325"/>
      <c r="I237" s="325"/>
      <c r="J237" s="325"/>
      <c r="K237" s="325"/>
      <c r="L237" s="325"/>
    </row>
    <row r="238" spans="1:12">
      <c r="A238" s="326"/>
      <c r="B238" s="323"/>
      <c r="C238" s="325"/>
      <c r="D238" s="325"/>
      <c r="E238" s="325"/>
      <c r="F238" s="325"/>
      <c r="G238" s="325"/>
      <c r="H238" s="325"/>
      <c r="I238" s="325"/>
      <c r="J238" s="325"/>
      <c r="K238" s="325"/>
      <c r="L238" s="325"/>
    </row>
    <row r="239" spans="1:12">
      <c r="A239" s="326"/>
      <c r="B239" s="323"/>
      <c r="C239" s="325"/>
      <c r="D239" s="325"/>
      <c r="E239" s="325"/>
      <c r="F239" s="325"/>
      <c r="G239" s="325"/>
      <c r="H239" s="325"/>
      <c r="I239" s="325"/>
      <c r="J239" s="325"/>
      <c r="K239" s="325"/>
      <c r="L239" s="325"/>
    </row>
    <row r="240" spans="1:12">
      <c r="A240" s="326"/>
      <c r="B240" s="323"/>
      <c r="C240" s="325"/>
      <c r="D240" s="325"/>
      <c r="E240" s="325"/>
      <c r="F240" s="325"/>
      <c r="G240" s="325"/>
      <c r="H240" s="325"/>
      <c r="I240" s="325"/>
      <c r="J240" s="325"/>
      <c r="K240" s="325"/>
      <c r="L240" s="325"/>
    </row>
    <row r="241" spans="1:12">
      <c r="A241" s="326"/>
      <c r="B241" s="323"/>
      <c r="C241" s="325"/>
      <c r="D241" s="325"/>
      <c r="E241" s="325"/>
      <c r="F241" s="325"/>
      <c r="G241" s="325"/>
      <c r="H241" s="325"/>
      <c r="I241" s="325"/>
      <c r="J241" s="325"/>
      <c r="K241" s="325"/>
      <c r="L241" s="325"/>
    </row>
    <row r="242" spans="1:12">
      <c r="A242" s="326"/>
      <c r="B242" s="323"/>
      <c r="C242" s="325"/>
      <c r="D242" s="325"/>
      <c r="E242" s="325"/>
      <c r="F242" s="325"/>
      <c r="G242" s="325"/>
      <c r="H242" s="325"/>
      <c r="I242" s="325"/>
      <c r="J242" s="325"/>
      <c r="K242" s="325"/>
      <c r="L242" s="325"/>
    </row>
    <row r="243" spans="1:12">
      <c r="A243" s="326"/>
      <c r="B243" s="323"/>
      <c r="C243" s="325"/>
      <c r="D243" s="325"/>
      <c r="E243" s="325"/>
      <c r="F243" s="325"/>
      <c r="G243" s="325"/>
      <c r="H243" s="325"/>
      <c r="I243" s="325"/>
      <c r="J243" s="325"/>
      <c r="K243" s="325"/>
      <c r="L243" s="325"/>
    </row>
    <row r="244" spans="1:12">
      <c r="A244" s="326"/>
      <c r="B244" s="323"/>
      <c r="C244" s="325"/>
      <c r="D244" s="325"/>
      <c r="E244" s="325"/>
      <c r="F244" s="325"/>
      <c r="G244" s="325"/>
      <c r="H244" s="325"/>
      <c r="I244" s="325"/>
      <c r="J244" s="325"/>
      <c r="K244" s="325"/>
      <c r="L244" s="325"/>
    </row>
    <row r="245" spans="1:12">
      <c r="A245" s="326"/>
      <c r="B245" s="323"/>
      <c r="C245" s="325"/>
      <c r="D245" s="325"/>
      <c r="E245" s="325"/>
      <c r="F245" s="325"/>
      <c r="G245" s="325"/>
      <c r="H245" s="325"/>
      <c r="I245" s="325"/>
      <c r="J245" s="325"/>
      <c r="K245" s="325"/>
      <c r="L245" s="325"/>
    </row>
    <row r="246" spans="1:12">
      <c r="A246" s="326"/>
      <c r="B246" s="323"/>
      <c r="C246" s="325"/>
      <c r="D246" s="325"/>
      <c r="E246" s="325"/>
      <c r="F246" s="325"/>
      <c r="G246" s="325"/>
      <c r="H246" s="325"/>
      <c r="I246" s="325"/>
      <c r="J246" s="325"/>
      <c r="K246" s="325"/>
      <c r="L246" s="325"/>
    </row>
    <row r="247" spans="1:12">
      <c r="A247" s="326"/>
      <c r="B247" s="323"/>
      <c r="C247" s="325"/>
      <c r="D247" s="325"/>
      <c r="E247" s="325"/>
      <c r="F247" s="325"/>
      <c r="G247" s="325"/>
      <c r="H247" s="325"/>
      <c r="I247" s="325"/>
      <c r="J247" s="325"/>
      <c r="K247" s="325"/>
      <c r="L247" s="325"/>
    </row>
    <row r="248" spans="1:12">
      <c r="A248" s="326"/>
      <c r="B248" s="323"/>
      <c r="C248" s="325"/>
      <c r="D248" s="325"/>
      <c r="E248" s="325"/>
      <c r="F248" s="325"/>
      <c r="G248" s="325"/>
      <c r="H248" s="325"/>
      <c r="I248" s="325"/>
      <c r="J248" s="325"/>
      <c r="K248" s="325"/>
      <c r="L248" s="325"/>
    </row>
    <row r="249" spans="1:12">
      <c r="A249" s="326"/>
      <c r="B249" s="323"/>
      <c r="C249" s="325"/>
      <c r="D249" s="325"/>
      <c r="E249" s="325"/>
      <c r="F249" s="325"/>
      <c r="G249" s="325"/>
      <c r="H249" s="325"/>
      <c r="I249" s="325"/>
      <c r="J249" s="325"/>
      <c r="K249" s="325"/>
      <c r="L249" s="325"/>
    </row>
    <row r="250" spans="1:12">
      <c r="A250" s="326"/>
      <c r="B250" s="323"/>
      <c r="C250" s="325"/>
      <c r="D250" s="325"/>
      <c r="E250" s="325"/>
      <c r="F250" s="325"/>
      <c r="G250" s="325"/>
      <c r="H250" s="325"/>
      <c r="I250" s="325"/>
      <c r="J250" s="325"/>
      <c r="K250" s="325"/>
      <c r="L250" s="325"/>
    </row>
    <row r="251" spans="1:12">
      <c r="A251" s="326"/>
      <c r="B251" s="323"/>
      <c r="C251" s="325"/>
      <c r="D251" s="325"/>
      <c r="E251" s="325"/>
      <c r="F251" s="325"/>
      <c r="G251" s="325"/>
      <c r="H251" s="325"/>
      <c r="I251" s="325"/>
      <c r="J251" s="325"/>
      <c r="K251" s="325"/>
      <c r="L251" s="325"/>
    </row>
    <row r="252" spans="1:12">
      <c r="A252" s="326"/>
      <c r="B252" s="323"/>
      <c r="C252" s="325"/>
      <c r="D252" s="325"/>
      <c r="E252" s="325"/>
      <c r="F252" s="325"/>
      <c r="G252" s="325"/>
      <c r="H252" s="325"/>
      <c r="I252" s="325"/>
      <c r="J252" s="325"/>
      <c r="K252" s="325"/>
      <c r="L252" s="325"/>
    </row>
    <row r="253" spans="1:12">
      <c r="A253" s="326"/>
      <c r="B253" s="323"/>
      <c r="C253" s="325"/>
      <c r="D253" s="325"/>
      <c r="E253" s="325"/>
      <c r="F253" s="325"/>
      <c r="G253" s="325"/>
      <c r="H253" s="325"/>
      <c r="I253" s="325"/>
      <c r="J253" s="325"/>
      <c r="K253" s="325"/>
      <c r="L253" s="325"/>
    </row>
    <row r="254" spans="1:12">
      <c r="A254" s="326"/>
      <c r="B254" s="323"/>
      <c r="C254" s="325"/>
      <c r="D254" s="325"/>
      <c r="E254" s="325"/>
      <c r="F254" s="325"/>
      <c r="G254" s="325"/>
      <c r="H254" s="325"/>
      <c r="I254" s="325"/>
      <c r="J254" s="325"/>
      <c r="K254" s="325"/>
      <c r="L254" s="325"/>
    </row>
    <row r="255" spans="1:12">
      <c r="A255" s="326"/>
      <c r="B255" s="323"/>
      <c r="C255" s="325"/>
      <c r="D255" s="325"/>
      <c r="E255" s="325"/>
      <c r="F255" s="325"/>
      <c r="G255" s="325"/>
      <c r="H255" s="325"/>
      <c r="I255" s="325"/>
      <c r="J255" s="325"/>
      <c r="K255" s="325"/>
      <c r="L255" s="325"/>
    </row>
    <row r="256" spans="1:12">
      <c r="A256" s="326"/>
      <c r="B256" s="323"/>
      <c r="C256" s="325"/>
      <c r="D256" s="325"/>
      <c r="E256" s="325"/>
      <c r="F256" s="325"/>
      <c r="G256" s="325"/>
      <c r="H256" s="325"/>
      <c r="I256" s="325"/>
      <c r="J256" s="325"/>
      <c r="K256" s="325"/>
      <c r="L256" s="325"/>
    </row>
    <row r="257" spans="1:12">
      <c r="A257" s="326"/>
      <c r="B257" s="323"/>
      <c r="C257" s="325"/>
      <c r="D257" s="325"/>
      <c r="E257" s="325"/>
      <c r="F257" s="325"/>
      <c r="G257" s="325"/>
      <c r="H257" s="325"/>
      <c r="I257" s="325"/>
      <c r="J257" s="325"/>
      <c r="K257" s="325"/>
      <c r="L257" s="325"/>
    </row>
    <row r="258" spans="1:12">
      <c r="A258" s="326"/>
      <c r="B258" s="323"/>
      <c r="C258" s="325"/>
      <c r="D258" s="325"/>
      <c r="E258" s="325"/>
      <c r="F258" s="325"/>
      <c r="G258" s="325"/>
      <c r="H258" s="325"/>
      <c r="I258" s="325"/>
      <c r="J258" s="325"/>
      <c r="K258" s="325"/>
      <c r="L258" s="325"/>
    </row>
    <row r="259" spans="1:12">
      <c r="A259" s="326"/>
      <c r="B259" s="323"/>
      <c r="C259" s="325"/>
      <c r="D259" s="325"/>
      <c r="E259" s="325"/>
      <c r="F259" s="325"/>
      <c r="G259" s="325"/>
      <c r="H259" s="325"/>
      <c r="I259" s="325"/>
      <c r="J259" s="325"/>
      <c r="K259" s="325"/>
      <c r="L259" s="325"/>
    </row>
    <row r="260" spans="1:12">
      <c r="A260" s="326"/>
      <c r="B260" s="323"/>
      <c r="C260" s="325"/>
      <c r="D260" s="325"/>
      <c r="E260" s="325"/>
      <c r="F260" s="325"/>
      <c r="G260" s="325"/>
      <c r="H260" s="325"/>
      <c r="I260" s="325"/>
      <c r="J260" s="325"/>
      <c r="K260" s="325"/>
      <c r="L260" s="325"/>
    </row>
    <row r="261" spans="1:12">
      <c r="A261" s="326"/>
      <c r="B261" s="323"/>
      <c r="C261" s="325"/>
      <c r="D261" s="325"/>
      <c r="E261" s="325"/>
      <c r="F261" s="325"/>
      <c r="G261" s="325"/>
      <c r="H261" s="325"/>
      <c r="I261" s="325"/>
      <c r="J261" s="325"/>
      <c r="K261" s="325"/>
      <c r="L261" s="325"/>
    </row>
    <row r="262" spans="1:12">
      <c r="A262" s="326"/>
      <c r="B262" s="323"/>
      <c r="C262" s="325"/>
      <c r="D262" s="325"/>
      <c r="E262" s="325"/>
      <c r="F262" s="325"/>
      <c r="G262" s="325"/>
      <c r="H262" s="325"/>
      <c r="I262" s="325"/>
      <c r="J262" s="325"/>
      <c r="K262" s="325"/>
      <c r="L262" s="325"/>
    </row>
    <row r="263" spans="1:12">
      <c r="A263" s="326"/>
      <c r="B263" s="323"/>
      <c r="C263" s="325"/>
      <c r="D263" s="325"/>
      <c r="E263" s="325"/>
      <c r="F263" s="325"/>
      <c r="G263" s="325"/>
      <c r="H263" s="325"/>
      <c r="I263" s="325"/>
      <c r="J263" s="325"/>
      <c r="K263" s="325"/>
      <c r="L263" s="325"/>
    </row>
    <row r="264" spans="1:12">
      <c r="A264" s="326"/>
      <c r="B264" s="323"/>
      <c r="C264" s="325"/>
      <c r="D264" s="325"/>
      <c r="E264" s="325"/>
      <c r="F264" s="325"/>
      <c r="G264" s="325"/>
      <c r="H264" s="325"/>
      <c r="I264" s="325"/>
      <c r="J264" s="325"/>
      <c r="K264" s="325"/>
      <c r="L264" s="325"/>
    </row>
    <row r="265" spans="1:12">
      <c r="A265" s="326"/>
      <c r="B265" s="323"/>
      <c r="C265" s="325"/>
      <c r="D265" s="325"/>
      <c r="E265" s="325"/>
      <c r="F265" s="325"/>
      <c r="G265" s="325"/>
      <c r="H265" s="325"/>
      <c r="I265" s="325"/>
      <c r="J265" s="325"/>
      <c r="K265" s="325"/>
      <c r="L265" s="325"/>
    </row>
    <row r="266" spans="1:12">
      <c r="A266" s="326"/>
      <c r="B266" s="323"/>
      <c r="C266" s="325"/>
      <c r="D266" s="325"/>
      <c r="E266" s="325"/>
      <c r="F266" s="325"/>
      <c r="G266" s="325"/>
      <c r="H266" s="325"/>
      <c r="I266" s="325"/>
      <c r="J266" s="325"/>
      <c r="K266" s="325"/>
      <c r="L266" s="325"/>
    </row>
    <row r="267" spans="1:12">
      <c r="A267" s="326"/>
      <c r="B267" s="323"/>
      <c r="C267" s="325"/>
      <c r="D267" s="325"/>
      <c r="E267" s="325"/>
      <c r="F267" s="325"/>
      <c r="G267" s="325"/>
      <c r="H267" s="325"/>
      <c r="I267" s="325"/>
      <c r="J267" s="325"/>
      <c r="K267" s="325"/>
      <c r="L267" s="325"/>
    </row>
    <row r="268" spans="1:12">
      <c r="A268" s="326"/>
      <c r="B268" s="323"/>
      <c r="C268" s="325"/>
      <c r="D268" s="325"/>
      <c r="E268" s="325"/>
      <c r="F268" s="325"/>
      <c r="G268" s="325"/>
      <c r="H268" s="325"/>
      <c r="I268" s="325"/>
      <c r="J268" s="325"/>
      <c r="K268" s="325"/>
      <c r="L268" s="325"/>
    </row>
    <row r="269" spans="1:12">
      <c r="A269" s="326"/>
      <c r="B269" s="323"/>
      <c r="C269" s="325"/>
      <c r="D269" s="325"/>
      <c r="E269" s="325"/>
      <c r="F269" s="325"/>
      <c r="G269" s="325"/>
      <c r="H269" s="325"/>
      <c r="I269" s="325"/>
      <c r="J269" s="325"/>
      <c r="K269" s="325"/>
      <c r="L269" s="325"/>
    </row>
    <row r="270" spans="1:12">
      <c r="A270" s="326"/>
      <c r="B270" s="323"/>
      <c r="C270" s="325"/>
      <c r="D270" s="325"/>
      <c r="E270" s="325"/>
      <c r="F270" s="325"/>
      <c r="G270" s="325"/>
      <c r="H270" s="325"/>
      <c r="I270" s="325"/>
      <c r="J270" s="325"/>
      <c r="K270" s="325"/>
      <c r="L270" s="325"/>
    </row>
    <row r="271" spans="1:12">
      <c r="A271" s="326"/>
      <c r="B271" s="323"/>
      <c r="C271" s="325"/>
      <c r="D271" s="325"/>
      <c r="E271" s="325"/>
      <c r="F271" s="325"/>
      <c r="G271" s="325"/>
      <c r="H271" s="325"/>
      <c r="I271" s="325"/>
      <c r="J271" s="325"/>
      <c r="K271" s="325"/>
      <c r="L271" s="325"/>
    </row>
    <row r="272" spans="1:12">
      <c r="A272" s="326"/>
      <c r="B272" s="323"/>
      <c r="C272" s="325"/>
      <c r="D272" s="325"/>
      <c r="E272" s="325"/>
      <c r="F272" s="325"/>
      <c r="G272" s="325"/>
      <c r="H272" s="325"/>
      <c r="I272" s="325"/>
      <c r="J272" s="325"/>
      <c r="K272" s="325"/>
      <c r="L272" s="325"/>
    </row>
    <row r="273" spans="1:12">
      <c r="A273" s="326"/>
      <c r="B273" s="323"/>
      <c r="C273" s="325"/>
      <c r="D273" s="325"/>
      <c r="E273" s="325"/>
      <c r="F273" s="325"/>
      <c r="G273" s="325"/>
      <c r="H273" s="325"/>
      <c r="I273" s="325"/>
      <c r="J273" s="325"/>
      <c r="K273" s="325"/>
      <c r="L273" s="325"/>
    </row>
    <row r="274" spans="1:12">
      <c r="A274" s="326"/>
      <c r="B274" s="323"/>
      <c r="C274" s="325"/>
      <c r="D274" s="325"/>
      <c r="E274" s="325"/>
      <c r="F274" s="325"/>
      <c r="G274" s="325"/>
      <c r="H274" s="325"/>
      <c r="I274" s="325"/>
      <c r="J274" s="325"/>
      <c r="K274" s="325"/>
      <c r="L274" s="325"/>
    </row>
    <row r="275" spans="1:12">
      <c r="A275" s="326"/>
      <c r="B275" s="323"/>
      <c r="C275" s="325"/>
      <c r="D275" s="325"/>
      <c r="E275" s="325"/>
      <c r="F275" s="325"/>
      <c r="G275" s="325"/>
      <c r="H275" s="325"/>
      <c r="I275" s="325"/>
      <c r="J275" s="325"/>
      <c r="K275" s="325"/>
      <c r="L275" s="325"/>
    </row>
    <row r="276" spans="1:12">
      <c r="A276" s="326"/>
      <c r="B276" s="323"/>
      <c r="C276" s="325"/>
      <c r="D276" s="325"/>
      <c r="E276" s="325"/>
      <c r="F276" s="325"/>
      <c r="G276" s="325"/>
      <c r="H276" s="325"/>
      <c r="I276" s="325"/>
      <c r="J276" s="325"/>
      <c r="K276" s="325"/>
      <c r="L276" s="325"/>
    </row>
    <row r="277" spans="1:12">
      <c r="A277" s="326"/>
      <c r="B277" s="323"/>
      <c r="C277" s="325"/>
      <c r="D277" s="325"/>
      <c r="E277" s="325"/>
      <c r="F277" s="325"/>
      <c r="G277" s="325"/>
      <c r="H277" s="325"/>
      <c r="I277" s="325"/>
      <c r="J277" s="325"/>
      <c r="K277" s="325"/>
      <c r="L277" s="325"/>
    </row>
    <row r="278" spans="1:12">
      <c r="A278" s="326"/>
      <c r="B278" s="323"/>
      <c r="C278" s="325"/>
      <c r="D278" s="325"/>
      <c r="E278" s="325"/>
      <c r="F278" s="325"/>
      <c r="G278" s="325"/>
      <c r="H278" s="325"/>
      <c r="I278" s="325"/>
      <c r="J278" s="325"/>
      <c r="K278" s="325"/>
      <c r="L278" s="325"/>
    </row>
    <row r="279" spans="1:12">
      <c r="A279" s="326"/>
      <c r="B279" s="323"/>
      <c r="C279" s="325"/>
      <c r="D279" s="325"/>
      <c r="E279" s="325"/>
      <c r="F279" s="325"/>
      <c r="G279" s="325"/>
      <c r="H279" s="325"/>
      <c r="I279" s="325"/>
      <c r="J279" s="325"/>
      <c r="K279" s="325"/>
      <c r="L279" s="325"/>
    </row>
    <row r="280" spans="1:12">
      <c r="A280" s="326"/>
      <c r="B280" s="323"/>
      <c r="C280" s="325"/>
      <c r="D280" s="325"/>
      <c r="E280" s="325"/>
      <c r="F280" s="325"/>
      <c r="G280" s="325"/>
      <c r="H280" s="325"/>
      <c r="I280" s="325"/>
      <c r="J280" s="325"/>
      <c r="K280" s="325"/>
      <c r="L280" s="325"/>
    </row>
    <row r="281" spans="1:12">
      <c r="A281" s="326"/>
      <c r="B281" s="323"/>
      <c r="C281" s="325"/>
      <c r="D281" s="325"/>
      <c r="E281" s="325"/>
      <c r="F281" s="325"/>
      <c r="G281" s="325"/>
      <c r="H281" s="325"/>
      <c r="I281" s="325"/>
      <c r="J281" s="325"/>
      <c r="K281" s="325"/>
      <c r="L281" s="325"/>
    </row>
    <row r="282" spans="1:12">
      <c r="A282" s="326"/>
      <c r="B282" s="323"/>
      <c r="C282" s="325"/>
      <c r="D282" s="325"/>
      <c r="E282" s="325"/>
      <c r="F282" s="325"/>
      <c r="G282" s="325"/>
      <c r="H282" s="325"/>
      <c r="I282" s="325"/>
      <c r="J282" s="325"/>
      <c r="K282" s="325"/>
      <c r="L282" s="325"/>
    </row>
    <row r="283" spans="1:12">
      <c r="A283" s="326"/>
      <c r="B283" s="323"/>
      <c r="C283" s="325"/>
      <c r="D283" s="325"/>
      <c r="E283" s="325"/>
      <c r="F283" s="325"/>
      <c r="G283" s="325"/>
      <c r="H283" s="325"/>
      <c r="I283" s="325"/>
      <c r="J283" s="325"/>
      <c r="K283" s="325"/>
      <c r="L283" s="325"/>
    </row>
    <row r="284" spans="1:12">
      <c r="A284" s="326"/>
      <c r="B284" s="323"/>
      <c r="C284" s="325"/>
      <c r="D284" s="325"/>
      <c r="E284" s="325"/>
      <c r="F284" s="325"/>
      <c r="G284" s="325"/>
      <c r="H284" s="325"/>
      <c r="I284" s="325"/>
      <c r="J284" s="325"/>
      <c r="K284" s="325"/>
      <c r="L284" s="325"/>
    </row>
    <row r="285" spans="1:12">
      <c r="A285" s="326"/>
      <c r="B285" s="323"/>
      <c r="C285" s="327"/>
      <c r="D285" s="327"/>
      <c r="E285" s="327"/>
      <c r="F285" s="327"/>
      <c r="G285" s="327"/>
      <c r="H285" s="327"/>
      <c r="I285" s="327"/>
      <c r="J285" s="327"/>
      <c r="K285" s="327"/>
      <c r="L285" s="327"/>
    </row>
    <row r="286" spans="1:12">
      <c r="A286" s="326"/>
      <c r="B286" s="323"/>
      <c r="C286" s="327"/>
      <c r="D286" s="327"/>
      <c r="E286" s="327"/>
      <c r="F286" s="327"/>
      <c r="G286" s="327"/>
      <c r="H286" s="327"/>
      <c r="I286" s="327"/>
      <c r="J286" s="327"/>
      <c r="K286" s="327"/>
      <c r="L286" s="327"/>
    </row>
    <row r="287" spans="1:12">
      <c r="A287" s="326"/>
      <c r="B287" s="323"/>
      <c r="C287" s="327"/>
      <c r="D287" s="327"/>
      <c r="E287" s="327"/>
      <c r="F287" s="327"/>
      <c r="G287" s="327"/>
      <c r="H287" s="327"/>
      <c r="I287" s="327"/>
      <c r="J287" s="327"/>
      <c r="K287" s="327"/>
      <c r="L287" s="327"/>
    </row>
    <row r="288" spans="1:12">
      <c r="A288" s="326"/>
      <c r="B288" s="323"/>
      <c r="C288" s="327"/>
      <c r="D288" s="327"/>
      <c r="E288" s="327"/>
      <c r="F288" s="327"/>
      <c r="G288" s="327"/>
      <c r="H288" s="327"/>
      <c r="I288" s="327"/>
      <c r="J288" s="327"/>
      <c r="K288" s="327"/>
      <c r="L288" s="327"/>
    </row>
    <row r="289" spans="1:12">
      <c r="A289" s="326"/>
      <c r="B289" s="323"/>
      <c r="C289" s="327"/>
      <c r="D289" s="327"/>
      <c r="E289" s="327"/>
      <c r="F289" s="327"/>
      <c r="G289" s="327"/>
      <c r="H289" s="327"/>
      <c r="I289" s="327"/>
      <c r="J289" s="327"/>
      <c r="K289" s="327"/>
      <c r="L289" s="327"/>
    </row>
    <row r="290" spans="1:12">
      <c r="A290" s="326"/>
      <c r="B290" s="323"/>
      <c r="C290" s="327"/>
      <c r="D290" s="327"/>
      <c r="E290" s="327"/>
      <c r="F290" s="327"/>
      <c r="G290" s="327"/>
      <c r="H290" s="327"/>
      <c r="I290" s="327"/>
      <c r="J290" s="327"/>
      <c r="K290" s="327"/>
      <c r="L290" s="327"/>
    </row>
    <row r="291" spans="1:12">
      <c r="A291" s="326"/>
      <c r="B291" s="323"/>
      <c r="C291" s="327"/>
      <c r="D291" s="327"/>
      <c r="E291" s="327"/>
      <c r="F291" s="327"/>
      <c r="G291" s="327"/>
      <c r="H291" s="327"/>
      <c r="I291" s="327"/>
      <c r="J291" s="327"/>
      <c r="K291" s="327"/>
      <c r="L291" s="327"/>
    </row>
    <row r="292" spans="1:12">
      <c r="A292" s="326"/>
      <c r="B292" s="323"/>
      <c r="C292" s="327"/>
      <c r="D292" s="327"/>
      <c r="E292" s="327"/>
      <c r="F292" s="327"/>
      <c r="G292" s="327"/>
      <c r="H292" s="327"/>
      <c r="I292" s="327"/>
      <c r="J292" s="327"/>
      <c r="K292" s="327"/>
      <c r="L292" s="327"/>
    </row>
    <row r="293" spans="1:12">
      <c r="A293" s="326"/>
      <c r="B293" s="323"/>
      <c r="C293" s="325"/>
      <c r="D293" s="325"/>
      <c r="E293" s="325"/>
      <c r="F293" s="325"/>
      <c r="G293" s="325"/>
      <c r="H293" s="325"/>
      <c r="I293" s="325"/>
      <c r="J293" s="325"/>
      <c r="K293" s="325"/>
      <c r="L293" s="325"/>
    </row>
    <row r="294" spans="1:12">
      <c r="A294" s="326"/>
      <c r="B294" s="323"/>
      <c r="C294" s="325"/>
      <c r="D294" s="325"/>
      <c r="E294" s="325"/>
      <c r="F294" s="325"/>
      <c r="G294" s="325"/>
      <c r="H294" s="325"/>
      <c r="I294" s="325"/>
      <c r="J294" s="325"/>
      <c r="K294" s="325"/>
      <c r="L294" s="325"/>
    </row>
    <row r="295" spans="1:12">
      <c r="A295" s="326"/>
      <c r="B295" s="323"/>
      <c r="C295" s="325"/>
      <c r="D295" s="325"/>
      <c r="E295" s="325"/>
      <c r="F295" s="325"/>
      <c r="G295" s="325"/>
      <c r="H295" s="325"/>
      <c r="I295" s="325"/>
      <c r="J295" s="325"/>
      <c r="K295" s="325"/>
      <c r="L295" s="325"/>
    </row>
    <row r="296" spans="1:12">
      <c r="A296" s="326"/>
      <c r="B296" s="323"/>
      <c r="C296" s="328"/>
      <c r="D296" s="328"/>
      <c r="E296" s="328"/>
      <c r="F296" s="328"/>
      <c r="G296" s="328"/>
      <c r="H296" s="328"/>
      <c r="I296" s="328"/>
      <c r="J296" s="328"/>
      <c r="K296" s="328"/>
      <c r="L296" s="328"/>
    </row>
    <row r="297" spans="1:12">
      <c r="A297" s="326"/>
      <c r="B297" s="323"/>
      <c r="C297" s="327"/>
      <c r="D297" s="327"/>
      <c r="E297" s="327"/>
      <c r="F297" s="327"/>
      <c r="G297" s="327"/>
      <c r="H297" s="327"/>
      <c r="I297" s="327"/>
      <c r="J297" s="327"/>
      <c r="K297" s="327"/>
      <c r="L297" s="327"/>
    </row>
    <row r="298" spans="1:12">
      <c r="A298" s="326"/>
      <c r="B298" s="323"/>
      <c r="C298" s="327"/>
      <c r="D298" s="327"/>
      <c r="E298" s="327"/>
      <c r="F298" s="327"/>
      <c r="G298" s="327"/>
      <c r="H298" s="327"/>
      <c r="I298" s="327"/>
      <c r="J298" s="327"/>
      <c r="K298" s="327"/>
      <c r="L298" s="327"/>
    </row>
    <row r="299" spans="1:12">
      <c r="A299" s="326"/>
      <c r="B299" s="323"/>
      <c r="C299" s="325"/>
      <c r="D299" s="325"/>
      <c r="E299" s="325"/>
      <c r="F299" s="325"/>
      <c r="G299" s="325"/>
      <c r="H299" s="325"/>
      <c r="I299" s="325"/>
      <c r="J299" s="325"/>
      <c r="K299" s="325"/>
      <c r="L299" s="325"/>
    </row>
    <row r="300" spans="1:12">
      <c r="A300" s="326"/>
      <c r="B300" s="323"/>
      <c r="C300" s="325"/>
      <c r="D300" s="325"/>
      <c r="E300" s="325"/>
      <c r="F300" s="325"/>
      <c r="G300" s="325"/>
      <c r="H300" s="325"/>
      <c r="I300" s="325"/>
      <c r="J300" s="325"/>
      <c r="K300" s="325"/>
      <c r="L300" s="325"/>
    </row>
    <row r="301" spans="1:12">
      <c r="A301" s="326"/>
      <c r="B301" s="323"/>
      <c r="C301" s="325"/>
      <c r="D301" s="325"/>
      <c r="E301" s="325"/>
      <c r="F301" s="325"/>
      <c r="G301" s="325"/>
      <c r="H301" s="325"/>
      <c r="I301" s="325"/>
      <c r="J301" s="325"/>
      <c r="K301" s="325"/>
      <c r="L301" s="325"/>
    </row>
    <row r="302" spans="1:12">
      <c r="A302" s="326"/>
      <c r="B302" s="323"/>
      <c r="C302" s="329"/>
      <c r="D302" s="417"/>
      <c r="E302" s="417"/>
      <c r="F302" s="418"/>
      <c r="G302" s="418"/>
      <c r="H302" s="417"/>
      <c r="I302" s="418"/>
      <c r="J302" s="417"/>
      <c r="K302" s="418"/>
      <c r="L302" s="417"/>
    </row>
    <row r="303" spans="1:12">
      <c r="A303" s="326"/>
      <c r="B303" s="323"/>
      <c r="C303" s="329"/>
      <c r="D303" s="417"/>
      <c r="E303" s="417"/>
      <c r="F303" s="418"/>
      <c r="G303" s="418"/>
      <c r="H303" s="417"/>
      <c r="I303" s="418"/>
      <c r="J303" s="417"/>
      <c r="K303" s="418"/>
      <c r="L303" s="417"/>
    </row>
    <row r="304" spans="1:12">
      <c r="A304" s="326"/>
      <c r="B304" s="323"/>
      <c r="C304" s="529"/>
      <c r="D304" s="417"/>
      <c r="E304" s="417"/>
      <c r="F304" s="418"/>
      <c r="G304" s="418"/>
      <c r="H304" s="417"/>
      <c r="I304" s="418"/>
      <c r="J304" s="417"/>
      <c r="K304" s="418"/>
      <c r="L304" s="417"/>
    </row>
    <row r="305" spans="1:12">
      <c r="A305" s="326"/>
      <c r="B305" s="323"/>
      <c r="C305" s="529"/>
      <c r="D305" s="417"/>
      <c r="E305" s="417"/>
      <c r="F305" s="418"/>
      <c r="G305" s="418"/>
      <c r="H305" s="417"/>
      <c r="I305" s="418"/>
      <c r="J305" s="417"/>
      <c r="K305" s="418"/>
      <c r="L305" s="417"/>
    </row>
    <row r="306" spans="1:12">
      <c r="A306" s="326"/>
      <c r="B306" s="323"/>
      <c r="C306" s="329"/>
      <c r="D306" s="417"/>
      <c r="E306" s="417"/>
      <c r="F306" s="418"/>
      <c r="G306" s="418"/>
      <c r="H306" s="417"/>
      <c r="I306" s="418"/>
      <c r="J306" s="417"/>
      <c r="K306" s="418"/>
      <c r="L306" s="417"/>
    </row>
    <row r="307" spans="1:12">
      <c r="A307" s="326"/>
      <c r="B307" s="323"/>
      <c r="C307" s="327"/>
      <c r="D307" s="327"/>
      <c r="E307" s="327"/>
      <c r="F307" s="327"/>
      <c r="G307" s="327"/>
      <c r="H307" s="327"/>
      <c r="I307" s="327"/>
      <c r="J307" s="327"/>
      <c r="K307" s="327"/>
      <c r="L307" s="327"/>
    </row>
    <row r="308" spans="1:12">
      <c r="A308" s="326"/>
      <c r="B308" s="323"/>
      <c r="C308" s="327"/>
      <c r="D308" s="327"/>
      <c r="E308" s="327"/>
      <c r="F308" s="327"/>
      <c r="G308" s="327"/>
      <c r="H308" s="327"/>
      <c r="I308" s="327"/>
      <c r="J308" s="327"/>
      <c r="K308" s="327"/>
      <c r="L308" s="327"/>
    </row>
    <row r="309" spans="1:12">
      <c r="A309" s="326"/>
      <c r="B309" s="323"/>
      <c r="C309" s="324"/>
      <c r="D309" s="324"/>
      <c r="E309" s="324"/>
      <c r="F309" s="324"/>
      <c r="G309" s="324"/>
      <c r="H309" s="324"/>
      <c r="I309" s="324"/>
      <c r="J309" s="324"/>
      <c r="K309" s="324"/>
      <c r="L309" s="324"/>
    </row>
  </sheetData>
  <mergeCells count="12">
    <mergeCell ref="A1:L1"/>
    <mergeCell ref="C304:C305"/>
    <mergeCell ref="A2:L2"/>
    <mergeCell ref="D3:D4"/>
    <mergeCell ref="E3:E4"/>
    <mergeCell ref="A3:A4"/>
    <mergeCell ref="B3:B4"/>
    <mergeCell ref="C3:C4"/>
    <mergeCell ref="F3:F4"/>
    <mergeCell ref="G3:H3"/>
    <mergeCell ref="I3:J3"/>
    <mergeCell ref="K3:L3"/>
  </mergeCells>
  <conditionalFormatting sqref="B23:C24 B39:C44 C136:C140 C142:C149 B141:C143 B48:E48 B52:E52 B56:E57 B61:E61 B65:E65 B69:E69 B73:E73 B77:E77 D39:E40 D44:E44 H39:H40 H77:H78 H73 H69 H65 H61 H56:H57 H52 H48 H150 H94 H90 H86 H82 J82 J86 J90 J94 J150 J48 J52 J56:J57 J61 J65 J69 J73 J77:J78 J39:J40 L39:L44 L77:L78 L73 L69 L65 L61 L56:L57 L52 L48 L150 L94 L90 L86 L82 H44 J44">
    <cfRule type="cellIs" dxfId="215" priority="123" stopIfTrue="1" operator="equal">
      <formula>0</formula>
    </cfRule>
  </conditionalFormatting>
  <conditionalFormatting sqref="C150:C152 D150:E150">
    <cfRule type="cellIs" dxfId="214" priority="116" stopIfTrue="1" operator="equal">
      <formula>0</formula>
    </cfRule>
  </conditionalFormatting>
  <conditionalFormatting sqref="C78:E78 C82:E82 C86:E86 C90:E90 C94:E94">
    <cfRule type="cellIs" dxfId="213" priority="115" stopIfTrue="1" operator="equal">
      <formula>0</formula>
    </cfRule>
  </conditionalFormatting>
  <conditionalFormatting sqref="B45:C47">
    <cfRule type="cellIs" dxfId="212" priority="114" stopIfTrue="1" operator="equal">
      <formula>0</formula>
    </cfRule>
  </conditionalFormatting>
  <conditionalFormatting sqref="B49:C51">
    <cfRule type="cellIs" dxfId="211" priority="113" stopIfTrue="1" operator="equal">
      <formula>0</formula>
    </cfRule>
  </conditionalFormatting>
  <conditionalFormatting sqref="B53:C55">
    <cfRule type="cellIs" dxfId="210" priority="112" stopIfTrue="1" operator="equal">
      <formula>0</formula>
    </cfRule>
  </conditionalFormatting>
  <conditionalFormatting sqref="B58:C60">
    <cfRule type="cellIs" dxfId="209" priority="111" stopIfTrue="1" operator="equal">
      <formula>0</formula>
    </cfRule>
  </conditionalFormatting>
  <conditionalFormatting sqref="B62:C64">
    <cfRule type="cellIs" dxfId="208" priority="110" stopIfTrue="1" operator="equal">
      <formula>0</formula>
    </cfRule>
  </conditionalFormatting>
  <conditionalFormatting sqref="B66:C68">
    <cfRule type="cellIs" dxfId="207" priority="109" stopIfTrue="1" operator="equal">
      <formula>0</formula>
    </cfRule>
  </conditionalFormatting>
  <conditionalFormatting sqref="B70:C72">
    <cfRule type="cellIs" dxfId="206" priority="108" stopIfTrue="1" operator="equal">
      <formula>0</formula>
    </cfRule>
  </conditionalFormatting>
  <conditionalFormatting sqref="B74:C76">
    <cfRule type="cellIs" dxfId="205" priority="107" stopIfTrue="1" operator="equal">
      <formula>0</formula>
    </cfRule>
  </conditionalFormatting>
  <conditionalFormatting sqref="B79:C81">
    <cfRule type="cellIs" dxfId="204" priority="106" stopIfTrue="1" operator="equal">
      <formula>0</formula>
    </cfRule>
  </conditionalFormatting>
  <conditionalFormatting sqref="B83:C85">
    <cfRule type="cellIs" dxfId="203" priority="105" stopIfTrue="1" operator="equal">
      <formula>0</formula>
    </cfRule>
  </conditionalFormatting>
  <conditionalFormatting sqref="B87:C89">
    <cfRule type="cellIs" dxfId="202" priority="104" stopIfTrue="1" operator="equal">
      <formula>0</formula>
    </cfRule>
  </conditionalFormatting>
  <conditionalFormatting sqref="B91:C93">
    <cfRule type="cellIs" dxfId="201" priority="103" stopIfTrue="1" operator="equal">
      <formula>0</formula>
    </cfRule>
  </conditionalFormatting>
  <conditionalFormatting sqref="B95:C97">
    <cfRule type="cellIs" dxfId="200" priority="102" stopIfTrue="1" operator="equal">
      <formula>0</formula>
    </cfRule>
  </conditionalFormatting>
  <conditionalFormatting sqref="L95:L97 L91:L93 L87:L89 L83:L85 L79:L81 L74:L76 L70:L72 L66:L68 L62:L64 L58:L60 L53:L55 L49:L51 L45:L47">
    <cfRule type="cellIs" dxfId="199" priority="34" stopIfTrue="1" operator="equal">
      <formula>0</formula>
    </cfRule>
  </conditionalFormatting>
  <conditionalFormatting sqref="G39:G44 G77 G73 G69 G65 G61 G56:G57 G52 G48">
    <cfRule type="cellIs" dxfId="198" priority="33" stopIfTrue="1" operator="equal">
      <formula>0</formula>
    </cfRule>
  </conditionalFormatting>
  <conditionalFormatting sqref="G150">
    <cfRule type="cellIs" dxfId="197" priority="32" stopIfTrue="1" operator="equal">
      <formula>0</formula>
    </cfRule>
  </conditionalFormatting>
  <conditionalFormatting sqref="G94 G90 G86 G82 G78">
    <cfRule type="cellIs" dxfId="196" priority="31" stopIfTrue="1" operator="equal">
      <formula>0</formula>
    </cfRule>
  </conditionalFormatting>
  <conditionalFormatting sqref="G45:G47">
    <cfRule type="cellIs" dxfId="195" priority="30" stopIfTrue="1" operator="equal">
      <formula>0</formula>
    </cfRule>
  </conditionalFormatting>
  <conditionalFormatting sqref="G49:G51">
    <cfRule type="cellIs" dxfId="194" priority="29" stopIfTrue="1" operator="equal">
      <formula>0</formula>
    </cfRule>
  </conditionalFormatting>
  <conditionalFormatting sqref="G53:G55">
    <cfRule type="cellIs" dxfId="193" priority="28" stopIfTrue="1" operator="equal">
      <formula>0</formula>
    </cfRule>
  </conditionalFormatting>
  <conditionalFormatting sqref="G58:G60">
    <cfRule type="cellIs" dxfId="192" priority="27" stopIfTrue="1" operator="equal">
      <formula>0</formula>
    </cfRule>
  </conditionalFormatting>
  <conditionalFormatting sqref="G62:G64">
    <cfRule type="cellIs" dxfId="191" priority="26" stopIfTrue="1" operator="equal">
      <formula>0</formula>
    </cfRule>
  </conditionalFormatting>
  <conditionalFormatting sqref="G66:G68">
    <cfRule type="cellIs" dxfId="190" priority="25" stopIfTrue="1" operator="equal">
      <formula>0</formula>
    </cfRule>
  </conditionalFormatting>
  <conditionalFormatting sqref="G70:G72">
    <cfRule type="cellIs" dxfId="189" priority="24" stopIfTrue="1" operator="equal">
      <formula>0</formula>
    </cfRule>
  </conditionalFormatting>
  <conditionalFormatting sqref="G74:G76">
    <cfRule type="cellIs" dxfId="188" priority="23" stopIfTrue="1" operator="equal">
      <formula>0</formula>
    </cfRule>
  </conditionalFormatting>
  <conditionalFormatting sqref="G79:G81">
    <cfRule type="cellIs" dxfId="187" priority="22" stopIfTrue="1" operator="equal">
      <formula>0</formula>
    </cfRule>
  </conditionalFormatting>
  <conditionalFormatting sqref="G83:G85">
    <cfRule type="cellIs" dxfId="186" priority="21" stopIfTrue="1" operator="equal">
      <formula>0</formula>
    </cfRule>
  </conditionalFormatting>
  <conditionalFormatting sqref="G87:G89">
    <cfRule type="cellIs" dxfId="185" priority="20" stopIfTrue="1" operator="equal">
      <formula>0</formula>
    </cfRule>
  </conditionalFormatting>
  <conditionalFormatting sqref="G91:G93">
    <cfRule type="cellIs" dxfId="184" priority="19" stopIfTrue="1" operator="equal">
      <formula>0</formula>
    </cfRule>
  </conditionalFormatting>
  <conditionalFormatting sqref="G95:G97">
    <cfRule type="cellIs" dxfId="183" priority="18" stopIfTrue="1" operator="equal">
      <formula>0</formula>
    </cfRule>
  </conditionalFormatting>
  <conditionalFormatting sqref="I82 I86 I90 I94 I150 I48 I52 I56:I57 I61 I65 I69 I73 I77:I78 I39:I40 I44">
    <cfRule type="cellIs" dxfId="182" priority="17" stopIfTrue="1" operator="equal">
      <formula>0</formula>
    </cfRule>
  </conditionalFormatting>
  <conditionalFormatting sqref="K39:K40 K77:K78 K73 K69 K65 K61 K56:K57 K52 K48 K150 K94 K90 K86 K82 K44">
    <cfRule type="cellIs" dxfId="181" priority="3" stopIfTrue="1" operator="equal">
      <formula>0</formula>
    </cfRule>
  </conditionalFormatting>
  <printOptions horizontalCentered="1"/>
  <pageMargins left="0.95866141699999996" right="0.95866141699999996" top="0.74803149606299202" bottom="0.74803149606299202" header="0.31496062992126" footer="0.31496062992126"/>
  <pageSetup paperSize="9" scale="63" fitToHeight="4" orientation="portrait" r:id="rId1"/>
  <headerFooter>
    <oddHeader>&amp;L&amp;9Bengaluru Water Supply and Sewerage Project (III)&amp;R&amp;9Volume 3 - Price Proposal</oddHeader>
    <oddFooter>&amp;L&amp;9Contract No. CP-27 - Sewer Network for R R Nagar Zone&amp;R&amp;9&amp;P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7"/>
  <sheetViews>
    <sheetView topLeftCell="A6" workbookViewId="0">
      <selection activeCell="C8" sqref="C8"/>
    </sheetView>
  </sheetViews>
  <sheetFormatPr defaultColWidth="8.69921875" defaultRowHeight="12.5"/>
  <cols>
    <col min="1" max="1" width="21" style="507" customWidth="1"/>
    <col min="2" max="2" width="15.69921875" style="508" customWidth="1"/>
    <col min="3" max="3" width="91.5" style="508" customWidth="1"/>
    <col min="4" max="4" width="49.69921875" style="509" customWidth="1"/>
    <col min="5" max="16384" width="8.69921875" style="508"/>
  </cols>
  <sheetData>
    <row r="1" spans="1:7" s="494" customFormat="1" ht="15.5">
      <c r="B1" s="537" t="s">
        <v>545</v>
      </c>
      <c r="C1" s="537"/>
      <c r="D1" s="537"/>
      <c r="E1" s="493"/>
      <c r="F1" s="493"/>
      <c r="G1" s="493"/>
    </row>
    <row r="2" spans="1:7" s="490" customFormat="1" ht="15.5">
      <c r="B2" s="491"/>
      <c r="C2" s="491"/>
      <c r="D2" s="492"/>
      <c r="E2" s="489"/>
      <c r="F2" s="489"/>
      <c r="G2" s="489"/>
    </row>
    <row r="3" spans="1:7" s="494" customFormat="1" ht="14">
      <c r="B3" s="531"/>
      <c r="C3" s="531"/>
      <c r="D3" s="439"/>
      <c r="E3" s="493"/>
      <c r="F3" s="493"/>
      <c r="G3" s="493"/>
    </row>
    <row r="4" spans="1:7" s="494" customFormat="1" ht="44.5" customHeight="1">
      <c r="A4" s="494" t="s">
        <v>528</v>
      </c>
      <c r="B4" s="495" t="s">
        <v>529</v>
      </c>
      <c r="C4" s="495" t="s">
        <v>82</v>
      </c>
      <c r="D4" s="496" t="s">
        <v>530</v>
      </c>
      <c r="E4" s="493" t="s">
        <v>535</v>
      </c>
      <c r="F4" s="493" t="s">
        <v>536</v>
      </c>
      <c r="G4" s="493"/>
    </row>
    <row r="5" spans="1:7" s="494" customFormat="1" ht="41.5" customHeight="1">
      <c r="A5" s="497" t="s">
        <v>534</v>
      </c>
      <c r="B5" s="497" t="s">
        <v>537</v>
      </c>
      <c r="C5" s="498" t="s">
        <v>377</v>
      </c>
      <c r="D5" s="503">
        <v>214019680</v>
      </c>
      <c r="E5" s="494">
        <v>0</v>
      </c>
      <c r="F5" s="494">
        <v>0</v>
      </c>
      <c r="G5" s="493"/>
    </row>
    <row r="6" spans="1:7" s="494" customFormat="1" ht="28">
      <c r="A6" s="497" t="s">
        <v>538</v>
      </c>
      <c r="B6" s="497" t="s">
        <v>538</v>
      </c>
      <c r="C6" s="498" t="s">
        <v>378</v>
      </c>
      <c r="D6" s="503">
        <v>127516355</v>
      </c>
      <c r="E6" s="494">
        <v>0</v>
      </c>
      <c r="F6" s="494">
        <v>0</v>
      </c>
      <c r="G6" s="493"/>
    </row>
    <row r="7" spans="1:7" s="494" customFormat="1" ht="30" customHeight="1">
      <c r="A7" s="497" t="s">
        <v>539</v>
      </c>
      <c r="B7" s="497" t="s">
        <v>539</v>
      </c>
      <c r="C7" s="498" t="s">
        <v>375</v>
      </c>
      <c r="D7" s="503">
        <v>103196995</v>
      </c>
      <c r="E7" s="494">
        <v>0</v>
      </c>
      <c r="F7" s="494">
        <v>0</v>
      </c>
    </row>
    <row r="8" spans="1:7" s="494" customFormat="1" ht="37.9" customHeight="1">
      <c r="A8" s="497" t="s">
        <v>540</v>
      </c>
      <c r="B8" s="497" t="s">
        <v>540</v>
      </c>
      <c r="C8" s="498" t="s">
        <v>379</v>
      </c>
      <c r="D8" s="503">
        <v>102512775</v>
      </c>
      <c r="E8" s="494">
        <v>0</v>
      </c>
      <c r="F8" s="494">
        <v>0</v>
      </c>
    </row>
    <row r="9" spans="1:7" s="504" customFormat="1" ht="43.15" customHeight="1">
      <c r="A9" s="497" t="s">
        <v>541</v>
      </c>
      <c r="B9" s="497" t="s">
        <v>541</v>
      </c>
      <c r="C9" s="498" t="s">
        <v>381</v>
      </c>
      <c r="D9" s="503">
        <v>170981540</v>
      </c>
      <c r="E9" s="494">
        <v>0</v>
      </c>
      <c r="F9" s="494">
        <v>0</v>
      </c>
    </row>
    <row r="10" spans="1:7" s="504" customFormat="1" ht="27.65" customHeight="1">
      <c r="A10" s="497" t="s">
        <v>542</v>
      </c>
      <c r="B10" s="497" t="s">
        <v>542</v>
      </c>
      <c r="C10" s="498" t="s">
        <v>376</v>
      </c>
      <c r="D10" s="503">
        <v>78848077.400000006</v>
      </c>
      <c r="E10" s="494">
        <v>0</v>
      </c>
      <c r="F10" s="494">
        <v>0</v>
      </c>
    </row>
    <row r="11" spans="1:7" s="494" customFormat="1" ht="14">
      <c r="A11" s="497"/>
      <c r="B11" s="497" t="s">
        <v>543</v>
      </c>
      <c r="C11" s="498" t="s">
        <v>460</v>
      </c>
      <c r="D11" s="503">
        <v>0</v>
      </c>
      <c r="E11" s="494">
        <v>0</v>
      </c>
      <c r="F11" s="494">
        <v>0</v>
      </c>
    </row>
    <row r="12" spans="1:7" s="494" customFormat="1" ht="14">
      <c r="B12" s="497"/>
      <c r="C12" s="499" t="s">
        <v>544</v>
      </c>
      <c r="D12" s="503">
        <f>SUM(D5:D11)</f>
        <v>797075422.39999998</v>
      </c>
      <c r="E12" s="494">
        <v>0</v>
      </c>
      <c r="F12" s="494">
        <v>0</v>
      </c>
    </row>
    <row r="13" spans="1:7" s="494" customFormat="1" ht="14">
      <c r="B13" s="500"/>
      <c r="C13" s="500"/>
      <c r="D13" s="501"/>
    </row>
    <row r="14" spans="1:7" s="494" customFormat="1" ht="14">
      <c r="B14" s="505"/>
      <c r="C14" s="505"/>
      <c r="D14" s="506"/>
    </row>
    <row r="15" spans="1:7" s="494" customFormat="1" ht="14">
      <c r="B15" s="505"/>
      <c r="C15" s="502" t="s">
        <v>531</v>
      </c>
      <c r="D15" s="506"/>
    </row>
    <row r="16" spans="1:7" s="494" customFormat="1" ht="14">
      <c r="B16" s="505"/>
      <c r="C16" s="502" t="s">
        <v>532</v>
      </c>
      <c r="D16" s="506"/>
    </row>
    <row r="17" spans="2:4" s="494" customFormat="1" ht="14">
      <c r="B17" s="505"/>
      <c r="C17" s="502" t="s">
        <v>533</v>
      </c>
      <c r="D17" s="506"/>
    </row>
  </sheetData>
  <mergeCells count="2">
    <mergeCell ref="B1:D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10"/>
  <sheetViews>
    <sheetView tabSelected="1" zoomScale="70" zoomScaleNormal="70" workbookViewId="0">
      <selection activeCell="B35" sqref="B35"/>
    </sheetView>
  </sheetViews>
  <sheetFormatPr defaultColWidth="9.296875" defaultRowHeight="14"/>
  <cols>
    <col min="1" max="1" width="14.5" style="322" customWidth="1"/>
    <col min="2" max="2" width="12.5" style="322" customWidth="1"/>
    <col min="3" max="3" width="77.19921875" style="322" customWidth="1"/>
    <col min="4" max="4" width="14.5" style="322" customWidth="1"/>
    <col min="5" max="5" width="8" style="330" customWidth="1"/>
    <col min="6" max="9" width="20.5" style="488" customWidth="1"/>
    <col min="10" max="10" width="18.796875" style="330" customWidth="1"/>
    <col min="11" max="11" width="21.19921875" style="488" customWidth="1"/>
    <col min="12" max="16384" width="9.296875" style="241"/>
  </cols>
  <sheetData>
    <row r="1" spans="1:11" ht="17.5">
      <c r="A1" s="528" t="s">
        <v>503</v>
      </c>
      <c r="B1" s="528"/>
      <c r="C1" s="528"/>
      <c r="D1" s="528"/>
      <c r="E1" s="528"/>
      <c r="F1" s="528"/>
      <c r="G1" s="528"/>
      <c r="H1" s="528"/>
      <c r="I1" s="528"/>
      <c r="J1" s="528"/>
      <c r="K1" s="528"/>
    </row>
    <row r="2" spans="1:11" ht="17.5">
      <c r="A2" s="530" t="s">
        <v>377</v>
      </c>
      <c r="B2" s="530"/>
      <c r="C2" s="530"/>
      <c r="D2" s="530"/>
      <c r="E2" s="530"/>
      <c r="F2" s="530"/>
      <c r="G2" s="530"/>
      <c r="H2" s="530"/>
      <c r="I2" s="530"/>
      <c r="J2" s="530"/>
      <c r="K2" s="530"/>
    </row>
    <row r="3" spans="1:11" s="242" customFormat="1" ht="79.150000000000006" customHeight="1">
      <c r="A3" s="453" t="s">
        <v>524</v>
      </c>
      <c r="B3" s="453" t="s">
        <v>525</v>
      </c>
      <c r="C3" s="453" t="s">
        <v>82</v>
      </c>
      <c r="D3" s="453" t="s">
        <v>517</v>
      </c>
      <c r="E3" s="453" t="s">
        <v>516</v>
      </c>
      <c r="F3" s="439" t="s">
        <v>518</v>
      </c>
      <c r="G3" s="439" t="s">
        <v>513</v>
      </c>
      <c r="H3" s="439" t="s">
        <v>514</v>
      </c>
      <c r="I3" s="439" t="s">
        <v>521</v>
      </c>
      <c r="J3" s="451" t="s">
        <v>511</v>
      </c>
      <c r="K3" s="439" t="s">
        <v>519</v>
      </c>
    </row>
    <row r="4" spans="1:11" s="242" customFormat="1" ht="84">
      <c r="A4" s="278">
        <v>2</v>
      </c>
      <c r="B4" s="278">
        <v>1</v>
      </c>
      <c r="C4" s="279" t="s">
        <v>279</v>
      </c>
      <c r="D4" s="281"/>
      <c r="E4" s="280"/>
      <c r="F4" s="286"/>
      <c r="G4" s="286"/>
      <c r="H4" s="286"/>
      <c r="I4" s="286"/>
      <c r="J4" s="280"/>
      <c r="K4" s="286"/>
    </row>
    <row r="5" spans="1:11" s="242" customFormat="1">
      <c r="A5" s="278">
        <v>3</v>
      </c>
      <c r="B5" s="278" t="s">
        <v>546</v>
      </c>
      <c r="C5" s="279" t="s">
        <v>302</v>
      </c>
      <c r="D5" s="281"/>
      <c r="E5" s="280"/>
      <c r="F5" s="286"/>
      <c r="G5" s="286"/>
      <c r="H5" s="286"/>
      <c r="I5" s="286"/>
      <c r="J5" s="280"/>
      <c r="K5" s="286"/>
    </row>
    <row r="6" spans="1:11" s="242" customFormat="1">
      <c r="A6" s="278">
        <v>4</v>
      </c>
      <c r="B6" s="278" t="s">
        <v>547</v>
      </c>
      <c r="C6" s="282" t="s">
        <v>257</v>
      </c>
      <c r="D6" s="272">
        <v>28179</v>
      </c>
      <c r="E6" s="283" t="s">
        <v>31</v>
      </c>
      <c r="F6" s="423">
        <v>6793151.7857142985</v>
      </c>
      <c r="G6" s="423"/>
      <c r="H6" s="423"/>
      <c r="I6" s="423"/>
      <c r="J6" s="423">
        <v>815178.21428571572</v>
      </c>
      <c r="K6" s="423">
        <v>7608330.000000014</v>
      </c>
    </row>
    <row r="7" spans="1:11" s="242" customFormat="1">
      <c r="A7" s="278">
        <v>4</v>
      </c>
      <c r="B7" s="278" t="s">
        <v>548</v>
      </c>
      <c r="C7" s="282" t="s">
        <v>258</v>
      </c>
      <c r="D7" s="272">
        <v>10139</v>
      </c>
      <c r="E7" s="283" t="s">
        <v>31</v>
      </c>
      <c r="F7" s="423">
        <v>3258964.2857142854</v>
      </c>
      <c r="G7" s="423"/>
      <c r="H7" s="423"/>
      <c r="I7" s="423"/>
      <c r="J7" s="423">
        <v>391075.7142857142</v>
      </c>
      <c r="K7" s="423">
        <v>3650039.9999999995</v>
      </c>
    </row>
    <row r="8" spans="1:11" s="242" customFormat="1">
      <c r="A8" s="278">
        <v>4</v>
      </c>
      <c r="B8" s="278" t="s">
        <v>549</v>
      </c>
      <c r="C8" s="282" t="s">
        <v>259</v>
      </c>
      <c r="D8" s="272">
        <v>772</v>
      </c>
      <c r="E8" s="283" t="s">
        <v>31</v>
      </c>
      <c r="F8" s="423">
        <v>289499.99999999994</v>
      </c>
      <c r="G8" s="423"/>
      <c r="H8" s="423"/>
      <c r="I8" s="423"/>
      <c r="J8" s="423">
        <v>34739.999999999993</v>
      </c>
      <c r="K8" s="423">
        <v>324239.99999999994</v>
      </c>
    </row>
    <row r="9" spans="1:11" s="242" customFormat="1" ht="112">
      <c r="A9" s="278">
        <v>3</v>
      </c>
      <c r="B9" s="278" t="s">
        <v>555</v>
      </c>
      <c r="C9" s="279" t="s">
        <v>280</v>
      </c>
      <c r="D9" s="272"/>
      <c r="E9" s="284"/>
      <c r="F9" s="478"/>
      <c r="G9" s="478"/>
      <c r="H9" s="478"/>
      <c r="I9" s="478"/>
      <c r="J9" s="284"/>
      <c r="K9" s="478"/>
    </row>
    <row r="10" spans="1:11" s="242" customFormat="1">
      <c r="A10" s="278">
        <v>4</v>
      </c>
      <c r="B10" s="278" t="s">
        <v>547</v>
      </c>
      <c r="C10" s="282" t="s">
        <v>257</v>
      </c>
      <c r="D10" s="272">
        <v>7047</v>
      </c>
      <c r="E10" s="284" t="s">
        <v>31</v>
      </c>
      <c r="F10" s="423">
        <v>3460580.3571428531</v>
      </c>
      <c r="G10" s="423"/>
      <c r="H10" s="423"/>
      <c r="I10" s="423"/>
      <c r="J10" s="423">
        <v>415269.64285714237</v>
      </c>
      <c r="K10" s="423">
        <v>3875849.9999999953</v>
      </c>
    </row>
    <row r="11" spans="1:11" s="242" customFormat="1">
      <c r="A11" s="278">
        <v>4</v>
      </c>
      <c r="B11" s="278" t="s">
        <v>548</v>
      </c>
      <c r="C11" s="282" t="s">
        <v>258</v>
      </c>
      <c r="D11" s="272">
        <v>2539</v>
      </c>
      <c r="E11" s="284" t="s">
        <v>31</v>
      </c>
      <c r="F11" s="423">
        <v>1473526.7857142854</v>
      </c>
      <c r="G11" s="423"/>
      <c r="H11" s="423"/>
      <c r="I11" s="423"/>
      <c r="J11" s="423">
        <v>176823.21428571423</v>
      </c>
      <c r="K11" s="423">
        <v>1650349.9999999998</v>
      </c>
    </row>
    <row r="12" spans="1:11" s="242" customFormat="1">
      <c r="A12" s="278">
        <v>4</v>
      </c>
      <c r="B12" s="278" t="s">
        <v>549</v>
      </c>
      <c r="C12" s="282" t="s">
        <v>259</v>
      </c>
      <c r="D12" s="272">
        <v>196</v>
      </c>
      <c r="E12" s="284" t="s">
        <v>31</v>
      </c>
      <c r="F12" s="423">
        <v>125999.99999999999</v>
      </c>
      <c r="G12" s="423"/>
      <c r="H12" s="423"/>
      <c r="I12" s="423"/>
      <c r="J12" s="423">
        <v>15119.999999999996</v>
      </c>
      <c r="K12" s="423">
        <v>141119.99999999997</v>
      </c>
    </row>
    <row r="13" spans="1:11" s="242" customFormat="1" ht="70">
      <c r="A13" s="278">
        <v>3</v>
      </c>
      <c r="B13" s="278" t="s">
        <v>556</v>
      </c>
      <c r="C13" s="279" t="s">
        <v>305</v>
      </c>
      <c r="D13" s="272"/>
      <c r="E13" s="284"/>
      <c r="F13" s="478"/>
      <c r="G13" s="478"/>
      <c r="H13" s="478"/>
      <c r="I13" s="478"/>
      <c r="J13" s="284"/>
      <c r="K13" s="478"/>
    </row>
    <row r="14" spans="1:11" s="242" customFormat="1">
      <c r="A14" s="278">
        <v>4</v>
      </c>
      <c r="B14" s="278" t="s">
        <v>547</v>
      </c>
      <c r="C14" s="282" t="s">
        <v>257</v>
      </c>
      <c r="D14" s="272">
        <v>3526</v>
      </c>
      <c r="E14" s="284" t="s">
        <v>31</v>
      </c>
      <c r="F14" s="423">
        <v>5666785.7142857136</v>
      </c>
      <c r="G14" s="423"/>
      <c r="H14" s="423"/>
      <c r="I14" s="423"/>
      <c r="J14" s="423">
        <v>680014.28571428568</v>
      </c>
      <c r="K14" s="423">
        <v>6346799.9999999991</v>
      </c>
    </row>
    <row r="15" spans="1:11" s="242" customFormat="1">
      <c r="A15" s="278">
        <v>4</v>
      </c>
      <c r="B15" s="278" t="s">
        <v>548</v>
      </c>
      <c r="C15" s="282" t="s">
        <v>258</v>
      </c>
      <c r="D15" s="272">
        <v>1270</v>
      </c>
      <c r="E15" s="284" t="s">
        <v>31</v>
      </c>
      <c r="F15" s="423">
        <v>2267857.1428571427</v>
      </c>
      <c r="G15" s="423"/>
      <c r="H15" s="423"/>
      <c r="I15" s="423"/>
      <c r="J15" s="423">
        <v>272142.8571428571</v>
      </c>
      <c r="K15" s="423">
        <v>2540000</v>
      </c>
    </row>
    <row r="16" spans="1:11" s="242" customFormat="1">
      <c r="A16" s="278">
        <v>4</v>
      </c>
      <c r="B16" s="278" t="s">
        <v>549</v>
      </c>
      <c r="C16" s="282" t="s">
        <v>259</v>
      </c>
      <c r="D16" s="272">
        <v>100</v>
      </c>
      <c r="E16" s="284" t="s">
        <v>31</v>
      </c>
      <c r="F16" s="423">
        <v>196428.57142857139</v>
      </c>
      <c r="G16" s="423"/>
      <c r="H16" s="423"/>
      <c r="I16" s="423"/>
      <c r="J16" s="423">
        <v>23571.428571428565</v>
      </c>
      <c r="K16" s="423">
        <v>219999.99999999994</v>
      </c>
    </row>
    <row r="17" spans="1:11" s="242" customFormat="1" ht="70">
      <c r="A17" s="278">
        <v>3</v>
      </c>
      <c r="B17" s="511" t="s">
        <v>557</v>
      </c>
      <c r="C17" s="282" t="s">
        <v>478</v>
      </c>
      <c r="D17" s="272">
        <v>1958</v>
      </c>
      <c r="E17" s="283" t="s">
        <v>31</v>
      </c>
      <c r="F17" s="423">
        <v>11363392.857142856</v>
      </c>
      <c r="G17" s="423"/>
      <c r="H17" s="423"/>
      <c r="I17" s="423"/>
      <c r="J17" s="423">
        <v>1363607.1428571427</v>
      </c>
      <c r="K17" s="423">
        <v>12727000</v>
      </c>
    </row>
    <row r="18" spans="1:11" s="242" customFormat="1" ht="98">
      <c r="A18" s="278">
        <v>2</v>
      </c>
      <c r="B18" s="278">
        <v>2</v>
      </c>
      <c r="C18" s="279" t="s">
        <v>281</v>
      </c>
      <c r="D18" s="272">
        <v>9526</v>
      </c>
      <c r="E18" s="284" t="s">
        <v>237</v>
      </c>
      <c r="F18" s="423">
        <v>637901.78571428568</v>
      </c>
      <c r="G18" s="423"/>
      <c r="H18" s="423"/>
      <c r="I18" s="423"/>
      <c r="J18" s="423">
        <v>76548.214285714275</v>
      </c>
      <c r="K18" s="423">
        <v>714450</v>
      </c>
    </row>
    <row r="19" spans="1:11" s="242" customFormat="1" ht="126">
      <c r="A19" s="278">
        <v>2</v>
      </c>
      <c r="B19" s="278">
        <v>3</v>
      </c>
      <c r="C19" s="282" t="s">
        <v>282</v>
      </c>
      <c r="D19" s="272">
        <v>42967</v>
      </c>
      <c r="E19" s="284" t="s">
        <v>31</v>
      </c>
      <c r="F19" s="423">
        <v>5179058.0357142854</v>
      </c>
      <c r="G19" s="423"/>
      <c r="H19" s="423"/>
      <c r="I19" s="423"/>
      <c r="J19" s="423">
        <v>621486.9642857142</v>
      </c>
      <c r="K19" s="423">
        <v>5800545</v>
      </c>
    </row>
    <row r="20" spans="1:11" s="242" customFormat="1" ht="70">
      <c r="A20" s="278">
        <v>2</v>
      </c>
      <c r="B20" s="278">
        <v>4</v>
      </c>
      <c r="C20" s="282" t="s">
        <v>283</v>
      </c>
      <c r="D20" s="272">
        <v>8640</v>
      </c>
      <c r="E20" s="283" t="s">
        <v>31</v>
      </c>
      <c r="F20" s="423">
        <v>694285.7142857142</v>
      </c>
      <c r="G20" s="423"/>
      <c r="H20" s="423"/>
      <c r="I20" s="423"/>
      <c r="J20" s="423">
        <v>83314.285714285696</v>
      </c>
      <c r="K20" s="423">
        <v>777599.99999999988</v>
      </c>
    </row>
    <row r="21" spans="1:11" s="242" customFormat="1">
      <c r="A21" s="278">
        <v>3</v>
      </c>
      <c r="B21" s="511" t="s">
        <v>546</v>
      </c>
      <c r="C21" s="285" t="s">
        <v>238</v>
      </c>
      <c r="D21" s="272">
        <v>2028</v>
      </c>
      <c r="E21" s="286" t="s">
        <v>31</v>
      </c>
      <c r="F21" s="423">
        <v>226339.28571428568</v>
      </c>
      <c r="G21" s="423"/>
      <c r="H21" s="423"/>
      <c r="I21" s="423"/>
      <c r="J21" s="423">
        <v>27160.714285714283</v>
      </c>
      <c r="K21" s="423">
        <v>253499.99999999997</v>
      </c>
    </row>
    <row r="22" spans="1:11" s="242" customFormat="1">
      <c r="A22" s="278">
        <v>3</v>
      </c>
      <c r="B22" s="278" t="s">
        <v>555</v>
      </c>
      <c r="C22" s="285" t="s">
        <v>239</v>
      </c>
      <c r="D22" s="272">
        <v>105</v>
      </c>
      <c r="E22" s="286" t="s">
        <v>31</v>
      </c>
      <c r="F22" s="423">
        <v>14062.499999999998</v>
      </c>
      <c r="G22" s="423"/>
      <c r="H22" s="423"/>
      <c r="I22" s="423"/>
      <c r="J22" s="423">
        <v>1687.4999999999998</v>
      </c>
      <c r="K22" s="423">
        <v>15749.999999999998</v>
      </c>
    </row>
    <row r="23" spans="1:11" s="242" customFormat="1" ht="56">
      <c r="A23" s="278">
        <v>2</v>
      </c>
      <c r="B23" s="278">
        <v>5</v>
      </c>
      <c r="C23" s="287" t="s">
        <v>392</v>
      </c>
      <c r="D23" s="272"/>
      <c r="E23" s="284"/>
      <c r="F23" s="478"/>
      <c r="G23" s="478"/>
      <c r="H23" s="478"/>
      <c r="I23" s="478"/>
      <c r="J23" s="284"/>
      <c r="K23" s="478"/>
    </row>
    <row r="24" spans="1:11" s="242" customFormat="1">
      <c r="A24" s="278">
        <v>3</v>
      </c>
      <c r="B24" s="511" t="s">
        <v>546</v>
      </c>
      <c r="C24" s="287" t="s">
        <v>261</v>
      </c>
      <c r="D24" s="272">
        <v>3597</v>
      </c>
      <c r="E24" s="288" t="s">
        <v>31</v>
      </c>
      <c r="F24" s="423">
        <v>3853928.5714285709</v>
      </c>
      <c r="G24" s="423"/>
      <c r="H24" s="423"/>
      <c r="I24" s="423"/>
      <c r="J24" s="423">
        <v>462471.42857142852</v>
      </c>
      <c r="K24" s="423">
        <v>4316399.9999999991</v>
      </c>
    </row>
    <row r="25" spans="1:11" s="242" customFormat="1">
      <c r="A25" s="278">
        <v>3</v>
      </c>
      <c r="B25" s="278" t="s">
        <v>555</v>
      </c>
      <c r="C25" s="287" t="s">
        <v>262</v>
      </c>
      <c r="D25" s="272">
        <v>903</v>
      </c>
      <c r="E25" s="288" t="s">
        <v>31</v>
      </c>
      <c r="F25" s="423">
        <v>1088437.4999999998</v>
      </c>
      <c r="G25" s="423"/>
      <c r="H25" s="423"/>
      <c r="I25" s="423"/>
      <c r="J25" s="423">
        <v>130612.49999999997</v>
      </c>
      <c r="K25" s="423">
        <v>1219049.9999999998</v>
      </c>
    </row>
    <row r="26" spans="1:11" s="242" customFormat="1" ht="98">
      <c r="A26" s="278">
        <v>2</v>
      </c>
      <c r="B26" s="278">
        <v>6</v>
      </c>
      <c r="C26" s="289" t="s">
        <v>393</v>
      </c>
      <c r="D26" s="272"/>
      <c r="E26" s="283"/>
      <c r="F26" s="423"/>
      <c r="G26" s="423"/>
      <c r="H26" s="423"/>
      <c r="I26" s="423"/>
      <c r="J26" s="283"/>
      <c r="K26" s="423"/>
    </row>
    <row r="27" spans="1:11" s="242" customFormat="1">
      <c r="A27" s="278">
        <v>3</v>
      </c>
      <c r="B27" s="278" t="s">
        <v>546</v>
      </c>
      <c r="C27" s="289" t="s">
        <v>284</v>
      </c>
      <c r="D27" s="272">
        <v>941</v>
      </c>
      <c r="E27" s="283" t="s">
        <v>31</v>
      </c>
      <c r="F27" s="423">
        <v>5041071.4285714282</v>
      </c>
      <c r="G27" s="423"/>
      <c r="H27" s="423"/>
      <c r="I27" s="423"/>
      <c r="J27" s="423">
        <v>604928.57142857136</v>
      </c>
      <c r="K27" s="423">
        <v>5646000</v>
      </c>
    </row>
    <row r="28" spans="1:11" s="242" customFormat="1" ht="112">
      <c r="A28" s="278">
        <v>2</v>
      </c>
      <c r="B28" s="278">
        <v>7</v>
      </c>
      <c r="C28" s="289" t="s">
        <v>306</v>
      </c>
      <c r="D28" s="272">
        <v>107</v>
      </c>
      <c r="E28" s="283" t="s">
        <v>31</v>
      </c>
      <c r="F28" s="423">
        <v>859821.42857142852</v>
      </c>
      <c r="G28" s="423"/>
      <c r="H28" s="423"/>
      <c r="I28" s="423"/>
      <c r="J28" s="423">
        <v>103178.57142857142</v>
      </c>
      <c r="K28" s="423">
        <v>963000</v>
      </c>
    </row>
    <row r="29" spans="1:11" s="242" customFormat="1" ht="126">
      <c r="A29" s="278">
        <v>2</v>
      </c>
      <c r="B29" s="278">
        <v>8</v>
      </c>
      <c r="C29" s="289" t="s">
        <v>307</v>
      </c>
      <c r="D29" s="272">
        <v>136</v>
      </c>
      <c r="E29" s="290" t="s">
        <v>31</v>
      </c>
      <c r="F29" s="423">
        <v>910714.28571428556</v>
      </c>
      <c r="G29" s="423"/>
      <c r="H29" s="423"/>
      <c r="I29" s="423"/>
      <c r="J29" s="423">
        <v>109285.71428571426</v>
      </c>
      <c r="K29" s="423">
        <v>1019999.9999999998</v>
      </c>
    </row>
    <row r="30" spans="1:11" s="242" customFormat="1" ht="84">
      <c r="A30" s="291">
        <v>2</v>
      </c>
      <c r="B30" s="291">
        <v>9</v>
      </c>
      <c r="C30" s="289" t="s">
        <v>260</v>
      </c>
      <c r="D30" s="272">
        <v>34000</v>
      </c>
      <c r="E30" s="283" t="s">
        <v>241</v>
      </c>
      <c r="F30" s="423">
        <v>2337500</v>
      </c>
      <c r="G30" s="423"/>
      <c r="H30" s="423"/>
      <c r="I30" s="423"/>
      <c r="J30" s="423">
        <v>280500</v>
      </c>
      <c r="K30" s="423">
        <v>2618000</v>
      </c>
    </row>
    <row r="31" spans="1:11" s="242" customFormat="1" ht="140">
      <c r="A31" s="278">
        <v>2</v>
      </c>
      <c r="B31" s="278">
        <v>10</v>
      </c>
      <c r="C31" s="292" t="s">
        <v>308</v>
      </c>
      <c r="D31" s="272">
        <v>400</v>
      </c>
      <c r="E31" s="284" t="s">
        <v>31</v>
      </c>
      <c r="F31" s="423">
        <v>1964285.7142857141</v>
      </c>
      <c r="G31" s="423"/>
      <c r="H31" s="423"/>
      <c r="I31" s="423"/>
      <c r="J31" s="423">
        <v>235714.28571428568</v>
      </c>
      <c r="K31" s="423">
        <v>2200000</v>
      </c>
    </row>
    <row r="32" spans="1:11" s="242" customFormat="1" ht="126">
      <c r="A32" s="278">
        <v>2</v>
      </c>
      <c r="B32" s="278">
        <v>11</v>
      </c>
      <c r="C32" s="292" t="s">
        <v>309</v>
      </c>
      <c r="D32" s="272"/>
      <c r="E32" s="284"/>
      <c r="F32" s="423"/>
      <c r="G32" s="423"/>
      <c r="H32" s="423"/>
      <c r="I32" s="423"/>
      <c r="J32" s="423"/>
      <c r="K32" s="423"/>
    </row>
    <row r="33" spans="1:13" s="242" customFormat="1" ht="126">
      <c r="A33" s="278">
        <v>3</v>
      </c>
      <c r="B33" s="278" t="s">
        <v>546</v>
      </c>
      <c r="C33" s="293" t="s">
        <v>309</v>
      </c>
      <c r="D33" s="272">
        <v>80</v>
      </c>
      <c r="E33" s="284" t="s">
        <v>31</v>
      </c>
      <c r="F33" s="423">
        <v>1642857.1428571427</v>
      </c>
      <c r="G33" s="423"/>
      <c r="H33" s="423"/>
      <c r="I33" s="423"/>
      <c r="J33" s="423">
        <v>197142.8571428571</v>
      </c>
      <c r="K33" s="423">
        <v>1839999.9999999998</v>
      </c>
    </row>
    <row r="34" spans="1:13" s="242" customFormat="1" ht="70">
      <c r="A34" s="278">
        <v>3</v>
      </c>
      <c r="B34" s="511" t="s">
        <v>555</v>
      </c>
      <c r="C34" s="293" t="s">
        <v>310</v>
      </c>
      <c r="D34" s="272">
        <v>200</v>
      </c>
      <c r="E34" s="284" t="s">
        <v>7</v>
      </c>
      <c r="F34" s="423">
        <v>7142.8571428571413</v>
      </c>
      <c r="G34" s="423"/>
      <c r="H34" s="423"/>
      <c r="I34" s="423"/>
      <c r="J34" s="423">
        <v>857.14285714285688</v>
      </c>
      <c r="K34" s="423">
        <v>7999.9999999999982</v>
      </c>
    </row>
    <row r="35" spans="1:13" s="242" customFormat="1" ht="126">
      <c r="A35" s="278">
        <v>3</v>
      </c>
      <c r="B35" s="511" t="s">
        <v>556</v>
      </c>
      <c r="C35" s="293" t="s">
        <v>311</v>
      </c>
      <c r="D35" s="272">
        <v>51</v>
      </c>
      <c r="E35" s="284" t="s">
        <v>80</v>
      </c>
      <c r="F35" s="423">
        <v>364285.71428571426</v>
      </c>
      <c r="G35" s="423"/>
      <c r="H35" s="423"/>
      <c r="I35" s="423"/>
      <c r="J35" s="423">
        <v>43714.28571428571</v>
      </c>
      <c r="K35" s="423">
        <v>408000</v>
      </c>
    </row>
    <row r="36" spans="1:13" s="242" customFormat="1" ht="70">
      <c r="A36" s="278">
        <v>2</v>
      </c>
      <c r="B36" s="278">
        <v>12</v>
      </c>
      <c r="C36" s="292" t="s">
        <v>312</v>
      </c>
      <c r="D36" s="272">
        <v>9720</v>
      </c>
      <c r="E36" s="284" t="s">
        <v>80</v>
      </c>
      <c r="F36" s="423">
        <v>5641071.4285714282</v>
      </c>
      <c r="G36" s="423"/>
      <c r="H36" s="423"/>
      <c r="I36" s="423"/>
      <c r="J36" s="423">
        <v>676928.57142857125</v>
      </c>
      <c r="K36" s="423">
        <v>6317999.9999999991</v>
      </c>
    </row>
    <row r="37" spans="1:13" s="242" customFormat="1" ht="140">
      <c r="A37" s="278">
        <v>2</v>
      </c>
      <c r="B37" s="278">
        <v>13</v>
      </c>
      <c r="C37" s="294" t="s">
        <v>313</v>
      </c>
      <c r="D37" s="272">
        <v>3243</v>
      </c>
      <c r="E37" s="284" t="s">
        <v>80</v>
      </c>
      <c r="F37" s="423">
        <v>2750758.9285714286</v>
      </c>
      <c r="G37" s="423"/>
      <c r="H37" s="423"/>
      <c r="I37" s="423"/>
      <c r="J37" s="423">
        <v>330091.07142857142</v>
      </c>
      <c r="K37" s="423">
        <v>3080850</v>
      </c>
    </row>
    <row r="38" spans="1:13" s="242" customFormat="1" ht="126">
      <c r="A38" s="278">
        <v>2</v>
      </c>
      <c r="B38" s="278">
        <v>14</v>
      </c>
      <c r="C38" s="295" t="s">
        <v>394</v>
      </c>
      <c r="D38" s="272"/>
      <c r="E38" s="286"/>
      <c r="F38" s="286"/>
      <c r="G38" s="286"/>
      <c r="H38" s="286"/>
      <c r="I38" s="286"/>
      <c r="J38" s="286"/>
      <c r="K38" s="286"/>
    </row>
    <row r="39" spans="1:13" s="242" customFormat="1">
      <c r="A39" s="278">
        <v>3</v>
      </c>
      <c r="B39" s="278" t="s">
        <v>546</v>
      </c>
      <c r="C39" s="296" t="s">
        <v>255</v>
      </c>
      <c r="D39" s="272">
        <v>1812</v>
      </c>
      <c r="E39" s="286" t="s">
        <v>237</v>
      </c>
      <c r="F39" s="286"/>
      <c r="G39" s="286"/>
      <c r="H39" s="286"/>
      <c r="I39" s="286"/>
      <c r="J39" s="286"/>
      <c r="K39" s="286"/>
    </row>
    <row r="40" spans="1:13" s="242" customFormat="1">
      <c r="A40" s="278">
        <v>4</v>
      </c>
      <c r="B40" s="278" t="s">
        <v>547</v>
      </c>
      <c r="C40" s="296" t="s">
        <v>497</v>
      </c>
      <c r="D40" s="272"/>
      <c r="E40" s="286"/>
      <c r="F40" s="423">
        <v>1682571.4285714284</v>
      </c>
      <c r="G40" s="423"/>
      <c r="H40" s="423"/>
      <c r="I40" s="423"/>
      <c r="J40" s="423">
        <v>201908.57142857139</v>
      </c>
      <c r="K40" s="286">
        <v>1884479.9999999998</v>
      </c>
    </row>
    <row r="41" spans="1:13" s="242" customFormat="1">
      <c r="A41" s="278">
        <v>4</v>
      </c>
      <c r="B41" s="278" t="s">
        <v>548</v>
      </c>
      <c r="C41" s="296" t="s">
        <v>495</v>
      </c>
      <c r="D41" s="272"/>
      <c r="E41" s="286"/>
      <c r="F41" s="423">
        <v>776571.42857142852</v>
      </c>
      <c r="G41" s="423"/>
      <c r="H41" s="423"/>
      <c r="I41" s="423"/>
      <c r="J41" s="423">
        <v>93188.57142857142</v>
      </c>
      <c r="K41" s="286">
        <v>869760</v>
      </c>
    </row>
    <row r="42" spans="1:13" s="242" customFormat="1">
      <c r="A42" s="278">
        <v>4</v>
      </c>
      <c r="B42" s="278" t="s">
        <v>549</v>
      </c>
      <c r="C42" s="296" t="s">
        <v>496</v>
      </c>
      <c r="D42" s="272"/>
      <c r="E42" s="286"/>
      <c r="F42" s="423">
        <v>129428.57142857141</v>
      </c>
      <c r="G42" s="423"/>
      <c r="H42" s="423"/>
      <c r="I42" s="423"/>
      <c r="J42" s="423">
        <v>15531.428571428567</v>
      </c>
      <c r="K42" s="286">
        <v>144959.99999999997</v>
      </c>
    </row>
    <row r="43" spans="1:13" s="242" customFormat="1">
      <c r="A43" s="278">
        <v>3</v>
      </c>
      <c r="B43" s="511" t="s">
        <v>555</v>
      </c>
      <c r="C43" s="297" t="s">
        <v>256</v>
      </c>
      <c r="D43" s="272">
        <v>5676</v>
      </c>
      <c r="E43" s="286" t="s">
        <v>237</v>
      </c>
      <c r="F43" s="286"/>
      <c r="G43" s="286"/>
      <c r="H43" s="286"/>
      <c r="I43" s="286"/>
      <c r="J43" s="286"/>
      <c r="K43" s="286"/>
    </row>
    <row r="44" spans="1:13" s="242" customFormat="1">
      <c r="A44" s="278">
        <v>4</v>
      </c>
      <c r="B44" s="278" t="s">
        <v>547</v>
      </c>
      <c r="C44" s="296" t="s">
        <v>497</v>
      </c>
      <c r="D44" s="272"/>
      <c r="E44" s="286"/>
      <c r="F44" s="423">
        <v>6588214.2857142845</v>
      </c>
      <c r="G44" s="423"/>
      <c r="H44" s="423"/>
      <c r="I44" s="423"/>
      <c r="J44" s="423">
        <v>790585.71428571409</v>
      </c>
      <c r="K44" s="286">
        <v>7378799.9999999981</v>
      </c>
    </row>
    <row r="45" spans="1:13" s="242" customFormat="1">
      <c r="A45" s="278">
        <v>4</v>
      </c>
      <c r="B45" s="278" t="s">
        <v>548</v>
      </c>
      <c r="C45" s="296" t="s">
        <v>495</v>
      </c>
      <c r="D45" s="272"/>
      <c r="E45" s="286"/>
      <c r="F45" s="423">
        <v>3040714.2857142854</v>
      </c>
      <c r="G45" s="423"/>
      <c r="H45" s="423"/>
      <c r="I45" s="423"/>
      <c r="J45" s="423">
        <v>364885.71428571426</v>
      </c>
      <c r="K45" s="286">
        <v>3405599.9999999995</v>
      </c>
    </row>
    <row r="46" spans="1:13" s="242" customFormat="1">
      <c r="A46" s="278">
        <v>4</v>
      </c>
      <c r="B46" s="278" t="s">
        <v>549</v>
      </c>
      <c r="C46" s="296" t="s">
        <v>496</v>
      </c>
      <c r="D46" s="272"/>
      <c r="E46" s="286"/>
      <c r="F46" s="423">
        <v>506785.71428571426</v>
      </c>
      <c r="G46" s="423"/>
      <c r="H46" s="423"/>
      <c r="I46" s="423"/>
      <c r="J46" s="423">
        <v>60814.28571428571</v>
      </c>
      <c r="K46" s="286">
        <v>567600</v>
      </c>
    </row>
    <row r="47" spans="1:13" s="242" customFormat="1">
      <c r="A47" s="278">
        <v>3</v>
      </c>
      <c r="B47" s="278" t="s">
        <v>556</v>
      </c>
      <c r="C47" s="297" t="s">
        <v>264</v>
      </c>
      <c r="D47" s="272">
        <v>169</v>
      </c>
      <c r="E47" s="286" t="s">
        <v>237</v>
      </c>
      <c r="F47" s="286"/>
      <c r="G47" s="286"/>
      <c r="H47" s="286"/>
      <c r="I47" s="286"/>
      <c r="J47" s="286"/>
      <c r="K47" s="286"/>
      <c r="L47" s="243"/>
      <c r="M47" s="243"/>
    </row>
    <row r="48" spans="1:13" s="242" customFormat="1">
      <c r="A48" s="278">
        <v>4</v>
      </c>
      <c r="B48" s="278" t="s">
        <v>547</v>
      </c>
      <c r="C48" s="296" t="s">
        <v>497</v>
      </c>
      <c r="D48" s="272"/>
      <c r="E48" s="286"/>
      <c r="F48" s="423">
        <v>529633.92857142852</v>
      </c>
      <c r="G48" s="423"/>
      <c r="H48" s="423"/>
      <c r="I48" s="423"/>
      <c r="J48" s="423">
        <v>63556.071428571413</v>
      </c>
      <c r="K48" s="286">
        <v>593189.99999999988</v>
      </c>
    </row>
    <row r="49" spans="1:13" s="242" customFormat="1">
      <c r="A49" s="278">
        <v>4</v>
      </c>
      <c r="B49" s="278" t="s">
        <v>548</v>
      </c>
      <c r="C49" s="296" t="s">
        <v>495</v>
      </c>
      <c r="D49" s="272"/>
      <c r="E49" s="286"/>
      <c r="F49" s="423">
        <v>244446.42857142855</v>
      </c>
      <c r="G49" s="423"/>
      <c r="H49" s="423"/>
      <c r="I49" s="423"/>
      <c r="J49" s="423">
        <v>29333.571428571428</v>
      </c>
      <c r="K49" s="286">
        <v>273780</v>
      </c>
    </row>
    <row r="50" spans="1:13" s="242" customFormat="1">
      <c r="A50" s="278">
        <v>4</v>
      </c>
      <c r="B50" s="278" t="s">
        <v>549</v>
      </c>
      <c r="C50" s="296" t="s">
        <v>496</v>
      </c>
      <c r="D50" s="272"/>
      <c r="E50" s="286"/>
      <c r="F50" s="423">
        <v>40741.071428571428</v>
      </c>
      <c r="G50" s="423"/>
      <c r="H50" s="423"/>
      <c r="I50" s="423"/>
      <c r="J50" s="423">
        <v>4888.9285714285716</v>
      </c>
      <c r="K50" s="286">
        <v>45630</v>
      </c>
    </row>
    <row r="51" spans="1:13" s="242" customFormat="1">
      <c r="A51" s="278">
        <v>3</v>
      </c>
      <c r="B51" s="278" t="s">
        <v>557</v>
      </c>
      <c r="C51" s="297" t="s">
        <v>265</v>
      </c>
      <c r="D51" s="272">
        <v>93</v>
      </c>
      <c r="E51" s="286" t="s">
        <v>237</v>
      </c>
      <c r="F51" s="286"/>
      <c r="G51" s="286"/>
      <c r="H51" s="286"/>
      <c r="I51" s="286"/>
      <c r="J51" s="286"/>
      <c r="K51" s="286"/>
      <c r="L51" s="243"/>
      <c r="M51" s="243"/>
    </row>
    <row r="52" spans="1:13" s="242" customFormat="1">
      <c r="A52" s="278">
        <v>4</v>
      </c>
      <c r="B52" s="278" t="s">
        <v>547</v>
      </c>
      <c r="C52" s="296" t="s">
        <v>497</v>
      </c>
      <c r="D52" s="272"/>
      <c r="E52" s="286"/>
      <c r="F52" s="423">
        <v>458772.32142857136</v>
      </c>
      <c r="G52" s="423"/>
      <c r="H52" s="423"/>
      <c r="I52" s="423"/>
      <c r="J52" s="423">
        <v>55052.678571428565</v>
      </c>
      <c r="K52" s="286">
        <v>513824.99999999994</v>
      </c>
    </row>
    <row r="53" spans="1:13" s="242" customFormat="1">
      <c r="A53" s="278">
        <v>4</v>
      </c>
      <c r="B53" s="278" t="s">
        <v>548</v>
      </c>
      <c r="C53" s="296" t="s">
        <v>495</v>
      </c>
      <c r="D53" s="272"/>
      <c r="E53" s="286"/>
      <c r="F53" s="423">
        <v>211741.07142857142</v>
      </c>
      <c r="G53" s="423"/>
      <c r="H53" s="423"/>
      <c r="I53" s="423"/>
      <c r="J53" s="423">
        <v>25408.928571428572</v>
      </c>
      <c r="K53" s="286">
        <v>237150</v>
      </c>
    </row>
    <row r="54" spans="1:13" s="242" customFormat="1">
      <c r="A54" s="278">
        <v>4</v>
      </c>
      <c r="B54" s="278" t="s">
        <v>549</v>
      </c>
      <c r="C54" s="296" t="s">
        <v>496</v>
      </c>
      <c r="D54" s="272"/>
      <c r="E54" s="286"/>
      <c r="F54" s="423">
        <v>35290.178571428565</v>
      </c>
      <c r="G54" s="423"/>
      <c r="H54" s="423"/>
      <c r="I54" s="423"/>
      <c r="J54" s="423">
        <v>4234.8214285714275</v>
      </c>
      <c r="K54" s="286">
        <v>39524.999999999993</v>
      </c>
    </row>
    <row r="55" spans="1:13" s="242" customFormat="1" ht="154">
      <c r="A55" s="278">
        <v>2</v>
      </c>
      <c r="B55" s="278">
        <v>15</v>
      </c>
      <c r="C55" s="295" t="s">
        <v>395</v>
      </c>
      <c r="D55" s="272"/>
      <c r="E55" s="286"/>
      <c r="F55" s="286"/>
      <c r="G55" s="286"/>
      <c r="H55" s="286"/>
      <c r="I55" s="286"/>
      <c r="J55" s="286"/>
      <c r="K55" s="286"/>
      <c r="L55" s="243"/>
      <c r="M55" s="243"/>
    </row>
    <row r="56" spans="1:13" s="242" customFormat="1">
      <c r="A56" s="278">
        <v>3</v>
      </c>
      <c r="B56" s="278" t="s">
        <v>546</v>
      </c>
      <c r="C56" s="297">
        <v>300</v>
      </c>
      <c r="D56" s="272">
        <v>779</v>
      </c>
      <c r="E56" s="286" t="s">
        <v>237</v>
      </c>
      <c r="F56" s="286"/>
      <c r="G56" s="286"/>
      <c r="H56" s="286"/>
      <c r="I56" s="286"/>
      <c r="J56" s="286"/>
      <c r="K56" s="286"/>
    </row>
    <row r="57" spans="1:13" s="242" customFormat="1">
      <c r="A57" s="278">
        <v>4</v>
      </c>
      <c r="B57" s="278" t="s">
        <v>547</v>
      </c>
      <c r="C57" s="296" t="s">
        <v>497</v>
      </c>
      <c r="D57" s="272"/>
      <c r="E57" s="286"/>
      <c r="F57" s="423">
        <v>949406.24999999977</v>
      </c>
      <c r="G57" s="423"/>
      <c r="H57" s="423"/>
      <c r="I57" s="423"/>
      <c r="J57" s="423">
        <v>113928.74999999997</v>
      </c>
      <c r="K57" s="286">
        <v>1063334.9999999998</v>
      </c>
    </row>
    <row r="58" spans="1:13" s="242" customFormat="1">
      <c r="A58" s="278">
        <v>4</v>
      </c>
      <c r="B58" s="278" t="s">
        <v>548</v>
      </c>
      <c r="C58" s="296" t="s">
        <v>495</v>
      </c>
      <c r="D58" s="272"/>
      <c r="E58" s="286"/>
      <c r="F58" s="423">
        <v>438187.5</v>
      </c>
      <c r="G58" s="423"/>
      <c r="H58" s="423"/>
      <c r="I58" s="423"/>
      <c r="J58" s="423">
        <v>52582.5</v>
      </c>
      <c r="K58" s="286">
        <v>490770</v>
      </c>
    </row>
    <row r="59" spans="1:13" s="242" customFormat="1">
      <c r="A59" s="278">
        <v>4</v>
      </c>
      <c r="B59" s="278" t="s">
        <v>549</v>
      </c>
      <c r="C59" s="296" t="s">
        <v>496</v>
      </c>
      <c r="D59" s="272"/>
      <c r="E59" s="286"/>
      <c r="F59" s="423">
        <v>73031.249999999985</v>
      </c>
      <c r="G59" s="423"/>
      <c r="H59" s="423"/>
      <c r="I59" s="423"/>
      <c r="J59" s="423">
        <v>8763.7499999999982</v>
      </c>
      <c r="K59" s="286">
        <v>81794.999999999985</v>
      </c>
    </row>
    <row r="60" spans="1:13" s="242" customFormat="1">
      <c r="A60" s="278">
        <v>3</v>
      </c>
      <c r="B60" s="278" t="s">
        <v>555</v>
      </c>
      <c r="C60" s="297">
        <v>400</v>
      </c>
      <c r="D60" s="272">
        <v>2434</v>
      </c>
      <c r="E60" s="286" t="s">
        <v>237</v>
      </c>
      <c r="F60" s="286"/>
      <c r="G60" s="286"/>
      <c r="H60" s="286"/>
      <c r="I60" s="286"/>
      <c r="J60" s="286"/>
      <c r="K60" s="286"/>
    </row>
    <row r="61" spans="1:13" s="242" customFormat="1">
      <c r="A61" s="278">
        <v>4</v>
      </c>
      <c r="B61" s="278" t="s">
        <v>547</v>
      </c>
      <c r="C61" s="296" t="s">
        <v>497</v>
      </c>
      <c r="D61" s="272"/>
      <c r="E61" s="286"/>
      <c r="F61" s="423">
        <v>3390214.2857142854</v>
      </c>
      <c r="G61" s="423"/>
      <c r="H61" s="423"/>
      <c r="I61" s="423"/>
      <c r="J61" s="423">
        <v>406825.7142857142</v>
      </c>
      <c r="K61" s="286">
        <v>3797039.9999999995</v>
      </c>
    </row>
    <row r="62" spans="1:13" s="242" customFormat="1">
      <c r="A62" s="278">
        <v>4</v>
      </c>
      <c r="B62" s="278" t="s">
        <v>548</v>
      </c>
      <c r="C62" s="296" t="s">
        <v>495</v>
      </c>
      <c r="D62" s="272"/>
      <c r="E62" s="286"/>
      <c r="F62" s="423">
        <v>1564714.2857142854</v>
      </c>
      <c r="G62" s="423"/>
      <c r="H62" s="423"/>
      <c r="I62" s="423"/>
      <c r="J62" s="423">
        <v>187765.71428571423</v>
      </c>
      <c r="K62" s="286">
        <v>1752479.9999999998</v>
      </c>
    </row>
    <row r="63" spans="1:13" s="242" customFormat="1">
      <c r="A63" s="278">
        <v>4</v>
      </c>
      <c r="B63" s="278" t="s">
        <v>549</v>
      </c>
      <c r="C63" s="296" t="s">
        <v>496</v>
      </c>
      <c r="D63" s="272"/>
      <c r="E63" s="286"/>
      <c r="F63" s="423">
        <v>260785.71428571429</v>
      </c>
      <c r="G63" s="423"/>
      <c r="H63" s="423"/>
      <c r="I63" s="423"/>
      <c r="J63" s="423">
        <v>31294.28571428571</v>
      </c>
      <c r="K63" s="286">
        <v>292080</v>
      </c>
    </row>
    <row r="64" spans="1:13" s="242" customFormat="1">
      <c r="A64" s="278">
        <v>3</v>
      </c>
      <c r="B64" s="278" t="s">
        <v>556</v>
      </c>
      <c r="C64" s="297">
        <v>450</v>
      </c>
      <c r="D64" s="272">
        <v>1409</v>
      </c>
      <c r="E64" s="286" t="s">
        <v>237</v>
      </c>
      <c r="F64" s="286"/>
      <c r="G64" s="286"/>
      <c r="H64" s="286"/>
      <c r="I64" s="286"/>
      <c r="J64" s="286"/>
      <c r="K64" s="286"/>
    </row>
    <row r="65" spans="1:13" s="242" customFormat="1">
      <c r="A65" s="278">
        <v>4</v>
      </c>
      <c r="B65" s="278" t="s">
        <v>547</v>
      </c>
      <c r="C65" s="296" t="s">
        <v>497</v>
      </c>
      <c r="D65" s="272"/>
      <c r="E65" s="286"/>
      <c r="F65" s="423">
        <v>2126080.3571428568</v>
      </c>
      <c r="G65" s="423"/>
      <c r="H65" s="423"/>
      <c r="I65" s="423"/>
      <c r="J65" s="423">
        <v>255129.64285714284</v>
      </c>
      <c r="K65" s="286">
        <v>2381209.9999999995</v>
      </c>
    </row>
    <row r="66" spans="1:13" s="242" customFormat="1">
      <c r="A66" s="278">
        <v>4</v>
      </c>
      <c r="B66" s="278" t="s">
        <v>548</v>
      </c>
      <c r="C66" s="296" t="s">
        <v>495</v>
      </c>
      <c r="D66" s="272"/>
      <c r="E66" s="286"/>
      <c r="F66" s="423">
        <v>981267.85714285704</v>
      </c>
      <c r="G66" s="423"/>
      <c r="H66" s="423"/>
      <c r="I66" s="423"/>
      <c r="J66" s="423">
        <v>117752.14285714284</v>
      </c>
      <c r="K66" s="286">
        <v>1099020</v>
      </c>
    </row>
    <row r="67" spans="1:13" s="242" customFormat="1">
      <c r="A67" s="278">
        <v>4</v>
      </c>
      <c r="B67" s="278" t="s">
        <v>549</v>
      </c>
      <c r="C67" s="296" t="s">
        <v>496</v>
      </c>
      <c r="D67" s="272"/>
      <c r="E67" s="286"/>
      <c r="F67" s="423">
        <v>163544.64285714284</v>
      </c>
      <c r="G67" s="423"/>
      <c r="H67" s="423"/>
      <c r="I67" s="423"/>
      <c r="J67" s="423">
        <v>19625.357142857138</v>
      </c>
      <c r="K67" s="286">
        <v>183169.99999999997</v>
      </c>
    </row>
    <row r="68" spans="1:13" s="242" customFormat="1">
      <c r="A68" s="278">
        <v>3</v>
      </c>
      <c r="B68" s="278" t="s">
        <v>557</v>
      </c>
      <c r="C68" s="297">
        <v>500</v>
      </c>
      <c r="D68" s="272">
        <v>1510</v>
      </c>
      <c r="E68" s="286" t="s">
        <v>237</v>
      </c>
      <c r="F68" s="286"/>
      <c r="G68" s="286"/>
      <c r="H68" s="286"/>
      <c r="I68" s="286"/>
      <c r="J68" s="286"/>
      <c r="K68" s="286"/>
      <c r="L68" s="243"/>
      <c r="M68" s="243"/>
    </row>
    <row r="69" spans="1:13" s="242" customFormat="1">
      <c r="A69" s="278">
        <v>4</v>
      </c>
      <c r="B69" s="278" t="s">
        <v>547</v>
      </c>
      <c r="C69" s="296" t="s">
        <v>497</v>
      </c>
      <c r="D69" s="272"/>
      <c r="E69" s="286"/>
      <c r="F69" s="423">
        <v>2629017.8571428568</v>
      </c>
      <c r="G69" s="423"/>
      <c r="H69" s="423"/>
      <c r="I69" s="423"/>
      <c r="J69" s="423">
        <v>315482.14285714284</v>
      </c>
      <c r="K69" s="286">
        <v>2944499.9999999995</v>
      </c>
    </row>
    <row r="70" spans="1:13" s="242" customFormat="1">
      <c r="A70" s="278">
        <v>4</v>
      </c>
      <c r="B70" s="278" t="s">
        <v>548</v>
      </c>
      <c r="C70" s="296" t="s">
        <v>495</v>
      </c>
      <c r="D70" s="272"/>
      <c r="E70" s="286"/>
      <c r="F70" s="423">
        <v>1213392.857142857</v>
      </c>
      <c r="G70" s="423"/>
      <c r="H70" s="423"/>
      <c r="I70" s="423"/>
      <c r="J70" s="423">
        <v>145607.14285714284</v>
      </c>
      <c r="K70" s="286">
        <v>1359000</v>
      </c>
    </row>
    <row r="71" spans="1:13" s="242" customFormat="1">
      <c r="A71" s="278">
        <v>4</v>
      </c>
      <c r="B71" s="278" t="s">
        <v>549</v>
      </c>
      <c r="C71" s="296" t="s">
        <v>496</v>
      </c>
      <c r="D71" s="272"/>
      <c r="E71" s="286"/>
      <c r="F71" s="423">
        <v>202232.14285714284</v>
      </c>
      <c r="G71" s="423"/>
      <c r="H71" s="423"/>
      <c r="I71" s="423"/>
      <c r="J71" s="423">
        <v>24267.857142857141</v>
      </c>
      <c r="K71" s="286">
        <v>226499.99999999997</v>
      </c>
    </row>
    <row r="72" spans="1:13" s="242" customFormat="1">
      <c r="A72" s="278">
        <v>3</v>
      </c>
      <c r="B72" s="278" t="s">
        <v>558</v>
      </c>
      <c r="C72" s="297">
        <v>600</v>
      </c>
      <c r="D72" s="272">
        <v>822</v>
      </c>
      <c r="E72" s="286" t="s">
        <v>237</v>
      </c>
      <c r="F72" s="286"/>
      <c r="G72" s="286"/>
      <c r="H72" s="286"/>
      <c r="I72" s="286"/>
      <c r="J72" s="286"/>
      <c r="K72" s="286"/>
    </row>
    <row r="73" spans="1:13" s="242" customFormat="1">
      <c r="A73" s="278">
        <v>4</v>
      </c>
      <c r="B73" s="278" t="s">
        <v>547</v>
      </c>
      <c r="C73" s="296" t="s">
        <v>497</v>
      </c>
      <c r="D73" s="272"/>
      <c r="E73" s="286"/>
      <c r="F73" s="423">
        <v>1765098.2142857141</v>
      </c>
      <c r="G73" s="423"/>
      <c r="H73" s="423"/>
      <c r="I73" s="423"/>
      <c r="J73" s="423">
        <v>211811.78571428568</v>
      </c>
      <c r="K73" s="286">
        <v>1976909.9999999998</v>
      </c>
    </row>
    <row r="74" spans="1:13" s="242" customFormat="1">
      <c r="A74" s="278">
        <v>4</v>
      </c>
      <c r="B74" s="278" t="s">
        <v>548</v>
      </c>
      <c r="C74" s="296" t="s">
        <v>495</v>
      </c>
      <c r="D74" s="272"/>
      <c r="E74" s="286"/>
      <c r="F74" s="423">
        <v>814660.7142857142</v>
      </c>
      <c r="G74" s="423"/>
      <c r="H74" s="423"/>
      <c r="I74" s="423"/>
      <c r="J74" s="423">
        <v>97759.285714285696</v>
      </c>
      <c r="K74" s="286">
        <v>912419.99999999988</v>
      </c>
    </row>
    <row r="75" spans="1:13" s="242" customFormat="1">
      <c r="A75" s="278">
        <v>4</v>
      </c>
      <c r="B75" s="278" t="s">
        <v>549</v>
      </c>
      <c r="C75" s="296" t="s">
        <v>496</v>
      </c>
      <c r="D75" s="272"/>
      <c r="E75" s="286"/>
      <c r="F75" s="423">
        <v>135776.78571428571</v>
      </c>
      <c r="G75" s="423"/>
      <c r="H75" s="423"/>
      <c r="I75" s="423"/>
      <c r="J75" s="423">
        <v>16293.214285714284</v>
      </c>
      <c r="K75" s="286">
        <v>152070</v>
      </c>
    </row>
    <row r="76" spans="1:13" s="242" customFormat="1" ht="196">
      <c r="A76" s="278">
        <v>2</v>
      </c>
      <c r="B76" s="278">
        <v>16</v>
      </c>
      <c r="C76" s="295" t="s">
        <v>391</v>
      </c>
      <c r="D76" s="272"/>
      <c r="E76" s="286"/>
      <c r="F76" s="286"/>
      <c r="G76" s="286"/>
      <c r="H76" s="286"/>
      <c r="I76" s="286"/>
      <c r="J76" s="286"/>
      <c r="K76" s="286"/>
    </row>
    <row r="77" spans="1:13" s="242" customFormat="1">
      <c r="A77" s="278">
        <v>3</v>
      </c>
      <c r="B77" s="278" t="s">
        <v>546</v>
      </c>
      <c r="C77" s="279" t="s">
        <v>267</v>
      </c>
      <c r="D77" s="272">
        <v>210</v>
      </c>
      <c r="E77" s="286" t="s">
        <v>237</v>
      </c>
      <c r="F77" s="286"/>
      <c r="G77" s="286"/>
      <c r="H77" s="286"/>
      <c r="I77" s="286"/>
      <c r="J77" s="286"/>
      <c r="K77" s="286"/>
    </row>
    <row r="78" spans="1:13" s="242" customFormat="1">
      <c r="A78" s="278">
        <v>4</v>
      </c>
      <c r="B78" s="278" t="s">
        <v>547</v>
      </c>
      <c r="C78" s="296" t="s">
        <v>497</v>
      </c>
      <c r="D78" s="272"/>
      <c r="E78" s="286"/>
      <c r="F78" s="423">
        <v>731250</v>
      </c>
      <c r="G78" s="423"/>
      <c r="H78" s="423"/>
      <c r="I78" s="423"/>
      <c r="J78" s="423">
        <v>87750</v>
      </c>
      <c r="K78" s="286">
        <v>819000</v>
      </c>
    </row>
    <row r="79" spans="1:13" s="242" customFormat="1">
      <c r="A79" s="278">
        <v>4</v>
      </c>
      <c r="B79" s="278" t="s">
        <v>548</v>
      </c>
      <c r="C79" s="296" t="s">
        <v>495</v>
      </c>
      <c r="D79" s="272"/>
      <c r="E79" s="286"/>
      <c r="F79" s="423">
        <v>337499.99999999994</v>
      </c>
      <c r="G79" s="423"/>
      <c r="H79" s="423"/>
      <c r="I79" s="423"/>
      <c r="J79" s="423">
        <v>40499.999999999993</v>
      </c>
      <c r="K79" s="286">
        <v>377999.99999999994</v>
      </c>
    </row>
    <row r="80" spans="1:13" s="242" customFormat="1">
      <c r="A80" s="278">
        <v>4</v>
      </c>
      <c r="B80" s="278" t="s">
        <v>549</v>
      </c>
      <c r="C80" s="296" t="s">
        <v>496</v>
      </c>
      <c r="D80" s="272"/>
      <c r="E80" s="286"/>
      <c r="F80" s="423">
        <v>56249.999999999993</v>
      </c>
      <c r="G80" s="423"/>
      <c r="H80" s="423"/>
      <c r="I80" s="423"/>
      <c r="J80" s="423">
        <v>6749.9999999999991</v>
      </c>
      <c r="K80" s="286">
        <v>62999.999999999993</v>
      </c>
    </row>
    <row r="81" spans="1:11" s="242" customFormat="1">
      <c r="A81" s="278">
        <v>3</v>
      </c>
      <c r="B81" s="278" t="s">
        <v>555</v>
      </c>
      <c r="C81" s="279" t="s">
        <v>242</v>
      </c>
      <c r="D81" s="272">
        <v>390</v>
      </c>
      <c r="E81" s="286" t="s">
        <v>237</v>
      </c>
      <c r="F81" s="286"/>
      <c r="G81" s="286"/>
      <c r="H81" s="286"/>
      <c r="I81" s="286"/>
      <c r="J81" s="286"/>
      <c r="K81" s="286"/>
    </row>
    <row r="82" spans="1:11" s="242" customFormat="1">
      <c r="A82" s="278">
        <v>4</v>
      </c>
      <c r="B82" s="278" t="s">
        <v>547</v>
      </c>
      <c r="C82" s="296" t="s">
        <v>497</v>
      </c>
      <c r="D82" s="272"/>
      <c r="E82" s="286"/>
      <c r="F82" s="423">
        <v>1923883.9285714284</v>
      </c>
      <c r="G82" s="423"/>
      <c r="H82" s="423"/>
      <c r="I82" s="423"/>
      <c r="J82" s="423">
        <v>230866.07142857142</v>
      </c>
      <c r="K82" s="286">
        <v>2154750</v>
      </c>
    </row>
    <row r="83" spans="1:11" s="242" customFormat="1">
      <c r="A83" s="278">
        <v>4</v>
      </c>
      <c r="B83" s="278" t="s">
        <v>548</v>
      </c>
      <c r="C83" s="296" t="s">
        <v>495</v>
      </c>
      <c r="D83" s="272"/>
      <c r="E83" s="286"/>
      <c r="F83" s="423">
        <v>887946.42857142852</v>
      </c>
      <c r="G83" s="423"/>
      <c r="H83" s="423"/>
      <c r="I83" s="423"/>
      <c r="J83" s="423">
        <v>106553.57142857143</v>
      </c>
      <c r="K83" s="286">
        <v>994500</v>
      </c>
    </row>
    <row r="84" spans="1:11" s="242" customFormat="1">
      <c r="A84" s="278">
        <v>4</v>
      </c>
      <c r="B84" s="278" t="s">
        <v>549</v>
      </c>
      <c r="C84" s="296" t="s">
        <v>496</v>
      </c>
      <c r="D84" s="272"/>
      <c r="E84" s="286"/>
      <c r="F84" s="423">
        <v>147991.07142857142</v>
      </c>
      <c r="G84" s="423"/>
      <c r="H84" s="423"/>
      <c r="I84" s="423"/>
      <c r="J84" s="423">
        <v>17758.928571428569</v>
      </c>
      <c r="K84" s="286">
        <v>165750</v>
      </c>
    </row>
    <row r="85" spans="1:11" s="242" customFormat="1">
      <c r="A85" s="278">
        <v>3</v>
      </c>
      <c r="B85" s="278" t="s">
        <v>556</v>
      </c>
      <c r="C85" s="279" t="s">
        <v>252</v>
      </c>
      <c r="D85" s="272">
        <v>180</v>
      </c>
      <c r="E85" s="286" t="s">
        <v>237</v>
      </c>
      <c r="F85" s="286"/>
      <c r="G85" s="286"/>
      <c r="H85" s="286"/>
      <c r="I85" s="286"/>
      <c r="J85" s="286"/>
      <c r="K85" s="286"/>
    </row>
    <row r="86" spans="1:11" s="242" customFormat="1">
      <c r="A86" s="278">
        <v>4</v>
      </c>
      <c r="B86" s="278" t="s">
        <v>547</v>
      </c>
      <c r="C86" s="296" t="s">
        <v>497</v>
      </c>
      <c r="D86" s="272"/>
      <c r="E86" s="286"/>
      <c r="F86" s="423">
        <v>1044642.8571428572</v>
      </c>
      <c r="G86" s="423"/>
      <c r="H86" s="423"/>
      <c r="I86" s="423"/>
      <c r="J86" s="423">
        <v>125357.14285714284</v>
      </c>
      <c r="K86" s="286">
        <v>1170000</v>
      </c>
    </row>
    <row r="87" spans="1:11" s="242" customFormat="1">
      <c r="A87" s="278">
        <v>4</v>
      </c>
      <c r="B87" s="278" t="s">
        <v>548</v>
      </c>
      <c r="C87" s="296" t="s">
        <v>495</v>
      </c>
      <c r="D87" s="272"/>
      <c r="E87" s="286"/>
      <c r="F87" s="423">
        <v>482142.8571428571</v>
      </c>
      <c r="G87" s="423"/>
      <c r="H87" s="423"/>
      <c r="I87" s="423"/>
      <c r="J87" s="423">
        <v>57857.142857142848</v>
      </c>
      <c r="K87" s="286">
        <v>540000</v>
      </c>
    </row>
    <row r="88" spans="1:11" s="242" customFormat="1">
      <c r="A88" s="278">
        <v>4</v>
      </c>
      <c r="B88" s="278" t="s">
        <v>549</v>
      </c>
      <c r="C88" s="296" t="s">
        <v>496</v>
      </c>
      <c r="D88" s="272"/>
      <c r="E88" s="286"/>
      <c r="F88" s="423">
        <v>80357.142857142855</v>
      </c>
      <c r="G88" s="423"/>
      <c r="H88" s="423"/>
      <c r="I88" s="423"/>
      <c r="J88" s="423">
        <v>9642.8571428571413</v>
      </c>
      <c r="K88" s="286">
        <v>90000</v>
      </c>
    </row>
    <row r="89" spans="1:11" s="242" customFormat="1">
      <c r="A89" s="278">
        <v>3</v>
      </c>
      <c r="B89" s="278" t="s">
        <v>557</v>
      </c>
      <c r="C89" s="279" t="s">
        <v>253</v>
      </c>
      <c r="D89" s="272">
        <v>150</v>
      </c>
      <c r="E89" s="286" t="s">
        <v>237</v>
      </c>
      <c r="F89" s="286"/>
      <c r="G89" s="286"/>
      <c r="H89" s="286"/>
      <c r="I89" s="286"/>
      <c r="J89" s="286"/>
      <c r="K89" s="286"/>
    </row>
    <row r="90" spans="1:11" s="242" customFormat="1">
      <c r="A90" s="278">
        <v>4</v>
      </c>
      <c r="B90" s="278" t="s">
        <v>547</v>
      </c>
      <c r="C90" s="296" t="s">
        <v>497</v>
      </c>
      <c r="D90" s="272"/>
      <c r="E90" s="286"/>
      <c r="F90" s="423">
        <v>1044642.857142857</v>
      </c>
      <c r="G90" s="423"/>
      <c r="H90" s="423"/>
      <c r="I90" s="423"/>
      <c r="J90" s="423">
        <v>125357.14285714286</v>
      </c>
      <c r="K90" s="286">
        <v>1170000</v>
      </c>
    </row>
    <row r="91" spans="1:11" s="242" customFormat="1">
      <c r="A91" s="278">
        <v>4</v>
      </c>
      <c r="B91" s="278" t="s">
        <v>548</v>
      </c>
      <c r="C91" s="296" t="s">
        <v>495</v>
      </c>
      <c r="D91" s="272"/>
      <c r="E91" s="286"/>
      <c r="F91" s="423">
        <v>482142.85714285704</v>
      </c>
      <c r="G91" s="423"/>
      <c r="H91" s="423"/>
      <c r="I91" s="423"/>
      <c r="J91" s="423">
        <v>57857.142857142848</v>
      </c>
      <c r="K91" s="286">
        <v>539999.99999999988</v>
      </c>
    </row>
    <row r="92" spans="1:11" s="242" customFormat="1">
      <c r="A92" s="278">
        <v>4</v>
      </c>
      <c r="B92" s="278" t="s">
        <v>549</v>
      </c>
      <c r="C92" s="296" t="s">
        <v>496</v>
      </c>
      <c r="D92" s="272"/>
      <c r="E92" s="286"/>
      <c r="F92" s="423">
        <v>80357.142857142855</v>
      </c>
      <c r="G92" s="423"/>
      <c r="H92" s="423"/>
      <c r="I92" s="423"/>
      <c r="J92" s="423">
        <v>9642.8571428571413</v>
      </c>
      <c r="K92" s="286">
        <v>90000</v>
      </c>
    </row>
    <row r="93" spans="1:11" s="242" customFormat="1">
      <c r="A93" s="278">
        <v>3</v>
      </c>
      <c r="B93" s="278" t="s">
        <v>558</v>
      </c>
      <c r="C93" s="279" t="s">
        <v>243</v>
      </c>
      <c r="D93" s="272">
        <v>90</v>
      </c>
      <c r="E93" s="286" t="s">
        <v>237</v>
      </c>
      <c r="F93" s="286"/>
      <c r="G93" s="286"/>
      <c r="H93" s="286"/>
      <c r="I93" s="286"/>
      <c r="J93" s="286"/>
      <c r="K93" s="286"/>
    </row>
    <row r="94" spans="1:11" s="242" customFormat="1">
      <c r="A94" s="278">
        <v>4</v>
      </c>
      <c r="B94" s="278" t="s">
        <v>547</v>
      </c>
      <c r="C94" s="296" t="s">
        <v>497</v>
      </c>
      <c r="D94" s="272"/>
      <c r="E94" s="286"/>
      <c r="F94" s="423">
        <v>783482.14285714272</v>
      </c>
      <c r="G94" s="423"/>
      <c r="H94" s="423"/>
      <c r="I94" s="423"/>
      <c r="J94" s="423">
        <v>94017.857142857116</v>
      </c>
      <c r="K94" s="286">
        <v>877499.99999999988</v>
      </c>
    </row>
    <row r="95" spans="1:11" s="242" customFormat="1">
      <c r="A95" s="278">
        <v>4</v>
      </c>
      <c r="B95" s="278" t="s">
        <v>548</v>
      </c>
      <c r="C95" s="296" t="s">
        <v>495</v>
      </c>
      <c r="D95" s="272"/>
      <c r="E95" s="286"/>
      <c r="F95" s="423">
        <v>361607.14285714284</v>
      </c>
      <c r="G95" s="423"/>
      <c r="H95" s="423"/>
      <c r="I95" s="423"/>
      <c r="J95" s="423">
        <v>43392.857142857138</v>
      </c>
      <c r="K95" s="286">
        <v>405000</v>
      </c>
    </row>
    <row r="96" spans="1:11" s="242" customFormat="1">
      <c r="A96" s="278">
        <v>4</v>
      </c>
      <c r="B96" s="278" t="s">
        <v>549</v>
      </c>
      <c r="C96" s="296" t="s">
        <v>496</v>
      </c>
      <c r="D96" s="272"/>
      <c r="E96" s="286"/>
      <c r="F96" s="423">
        <v>60267.857142857138</v>
      </c>
      <c r="G96" s="423"/>
      <c r="H96" s="423"/>
      <c r="I96" s="423"/>
      <c r="J96" s="423">
        <v>7232.142857142856</v>
      </c>
      <c r="K96" s="286">
        <v>67500</v>
      </c>
    </row>
    <row r="97" spans="1:13" s="242" customFormat="1" ht="294">
      <c r="A97" s="298">
        <v>2</v>
      </c>
      <c r="B97" s="298">
        <v>17</v>
      </c>
      <c r="C97" s="289" t="s">
        <v>470</v>
      </c>
      <c r="D97" s="272"/>
      <c r="E97" s="284"/>
      <c r="F97" s="478"/>
      <c r="G97" s="478"/>
      <c r="H97" s="478"/>
      <c r="I97" s="478"/>
      <c r="J97" s="284"/>
      <c r="K97" s="478"/>
    </row>
    <row r="98" spans="1:13" s="242" customFormat="1">
      <c r="A98" s="479">
        <v>3</v>
      </c>
      <c r="B98" s="299" t="s">
        <v>546</v>
      </c>
      <c r="C98" s="300" t="s">
        <v>244</v>
      </c>
      <c r="D98" s="272"/>
      <c r="E98" s="301"/>
      <c r="F98" s="480"/>
      <c r="G98" s="480"/>
      <c r="H98" s="480"/>
      <c r="I98" s="480"/>
      <c r="J98" s="301"/>
      <c r="K98" s="480"/>
    </row>
    <row r="99" spans="1:13" s="242" customFormat="1">
      <c r="A99" s="302">
        <v>4</v>
      </c>
      <c r="B99" s="278" t="s">
        <v>547</v>
      </c>
      <c r="C99" s="282" t="s">
        <v>196</v>
      </c>
      <c r="D99" s="272">
        <v>184</v>
      </c>
      <c r="E99" s="301" t="s">
        <v>75</v>
      </c>
      <c r="F99" s="423">
        <v>6571428.5714285709</v>
      </c>
      <c r="G99" s="423"/>
      <c r="H99" s="423"/>
      <c r="I99" s="423"/>
      <c r="J99" s="423">
        <v>788571.42857142852</v>
      </c>
      <c r="K99" s="423">
        <v>7359999.9999999991</v>
      </c>
    </row>
    <row r="100" spans="1:13" s="242" customFormat="1">
      <c r="A100" s="302">
        <v>4</v>
      </c>
      <c r="B100" s="278" t="s">
        <v>548</v>
      </c>
      <c r="C100" s="282" t="s">
        <v>269</v>
      </c>
      <c r="D100" s="272">
        <v>1305</v>
      </c>
      <c r="E100" s="301" t="s">
        <v>75</v>
      </c>
      <c r="F100" s="423">
        <v>2330357.1428571427</v>
      </c>
      <c r="G100" s="423"/>
      <c r="H100" s="423"/>
      <c r="I100" s="423"/>
      <c r="J100" s="423">
        <v>279642.8571428571</v>
      </c>
      <c r="K100" s="423">
        <v>2610000</v>
      </c>
      <c r="L100" s="243"/>
      <c r="M100" s="243"/>
    </row>
    <row r="101" spans="1:13" s="242" customFormat="1">
      <c r="A101" s="302">
        <v>4</v>
      </c>
      <c r="B101" s="278" t="s">
        <v>549</v>
      </c>
      <c r="C101" s="282" t="s">
        <v>197</v>
      </c>
      <c r="D101" s="272">
        <v>61</v>
      </c>
      <c r="E101" s="301" t="s">
        <v>75</v>
      </c>
      <c r="F101" s="423">
        <v>3540178.5714285714</v>
      </c>
      <c r="G101" s="423"/>
      <c r="H101" s="423"/>
      <c r="I101" s="423"/>
      <c r="J101" s="423">
        <v>424821.42857142852</v>
      </c>
      <c r="K101" s="423">
        <v>3965000</v>
      </c>
      <c r="L101" s="243"/>
      <c r="M101" s="243"/>
    </row>
    <row r="102" spans="1:13" s="242" customFormat="1">
      <c r="A102" s="302">
        <v>4</v>
      </c>
      <c r="B102" s="302" t="s">
        <v>550</v>
      </c>
      <c r="C102" s="282" t="s">
        <v>270</v>
      </c>
      <c r="D102" s="272">
        <v>116</v>
      </c>
      <c r="E102" s="301" t="s">
        <v>75</v>
      </c>
      <c r="F102" s="423">
        <v>207142.85714285713</v>
      </c>
      <c r="G102" s="423"/>
      <c r="H102" s="423"/>
      <c r="I102" s="423"/>
      <c r="J102" s="423">
        <v>24857.142857142851</v>
      </c>
      <c r="K102" s="423">
        <v>231999.99999999997</v>
      </c>
    </row>
    <row r="103" spans="1:13">
      <c r="A103" s="479">
        <v>3</v>
      </c>
      <c r="B103" s="299" t="s">
        <v>555</v>
      </c>
      <c r="C103" s="300" t="s">
        <v>245</v>
      </c>
      <c r="D103" s="272"/>
      <c r="E103" s="301"/>
      <c r="F103" s="480"/>
      <c r="G103" s="480"/>
      <c r="H103" s="480"/>
      <c r="I103" s="480"/>
      <c r="J103" s="301"/>
      <c r="K103" s="480"/>
    </row>
    <row r="104" spans="1:13">
      <c r="A104" s="302">
        <v>4</v>
      </c>
      <c r="B104" s="278" t="s">
        <v>547</v>
      </c>
      <c r="C104" s="282" t="s">
        <v>246</v>
      </c>
      <c r="D104" s="272">
        <v>101</v>
      </c>
      <c r="E104" s="301" t="s">
        <v>75</v>
      </c>
      <c r="F104" s="423">
        <v>7394642.8571428563</v>
      </c>
      <c r="G104" s="423"/>
      <c r="H104" s="423"/>
      <c r="I104" s="423"/>
      <c r="J104" s="423">
        <v>887357.14285714272</v>
      </c>
      <c r="K104" s="423">
        <v>8281999.9999999991</v>
      </c>
    </row>
    <row r="105" spans="1:13">
      <c r="A105" s="302">
        <v>4</v>
      </c>
      <c r="B105" s="278" t="s">
        <v>548</v>
      </c>
      <c r="C105" s="282" t="s">
        <v>271</v>
      </c>
      <c r="D105" s="272">
        <v>679</v>
      </c>
      <c r="E105" s="301" t="s">
        <v>75</v>
      </c>
      <c r="F105" s="423">
        <v>1515624.9999999998</v>
      </c>
      <c r="G105" s="423"/>
      <c r="H105" s="423"/>
      <c r="I105" s="423"/>
      <c r="J105" s="423">
        <v>181874.99999999997</v>
      </c>
      <c r="K105" s="423">
        <v>1697499.9999999998</v>
      </c>
    </row>
    <row r="106" spans="1:13">
      <c r="A106" s="302">
        <v>4</v>
      </c>
      <c r="B106" s="278" t="s">
        <v>549</v>
      </c>
      <c r="C106" s="282" t="s">
        <v>247</v>
      </c>
      <c r="D106" s="272">
        <v>79</v>
      </c>
      <c r="E106" s="301" t="s">
        <v>75</v>
      </c>
      <c r="F106" s="423">
        <v>7053571.4285714282</v>
      </c>
      <c r="G106" s="423"/>
      <c r="H106" s="423"/>
      <c r="I106" s="423"/>
      <c r="J106" s="423">
        <v>846428.57142857125</v>
      </c>
      <c r="K106" s="423">
        <v>7899999.9999999991</v>
      </c>
    </row>
    <row r="107" spans="1:13">
      <c r="A107" s="302">
        <v>4</v>
      </c>
      <c r="B107" s="302" t="s">
        <v>550</v>
      </c>
      <c r="C107" s="282" t="s">
        <v>272</v>
      </c>
      <c r="D107" s="272">
        <v>342</v>
      </c>
      <c r="E107" s="301" t="s">
        <v>75</v>
      </c>
      <c r="F107" s="423">
        <v>763392.85714285704</v>
      </c>
      <c r="G107" s="423"/>
      <c r="H107" s="423"/>
      <c r="I107" s="423"/>
      <c r="J107" s="423">
        <v>91607.142857142855</v>
      </c>
      <c r="K107" s="423">
        <v>854999.99999999988</v>
      </c>
    </row>
    <row r="108" spans="1:13">
      <c r="A108" s="303">
        <v>4</v>
      </c>
      <c r="B108" s="303" t="s">
        <v>551</v>
      </c>
      <c r="C108" s="282" t="s">
        <v>248</v>
      </c>
      <c r="D108" s="272">
        <v>26</v>
      </c>
      <c r="E108" s="301" t="s">
        <v>75</v>
      </c>
      <c r="F108" s="423">
        <v>2901785.7142857136</v>
      </c>
      <c r="G108" s="423"/>
      <c r="H108" s="423"/>
      <c r="I108" s="423"/>
      <c r="J108" s="423">
        <v>348214.28571428562</v>
      </c>
      <c r="K108" s="423">
        <v>3249999.9999999991</v>
      </c>
    </row>
    <row r="109" spans="1:13">
      <c r="A109" s="303">
        <v>4</v>
      </c>
      <c r="B109" s="303" t="s">
        <v>552</v>
      </c>
      <c r="C109" s="282" t="s">
        <v>273</v>
      </c>
      <c r="D109" s="272">
        <v>91</v>
      </c>
      <c r="E109" s="301" t="s">
        <v>75</v>
      </c>
      <c r="F109" s="423">
        <v>243750</v>
      </c>
      <c r="G109" s="423"/>
      <c r="H109" s="423"/>
      <c r="I109" s="423"/>
      <c r="J109" s="423">
        <v>29249.999999999996</v>
      </c>
      <c r="K109" s="423">
        <v>273000</v>
      </c>
    </row>
    <row r="110" spans="1:13">
      <c r="A110" s="302">
        <v>4</v>
      </c>
      <c r="B110" s="302" t="s">
        <v>553</v>
      </c>
      <c r="C110" s="282" t="s">
        <v>249</v>
      </c>
      <c r="D110" s="272">
        <v>7</v>
      </c>
      <c r="E110" s="301" t="s">
        <v>75</v>
      </c>
      <c r="F110" s="423">
        <v>937500</v>
      </c>
      <c r="G110" s="423"/>
      <c r="H110" s="423"/>
      <c r="I110" s="423"/>
      <c r="J110" s="423">
        <v>112500</v>
      </c>
      <c r="K110" s="423">
        <v>1050000</v>
      </c>
    </row>
    <row r="111" spans="1:13">
      <c r="A111" s="302">
        <v>4</v>
      </c>
      <c r="B111" s="302" t="s">
        <v>554</v>
      </c>
      <c r="C111" s="282" t="s">
        <v>274</v>
      </c>
      <c r="D111" s="272">
        <v>25</v>
      </c>
      <c r="E111" s="301" t="s">
        <v>75</v>
      </c>
      <c r="F111" s="423">
        <v>78124.999999999985</v>
      </c>
      <c r="G111" s="423"/>
      <c r="H111" s="423"/>
      <c r="I111" s="423"/>
      <c r="J111" s="423">
        <v>9374.9999999999982</v>
      </c>
      <c r="K111" s="423">
        <v>87499.999999999985</v>
      </c>
    </row>
    <row r="112" spans="1:13" ht="294">
      <c r="A112" s="298">
        <v>2</v>
      </c>
      <c r="B112" s="298">
        <v>18</v>
      </c>
      <c r="C112" s="289" t="s">
        <v>473</v>
      </c>
      <c r="D112" s="272"/>
      <c r="E112" s="284"/>
      <c r="F112" s="478"/>
      <c r="G112" s="478"/>
      <c r="H112" s="478"/>
      <c r="I112" s="478"/>
      <c r="J112" s="284"/>
      <c r="K112" s="478"/>
    </row>
    <row r="113" spans="1:11">
      <c r="A113" s="481">
        <v>3</v>
      </c>
      <c r="B113" s="304" t="s">
        <v>546</v>
      </c>
      <c r="C113" s="300" t="s">
        <v>245</v>
      </c>
      <c r="D113" s="272"/>
      <c r="E113" s="301"/>
      <c r="F113" s="480"/>
      <c r="G113" s="480"/>
      <c r="H113" s="480"/>
      <c r="I113" s="480"/>
      <c r="J113" s="301"/>
      <c r="K113" s="480"/>
    </row>
    <row r="114" spans="1:11">
      <c r="A114" s="302">
        <v>4</v>
      </c>
      <c r="B114" s="278" t="s">
        <v>547</v>
      </c>
      <c r="C114" s="282" t="s">
        <v>246</v>
      </c>
      <c r="D114" s="272">
        <v>21</v>
      </c>
      <c r="E114" s="301" t="s">
        <v>75</v>
      </c>
      <c r="F114" s="423">
        <v>1499999.9999999998</v>
      </c>
      <c r="G114" s="423"/>
      <c r="H114" s="423"/>
      <c r="I114" s="423"/>
      <c r="J114" s="423">
        <v>179999.99999999997</v>
      </c>
      <c r="K114" s="423">
        <v>1679999.9999999998</v>
      </c>
    </row>
    <row r="115" spans="1:11">
      <c r="A115" s="302">
        <v>4</v>
      </c>
      <c r="B115" s="278" t="s">
        <v>548</v>
      </c>
      <c r="C115" s="282" t="s">
        <v>271</v>
      </c>
      <c r="D115" s="272">
        <v>170</v>
      </c>
      <c r="E115" s="301" t="s">
        <v>75</v>
      </c>
      <c r="F115" s="423">
        <v>379464.28571428568</v>
      </c>
      <c r="G115" s="423"/>
      <c r="H115" s="423"/>
      <c r="I115" s="423"/>
      <c r="J115" s="423">
        <v>45535.714285714283</v>
      </c>
      <c r="K115" s="423">
        <v>424999.99999999994</v>
      </c>
    </row>
    <row r="116" spans="1:11">
      <c r="A116" s="302">
        <v>4</v>
      </c>
      <c r="B116" s="278" t="s">
        <v>549</v>
      </c>
      <c r="C116" s="282" t="s">
        <v>247</v>
      </c>
      <c r="D116" s="272">
        <v>8</v>
      </c>
      <c r="E116" s="301" t="s">
        <v>75</v>
      </c>
      <c r="F116" s="423">
        <v>714285.7142857142</v>
      </c>
      <c r="G116" s="423"/>
      <c r="H116" s="423"/>
      <c r="I116" s="423"/>
      <c r="J116" s="423">
        <v>85714.285714285696</v>
      </c>
      <c r="K116" s="423">
        <v>799999.99999999988</v>
      </c>
    </row>
    <row r="117" spans="1:11">
      <c r="A117" s="302">
        <v>4</v>
      </c>
      <c r="B117" s="302" t="s">
        <v>550</v>
      </c>
      <c r="C117" s="282" t="s">
        <v>272</v>
      </c>
      <c r="D117" s="272">
        <v>26</v>
      </c>
      <c r="E117" s="301" t="s">
        <v>75</v>
      </c>
      <c r="F117" s="423">
        <v>81249.999999999985</v>
      </c>
      <c r="G117" s="423"/>
      <c r="H117" s="423"/>
      <c r="I117" s="423"/>
      <c r="J117" s="423">
        <v>9749.9999999999982</v>
      </c>
      <c r="K117" s="423">
        <v>90999.999999999985</v>
      </c>
    </row>
    <row r="118" spans="1:11" ht="154">
      <c r="A118" s="302">
        <v>2</v>
      </c>
      <c r="B118" s="302">
        <v>19</v>
      </c>
      <c r="C118" s="282" t="s">
        <v>314</v>
      </c>
      <c r="D118" s="272"/>
      <c r="E118" s="301"/>
      <c r="F118" s="480"/>
      <c r="G118" s="480"/>
      <c r="H118" s="480"/>
      <c r="I118" s="480"/>
      <c r="J118" s="301"/>
      <c r="K118" s="480"/>
    </row>
    <row r="119" spans="1:11">
      <c r="A119" s="302">
        <v>3</v>
      </c>
      <c r="B119" s="302" t="s">
        <v>546</v>
      </c>
      <c r="C119" s="305" t="s">
        <v>275</v>
      </c>
      <c r="D119" s="272">
        <v>40</v>
      </c>
      <c r="E119" s="301" t="s">
        <v>237</v>
      </c>
      <c r="F119" s="423">
        <v>464285.71428571426</v>
      </c>
      <c r="G119" s="423"/>
      <c r="H119" s="423"/>
      <c r="I119" s="423"/>
      <c r="J119" s="423">
        <v>55714.28571428571</v>
      </c>
      <c r="K119" s="423">
        <v>520000</v>
      </c>
    </row>
    <row r="120" spans="1:11">
      <c r="A120" s="302">
        <v>3</v>
      </c>
      <c r="B120" s="302" t="s">
        <v>555</v>
      </c>
      <c r="C120" s="305" t="s">
        <v>276</v>
      </c>
      <c r="D120" s="272">
        <v>152</v>
      </c>
      <c r="E120" s="301" t="s">
        <v>237</v>
      </c>
      <c r="F120" s="423">
        <v>2714285.7142857141</v>
      </c>
      <c r="G120" s="423"/>
      <c r="H120" s="423"/>
      <c r="I120" s="423"/>
      <c r="J120" s="423">
        <v>325714.28571428568</v>
      </c>
      <c r="K120" s="423">
        <v>3040000</v>
      </c>
    </row>
    <row r="121" spans="1:11">
      <c r="A121" s="302">
        <v>3</v>
      </c>
      <c r="B121" s="302" t="s">
        <v>556</v>
      </c>
      <c r="C121" s="305" t="s">
        <v>277</v>
      </c>
      <c r="D121" s="272">
        <v>15</v>
      </c>
      <c r="E121" s="301" t="s">
        <v>237</v>
      </c>
      <c r="F121" s="423">
        <v>642857.14285714284</v>
      </c>
      <c r="G121" s="423"/>
      <c r="H121" s="423"/>
      <c r="I121" s="423"/>
      <c r="J121" s="423">
        <v>77142.85714285713</v>
      </c>
      <c r="K121" s="423">
        <v>720000</v>
      </c>
    </row>
    <row r="122" spans="1:11">
      <c r="A122" s="302">
        <v>3</v>
      </c>
      <c r="B122" s="302" t="s">
        <v>557</v>
      </c>
      <c r="C122" s="305" t="s">
        <v>278</v>
      </c>
      <c r="D122" s="272">
        <v>12</v>
      </c>
      <c r="E122" s="301" t="s">
        <v>237</v>
      </c>
      <c r="F122" s="423">
        <v>749999.99999999988</v>
      </c>
      <c r="G122" s="423"/>
      <c r="H122" s="423"/>
      <c r="I122" s="423"/>
      <c r="J122" s="423">
        <v>89999.999999999985</v>
      </c>
      <c r="K122" s="423">
        <v>839999.99999999988</v>
      </c>
    </row>
    <row r="123" spans="1:11" ht="70">
      <c r="A123" s="306">
        <v>2</v>
      </c>
      <c r="B123" s="306">
        <v>20</v>
      </c>
      <c r="C123" s="289" t="s">
        <v>384</v>
      </c>
      <c r="D123" s="272">
        <v>2224</v>
      </c>
      <c r="E123" s="284" t="s">
        <v>250</v>
      </c>
      <c r="F123" s="423">
        <v>536142.85714285716</v>
      </c>
      <c r="G123" s="423"/>
      <c r="H123" s="423"/>
      <c r="I123" s="423"/>
      <c r="J123" s="423">
        <v>64337.142857142855</v>
      </c>
      <c r="K123" s="423">
        <v>600480</v>
      </c>
    </row>
    <row r="124" spans="1:11" ht="56">
      <c r="A124" s="306">
        <v>2</v>
      </c>
      <c r="B124" s="306">
        <f t="shared" ref="B124:B130" si="0">B123+1</f>
        <v>21</v>
      </c>
      <c r="C124" s="289" t="s">
        <v>315</v>
      </c>
      <c r="D124" s="272">
        <v>2224</v>
      </c>
      <c r="E124" s="284" t="s">
        <v>250</v>
      </c>
      <c r="F124" s="423">
        <v>1588571.4285714284</v>
      </c>
      <c r="G124" s="423"/>
      <c r="H124" s="423"/>
      <c r="I124" s="423"/>
      <c r="J124" s="423">
        <v>190628.57142857142</v>
      </c>
      <c r="K124" s="423">
        <v>1779199.9999999998</v>
      </c>
    </row>
    <row r="125" spans="1:11" ht="56">
      <c r="A125" s="306">
        <v>2</v>
      </c>
      <c r="B125" s="306">
        <f t="shared" si="0"/>
        <v>22</v>
      </c>
      <c r="C125" s="289" t="s">
        <v>316</v>
      </c>
      <c r="D125" s="272">
        <v>180</v>
      </c>
      <c r="E125" s="284" t="s">
        <v>75</v>
      </c>
      <c r="F125" s="423">
        <v>112499.99999999999</v>
      </c>
      <c r="G125" s="423"/>
      <c r="H125" s="423"/>
      <c r="I125" s="423"/>
      <c r="J125" s="423">
        <v>13499.999999999998</v>
      </c>
      <c r="K125" s="423">
        <v>125999.99999999999</v>
      </c>
    </row>
    <row r="126" spans="1:11" s="242" customFormat="1" ht="98">
      <c r="A126" s="306">
        <v>2</v>
      </c>
      <c r="B126" s="306">
        <f t="shared" si="0"/>
        <v>23</v>
      </c>
      <c r="C126" s="307" t="s">
        <v>285</v>
      </c>
      <c r="D126" s="272">
        <v>280</v>
      </c>
      <c r="E126" s="290" t="s">
        <v>31</v>
      </c>
      <c r="F126" s="423">
        <v>87499.999999999985</v>
      </c>
      <c r="G126" s="423"/>
      <c r="H126" s="423"/>
      <c r="I126" s="423"/>
      <c r="J126" s="423">
        <v>10499.999999999998</v>
      </c>
      <c r="K126" s="423">
        <v>97999.999999999985</v>
      </c>
    </row>
    <row r="127" spans="1:11" s="242" customFormat="1" ht="56">
      <c r="A127" s="306">
        <v>2</v>
      </c>
      <c r="B127" s="306">
        <f t="shared" si="0"/>
        <v>24</v>
      </c>
      <c r="C127" s="307" t="s">
        <v>317</v>
      </c>
      <c r="D127" s="272">
        <v>80</v>
      </c>
      <c r="E127" s="290" t="s">
        <v>31</v>
      </c>
      <c r="F127" s="423">
        <v>321428.57142857142</v>
      </c>
      <c r="G127" s="423"/>
      <c r="H127" s="423"/>
      <c r="I127" s="423"/>
      <c r="J127" s="423">
        <v>38571.428571428565</v>
      </c>
      <c r="K127" s="423">
        <v>360000</v>
      </c>
    </row>
    <row r="128" spans="1:11" s="242" customFormat="1" ht="84">
      <c r="A128" s="306">
        <v>2</v>
      </c>
      <c r="B128" s="306">
        <v>25</v>
      </c>
      <c r="C128" s="307" t="s">
        <v>318</v>
      </c>
      <c r="D128" s="272">
        <v>107</v>
      </c>
      <c r="E128" s="290" t="s">
        <v>31</v>
      </c>
      <c r="F128" s="423">
        <v>128973.21428571426</v>
      </c>
      <c r="G128" s="423"/>
      <c r="H128" s="423"/>
      <c r="I128" s="423"/>
      <c r="J128" s="423">
        <v>15476.78571428571</v>
      </c>
      <c r="K128" s="423">
        <v>144449.99999999997</v>
      </c>
    </row>
    <row r="129" spans="1:11" s="242" customFormat="1" ht="70">
      <c r="A129" s="306">
        <v>2</v>
      </c>
      <c r="B129" s="306">
        <v>26</v>
      </c>
      <c r="C129" s="307" t="s">
        <v>286</v>
      </c>
      <c r="D129" s="272">
        <v>200</v>
      </c>
      <c r="E129" s="284" t="s">
        <v>31</v>
      </c>
      <c r="F129" s="423">
        <v>982142.85714285704</v>
      </c>
      <c r="G129" s="423"/>
      <c r="H129" s="423"/>
      <c r="I129" s="423"/>
      <c r="J129" s="423">
        <v>117857.14285714284</v>
      </c>
      <c r="K129" s="423">
        <v>1100000</v>
      </c>
    </row>
    <row r="130" spans="1:11" s="242" customFormat="1" ht="56">
      <c r="A130" s="306">
        <v>2</v>
      </c>
      <c r="B130" s="306">
        <f t="shared" si="0"/>
        <v>27</v>
      </c>
      <c r="C130" s="289" t="s">
        <v>287</v>
      </c>
      <c r="D130" s="272">
        <v>143</v>
      </c>
      <c r="E130" s="284" t="s">
        <v>31</v>
      </c>
      <c r="F130" s="423">
        <v>229821.42857142852</v>
      </c>
      <c r="G130" s="423"/>
      <c r="H130" s="423"/>
      <c r="I130" s="423"/>
      <c r="J130" s="423">
        <v>27578.571428571424</v>
      </c>
      <c r="K130" s="423">
        <v>257399.99999999994</v>
      </c>
    </row>
    <row r="131" spans="1:11" s="242" customFormat="1" ht="56">
      <c r="A131" s="306">
        <v>2</v>
      </c>
      <c r="B131" s="306">
        <v>28</v>
      </c>
      <c r="C131" s="289" t="s">
        <v>385</v>
      </c>
      <c r="D131" s="272">
        <v>5905</v>
      </c>
      <c r="E131" s="284" t="s">
        <v>31</v>
      </c>
      <c r="F131" s="423">
        <v>2899776.7857142854</v>
      </c>
      <c r="G131" s="423"/>
      <c r="H131" s="423"/>
      <c r="I131" s="423"/>
      <c r="J131" s="423">
        <v>347973.2142857142</v>
      </c>
      <c r="K131" s="423">
        <v>3247749.9999999995</v>
      </c>
    </row>
    <row r="132" spans="1:11" s="242" customFormat="1" ht="126">
      <c r="A132" s="306">
        <v>2</v>
      </c>
      <c r="B132" s="306">
        <v>29</v>
      </c>
      <c r="C132" s="289" t="s">
        <v>526</v>
      </c>
      <c r="D132" s="272"/>
      <c r="E132" s="284"/>
      <c r="F132" s="423"/>
      <c r="G132" s="423"/>
      <c r="H132" s="423"/>
      <c r="I132" s="423"/>
      <c r="J132" s="423"/>
      <c r="K132" s="423"/>
    </row>
    <row r="133" spans="1:11" s="242" customFormat="1" ht="140">
      <c r="A133" s="306">
        <v>3</v>
      </c>
      <c r="B133" s="306" t="s">
        <v>546</v>
      </c>
      <c r="C133" s="289" t="s">
        <v>386</v>
      </c>
      <c r="D133" s="272">
        <v>2591</v>
      </c>
      <c r="E133" s="284" t="s">
        <v>237</v>
      </c>
      <c r="F133" s="423">
        <v>69401.78571428571</v>
      </c>
      <c r="G133" s="423"/>
      <c r="H133" s="423"/>
      <c r="I133" s="423"/>
      <c r="J133" s="423">
        <v>8328.2142857142844</v>
      </c>
      <c r="K133" s="423">
        <v>77730</v>
      </c>
    </row>
    <row r="134" spans="1:11" s="242" customFormat="1">
      <c r="A134" s="306">
        <v>3</v>
      </c>
      <c r="B134" s="512" t="s">
        <v>555</v>
      </c>
      <c r="C134" s="289" t="s">
        <v>254</v>
      </c>
      <c r="D134" s="272">
        <v>12113</v>
      </c>
      <c r="E134" s="284" t="s">
        <v>237</v>
      </c>
      <c r="F134" s="423">
        <v>378531.24999999994</v>
      </c>
      <c r="G134" s="423"/>
      <c r="H134" s="423"/>
      <c r="I134" s="423"/>
      <c r="J134" s="423">
        <v>45423.749999999993</v>
      </c>
      <c r="K134" s="423">
        <v>423954.99999999994</v>
      </c>
    </row>
    <row r="135" spans="1:11" s="242" customFormat="1" ht="140">
      <c r="A135" s="306">
        <v>2</v>
      </c>
      <c r="B135" s="306">
        <v>30</v>
      </c>
      <c r="C135" s="289" t="s">
        <v>387</v>
      </c>
      <c r="D135" s="272">
        <v>8</v>
      </c>
      <c r="E135" s="284" t="s">
        <v>75</v>
      </c>
      <c r="F135" s="423">
        <v>264285.71428571426</v>
      </c>
      <c r="G135" s="423"/>
      <c r="H135" s="423"/>
      <c r="I135" s="423"/>
      <c r="J135" s="423">
        <v>31714.28571428571</v>
      </c>
      <c r="K135" s="423">
        <v>296000</v>
      </c>
    </row>
    <row r="136" spans="1:11" s="242" customFormat="1" ht="56">
      <c r="A136" s="306">
        <v>2</v>
      </c>
      <c r="B136" s="306">
        <f>B135+1</f>
        <v>31</v>
      </c>
      <c r="C136" s="308" t="s">
        <v>479</v>
      </c>
      <c r="D136" s="272">
        <v>4210</v>
      </c>
      <c r="E136" s="309" t="s">
        <v>31</v>
      </c>
      <c r="F136" s="423">
        <v>2631249.9999999995</v>
      </c>
      <c r="G136" s="423"/>
      <c r="H136" s="423"/>
      <c r="I136" s="423"/>
      <c r="J136" s="423">
        <v>315749.99999999994</v>
      </c>
      <c r="K136" s="423">
        <v>2946999.9999999995</v>
      </c>
    </row>
    <row r="137" spans="1:11" s="242" customFormat="1" ht="56">
      <c r="A137" s="306">
        <v>2</v>
      </c>
      <c r="B137" s="306">
        <f>B136+1</f>
        <v>32</v>
      </c>
      <c r="C137" s="308" t="s">
        <v>480</v>
      </c>
      <c r="D137" s="272">
        <v>591</v>
      </c>
      <c r="E137" s="309" t="s">
        <v>31</v>
      </c>
      <c r="F137" s="423">
        <v>659598.2142857142</v>
      </c>
      <c r="G137" s="423"/>
      <c r="H137" s="423"/>
      <c r="I137" s="423"/>
      <c r="J137" s="423">
        <v>79151.78571428571</v>
      </c>
      <c r="K137" s="423">
        <v>738749.99999999988</v>
      </c>
    </row>
    <row r="138" spans="1:11" s="242" customFormat="1" ht="42">
      <c r="A138" s="306">
        <v>2</v>
      </c>
      <c r="B138" s="306">
        <v>33</v>
      </c>
      <c r="C138" s="310" t="s">
        <v>289</v>
      </c>
      <c r="D138" s="272">
        <v>445</v>
      </c>
      <c r="E138" s="309" t="s">
        <v>31</v>
      </c>
      <c r="F138" s="423">
        <v>139062.49999999997</v>
      </c>
      <c r="G138" s="423"/>
      <c r="H138" s="423"/>
      <c r="I138" s="423"/>
      <c r="J138" s="423">
        <v>16687.499999999996</v>
      </c>
      <c r="K138" s="423">
        <v>155749.99999999997</v>
      </c>
    </row>
    <row r="139" spans="1:11" s="242" customFormat="1" ht="84">
      <c r="A139" s="306">
        <v>2</v>
      </c>
      <c r="B139" s="306">
        <v>34</v>
      </c>
      <c r="C139" s="310" t="s">
        <v>290</v>
      </c>
      <c r="D139" s="272">
        <v>200</v>
      </c>
      <c r="E139" s="309" t="s">
        <v>31</v>
      </c>
      <c r="F139" s="423">
        <v>62499.999999999985</v>
      </c>
      <c r="G139" s="423"/>
      <c r="H139" s="423"/>
      <c r="I139" s="423"/>
      <c r="J139" s="423">
        <v>7499.9999999999982</v>
      </c>
      <c r="K139" s="423">
        <v>69999.999999999985</v>
      </c>
    </row>
    <row r="140" spans="1:11" s="242" customFormat="1" ht="84">
      <c r="A140" s="306">
        <v>2</v>
      </c>
      <c r="B140" s="306">
        <v>35</v>
      </c>
      <c r="C140" s="310" t="s">
        <v>374</v>
      </c>
      <c r="D140" s="272">
        <v>200</v>
      </c>
      <c r="E140" s="309" t="s">
        <v>31</v>
      </c>
      <c r="F140" s="423">
        <v>1428571.4285714284</v>
      </c>
      <c r="G140" s="423"/>
      <c r="H140" s="423"/>
      <c r="I140" s="423"/>
      <c r="J140" s="423">
        <v>171428.57142857139</v>
      </c>
      <c r="K140" s="423">
        <v>1599999.9999999998</v>
      </c>
    </row>
    <row r="141" spans="1:11" s="242" customFormat="1" ht="28">
      <c r="A141" s="309">
        <v>2</v>
      </c>
      <c r="B141" s="309">
        <v>36</v>
      </c>
      <c r="C141" s="311" t="s">
        <v>481</v>
      </c>
      <c r="D141" s="272">
        <v>1000</v>
      </c>
      <c r="E141" s="309" t="s">
        <v>80</v>
      </c>
      <c r="F141" s="423">
        <v>80357.142857142841</v>
      </c>
      <c r="G141" s="423"/>
      <c r="H141" s="423"/>
      <c r="I141" s="423"/>
      <c r="J141" s="423">
        <v>9642.8571428571413</v>
      </c>
      <c r="K141" s="423">
        <v>89999.999999999985</v>
      </c>
    </row>
    <row r="142" spans="1:11" s="242" customFormat="1" ht="42">
      <c r="A142" s="309">
        <v>2</v>
      </c>
      <c r="B142" s="309">
        <v>37</v>
      </c>
      <c r="C142" s="311" t="s">
        <v>482</v>
      </c>
      <c r="D142" s="272">
        <v>1000</v>
      </c>
      <c r="E142" s="309" t="s">
        <v>80</v>
      </c>
      <c r="F142" s="423">
        <v>89285.714285714275</v>
      </c>
      <c r="G142" s="423"/>
      <c r="H142" s="423"/>
      <c r="I142" s="423"/>
      <c r="J142" s="423">
        <v>10714.285714285714</v>
      </c>
      <c r="K142" s="423">
        <v>99999.999999999985</v>
      </c>
    </row>
    <row r="143" spans="1:11" s="242" customFormat="1" ht="42">
      <c r="A143" s="309">
        <v>2</v>
      </c>
      <c r="B143" s="309">
        <v>38</v>
      </c>
      <c r="C143" s="312" t="s">
        <v>397</v>
      </c>
      <c r="D143" s="272">
        <v>800</v>
      </c>
      <c r="E143" s="309" t="s">
        <v>80</v>
      </c>
      <c r="F143" s="423">
        <v>642857.14285714272</v>
      </c>
      <c r="G143" s="423"/>
      <c r="H143" s="423"/>
      <c r="I143" s="423"/>
      <c r="J143" s="423">
        <v>77142.85714285713</v>
      </c>
      <c r="K143" s="423">
        <v>719999.99999999988</v>
      </c>
    </row>
    <row r="144" spans="1:11" s="242" customFormat="1" ht="70">
      <c r="A144" s="309">
        <v>2</v>
      </c>
      <c r="B144" s="309">
        <v>39</v>
      </c>
      <c r="C144" s="313" t="s">
        <v>483</v>
      </c>
      <c r="D144" s="272">
        <v>40</v>
      </c>
      <c r="E144" s="314" t="s">
        <v>251</v>
      </c>
      <c r="F144" s="423">
        <v>350000</v>
      </c>
      <c r="G144" s="423"/>
      <c r="H144" s="423"/>
      <c r="I144" s="423"/>
      <c r="J144" s="423">
        <v>42000</v>
      </c>
      <c r="K144" s="423">
        <v>392000</v>
      </c>
    </row>
    <row r="145" spans="1:11" s="242" customFormat="1" ht="70">
      <c r="A145" s="309">
        <v>2</v>
      </c>
      <c r="B145" s="309">
        <v>40</v>
      </c>
      <c r="C145" s="276" t="s">
        <v>388</v>
      </c>
      <c r="D145" s="272">
        <v>78</v>
      </c>
      <c r="E145" s="314" t="s">
        <v>75</v>
      </c>
      <c r="F145" s="423">
        <v>18803.571428571428</v>
      </c>
      <c r="G145" s="423"/>
      <c r="H145" s="423"/>
      <c r="I145" s="423"/>
      <c r="J145" s="423">
        <v>2256.4285714285711</v>
      </c>
      <c r="K145" s="423">
        <v>21060</v>
      </c>
    </row>
    <row r="146" spans="1:11" s="242" customFormat="1" ht="42">
      <c r="A146" s="309">
        <v>2</v>
      </c>
      <c r="B146" s="309">
        <v>41</v>
      </c>
      <c r="C146" s="276" t="s">
        <v>292</v>
      </c>
      <c r="D146" s="272">
        <v>78</v>
      </c>
      <c r="E146" s="314" t="s">
        <v>75</v>
      </c>
      <c r="F146" s="423">
        <v>15669.642857142855</v>
      </c>
      <c r="G146" s="423"/>
      <c r="H146" s="423"/>
      <c r="I146" s="423"/>
      <c r="J146" s="423">
        <v>1880.3571428571427</v>
      </c>
      <c r="K146" s="423">
        <v>17549.999999999996</v>
      </c>
    </row>
    <row r="147" spans="1:11" s="242" customFormat="1" ht="42">
      <c r="A147" s="309">
        <v>2</v>
      </c>
      <c r="B147" s="309">
        <v>42</v>
      </c>
      <c r="C147" s="276" t="s">
        <v>389</v>
      </c>
      <c r="D147" s="272">
        <v>3080</v>
      </c>
      <c r="E147" s="314" t="s">
        <v>7</v>
      </c>
      <c r="F147" s="423">
        <v>275000</v>
      </c>
      <c r="G147" s="423"/>
      <c r="H147" s="423"/>
      <c r="I147" s="423"/>
      <c r="J147" s="423">
        <v>33000</v>
      </c>
      <c r="K147" s="423">
        <v>308000</v>
      </c>
    </row>
    <row r="148" spans="1:11" s="242" customFormat="1" ht="112">
      <c r="A148" s="309">
        <v>2</v>
      </c>
      <c r="B148" s="309">
        <v>43</v>
      </c>
      <c r="C148" s="276" t="s">
        <v>294</v>
      </c>
      <c r="D148" s="272"/>
      <c r="E148" s="314"/>
      <c r="F148" s="423"/>
      <c r="G148" s="423"/>
      <c r="H148" s="423"/>
      <c r="I148" s="423"/>
      <c r="J148" s="423"/>
      <c r="K148" s="423"/>
    </row>
    <row r="149" spans="1:11" s="242" customFormat="1" ht="112">
      <c r="A149" s="309">
        <v>3</v>
      </c>
      <c r="B149" s="513" t="s">
        <v>546</v>
      </c>
      <c r="C149" s="276" t="s">
        <v>294</v>
      </c>
      <c r="D149" s="272">
        <v>308</v>
      </c>
      <c r="E149" s="314" t="s">
        <v>80</v>
      </c>
      <c r="F149" s="423">
        <v>329999.99999999994</v>
      </c>
      <c r="G149" s="423"/>
      <c r="H149" s="423"/>
      <c r="I149" s="423"/>
      <c r="J149" s="423">
        <v>39599.999999999993</v>
      </c>
      <c r="K149" s="423">
        <v>369599.99999999994</v>
      </c>
    </row>
    <row r="150" spans="1:11" s="242" customFormat="1" ht="112">
      <c r="A150" s="309">
        <v>3</v>
      </c>
      <c r="B150" s="513" t="s">
        <v>555</v>
      </c>
      <c r="C150" s="276" t="s">
        <v>295</v>
      </c>
      <c r="D150" s="272">
        <v>2772</v>
      </c>
      <c r="E150" s="314" t="s">
        <v>80</v>
      </c>
      <c r="F150" s="423">
        <v>1608749.9999999998</v>
      </c>
      <c r="G150" s="423"/>
      <c r="H150" s="423"/>
      <c r="I150" s="423"/>
      <c r="J150" s="423">
        <v>193049.99999999994</v>
      </c>
      <c r="K150" s="423">
        <v>1801799.9999999998</v>
      </c>
    </row>
    <row r="151" spans="1:11" s="242" customFormat="1" ht="56">
      <c r="A151" s="309">
        <v>2</v>
      </c>
      <c r="B151" s="309">
        <v>44</v>
      </c>
      <c r="C151" s="315" t="s">
        <v>402</v>
      </c>
      <c r="D151" s="272"/>
      <c r="E151" s="316"/>
      <c r="F151" s="482"/>
      <c r="G151" s="482"/>
      <c r="H151" s="482"/>
      <c r="I151" s="482"/>
      <c r="J151" s="316"/>
      <c r="K151" s="482"/>
    </row>
    <row r="152" spans="1:11" s="242" customFormat="1">
      <c r="A152" s="309">
        <v>3</v>
      </c>
      <c r="B152" s="309" t="s">
        <v>546</v>
      </c>
      <c r="C152" s="315" t="s">
        <v>324</v>
      </c>
      <c r="D152" s="272">
        <v>25</v>
      </c>
      <c r="E152" s="316" t="s">
        <v>75</v>
      </c>
      <c r="F152" s="423">
        <v>5133.9285714285706</v>
      </c>
      <c r="G152" s="423"/>
      <c r="H152" s="423"/>
      <c r="I152" s="423"/>
      <c r="J152" s="423">
        <v>616.07142857142844</v>
      </c>
      <c r="K152" s="423">
        <v>5749.9999999999991</v>
      </c>
    </row>
    <row r="153" spans="1:11" s="242" customFormat="1">
      <c r="A153" s="309">
        <v>3</v>
      </c>
      <c r="B153" s="309" t="s">
        <v>555</v>
      </c>
      <c r="C153" s="315" t="s">
        <v>325</v>
      </c>
      <c r="D153" s="272">
        <v>25</v>
      </c>
      <c r="E153" s="316" t="s">
        <v>75</v>
      </c>
      <c r="F153" s="423">
        <v>15624.999999999996</v>
      </c>
      <c r="G153" s="423"/>
      <c r="H153" s="423"/>
      <c r="I153" s="423"/>
      <c r="J153" s="423">
        <v>1874.9999999999995</v>
      </c>
      <c r="K153" s="423">
        <v>17499.999999999996</v>
      </c>
    </row>
    <row r="154" spans="1:11" s="242" customFormat="1" ht="56">
      <c r="A154" s="278">
        <v>2</v>
      </c>
      <c r="B154" s="278">
        <v>45</v>
      </c>
      <c r="C154" s="292" t="s">
        <v>296</v>
      </c>
      <c r="D154" s="272">
        <v>3772</v>
      </c>
      <c r="E154" s="284" t="s">
        <v>31</v>
      </c>
      <c r="F154" s="423">
        <v>1010357.1428571427</v>
      </c>
      <c r="G154" s="423"/>
      <c r="H154" s="423"/>
      <c r="I154" s="423"/>
      <c r="J154" s="423">
        <v>121242.85714285713</v>
      </c>
      <c r="K154" s="423">
        <v>1131599.9999999998</v>
      </c>
    </row>
    <row r="155" spans="1:11" s="242" customFormat="1" ht="56">
      <c r="A155" s="278">
        <v>2</v>
      </c>
      <c r="B155" s="278">
        <v>46</v>
      </c>
      <c r="C155" s="292" t="s">
        <v>297</v>
      </c>
      <c r="D155" s="272">
        <v>3772</v>
      </c>
      <c r="E155" s="284" t="s">
        <v>31</v>
      </c>
      <c r="F155" s="423">
        <v>4209821.4285714282</v>
      </c>
      <c r="G155" s="423"/>
      <c r="H155" s="423"/>
      <c r="I155" s="423"/>
      <c r="J155" s="423">
        <v>505178.57142857136</v>
      </c>
      <c r="K155" s="423">
        <v>4715000</v>
      </c>
    </row>
    <row r="156" spans="1:11" s="242" customFormat="1" ht="112">
      <c r="A156" s="278">
        <v>2</v>
      </c>
      <c r="B156" s="278">
        <v>47</v>
      </c>
      <c r="C156" s="292" t="s">
        <v>320</v>
      </c>
      <c r="D156" s="272">
        <v>3772</v>
      </c>
      <c r="E156" s="284" t="s">
        <v>31</v>
      </c>
      <c r="F156" s="423">
        <v>6398928.5714285709</v>
      </c>
      <c r="G156" s="423"/>
      <c r="H156" s="423"/>
      <c r="I156" s="423"/>
      <c r="J156" s="423">
        <v>767871.42857142852</v>
      </c>
      <c r="K156" s="423">
        <v>7166799.9999999991</v>
      </c>
    </row>
    <row r="157" spans="1:11" s="242" customFormat="1" ht="126">
      <c r="A157" s="317">
        <v>2</v>
      </c>
      <c r="B157" s="317">
        <v>48</v>
      </c>
      <c r="C157" s="318" t="s">
        <v>390</v>
      </c>
      <c r="D157" s="272">
        <v>380</v>
      </c>
      <c r="E157" s="317" t="s">
        <v>31</v>
      </c>
      <c r="F157" s="423">
        <v>780357.14285714284</v>
      </c>
      <c r="G157" s="423"/>
      <c r="H157" s="423"/>
      <c r="I157" s="423"/>
      <c r="J157" s="423">
        <v>93642.857142857145</v>
      </c>
      <c r="K157" s="423">
        <v>874000</v>
      </c>
    </row>
    <row r="158" spans="1:11" s="242" customFormat="1" ht="98">
      <c r="A158" s="278">
        <v>2</v>
      </c>
      <c r="B158" s="278">
        <v>49</v>
      </c>
      <c r="C158" s="292" t="s">
        <v>298</v>
      </c>
      <c r="D158" s="272">
        <v>1510</v>
      </c>
      <c r="E158" s="284" t="s">
        <v>31</v>
      </c>
      <c r="F158" s="423">
        <v>2831249.9999999995</v>
      </c>
      <c r="G158" s="423"/>
      <c r="H158" s="423"/>
      <c r="I158" s="423"/>
      <c r="J158" s="423">
        <v>339749.99999999994</v>
      </c>
      <c r="K158" s="423">
        <v>3170999.9999999995</v>
      </c>
    </row>
    <row r="159" spans="1:11" s="242" customFormat="1" ht="56">
      <c r="A159" s="278">
        <v>2</v>
      </c>
      <c r="B159" s="278">
        <v>50</v>
      </c>
      <c r="C159" s="292" t="s">
        <v>299</v>
      </c>
      <c r="D159" s="272">
        <v>10051</v>
      </c>
      <c r="E159" s="284" t="s">
        <v>80</v>
      </c>
      <c r="F159" s="423">
        <v>314093.74999999994</v>
      </c>
      <c r="G159" s="423"/>
      <c r="H159" s="423"/>
      <c r="I159" s="423"/>
      <c r="J159" s="423">
        <v>37691.249999999993</v>
      </c>
      <c r="K159" s="423">
        <v>351784.99999999994</v>
      </c>
    </row>
    <row r="160" spans="1:11" s="242" customFormat="1" ht="70">
      <c r="A160" s="278">
        <v>2</v>
      </c>
      <c r="B160" s="278">
        <v>51</v>
      </c>
      <c r="C160" s="292" t="s">
        <v>321</v>
      </c>
      <c r="D160" s="272">
        <v>10051</v>
      </c>
      <c r="E160" s="284" t="s">
        <v>80</v>
      </c>
      <c r="F160" s="423">
        <v>134611.60714285713</v>
      </c>
      <c r="G160" s="423"/>
      <c r="H160" s="423"/>
      <c r="I160" s="423"/>
      <c r="J160" s="423">
        <v>16153.392857142855</v>
      </c>
      <c r="K160" s="423">
        <v>150765</v>
      </c>
    </row>
    <row r="161" spans="1:11" s="242" customFormat="1" ht="84">
      <c r="A161" s="278">
        <v>2</v>
      </c>
      <c r="B161" s="278">
        <v>52</v>
      </c>
      <c r="C161" s="292" t="s">
        <v>327</v>
      </c>
      <c r="D161" s="272">
        <v>10051</v>
      </c>
      <c r="E161" s="284" t="s">
        <v>80</v>
      </c>
      <c r="F161" s="423">
        <v>269223.21428571426</v>
      </c>
      <c r="G161" s="423"/>
      <c r="H161" s="423"/>
      <c r="I161" s="423"/>
      <c r="J161" s="423">
        <v>32306.78571428571</v>
      </c>
      <c r="K161" s="423">
        <v>301530</v>
      </c>
    </row>
    <row r="162" spans="1:11" s="242" customFormat="1" ht="140">
      <c r="A162" s="278">
        <v>2</v>
      </c>
      <c r="B162" s="278">
        <v>53</v>
      </c>
      <c r="C162" s="292" t="s">
        <v>326</v>
      </c>
      <c r="D162" s="272">
        <v>505</v>
      </c>
      <c r="E162" s="301" t="s">
        <v>31</v>
      </c>
      <c r="F162" s="423">
        <v>2930803.5714285714</v>
      </c>
      <c r="G162" s="423"/>
      <c r="H162" s="423"/>
      <c r="I162" s="423"/>
      <c r="J162" s="423">
        <v>351696.42857142852</v>
      </c>
      <c r="K162" s="423">
        <v>3282500</v>
      </c>
    </row>
    <row r="163" spans="1:11" s="242" customFormat="1" ht="112">
      <c r="A163" s="278">
        <v>2</v>
      </c>
      <c r="B163" s="278">
        <v>54</v>
      </c>
      <c r="C163" s="319" t="s">
        <v>300</v>
      </c>
      <c r="D163" s="272">
        <v>255</v>
      </c>
      <c r="E163" s="301" t="s">
        <v>31</v>
      </c>
      <c r="F163" s="423">
        <v>1821428.5714285714</v>
      </c>
      <c r="G163" s="423"/>
      <c r="H163" s="423"/>
      <c r="I163" s="423"/>
      <c r="J163" s="423">
        <v>218571.42857142852</v>
      </c>
      <c r="K163" s="423">
        <v>2040000</v>
      </c>
    </row>
    <row r="164" spans="1:11" s="242" customFormat="1" ht="112">
      <c r="A164" s="278">
        <v>2</v>
      </c>
      <c r="B164" s="278">
        <v>55</v>
      </c>
      <c r="C164" s="292" t="s">
        <v>301</v>
      </c>
      <c r="D164" s="272">
        <v>130</v>
      </c>
      <c r="E164" s="284" t="s">
        <v>31</v>
      </c>
      <c r="F164" s="423">
        <v>1044642.857142857</v>
      </c>
      <c r="G164" s="423"/>
      <c r="H164" s="423"/>
      <c r="I164" s="423"/>
      <c r="J164" s="423">
        <v>125357.14285714286</v>
      </c>
      <c r="K164" s="423">
        <v>1170000</v>
      </c>
    </row>
    <row r="165" spans="1:11" s="242" customFormat="1" ht="112">
      <c r="A165" s="278">
        <v>2</v>
      </c>
      <c r="B165" s="278">
        <v>56</v>
      </c>
      <c r="C165" s="292" t="s">
        <v>322</v>
      </c>
      <c r="D165" s="272">
        <v>255</v>
      </c>
      <c r="E165" s="284" t="s">
        <v>31</v>
      </c>
      <c r="F165" s="423">
        <v>1434374.9999999998</v>
      </c>
      <c r="G165" s="423"/>
      <c r="H165" s="423"/>
      <c r="I165" s="423"/>
      <c r="J165" s="423">
        <v>172124.99999999997</v>
      </c>
      <c r="K165" s="423">
        <v>1606499.9999999998</v>
      </c>
    </row>
    <row r="166" spans="1:11" s="242" customFormat="1" ht="238">
      <c r="A166" s="278">
        <v>2</v>
      </c>
      <c r="B166" s="278">
        <v>57</v>
      </c>
      <c r="C166" s="289" t="s">
        <v>323</v>
      </c>
      <c r="D166" s="272">
        <v>505</v>
      </c>
      <c r="E166" s="284" t="s">
        <v>31</v>
      </c>
      <c r="F166" s="423">
        <v>3607142.8571428568</v>
      </c>
      <c r="G166" s="423"/>
      <c r="H166" s="423"/>
      <c r="I166" s="423"/>
      <c r="J166" s="423">
        <v>432857.14285714278</v>
      </c>
      <c r="K166" s="423">
        <v>4039999.9999999995</v>
      </c>
    </row>
    <row r="167" spans="1:11" s="242" customFormat="1" ht="28">
      <c r="A167" s="452"/>
      <c r="B167" s="452"/>
      <c r="C167" s="320" t="s">
        <v>329</v>
      </c>
      <c r="D167" s="321"/>
      <c r="E167" s="284"/>
      <c r="F167" s="483">
        <v>191088999.99999988</v>
      </c>
      <c r="G167" s="483"/>
      <c r="H167" s="483"/>
      <c r="I167" s="483"/>
      <c r="J167" s="484">
        <v>22930680.000000015</v>
      </c>
      <c r="K167" s="483">
        <v>214019680</v>
      </c>
    </row>
    <row r="168" spans="1:11" s="242" customFormat="1">
      <c r="A168" s="322"/>
      <c r="B168" s="322"/>
      <c r="C168" s="323"/>
      <c r="D168" s="324"/>
      <c r="E168" s="324"/>
      <c r="F168" s="485"/>
      <c r="G168" s="485"/>
      <c r="H168" s="485"/>
      <c r="I168" s="485"/>
      <c r="J168" s="324"/>
      <c r="K168" s="485"/>
    </row>
    <row r="169" spans="1:11" s="242" customFormat="1">
      <c r="A169" s="322"/>
      <c r="B169" s="322"/>
      <c r="C169" s="323"/>
      <c r="D169" s="324"/>
      <c r="E169" s="324"/>
      <c r="F169" s="485"/>
      <c r="G169" s="485"/>
      <c r="H169" s="485"/>
      <c r="I169" s="485"/>
      <c r="J169" s="324"/>
      <c r="K169" s="485"/>
    </row>
    <row r="170" spans="1:11" s="242" customFormat="1">
      <c r="A170" s="322"/>
      <c r="B170" s="322"/>
      <c r="C170" s="323"/>
      <c r="D170" s="323"/>
      <c r="E170" s="324"/>
      <c r="F170" s="485"/>
      <c r="G170" s="485"/>
      <c r="H170" s="485"/>
      <c r="I170" s="485"/>
      <c r="J170" s="324"/>
      <c r="K170" s="485"/>
    </row>
    <row r="171" spans="1:11" s="242" customFormat="1">
      <c r="A171" s="322"/>
      <c r="B171" s="322"/>
      <c r="C171" s="323"/>
      <c r="D171" s="323"/>
      <c r="E171" s="324"/>
      <c r="F171" s="485"/>
      <c r="G171" s="485"/>
      <c r="H171" s="485"/>
      <c r="I171" s="485"/>
      <c r="J171" s="324"/>
      <c r="K171" s="485"/>
    </row>
    <row r="172" spans="1:11" s="242" customFormat="1">
      <c r="A172" s="322"/>
      <c r="B172" s="322"/>
      <c r="C172" s="323"/>
      <c r="D172" s="323"/>
      <c r="E172" s="324"/>
      <c r="F172" s="485"/>
      <c r="G172" s="485"/>
      <c r="H172" s="485"/>
      <c r="I172" s="485"/>
      <c r="J172" s="324"/>
      <c r="K172" s="485"/>
    </row>
    <row r="173" spans="1:11" s="242" customFormat="1">
      <c r="A173" s="322"/>
      <c r="B173" s="322"/>
      <c r="C173" s="323"/>
      <c r="D173" s="323"/>
      <c r="E173" s="324"/>
      <c r="F173" s="485"/>
      <c r="G173" s="485"/>
      <c r="H173" s="485"/>
      <c r="I173" s="485"/>
      <c r="J173" s="324"/>
      <c r="K173" s="485"/>
    </row>
    <row r="174" spans="1:11" s="242" customFormat="1">
      <c r="A174" s="322"/>
      <c r="B174" s="322"/>
      <c r="C174" s="323"/>
      <c r="D174" s="323"/>
      <c r="E174" s="325"/>
      <c r="F174" s="328"/>
      <c r="G174" s="328"/>
      <c r="H174" s="328"/>
      <c r="I174" s="328"/>
      <c r="J174" s="325"/>
      <c r="K174" s="328"/>
    </row>
    <row r="175" spans="1:11" s="242" customFormat="1">
      <c r="A175" s="322"/>
      <c r="B175" s="322"/>
      <c r="C175" s="323"/>
      <c r="D175" s="323"/>
      <c r="E175" s="325"/>
      <c r="F175" s="328"/>
      <c r="G175" s="328"/>
      <c r="H175" s="328"/>
      <c r="I175" s="328"/>
      <c r="J175" s="325"/>
      <c r="K175" s="328"/>
    </row>
    <row r="176" spans="1:11" s="242" customFormat="1">
      <c r="A176" s="322"/>
      <c r="B176" s="322"/>
      <c r="C176" s="323"/>
      <c r="D176" s="323"/>
      <c r="E176" s="325"/>
      <c r="F176" s="328"/>
      <c r="G176" s="328"/>
      <c r="H176" s="328"/>
      <c r="I176" s="328"/>
      <c r="J176" s="325"/>
      <c r="K176" s="328"/>
    </row>
    <row r="177" spans="1:11" s="242" customFormat="1">
      <c r="A177" s="322"/>
      <c r="B177" s="322"/>
      <c r="C177" s="323"/>
      <c r="D177" s="323"/>
      <c r="E177" s="325"/>
      <c r="F177" s="328"/>
      <c r="G177" s="328"/>
      <c r="H177" s="328"/>
      <c r="I177" s="328"/>
      <c r="J177" s="325"/>
      <c r="K177" s="328"/>
    </row>
    <row r="178" spans="1:11">
      <c r="C178" s="323"/>
      <c r="D178" s="323"/>
      <c r="E178" s="325"/>
      <c r="F178" s="328"/>
      <c r="G178" s="328"/>
      <c r="H178" s="328"/>
      <c r="I178" s="328"/>
      <c r="J178" s="325"/>
      <c r="K178" s="328"/>
    </row>
    <row r="179" spans="1:11">
      <c r="C179" s="323"/>
      <c r="D179" s="323"/>
      <c r="E179" s="325"/>
      <c r="F179" s="328"/>
      <c r="G179" s="328"/>
      <c r="H179" s="328"/>
      <c r="I179" s="328"/>
      <c r="J179" s="325"/>
      <c r="K179" s="328"/>
    </row>
    <row r="180" spans="1:11">
      <c r="C180" s="323"/>
      <c r="D180" s="323"/>
      <c r="E180" s="325"/>
      <c r="F180" s="328"/>
      <c r="G180" s="328"/>
      <c r="H180" s="328"/>
      <c r="I180" s="328"/>
      <c r="J180" s="325"/>
      <c r="K180" s="328"/>
    </row>
    <row r="181" spans="1:11">
      <c r="C181" s="323"/>
      <c r="D181" s="323"/>
      <c r="E181" s="325"/>
      <c r="F181" s="328"/>
      <c r="G181" s="328"/>
      <c r="H181" s="328"/>
      <c r="I181" s="328"/>
      <c r="J181" s="325"/>
      <c r="K181" s="328"/>
    </row>
    <row r="182" spans="1:11">
      <c r="C182" s="323"/>
      <c r="D182" s="323"/>
      <c r="E182" s="325"/>
      <c r="F182" s="328"/>
      <c r="G182" s="328"/>
      <c r="H182" s="328"/>
      <c r="I182" s="328"/>
      <c r="J182" s="325"/>
      <c r="K182" s="328"/>
    </row>
    <row r="183" spans="1:11" s="242" customFormat="1">
      <c r="A183" s="322"/>
      <c r="B183" s="322"/>
      <c r="C183" s="323"/>
      <c r="D183" s="323"/>
      <c r="E183" s="325"/>
      <c r="F183" s="328"/>
      <c r="G183" s="328"/>
      <c r="H183" s="328"/>
      <c r="I183" s="328"/>
      <c r="J183" s="325"/>
      <c r="K183" s="328"/>
    </row>
    <row r="184" spans="1:11" s="242" customFormat="1">
      <c r="A184" s="322"/>
      <c r="B184" s="322"/>
      <c r="C184" s="323"/>
      <c r="D184" s="323"/>
      <c r="E184" s="325"/>
      <c r="F184" s="328"/>
      <c r="G184" s="328"/>
      <c r="H184" s="328"/>
      <c r="I184" s="328"/>
      <c r="J184" s="325"/>
      <c r="K184" s="328"/>
    </row>
    <row r="185" spans="1:11" s="242" customFormat="1">
      <c r="A185" s="322"/>
      <c r="B185" s="322"/>
      <c r="C185" s="323"/>
      <c r="D185" s="323"/>
      <c r="E185" s="325"/>
      <c r="F185" s="328"/>
      <c r="G185" s="328"/>
      <c r="H185" s="328"/>
      <c r="I185" s="328"/>
      <c r="J185" s="325"/>
      <c r="K185" s="328"/>
    </row>
    <row r="186" spans="1:11" s="242" customFormat="1">
      <c r="A186" s="322"/>
      <c r="B186" s="322"/>
      <c r="C186" s="323"/>
      <c r="D186" s="323"/>
      <c r="E186" s="325"/>
      <c r="F186" s="328"/>
      <c r="G186" s="328"/>
      <c r="H186" s="328"/>
      <c r="I186" s="328"/>
      <c r="J186" s="325"/>
      <c r="K186" s="328"/>
    </row>
    <row r="187" spans="1:11" s="242" customFormat="1">
      <c r="A187" s="322"/>
      <c r="B187" s="322"/>
      <c r="C187" s="323"/>
      <c r="D187" s="323"/>
      <c r="E187" s="325"/>
      <c r="F187" s="328"/>
      <c r="G187" s="328"/>
      <c r="H187" s="328"/>
      <c r="I187" s="328"/>
      <c r="J187" s="325"/>
      <c r="K187" s="328"/>
    </row>
    <row r="188" spans="1:11" s="242" customFormat="1">
      <c r="A188" s="322"/>
      <c r="B188" s="322"/>
      <c r="C188" s="323"/>
      <c r="D188" s="323"/>
      <c r="E188" s="325"/>
      <c r="F188" s="328"/>
      <c r="G188" s="328"/>
      <c r="H188" s="328"/>
      <c r="I188" s="328"/>
      <c r="J188" s="325"/>
      <c r="K188" s="328"/>
    </row>
    <row r="189" spans="1:11" s="242" customFormat="1">
      <c r="A189" s="322"/>
      <c r="B189" s="322"/>
      <c r="C189" s="323"/>
      <c r="D189" s="323"/>
      <c r="E189" s="325"/>
      <c r="F189" s="328"/>
      <c r="G189" s="328"/>
      <c r="H189" s="328"/>
      <c r="I189" s="328"/>
      <c r="J189" s="325"/>
      <c r="K189" s="328"/>
    </row>
    <row r="190" spans="1:11" s="242" customFormat="1">
      <c r="A190" s="322"/>
      <c r="B190" s="322"/>
      <c r="C190" s="323"/>
      <c r="D190" s="323"/>
      <c r="E190" s="325"/>
      <c r="F190" s="328"/>
      <c r="G190" s="328"/>
      <c r="H190" s="328"/>
      <c r="I190" s="328"/>
      <c r="J190" s="325"/>
      <c r="K190" s="328"/>
    </row>
    <row r="191" spans="1:11" s="242" customFormat="1">
      <c r="A191" s="322"/>
      <c r="B191" s="322"/>
      <c r="C191" s="323"/>
      <c r="D191" s="323"/>
      <c r="E191" s="325"/>
      <c r="F191" s="328"/>
      <c r="G191" s="328"/>
      <c r="H191" s="328"/>
      <c r="I191" s="328"/>
      <c r="J191" s="325"/>
      <c r="K191" s="328"/>
    </row>
    <row r="192" spans="1:11" s="242" customFormat="1">
      <c r="A192" s="322"/>
      <c r="B192" s="322"/>
      <c r="C192" s="323"/>
      <c r="D192" s="323"/>
      <c r="E192" s="325"/>
      <c r="F192" s="328"/>
      <c r="G192" s="328"/>
      <c r="H192" s="328"/>
      <c r="I192" s="328"/>
      <c r="J192" s="325"/>
      <c r="K192" s="328"/>
    </row>
    <row r="193" spans="1:11" s="242" customFormat="1">
      <c r="A193" s="322"/>
      <c r="B193" s="322"/>
      <c r="C193" s="323"/>
      <c r="D193" s="323"/>
      <c r="E193" s="325"/>
      <c r="F193" s="328"/>
      <c r="G193" s="328"/>
      <c r="H193" s="328"/>
      <c r="I193" s="328"/>
      <c r="J193" s="325"/>
      <c r="K193" s="328"/>
    </row>
    <row r="194" spans="1:11" s="242" customFormat="1">
      <c r="A194" s="322"/>
      <c r="B194" s="322"/>
      <c r="C194" s="323"/>
      <c r="D194" s="323"/>
      <c r="E194" s="325"/>
      <c r="F194" s="328"/>
      <c r="G194" s="328"/>
      <c r="H194" s="328"/>
      <c r="I194" s="328"/>
      <c r="J194" s="325"/>
      <c r="K194" s="328"/>
    </row>
    <row r="195" spans="1:11" s="242" customFormat="1">
      <c r="A195" s="322"/>
      <c r="B195" s="322"/>
      <c r="C195" s="323"/>
      <c r="D195" s="323"/>
      <c r="E195" s="325"/>
      <c r="F195" s="328"/>
      <c r="G195" s="328"/>
      <c r="H195" s="328"/>
      <c r="I195" s="328"/>
      <c r="J195" s="325"/>
      <c r="K195" s="328"/>
    </row>
    <row r="196" spans="1:11" s="242" customFormat="1">
      <c r="A196" s="322"/>
      <c r="B196" s="322"/>
      <c r="C196" s="323"/>
      <c r="D196" s="323"/>
      <c r="E196" s="325"/>
      <c r="F196" s="328"/>
      <c r="G196" s="328"/>
      <c r="H196" s="328"/>
      <c r="I196" s="328"/>
      <c r="J196" s="325"/>
      <c r="K196" s="328"/>
    </row>
    <row r="197" spans="1:11" s="242" customFormat="1">
      <c r="A197" s="322"/>
      <c r="B197" s="322"/>
      <c r="C197" s="323"/>
      <c r="D197" s="323"/>
      <c r="E197" s="325"/>
      <c r="F197" s="328"/>
      <c r="G197" s="328"/>
      <c r="H197" s="328"/>
      <c r="I197" s="328"/>
      <c r="J197" s="325"/>
      <c r="K197" s="328"/>
    </row>
    <row r="198" spans="1:11" s="242" customFormat="1">
      <c r="A198" s="322"/>
      <c r="B198" s="322"/>
      <c r="C198" s="323"/>
      <c r="D198" s="323"/>
      <c r="E198" s="325"/>
      <c r="F198" s="328"/>
      <c r="G198" s="328"/>
      <c r="H198" s="328"/>
      <c r="I198" s="328"/>
      <c r="J198" s="325"/>
      <c r="K198" s="328"/>
    </row>
    <row r="199" spans="1:11">
      <c r="C199" s="323"/>
      <c r="D199" s="323"/>
      <c r="E199" s="325"/>
      <c r="F199" s="328"/>
      <c r="G199" s="328"/>
      <c r="H199" s="328"/>
      <c r="I199" s="328"/>
      <c r="J199" s="325"/>
      <c r="K199" s="328"/>
    </row>
    <row r="200" spans="1:11">
      <c r="C200" s="323"/>
      <c r="D200" s="323"/>
      <c r="E200" s="325"/>
      <c r="F200" s="328"/>
      <c r="G200" s="328"/>
      <c r="H200" s="328"/>
      <c r="I200" s="328"/>
      <c r="J200" s="325"/>
      <c r="K200" s="328"/>
    </row>
    <row r="201" spans="1:11">
      <c r="C201" s="323"/>
      <c r="D201" s="323"/>
      <c r="E201" s="325"/>
      <c r="F201" s="328"/>
      <c r="G201" s="328"/>
      <c r="H201" s="328"/>
      <c r="I201" s="328"/>
      <c r="J201" s="325"/>
      <c r="K201" s="328"/>
    </row>
    <row r="202" spans="1:11">
      <c r="C202" s="323"/>
      <c r="D202" s="323"/>
      <c r="E202" s="325"/>
      <c r="F202" s="328"/>
      <c r="G202" s="328"/>
      <c r="H202" s="328"/>
      <c r="I202" s="328"/>
      <c r="J202" s="325"/>
      <c r="K202" s="328"/>
    </row>
    <row r="203" spans="1:11">
      <c r="C203" s="323"/>
      <c r="D203" s="323"/>
      <c r="E203" s="325"/>
      <c r="F203" s="328"/>
      <c r="G203" s="328"/>
      <c r="H203" s="328"/>
      <c r="I203" s="328"/>
      <c r="J203" s="325"/>
      <c r="K203" s="328"/>
    </row>
    <row r="204" spans="1:11">
      <c r="C204" s="323"/>
      <c r="D204" s="323"/>
      <c r="E204" s="325"/>
      <c r="F204" s="328"/>
      <c r="G204" s="328"/>
      <c r="H204" s="328"/>
      <c r="I204" s="328"/>
      <c r="J204" s="325"/>
      <c r="K204" s="328"/>
    </row>
    <row r="205" spans="1:11">
      <c r="C205" s="323"/>
      <c r="D205" s="323"/>
      <c r="E205" s="325"/>
      <c r="F205" s="328"/>
      <c r="G205" s="328"/>
      <c r="H205" s="328"/>
      <c r="I205" s="328"/>
      <c r="J205" s="325"/>
      <c r="K205" s="328"/>
    </row>
    <row r="206" spans="1:11">
      <c r="C206" s="323"/>
      <c r="D206" s="323"/>
      <c r="E206" s="325"/>
      <c r="F206" s="328"/>
      <c r="G206" s="328"/>
      <c r="H206" s="328"/>
      <c r="I206" s="328"/>
      <c r="J206" s="325"/>
      <c r="K206" s="328"/>
    </row>
    <row r="207" spans="1:11">
      <c r="C207" s="323"/>
      <c r="D207" s="323"/>
      <c r="E207" s="325"/>
      <c r="F207" s="328"/>
      <c r="G207" s="328"/>
      <c r="H207" s="328"/>
      <c r="I207" s="328"/>
      <c r="J207" s="325"/>
      <c r="K207" s="328"/>
    </row>
    <row r="208" spans="1:11">
      <c r="C208" s="323"/>
      <c r="D208" s="323"/>
      <c r="E208" s="325"/>
      <c r="F208" s="328"/>
      <c r="G208" s="328"/>
      <c r="H208" s="328"/>
      <c r="I208" s="328"/>
      <c r="J208" s="325"/>
      <c r="K208" s="328"/>
    </row>
    <row r="209" spans="1:11">
      <c r="C209" s="323"/>
      <c r="D209" s="323"/>
      <c r="E209" s="325"/>
      <c r="F209" s="328"/>
      <c r="G209" s="328"/>
      <c r="H209" s="328"/>
      <c r="I209" s="328"/>
      <c r="J209" s="325"/>
      <c r="K209" s="328"/>
    </row>
    <row r="210" spans="1:11">
      <c r="C210" s="323"/>
      <c r="D210" s="323"/>
      <c r="E210" s="325"/>
      <c r="F210" s="328"/>
      <c r="G210" s="328"/>
      <c r="H210" s="328"/>
      <c r="I210" s="328"/>
      <c r="J210" s="325"/>
      <c r="K210" s="328"/>
    </row>
    <row r="211" spans="1:11">
      <c r="C211" s="323"/>
      <c r="D211" s="323"/>
      <c r="E211" s="325"/>
      <c r="F211" s="328"/>
      <c r="G211" s="328"/>
      <c r="H211" s="328"/>
      <c r="I211" s="328"/>
      <c r="J211" s="325"/>
      <c r="K211" s="328"/>
    </row>
    <row r="212" spans="1:11">
      <c r="C212" s="323"/>
      <c r="D212" s="323"/>
      <c r="E212" s="325"/>
      <c r="F212" s="328"/>
      <c r="G212" s="328"/>
      <c r="H212" s="328"/>
      <c r="I212" s="328"/>
      <c r="J212" s="325"/>
      <c r="K212" s="328"/>
    </row>
    <row r="213" spans="1:11">
      <c r="C213" s="323"/>
      <c r="D213" s="323"/>
      <c r="E213" s="325"/>
      <c r="F213" s="328"/>
      <c r="G213" s="328"/>
      <c r="H213" s="328"/>
      <c r="I213" s="328"/>
      <c r="J213" s="325"/>
      <c r="K213" s="328"/>
    </row>
    <row r="214" spans="1:11">
      <c r="C214" s="323"/>
      <c r="D214" s="323"/>
      <c r="E214" s="325"/>
      <c r="F214" s="328"/>
      <c r="G214" s="328"/>
      <c r="H214" s="328"/>
      <c r="I214" s="328"/>
      <c r="J214" s="325"/>
      <c r="K214" s="328"/>
    </row>
    <row r="215" spans="1:11">
      <c r="C215" s="323"/>
      <c r="D215" s="323"/>
      <c r="E215" s="325"/>
      <c r="F215" s="328"/>
      <c r="G215" s="328"/>
      <c r="H215" s="328"/>
      <c r="I215" s="328"/>
      <c r="J215" s="325"/>
      <c r="K215" s="328"/>
    </row>
    <row r="216" spans="1:11">
      <c r="C216" s="323"/>
      <c r="D216" s="323"/>
      <c r="E216" s="325"/>
      <c r="F216" s="328"/>
      <c r="G216" s="328"/>
      <c r="H216" s="328"/>
      <c r="I216" s="328"/>
      <c r="J216" s="325"/>
      <c r="K216" s="328"/>
    </row>
    <row r="217" spans="1:11">
      <c r="C217" s="323"/>
      <c r="D217" s="323"/>
      <c r="E217" s="325"/>
      <c r="F217" s="328"/>
      <c r="G217" s="328"/>
      <c r="H217" s="328"/>
      <c r="I217" s="328"/>
      <c r="J217" s="325"/>
      <c r="K217" s="328"/>
    </row>
    <row r="218" spans="1:11">
      <c r="C218" s="323"/>
      <c r="D218" s="323"/>
      <c r="E218" s="325"/>
      <c r="F218" s="328"/>
      <c r="G218" s="328"/>
      <c r="H218" s="328"/>
      <c r="I218" s="328"/>
      <c r="J218" s="325"/>
      <c r="K218" s="328"/>
    </row>
    <row r="219" spans="1:11">
      <c r="C219" s="323"/>
      <c r="D219" s="323"/>
      <c r="E219" s="325"/>
      <c r="F219" s="328"/>
      <c r="G219" s="328"/>
      <c r="H219" s="328"/>
      <c r="I219" s="328"/>
      <c r="J219" s="325"/>
      <c r="K219" s="328"/>
    </row>
    <row r="220" spans="1:11">
      <c r="A220" s="326"/>
      <c r="B220" s="326"/>
      <c r="C220" s="323"/>
      <c r="D220" s="323"/>
      <c r="E220" s="325"/>
      <c r="F220" s="328"/>
      <c r="G220" s="328"/>
      <c r="H220" s="328"/>
      <c r="I220" s="328"/>
      <c r="J220" s="325"/>
      <c r="K220" s="328"/>
    </row>
    <row r="221" spans="1:11">
      <c r="A221" s="326"/>
      <c r="B221" s="326"/>
      <c r="C221" s="323"/>
      <c r="D221" s="323"/>
      <c r="E221" s="325"/>
      <c r="F221" s="328"/>
      <c r="G221" s="328"/>
      <c r="H221" s="328"/>
      <c r="I221" s="328"/>
      <c r="J221" s="325"/>
      <c r="K221" s="328"/>
    </row>
    <row r="222" spans="1:11">
      <c r="A222" s="326"/>
      <c r="B222" s="326"/>
      <c r="C222" s="323"/>
      <c r="D222" s="323"/>
      <c r="E222" s="325"/>
      <c r="F222" s="328"/>
      <c r="G222" s="328"/>
      <c r="H222" s="328"/>
      <c r="I222" s="328"/>
      <c r="J222" s="325"/>
      <c r="K222" s="328"/>
    </row>
    <row r="223" spans="1:11">
      <c r="A223" s="326"/>
      <c r="B223" s="326"/>
      <c r="C223" s="323"/>
      <c r="D223" s="323"/>
      <c r="E223" s="325"/>
      <c r="F223" s="328"/>
      <c r="G223" s="328"/>
      <c r="H223" s="328"/>
      <c r="I223" s="328"/>
      <c r="J223" s="325"/>
      <c r="K223" s="328"/>
    </row>
    <row r="224" spans="1:11">
      <c r="A224" s="326"/>
      <c r="B224" s="326"/>
      <c r="C224" s="323"/>
      <c r="D224" s="323"/>
      <c r="E224" s="325"/>
      <c r="F224" s="328"/>
      <c r="G224" s="328"/>
      <c r="H224" s="328"/>
      <c r="I224" s="328"/>
      <c r="J224" s="325"/>
      <c r="K224" s="328"/>
    </row>
    <row r="225" spans="1:11">
      <c r="A225" s="326"/>
      <c r="B225" s="326"/>
      <c r="C225" s="323"/>
      <c r="D225" s="323"/>
      <c r="E225" s="325"/>
      <c r="F225" s="328"/>
      <c r="G225" s="328"/>
      <c r="H225" s="328"/>
      <c r="I225" s="328"/>
      <c r="J225" s="325"/>
      <c r="K225" s="328"/>
    </row>
    <row r="226" spans="1:11">
      <c r="A226" s="326"/>
      <c r="B226" s="326"/>
      <c r="C226" s="323"/>
      <c r="D226" s="323"/>
      <c r="E226" s="325"/>
      <c r="F226" s="328"/>
      <c r="G226" s="328"/>
      <c r="H226" s="328"/>
      <c r="I226" s="328"/>
      <c r="J226" s="325"/>
      <c r="K226" s="328"/>
    </row>
    <row r="227" spans="1:11">
      <c r="A227" s="326"/>
      <c r="B227" s="326"/>
      <c r="C227" s="323"/>
      <c r="D227" s="323"/>
      <c r="E227" s="325"/>
      <c r="F227" s="328"/>
      <c r="G227" s="328"/>
      <c r="H227" s="328"/>
      <c r="I227" s="328"/>
      <c r="J227" s="325"/>
      <c r="K227" s="328"/>
    </row>
    <row r="228" spans="1:11">
      <c r="A228" s="326"/>
      <c r="B228" s="326"/>
      <c r="C228" s="323"/>
      <c r="D228" s="323"/>
      <c r="E228" s="325"/>
      <c r="F228" s="328"/>
      <c r="G228" s="328"/>
      <c r="H228" s="328"/>
      <c r="I228" s="328"/>
      <c r="J228" s="325"/>
      <c r="K228" s="328"/>
    </row>
    <row r="229" spans="1:11">
      <c r="A229" s="326"/>
      <c r="B229" s="326"/>
      <c r="C229" s="323"/>
      <c r="D229" s="323"/>
      <c r="E229" s="325"/>
      <c r="F229" s="328"/>
      <c r="G229" s="328"/>
      <c r="H229" s="328"/>
      <c r="I229" s="328"/>
      <c r="J229" s="325"/>
      <c r="K229" s="328"/>
    </row>
    <row r="230" spans="1:11">
      <c r="A230" s="326"/>
      <c r="B230" s="326"/>
      <c r="C230" s="323"/>
      <c r="D230" s="323"/>
      <c r="E230" s="325"/>
      <c r="F230" s="328"/>
      <c r="G230" s="328"/>
      <c r="H230" s="328"/>
      <c r="I230" s="328"/>
      <c r="J230" s="325"/>
      <c r="K230" s="328"/>
    </row>
    <row r="231" spans="1:11">
      <c r="A231" s="326"/>
      <c r="B231" s="326"/>
      <c r="C231" s="323"/>
      <c r="D231" s="323"/>
      <c r="E231" s="325"/>
      <c r="F231" s="328"/>
      <c r="G231" s="328"/>
      <c r="H231" s="328"/>
      <c r="I231" s="328"/>
      <c r="J231" s="325"/>
      <c r="K231" s="328"/>
    </row>
    <row r="232" spans="1:11">
      <c r="A232" s="326"/>
      <c r="B232" s="326"/>
      <c r="C232" s="323"/>
      <c r="D232" s="323"/>
      <c r="E232" s="325"/>
      <c r="F232" s="328"/>
      <c r="G232" s="328"/>
      <c r="H232" s="328"/>
      <c r="I232" s="328"/>
      <c r="J232" s="325"/>
      <c r="K232" s="328"/>
    </row>
    <row r="233" spans="1:11">
      <c r="A233" s="326"/>
      <c r="B233" s="326"/>
      <c r="C233" s="323"/>
      <c r="D233" s="323"/>
      <c r="E233" s="325"/>
      <c r="F233" s="328"/>
      <c r="G233" s="328"/>
      <c r="H233" s="328"/>
      <c r="I233" s="328"/>
      <c r="J233" s="325"/>
      <c r="K233" s="328"/>
    </row>
    <row r="234" spans="1:11">
      <c r="A234" s="326"/>
      <c r="B234" s="326"/>
      <c r="C234" s="323"/>
      <c r="D234" s="323"/>
      <c r="E234" s="325"/>
      <c r="F234" s="328"/>
      <c r="G234" s="328"/>
      <c r="H234" s="328"/>
      <c r="I234" s="328"/>
      <c r="J234" s="325"/>
      <c r="K234" s="328"/>
    </row>
    <row r="235" spans="1:11">
      <c r="A235" s="326"/>
      <c r="B235" s="326"/>
      <c r="C235" s="323"/>
      <c r="D235" s="323"/>
      <c r="E235" s="325"/>
      <c r="F235" s="328"/>
      <c r="G235" s="328"/>
      <c r="H235" s="328"/>
      <c r="I235" s="328"/>
      <c r="J235" s="325"/>
      <c r="K235" s="328"/>
    </row>
    <row r="236" spans="1:11">
      <c r="A236" s="326"/>
      <c r="B236" s="326"/>
      <c r="C236" s="323"/>
      <c r="D236" s="323"/>
      <c r="E236" s="325"/>
      <c r="F236" s="328"/>
      <c r="G236" s="328"/>
      <c r="H236" s="328"/>
      <c r="I236" s="328"/>
      <c r="J236" s="325"/>
      <c r="K236" s="328"/>
    </row>
    <row r="237" spans="1:11">
      <c r="A237" s="326"/>
      <c r="B237" s="326"/>
      <c r="C237" s="323"/>
      <c r="D237" s="323"/>
      <c r="E237" s="325"/>
      <c r="F237" s="328"/>
      <c r="G237" s="328"/>
      <c r="H237" s="328"/>
      <c r="I237" s="328"/>
      <c r="J237" s="325"/>
      <c r="K237" s="328"/>
    </row>
    <row r="238" spans="1:11">
      <c r="A238" s="326"/>
      <c r="B238" s="326"/>
      <c r="C238" s="323"/>
      <c r="D238" s="323"/>
      <c r="E238" s="325"/>
      <c r="F238" s="328"/>
      <c r="G238" s="328"/>
      <c r="H238" s="328"/>
      <c r="I238" s="328"/>
      <c r="J238" s="325"/>
      <c r="K238" s="328"/>
    </row>
    <row r="239" spans="1:11">
      <c r="A239" s="326"/>
      <c r="B239" s="326"/>
      <c r="C239" s="323"/>
      <c r="D239" s="323"/>
      <c r="E239" s="325"/>
      <c r="F239" s="328"/>
      <c r="G239" s="328"/>
      <c r="H239" s="328"/>
      <c r="I239" s="328"/>
      <c r="J239" s="325"/>
      <c r="K239" s="328"/>
    </row>
    <row r="240" spans="1:11">
      <c r="A240" s="326"/>
      <c r="B240" s="326"/>
      <c r="C240" s="323"/>
      <c r="D240" s="323"/>
      <c r="E240" s="325"/>
      <c r="F240" s="328"/>
      <c r="G240" s="328"/>
      <c r="H240" s="328"/>
      <c r="I240" s="328"/>
      <c r="J240" s="325"/>
      <c r="K240" s="328"/>
    </row>
    <row r="241" spans="1:11">
      <c r="A241" s="326"/>
      <c r="B241" s="326"/>
      <c r="C241" s="323"/>
      <c r="D241" s="323"/>
      <c r="E241" s="325"/>
      <c r="F241" s="328"/>
      <c r="G241" s="328"/>
      <c r="H241" s="328"/>
      <c r="I241" s="328"/>
      <c r="J241" s="325"/>
      <c r="K241" s="328"/>
    </row>
    <row r="242" spans="1:11">
      <c r="A242" s="326"/>
      <c r="B242" s="326"/>
      <c r="C242" s="323"/>
      <c r="D242" s="323"/>
      <c r="E242" s="325"/>
      <c r="F242" s="328"/>
      <c r="G242" s="328"/>
      <c r="H242" s="328"/>
      <c r="I242" s="328"/>
      <c r="J242" s="325"/>
      <c r="K242" s="328"/>
    </row>
    <row r="243" spans="1:11">
      <c r="A243" s="326"/>
      <c r="B243" s="326"/>
      <c r="C243" s="323"/>
      <c r="D243" s="323"/>
      <c r="E243" s="325"/>
      <c r="F243" s="328"/>
      <c r="G243" s="328"/>
      <c r="H243" s="328"/>
      <c r="I243" s="328"/>
      <c r="J243" s="325"/>
      <c r="K243" s="328"/>
    </row>
    <row r="244" spans="1:11">
      <c r="A244" s="326"/>
      <c r="B244" s="326"/>
      <c r="C244" s="323"/>
      <c r="D244" s="323"/>
      <c r="E244" s="325"/>
      <c r="F244" s="328"/>
      <c r="G244" s="328"/>
      <c r="H244" s="328"/>
      <c r="I244" s="328"/>
      <c r="J244" s="325"/>
      <c r="K244" s="328"/>
    </row>
    <row r="245" spans="1:11">
      <c r="A245" s="326"/>
      <c r="B245" s="326"/>
      <c r="C245" s="323"/>
      <c r="D245" s="323"/>
      <c r="E245" s="325"/>
      <c r="F245" s="328"/>
      <c r="G245" s="328"/>
      <c r="H245" s="328"/>
      <c r="I245" s="328"/>
      <c r="J245" s="325"/>
      <c r="K245" s="328"/>
    </row>
    <row r="246" spans="1:11">
      <c r="A246" s="326"/>
      <c r="B246" s="326"/>
      <c r="C246" s="323"/>
      <c r="D246" s="323"/>
      <c r="E246" s="325"/>
      <c r="F246" s="328"/>
      <c r="G246" s="328"/>
      <c r="H246" s="328"/>
      <c r="I246" s="328"/>
      <c r="J246" s="325"/>
      <c r="K246" s="328"/>
    </row>
    <row r="247" spans="1:11">
      <c r="A247" s="326"/>
      <c r="B247" s="326"/>
      <c r="C247" s="323"/>
      <c r="D247" s="323"/>
      <c r="E247" s="325"/>
      <c r="F247" s="328"/>
      <c r="G247" s="328"/>
      <c r="H247" s="328"/>
      <c r="I247" s="328"/>
      <c r="J247" s="325"/>
      <c r="K247" s="328"/>
    </row>
    <row r="248" spans="1:11">
      <c r="A248" s="326"/>
      <c r="B248" s="326"/>
      <c r="C248" s="323"/>
      <c r="D248" s="323"/>
      <c r="E248" s="325"/>
      <c r="F248" s="328"/>
      <c r="G248" s="328"/>
      <c r="H248" s="328"/>
      <c r="I248" s="328"/>
      <c r="J248" s="325"/>
      <c r="K248" s="328"/>
    </row>
    <row r="249" spans="1:11">
      <c r="A249" s="326"/>
      <c r="B249" s="326"/>
      <c r="C249" s="323"/>
      <c r="D249" s="323"/>
      <c r="E249" s="325"/>
      <c r="F249" s="328"/>
      <c r="G249" s="328"/>
      <c r="H249" s="328"/>
      <c r="I249" s="328"/>
      <c r="J249" s="325"/>
      <c r="K249" s="328"/>
    </row>
    <row r="250" spans="1:11">
      <c r="A250" s="326"/>
      <c r="B250" s="326"/>
      <c r="C250" s="323"/>
      <c r="D250" s="323"/>
      <c r="E250" s="325"/>
      <c r="F250" s="328"/>
      <c r="G250" s="328"/>
      <c r="H250" s="328"/>
      <c r="I250" s="328"/>
      <c r="J250" s="325"/>
      <c r="K250" s="328"/>
    </row>
    <row r="251" spans="1:11">
      <c r="A251" s="326"/>
      <c r="B251" s="326"/>
      <c r="C251" s="323"/>
      <c r="D251" s="323"/>
      <c r="E251" s="325"/>
      <c r="F251" s="328"/>
      <c r="G251" s="328"/>
      <c r="H251" s="328"/>
      <c r="I251" s="328"/>
      <c r="J251" s="325"/>
      <c r="K251" s="328"/>
    </row>
    <row r="252" spans="1:11">
      <c r="A252" s="326"/>
      <c r="B252" s="326"/>
      <c r="C252" s="323"/>
      <c r="D252" s="323"/>
      <c r="E252" s="325"/>
      <c r="F252" s="328"/>
      <c r="G252" s="328"/>
      <c r="H252" s="328"/>
      <c r="I252" s="328"/>
      <c r="J252" s="325"/>
      <c r="K252" s="328"/>
    </row>
    <row r="253" spans="1:11">
      <c r="A253" s="326"/>
      <c r="B253" s="326"/>
      <c r="C253" s="323"/>
      <c r="D253" s="323"/>
      <c r="E253" s="325"/>
      <c r="F253" s="328"/>
      <c r="G253" s="328"/>
      <c r="H253" s="328"/>
      <c r="I253" s="328"/>
      <c r="J253" s="325"/>
      <c r="K253" s="328"/>
    </row>
    <row r="254" spans="1:11">
      <c r="A254" s="326"/>
      <c r="B254" s="326"/>
      <c r="C254" s="323"/>
      <c r="D254" s="323"/>
      <c r="E254" s="325"/>
      <c r="F254" s="328"/>
      <c r="G254" s="328"/>
      <c r="H254" s="328"/>
      <c r="I254" s="328"/>
      <c r="J254" s="325"/>
      <c r="K254" s="328"/>
    </row>
    <row r="255" spans="1:11">
      <c r="A255" s="326"/>
      <c r="B255" s="326"/>
      <c r="C255" s="323"/>
      <c r="D255" s="323"/>
      <c r="E255" s="325"/>
      <c r="F255" s="328"/>
      <c r="G255" s="328"/>
      <c r="H255" s="328"/>
      <c r="I255" s="328"/>
      <c r="J255" s="325"/>
      <c r="K255" s="328"/>
    </row>
    <row r="256" spans="1:11">
      <c r="A256" s="326"/>
      <c r="B256" s="326"/>
      <c r="C256" s="323"/>
      <c r="D256" s="323"/>
      <c r="E256" s="325"/>
      <c r="F256" s="328"/>
      <c r="G256" s="328"/>
      <c r="H256" s="328"/>
      <c r="I256" s="328"/>
      <c r="J256" s="325"/>
      <c r="K256" s="328"/>
    </row>
    <row r="257" spans="1:11">
      <c r="A257" s="326"/>
      <c r="B257" s="326"/>
      <c r="C257" s="323"/>
      <c r="D257" s="323"/>
      <c r="E257" s="325"/>
      <c r="F257" s="328"/>
      <c r="G257" s="328"/>
      <c r="H257" s="328"/>
      <c r="I257" s="328"/>
      <c r="J257" s="325"/>
      <c r="K257" s="328"/>
    </row>
    <row r="258" spans="1:11">
      <c r="A258" s="326"/>
      <c r="B258" s="326"/>
      <c r="C258" s="323"/>
      <c r="D258" s="323"/>
      <c r="E258" s="325"/>
      <c r="F258" s="328"/>
      <c r="G258" s="328"/>
      <c r="H258" s="328"/>
      <c r="I258" s="328"/>
      <c r="J258" s="325"/>
      <c r="K258" s="328"/>
    </row>
    <row r="259" spans="1:11">
      <c r="A259" s="326"/>
      <c r="B259" s="326"/>
      <c r="C259" s="323"/>
      <c r="D259" s="323"/>
      <c r="E259" s="325"/>
      <c r="F259" s="328"/>
      <c r="G259" s="328"/>
      <c r="H259" s="328"/>
      <c r="I259" s="328"/>
      <c r="J259" s="325"/>
      <c r="K259" s="328"/>
    </row>
    <row r="260" spans="1:11">
      <c r="A260" s="326"/>
      <c r="B260" s="326"/>
      <c r="C260" s="323"/>
      <c r="D260" s="323"/>
      <c r="E260" s="325"/>
      <c r="F260" s="328"/>
      <c r="G260" s="328"/>
      <c r="H260" s="328"/>
      <c r="I260" s="328"/>
      <c r="J260" s="325"/>
      <c r="K260" s="328"/>
    </row>
    <row r="261" spans="1:11">
      <c r="A261" s="326"/>
      <c r="B261" s="326"/>
      <c r="C261" s="323"/>
      <c r="D261" s="323"/>
      <c r="E261" s="325"/>
      <c r="F261" s="328"/>
      <c r="G261" s="328"/>
      <c r="H261" s="328"/>
      <c r="I261" s="328"/>
      <c r="J261" s="325"/>
      <c r="K261" s="328"/>
    </row>
    <row r="262" spans="1:11">
      <c r="A262" s="326"/>
      <c r="B262" s="326"/>
      <c r="C262" s="323"/>
      <c r="D262" s="323"/>
      <c r="E262" s="325"/>
      <c r="F262" s="328"/>
      <c r="G262" s="328"/>
      <c r="H262" s="328"/>
      <c r="I262" s="328"/>
      <c r="J262" s="325"/>
      <c r="K262" s="328"/>
    </row>
    <row r="263" spans="1:11">
      <c r="A263" s="326"/>
      <c r="B263" s="326"/>
      <c r="C263" s="323"/>
      <c r="D263" s="323"/>
      <c r="E263" s="325"/>
      <c r="F263" s="328"/>
      <c r="G263" s="328"/>
      <c r="H263" s="328"/>
      <c r="I263" s="328"/>
      <c r="J263" s="325"/>
      <c r="K263" s="328"/>
    </row>
    <row r="264" spans="1:11">
      <c r="A264" s="326"/>
      <c r="B264" s="326"/>
      <c r="C264" s="323"/>
      <c r="D264" s="323"/>
      <c r="E264" s="325"/>
      <c r="F264" s="328"/>
      <c r="G264" s="328"/>
      <c r="H264" s="328"/>
      <c r="I264" s="328"/>
      <c r="J264" s="325"/>
      <c r="K264" s="328"/>
    </row>
    <row r="265" spans="1:11">
      <c r="A265" s="326"/>
      <c r="B265" s="326"/>
      <c r="C265" s="323"/>
      <c r="D265" s="323"/>
      <c r="E265" s="325"/>
      <c r="F265" s="328"/>
      <c r="G265" s="328"/>
      <c r="H265" s="328"/>
      <c r="I265" s="328"/>
      <c r="J265" s="325"/>
      <c r="K265" s="328"/>
    </row>
    <row r="266" spans="1:11">
      <c r="A266" s="326"/>
      <c r="B266" s="326"/>
      <c r="C266" s="323"/>
      <c r="D266" s="323"/>
      <c r="E266" s="325"/>
      <c r="F266" s="328"/>
      <c r="G266" s="328"/>
      <c r="H266" s="328"/>
      <c r="I266" s="328"/>
      <c r="J266" s="325"/>
      <c r="K266" s="328"/>
    </row>
    <row r="267" spans="1:11">
      <c r="A267" s="326"/>
      <c r="B267" s="326"/>
      <c r="C267" s="323"/>
      <c r="D267" s="323"/>
      <c r="E267" s="325"/>
      <c r="F267" s="328"/>
      <c r="G267" s="328"/>
      <c r="H267" s="328"/>
      <c r="I267" s="328"/>
      <c r="J267" s="325"/>
      <c r="K267" s="328"/>
    </row>
    <row r="268" spans="1:11">
      <c r="A268" s="326"/>
      <c r="B268" s="326"/>
      <c r="C268" s="323"/>
      <c r="D268" s="323"/>
      <c r="E268" s="325"/>
      <c r="F268" s="328"/>
      <c r="G268" s="328"/>
      <c r="H268" s="328"/>
      <c r="I268" s="328"/>
      <c r="J268" s="325"/>
      <c r="K268" s="328"/>
    </row>
    <row r="269" spans="1:11">
      <c r="A269" s="326"/>
      <c r="B269" s="326"/>
      <c r="C269" s="323"/>
      <c r="D269" s="323"/>
      <c r="E269" s="325"/>
      <c r="F269" s="328"/>
      <c r="G269" s="328"/>
      <c r="H269" s="328"/>
      <c r="I269" s="328"/>
      <c r="J269" s="325"/>
      <c r="K269" s="328"/>
    </row>
    <row r="270" spans="1:11">
      <c r="A270" s="326"/>
      <c r="B270" s="326"/>
      <c r="C270" s="323"/>
      <c r="D270" s="323"/>
      <c r="E270" s="325"/>
      <c r="F270" s="328"/>
      <c r="G270" s="328"/>
      <c r="H270" s="328"/>
      <c r="I270" s="328"/>
      <c r="J270" s="325"/>
      <c r="K270" s="328"/>
    </row>
    <row r="271" spans="1:11">
      <c r="A271" s="326"/>
      <c r="B271" s="326"/>
      <c r="C271" s="323"/>
      <c r="D271" s="323"/>
      <c r="E271" s="325"/>
      <c r="F271" s="328"/>
      <c r="G271" s="328"/>
      <c r="H271" s="328"/>
      <c r="I271" s="328"/>
      <c r="J271" s="325"/>
      <c r="K271" s="328"/>
    </row>
    <row r="272" spans="1:11">
      <c r="A272" s="326"/>
      <c r="B272" s="326"/>
      <c r="C272" s="323"/>
      <c r="D272" s="323"/>
      <c r="E272" s="325"/>
      <c r="F272" s="328"/>
      <c r="G272" s="328"/>
      <c r="H272" s="328"/>
      <c r="I272" s="328"/>
      <c r="J272" s="325"/>
      <c r="K272" s="328"/>
    </row>
    <row r="273" spans="1:11">
      <c r="A273" s="326"/>
      <c r="B273" s="326"/>
      <c r="C273" s="323"/>
      <c r="D273" s="323"/>
      <c r="E273" s="325"/>
      <c r="F273" s="328"/>
      <c r="G273" s="328"/>
      <c r="H273" s="328"/>
      <c r="I273" s="328"/>
      <c r="J273" s="325"/>
      <c r="K273" s="328"/>
    </row>
    <row r="274" spans="1:11">
      <c r="A274" s="326"/>
      <c r="B274" s="326"/>
      <c r="C274" s="323"/>
      <c r="D274" s="323"/>
      <c r="E274" s="325"/>
      <c r="F274" s="328"/>
      <c r="G274" s="328"/>
      <c r="H274" s="328"/>
      <c r="I274" s="328"/>
      <c r="J274" s="325"/>
      <c r="K274" s="328"/>
    </row>
    <row r="275" spans="1:11">
      <c r="A275" s="326"/>
      <c r="B275" s="326"/>
      <c r="C275" s="323"/>
      <c r="D275" s="323"/>
      <c r="E275" s="325"/>
      <c r="F275" s="328"/>
      <c r="G275" s="328"/>
      <c r="H275" s="328"/>
      <c r="I275" s="328"/>
      <c r="J275" s="325"/>
      <c r="K275" s="328"/>
    </row>
    <row r="276" spans="1:11">
      <c r="A276" s="326"/>
      <c r="B276" s="326"/>
      <c r="C276" s="323"/>
      <c r="D276" s="323"/>
      <c r="E276" s="325"/>
      <c r="F276" s="328"/>
      <c r="G276" s="328"/>
      <c r="H276" s="328"/>
      <c r="I276" s="328"/>
      <c r="J276" s="325"/>
      <c r="K276" s="328"/>
    </row>
    <row r="277" spans="1:11">
      <c r="A277" s="326"/>
      <c r="B277" s="326"/>
      <c r="C277" s="323"/>
      <c r="D277" s="323"/>
      <c r="E277" s="325"/>
      <c r="F277" s="328"/>
      <c r="G277" s="328"/>
      <c r="H277" s="328"/>
      <c r="I277" s="328"/>
      <c r="J277" s="325"/>
      <c r="K277" s="328"/>
    </row>
    <row r="278" spans="1:11">
      <c r="A278" s="326"/>
      <c r="B278" s="326"/>
      <c r="C278" s="323"/>
      <c r="D278" s="323"/>
      <c r="E278" s="325"/>
      <c r="F278" s="328"/>
      <c r="G278" s="328"/>
      <c r="H278" s="328"/>
      <c r="I278" s="328"/>
      <c r="J278" s="325"/>
      <c r="K278" s="328"/>
    </row>
    <row r="279" spans="1:11">
      <c r="A279" s="326"/>
      <c r="B279" s="326"/>
      <c r="C279" s="323"/>
      <c r="D279" s="323"/>
      <c r="E279" s="325"/>
      <c r="F279" s="328"/>
      <c r="G279" s="328"/>
      <c r="H279" s="328"/>
      <c r="I279" s="328"/>
      <c r="J279" s="325"/>
      <c r="K279" s="328"/>
    </row>
    <row r="280" spans="1:11">
      <c r="A280" s="326"/>
      <c r="B280" s="326"/>
      <c r="C280" s="323"/>
      <c r="D280" s="323"/>
      <c r="E280" s="325"/>
      <c r="F280" s="328"/>
      <c r="G280" s="328"/>
      <c r="H280" s="328"/>
      <c r="I280" s="328"/>
      <c r="J280" s="325"/>
      <c r="K280" s="328"/>
    </row>
    <row r="281" spans="1:11">
      <c r="A281" s="326"/>
      <c r="B281" s="326"/>
      <c r="C281" s="323"/>
      <c r="D281" s="323"/>
      <c r="E281" s="325"/>
      <c r="F281" s="328"/>
      <c r="G281" s="328"/>
      <c r="H281" s="328"/>
      <c r="I281" s="328"/>
      <c r="J281" s="325"/>
      <c r="K281" s="328"/>
    </row>
    <row r="282" spans="1:11">
      <c r="A282" s="326"/>
      <c r="B282" s="326"/>
      <c r="C282" s="323"/>
      <c r="D282" s="323"/>
      <c r="E282" s="325"/>
      <c r="F282" s="328"/>
      <c r="G282" s="328"/>
      <c r="H282" s="328"/>
      <c r="I282" s="328"/>
      <c r="J282" s="325"/>
      <c r="K282" s="328"/>
    </row>
    <row r="283" spans="1:11">
      <c r="A283" s="326"/>
      <c r="B283" s="326"/>
      <c r="C283" s="323"/>
      <c r="D283" s="323"/>
      <c r="E283" s="325"/>
      <c r="F283" s="328"/>
      <c r="G283" s="328"/>
      <c r="H283" s="328"/>
      <c r="I283" s="328"/>
      <c r="J283" s="325"/>
      <c r="K283" s="328"/>
    </row>
    <row r="284" spans="1:11">
      <c r="A284" s="326"/>
      <c r="B284" s="326"/>
      <c r="C284" s="323"/>
      <c r="D284" s="323"/>
      <c r="E284" s="325"/>
      <c r="F284" s="328"/>
      <c r="G284" s="328"/>
      <c r="H284" s="328"/>
      <c r="I284" s="328"/>
      <c r="J284" s="325"/>
      <c r="K284" s="328"/>
    </row>
    <row r="285" spans="1:11">
      <c r="A285" s="326"/>
      <c r="B285" s="326"/>
      <c r="C285" s="323"/>
      <c r="D285" s="323"/>
      <c r="E285" s="325"/>
      <c r="F285" s="328"/>
      <c r="G285" s="328"/>
      <c r="H285" s="328"/>
      <c r="I285" s="328"/>
      <c r="J285" s="325"/>
      <c r="K285" s="328"/>
    </row>
    <row r="286" spans="1:11">
      <c r="A286" s="326"/>
      <c r="B286" s="326"/>
      <c r="C286" s="323"/>
      <c r="D286" s="323"/>
      <c r="E286" s="327"/>
      <c r="F286" s="486"/>
      <c r="G286" s="486"/>
      <c r="H286" s="486"/>
      <c r="I286" s="486"/>
      <c r="J286" s="327"/>
      <c r="K286" s="486"/>
    </row>
    <row r="287" spans="1:11">
      <c r="A287" s="326"/>
      <c r="B287" s="326"/>
      <c r="C287" s="323"/>
      <c r="D287" s="323"/>
      <c r="E287" s="327"/>
      <c r="F287" s="486"/>
      <c r="G287" s="486"/>
      <c r="H287" s="486"/>
      <c r="I287" s="486"/>
      <c r="J287" s="327"/>
      <c r="K287" s="486"/>
    </row>
    <row r="288" spans="1:11">
      <c r="A288" s="326"/>
      <c r="B288" s="326"/>
      <c r="C288" s="323"/>
      <c r="D288" s="323"/>
      <c r="E288" s="327"/>
      <c r="F288" s="486"/>
      <c r="G288" s="486"/>
      <c r="H288" s="486"/>
      <c r="I288" s="486"/>
      <c r="J288" s="327"/>
      <c r="K288" s="486"/>
    </row>
    <row r="289" spans="1:11">
      <c r="A289" s="326"/>
      <c r="B289" s="326"/>
      <c r="C289" s="323"/>
      <c r="D289" s="323"/>
      <c r="E289" s="327"/>
      <c r="F289" s="486"/>
      <c r="G289" s="486"/>
      <c r="H289" s="486"/>
      <c r="I289" s="486"/>
      <c r="J289" s="327"/>
      <c r="K289" s="486"/>
    </row>
    <row r="290" spans="1:11">
      <c r="A290" s="326"/>
      <c r="B290" s="326"/>
      <c r="C290" s="323"/>
      <c r="D290" s="323"/>
      <c r="E290" s="327"/>
      <c r="F290" s="486"/>
      <c r="G290" s="486"/>
      <c r="H290" s="486"/>
      <c r="I290" s="486"/>
      <c r="J290" s="327"/>
      <c r="K290" s="486"/>
    </row>
    <row r="291" spans="1:11">
      <c r="A291" s="326"/>
      <c r="B291" s="326"/>
      <c r="C291" s="323"/>
      <c r="D291" s="323"/>
      <c r="E291" s="327"/>
      <c r="F291" s="486"/>
      <c r="G291" s="486"/>
      <c r="H291" s="486"/>
      <c r="I291" s="486"/>
      <c r="J291" s="327"/>
      <c r="K291" s="486"/>
    </row>
    <row r="292" spans="1:11">
      <c r="A292" s="326"/>
      <c r="B292" s="326"/>
      <c r="C292" s="323"/>
      <c r="D292" s="323"/>
      <c r="E292" s="327"/>
      <c r="F292" s="486"/>
      <c r="G292" s="486"/>
      <c r="H292" s="486"/>
      <c r="I292" s="486"/>
      <c r="J292" s="327"/>
      <c r="K292" s="486"/>
    </row>
    <row r="293" spans="1:11">
      <c r="A293" s="326"/>
      <c r="B293" s="326"/>
      <c r="C293" s="323"/>
      <c r="D293" s="323"/>
      <c r="E293" s="327"/>
      <c r="F293" s="486"/>
      <c r="G293" s="486"/>
      <c r="H293" s="486"/>
      <c r="I293" s="486"/>
      <c r="J293" s="327"/>
      <c r="K293" s="486"/>
    </row>
    <row r="294" spans="1:11">
      <c r="A294" s="326"/>
      <c r="B294" s="326"/>
      <c r="C294" s="323"/>
      <c r="D294" s="323"/>
      <c r="E294" s="325"/>
      <c r="F294" s="328"/>
      <c r="G294" s="328"/>
      <c r="H294" s="328"/>
      <c r="I294" s="328"/>
      <c r="J294" s="325"/>
      <c r="K294" s="328"/>
    </row>
    <row r="295" spans="1:11">
      <c r="A295" s="326"/>
      <c r="B295" s="326"/>
      <c r="C295" s="323"/>
      <c r="D295" s="323"/>
      <c r="E295" s="325"/>
      <c r="F295" s="328"/>
      <c r="G295" s="328"/>
      <c r="H295" s="328"/>
      <c r="I295" s="328"/>
      <c r="J295" s="325"/>
      <c r="K295" s="328"/>
    </row>
    <row r="296" spans="1:11">
      <c r="A296" s="326"/>
      <c r="B296" s="326"/>
      <c r="C296" s="323"/>
      <c r="D296" s="323"/>
      <c r="E296" s="325"/>
      <c r="F296" s="328"/>
      <c r="G296" s="328"/>
      <c r="H296" s="328"/>
      <c r="I296" s="328"/>
      <c r="J296" s="325"/>
      <c r="K296" s="328"/>
    </row>
    <row r="297" spans="1:11">
      <c r="A297" s="326"/>
      <c r="B297" s="326"/>
      <c r="C297" s="323"/>
      <c r="D297" s="323"/>
      <c r="E297" s="328"/>
      <c r="F297" s="328"/>
      <c r="G297" s="328"/>
      <c r="H297" s="328"/>
      <c r="I297" s="328"/>
      <c r="J297" s="328"/>
      <c r="K297" s="328"/>
    </row>
    <row r="298" spans="1:11">
      <c r="A298" s="326"/>
      <c r="B298" s="326"/>
      <c r="C298" s="323"/>
      <c r="D298" s="323"/>
      <c r="E298" s="327"/>
      <c r="F298" s="486"/>
      <c r="G298" s="486"/>
      <c r="H298" s="486"/>
      <c r="I298" s="486"/>
      <c r="J298" s="327"/>
      <c r="K298" s="486"/>
    </row>
    <row r="299" spans="1:11">
      <c r="A299" s="326"/>
      <c r="B299" s="326"/>
      <c r="C299" s="323"/>
      <c r="D299" s="323"/>
      <c r="E299" s="327"/>
      <c r="F299" s="486"/>
      <c r="G299" s="486"/>
      <c r="H299" s="486"/>
      <c r="I299" s="486"/>
      <c r="J299" s="327"/>
      <c r="K299" s="486"/>
    </row>
    <row r="300" spans="1:11">
      <c r="A300" s="326"/>
      <c r="B300" s="326"/>
      <c r="C300" s="323"/>
      <c r="D300" s="323"/>
      <c r="E300" s="325"/>
      <c r="F300" s="328"/>
      <c r="G300" s="328"/>
      <c r="H300" s="328"/>
      <c r="I300" s="328"/>
      <c r="J300" s="325"/>
      <c r="K300" s="328"/>
    </row>
    <row r="301" spans="1:11">
      <c r="A301" s="326"/>
      <c r="B301" s="326"/>
      <c r="C301" s="323"/>
      <c r="D301" s="323"/>
      <c r="E301" s="325"/>
      <c r="F301" s="328"/>
      <c r="G301" s="328"/>
      <c r="H301" s="328"/>
      <c r="I301" s="328"/>
      <c r="J301" s="325"/>
      <c r="K301" s="328"/>
    </row>
    <row r="302" spans="1:11">
      <c r="A302" s="326"/>
      <c r="B302" s="326"/>
      <c r="C302" s="323"/>
      <c r="D302" s="323"/>
      <c r="E302" s="325"/>
      <c r="F302" s="328"/>
      <c r="G302" s="328"/>
      <c r="H302" s="328"/>
      <c r="I302" s="328"/>
      <c r="J302" s="325"/>
      <c r="K302" s="328"/>
    </row>
    <row r="303" spans="1:11">
      <c r="A303" s="326"/>
      <c r="B303" s="326"/>
      <c r="C303" s="323"/>
      <c r="D303" s="323"/>
      <c r="E303" s="450"/>
      <c r="F303" s="487"/>
      <c r="G303" s="487"/>
      <c r="H303" s="487"/>
      <c r="I303" s="487"/>
      <c r="J303" s="450"/>
      <c r="K303" s="487"/>
    </row>
    <row r="304" spans="1:11">
      <c r="A304" s="326"/>
      <c r="B304" s="326"/>
      <c r="C304" s="323"/>
      <c r="D304" s="323"/>
      <c r="E304" s="450"/>
      <c r="F304" s="487"/>
      <c r="G304" s="487"/>
      <c r="H304" s="487"/>
      <c r="I304" s="487"/>
      <c r="J304" s="450"/>
      <c r="K304" s="487"/>
    </row>
    <row r="305" spans="1:11">
      <c r="A305" s="326"/>
      <c r="B305" s="326"/>
      <c r="C305" s="323"/>
      <c r="D305" s="323"/>
      <c r="E305" s="529"/>
      <c r="F305" s="487"/>
      <c r="G305" s="487"/>
      <c r="H305" s="487"/>
      <c r="I305" s="487"/>
      <c r="J305" s="450"/>
      <c r="K305" s="487"/>
    </row>
    <row r="306" spans="1:11">
      <c r="A306" s="326"/>
      <c r="B306" s="326"/>
      <c r="C306" s="323"/>
      <c r="D306" s="323"/>
      <c r="E306" s="529"/>
      <c r="F306" s="487"/>
      <c r="G306" s="487"/>
      <c r="H306" s="487"/>
      <c r="I306" s="487"/>
      <c r="J306" s="450"/>
      <c r="K306" s="487"/>
    </row>
    <row r="307" spans="1:11">
      <c r="A307" s="326"/>
      <c r="B307" s="326"/>
      <c r="C307" s="323"/>
      <c r="D307" s="323"/>
      <c r="E307" s="450"/>
      <c r="F307" s="487"/>
      <c r="G307" s="487"/>
      <c r="H307" s="487"/>
      <c r="I307" s="487"/>
      <c r="J307" s="450"/>
      <c r="K307" s="487"/>
    </row>
    <row r="308" spans="1:11">
      <c r="A308" s="326"/>
      <c r="B308" s="326"/>
      <c r="C308" s="323"/>
      <c r="D308" s="323"/>
      <c r="E308" s="327"/>
      <c r="F308" s="486"/>
      <c r="G308" s="486"/>
      <c r="H308" s="486"/>
      <c r="I308" s="486"/>
      <c r="J308" s="327"/>
      <c r="K308" s="486"/>
    </row>
    <row r="309" spans="1:11">
      <c r="A309" s="326"/>
      <c r="B309" s="326"/>
      <c r="C309" s="323"/>
      <c r="D309" s="323"/>
      <c r="E309" s="327"/>
      <c r="F309" s="486"/>
      <c r="G309" s="486"/>
      <c r="H309" s="486"/>
      <c r="I309" s="486"/>
      <c r="J309" s="327"/>
      <c r="K309" s="486"/>
    </row>
    <row r="310" spans="1:11">
      <c r="A310" s="326"/>
      <c r="B310" s="326"/>
      <c r="C310" s="323"/>
      <c r="D310" s="323"/>
      <c r="E310" s="324"/>
      <c r="F310" s="485"/>
      <c r="G310" s="485"/>
      <c r="H310" s="485"/>
      <c r="I310" s="485"/>
      <c r="J310" s="324"/>
      <c r="K310" s="485"/>
    </row>
  </sheetData>
  <mergeCells count="3">
    <mergeCell ref="A1:K1"/>
    <mergeCell ref="A2:K2"/>
    <mergeCell ref="E305:E306"/>
  </mergeCells>
  <conditionalFormatting sqref="C21:C22 C38:C43 C141:C143 K38:K43 C47 C51 C55:C56 C60 C64 C68 C72 C76 E136:E150 E38:E43 E21:E22 F38:J39 F43:J43 F151:K151 E81:K81 E85:K85 E89:K89 E93:K93 E76:K77 E72:K72 E68:K68 E64:K64 E60:K60 E55:K56 E51:K51 E47:K47">
    <cfRule type="cellIs" dxfId="180" priority="16" stopIfTrue="1" operator="equal">
      <formula>0</formula>
    </cfRule>
  </conditionalFormatting>
  <conditionalFormatting sqref="E151:E153">
    <cfRule type="cellIs" dxfId="179" priority="15" stopIfTrue="1" operator="equal">
      <formula>0</formula>
    </cfRule>
  </conditionalFormatting>
  <conditionalFormatting sqref="C44:C46 E44:E46">
    <cfRule type="cellIs" dxfId="178" priority="14" stopIfTrue="1" operator="equal">
      <formula>0</formula>
    </cfRule>
  </conditionalFormatting>
  <conditionalFormatting sqref="C48:C50 E48:E50">
    <cfRule type="cellIs" dxfId="177" priority="13" stopIfTrue="1" operator="equal">
      <formula>0</formula>
    </cfRule>
  </conditionalFormatting>
  <conditionalFormatting sqref="C52:C54 E52:E54">
    <cfRule type="cellIs" dxfId="176" priority="12" stopIfTrue="1" operator="equal">
      <formula>0</formula>
    </cfRule>
  </conditionalFormatting>
  <conditionalFormatting sqref="C57:C59 E57:E59">
    <cfRule type="cellIs" dxfId="175" priority="11" stopIfTrue="1" operator="equal">
      <formula>0</formula>
    </cfRule>
  </conditionalFormatting>
  <conditionalFormatting sqref="C61:C63 E61:E63">
    <cfRule type="cellIs" dxfId="174" priority="10" stopIfTrue="1" operator="equal">
      <formula>0</formula>
    </cfRule>
  </conditionalFormatting>
  <conditionalFormatting sqref="C65:C67 E65:E67">
    <cfRule type="cellIs" dxfId="173" priority="9" stopIfTrue="1" operator="equal">
      <formula>0</formula>
    </cfRule>
  </conditionalFormatting>
  <conditionalFormatting sqref="C69:C71 E69:E71">
    <cfRule type="cellIs" dxfId="172" priority="8" stopIfTrue="1" operator="equal">
      <formula>0</formula>
    </cfRule>
  </conditionalFormatting>
  <conditionalFormatting sqref="C73:C75 E73:E75">
    <cfRule type="cellIs" dxfId="171" priority="7" stopIfTrue="1" operator="equal">
      <formula>0</formula>
    </cfRule>
  </conditionalFormatting>
  <conditionalFormatting sqref="C78:C80 E78:E80">
    <cfRule type="cellIs" dxfId="170" priority="6" stopIfTrue="1" operator="equal">
      <formula>0</formula>
    </cfRule>
  </conditionalFormatting>
  <conditionalFormatting sqref="C82:C84 E82:E84">
    <cfRule type="cellIs" dxfId="169" priority="5" stopIfTrue="1" operator="equal">
      <formula>0</formula>
    </cfRule>
  </conditionalFormatting>
  <conditionalFormatting sqref="C86:C88 E86:E88">
    <cfRule type="cellIs" dxfId="168" priority="4" stopIfTrue="1" operator="equal">
      <formula>0</formula>
    </cfRule>
  </conditionalFormatting>
  <conditionalFormatting sqref="C90:C92 E90:E92">
    <cfRule type="cellIs" dxfId="167" priority="3" stopIfTrue="1" operator="equal">
      <formula>0</formula>
    </cfRule>
  </conditionalFormatting>
  <conditionalFormatting sqref="C94:C96 E94:E96">
    <cfRule type="cellIs" dxfId="166" priority="2" stopIfTrue="1" operator="equal">
      <formula>0</formula>
    </cfRule>
  </conditionalFormatting>
  <conditionalFormatting sqref="K94:K96 K90:K92 K86:K88 K82:K84 K78:K80 K73:K75 K69:K71 K65:K67 K61:K63 K57:K59 K52:K54 K48:K50 K44:K46">
    <cfRule type="cellIs" dxfId="165" priority="1" stopIfTrue="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27"/>
  <sheetViews>
    <sheetView view="pageBreakPreview" zoomScale="80" zoomScaleNormal="100" zoomScaleSheetLayoutView="80" workbookViewId="0">
      <pane ySplit="3" topLeftCell="A4" activePane="bottomLeft" state="frozen"/>
      <selection pane="bottomLeft" activeCell="A49" sqref="A49"/>
    </sheetView>
  </sheetViews>
  <sheetFormatPr defaultColWidth="9.296875" defaultRowHeight="14"/>
  <cols>
    <col min="1" max="1" width="9.296875" style="467"/>
    <col min="2" max="2" width="12.296875" style="249" customWidth="1"/>
    <col min="3" max="3" width="77.19921875" style="249" customWidth="1"/>
    <col min="4" max="4" width="11.796875" style="249" customWidth="1"/>
    <col min="5" max="5" width="7.69921875" style="254" customWidth="1"/>
    <col min="6" max="6" width="19.5" style="444" customWidth="1"/>
    <col min="7" max="9" width="19.5" style="254" customWidth="1"/>
    <col min="10" max="10" width="18.5" style="444" customWidth="1"/>
    <col min="11" max="11" width="20" style="444" customWidth="1"/>
    <col min="12" max="16384" width="9.296875" style="247"/>
  </cols>
  <sheetData>
    <row r="1" spans="1:11" ht="60.75" customHeight="1">
      <c r="B1" s="528" t="s">
        <v>503</v>
      </c>
      <c r="C1" s="528"/>
      <c r="D1" s="528"/>
      <c r="E1" s="528"/>
      <c r="F1" s="528"/>
      <c r="G1" s="528"/>
      <c r="H1" s="528"/>
      <c r="I1" s="528"/>
      <c r="J1" s="528"/>
      <c r="K1" s="528"/>
    </row>
    <row r="2" spans="1:11" ht="40.5" customHeight="1">
      <c r="B2" s="530" t="s">
        <v>378</v>
      </c>
      <c r="C2" s="530"/>
      <c r="D2" s="530"/>
      <c r="E2" s="530"/>
      <c r="F2" s="530"/>
      <c r="G2" s="530"/>
      <c r="H2" s="530"/>
      <c r="I2" s="530"/>
      <c r="J2" s="530"/>
      <c r="K2" s="530"/>
    </row>
    <row r="3" spans="1:11" s="248" customFormat="1" ht="44.25" customHeight="1">
      <c r="A3" s="372" t="s">
        <v>524</v>
      </c>
      <c r="B3" s="454" t="s">
        <v>525</v>
      </c>
      <c r="C3" s="437" t="s">
        <v>82</v>
      </c>
      <c r="D3" s="437" t="s">
        <v>204</v>
      </c>
      <c r="E3" s="437" t="s">
        <v>509</v>
      </c>
      <c r="F3" s="439" t="s">
        <v>510</v>
      </c>
      <c r="G3" s="436" t="s">
        <v>513</v>
      </c>
      <c r="H3" s="436" t="s">
        <v>514</v>
      </c>
      <c r="I3" s="436" t="s">
        <v>515</v>
      </c>
      <c r="J3" s="439" t="s">
        <v>511</v>
      </c>
      <c r="K3" s="439" t="s">
        <v>512</v>
      </c>
    </row>
    <row r="4" spans="1:11" s="248" customFormat="1" ht="84">
      <c r="A4" s="468">
        <v>2</v>
      </c>
      <c r="B4" s="455">
        <v>1</v>
      </c>
      <c r="C4" s="341" t="s">
        <v>279</v>
      </c>
      <c r="D4" s="375"/>
      <c r="E4" s="374"/>
      <c r="F4" s="375"/>
      <c r="G4" s="375"/>
      <c r="H4" s="375"/>
      <c r="I4" s="375"/>
      <c r="J4" s="375"/>
      <c r="K4" s="375"/>
    </row>
    <row r="5" spans="1:11" s="248" customFormat="1">
      <c r="A5" s="468">
        <v>3</v>
      </c>
      <c r="B5" s="455" t="s">
        <v>546</v>
      </c>
      <c r="C5" s="341" t="s">
        <v>302</v>
      </c>
      <c r="D5" s="375"/>
      <c r="E5" s="374"/>
      <c r="F5" s="375"/>
      <c r="G5" s="375"/>
      <c r="H5" s="375"/>
      <c r="I5" s="375"/>
      <c r="J5" s="375"/>
      <c r="K5" s="375"/>
    </row>
    <row r="6" spans="1:11" s="248" customFormat="1">
      <c r="A6" s="468">
        <v>4</v>
      </c>
      <c r="B6" s="278" t="s">
        <v>547</v>
      </c>
      <c r="C6" s="344" t="s">
        <v>257</v>
      </c>
      <c r="D6" s="376">
        <v>18122</v>
      </c>
      <c r="E6" s="345" t="s">
        <v>31</v>
      </c>
      <c r="F6" s="430">
        <v>4368696.4285714282</v>
      </c>
      <c r="G6" s="430"/>
      <c r="H6" s="430"/>
      <c r="I6" s="430"/>
      <c r="J6" s="430">
        <v>524243.57142857142</v>
      </c>
      <c r="K6" s="430">
        <v>4892940</v>
      </c>
    </row>
    <row r="7" spans="1:11" s="248" customFormat="1">
      <c r="A7" s="468">
        <v>4</v>
      </c>
      <c r="B7" s="278" t="s">
        <v>548</v>
      </c>
      <c r="C7" s="344" t="s">
        <v>258</v>
      </c>
      <c r="D7" s="376">
        <v>5826</v>
      </c>
      <c r="E7" s="345" t="s">
        <v>31</v>
      </c>
      <c r="F7" s="430">
        <v>1872642.8571428568</v>
      </c>
      <c r="G7" s="430"/>
      <c r="H7" s="430"/>
      <c r="I7" s="430"/>
      <c r="J7" s="430">
        <v>224717.14285714281</v>
      </c>
      <c r="K7" s="430">
        <v>2097359.9999999995</v>
      </c>
    </row>
    <row r="8" spans="1:11" s="248" customFormat="1">
      <c r="A8" s="468">
        <v>4</v>
      </c>
      <c r="B8" s="278" t="s">
        <v>549</v>
      </c>
      <c r="C8" s="344" t="s">
        <v>259</v>
      </c>
      <c r="D8" s="376">
        <v>1432</v>
      </c>
      <c r="E8" s="345" t="s">
        <v>31</v>
      </c>
      <c r="F8" s="430">
        <v>536999.99999999988</v>
      </c>
      <c r="G8" s="430"/>
      <c r="H8" s="430"/>
      <c r="I8" s="430"/>
      <c r="J8" s="430">
        <v>64439.999999999993</v>
      </c>
      <c r="K8" s="430">
        <v>601439.99999999988</v>
      </c>
    </row>
    <row r="9" spans="1:11" s="248" customFormat="1">
      <c r="A9" s="468">
        <v>4</v>
      </c>
      <c r="B9" s="455" t="s">
        <v>550</v>
      </c>
      <c r="C9" s="344" t="s">
        <v>330</v>
      </c>
      <c r="D9" s="376">
        <v>49</v>
      </c>
      <c r="E9" s="345" t="s">
        <v>31</v>
      </c>
      <c r="F9" s="430">
        <v>21874.999999999996</v>
      </c>
      <c r="G9" s="430"/>
      <c r="H9" s="430"/>
      <c r="I9" s="430"/>
      <c r="J9" s="430">
        <v>2624.9999999999995</v>
      </c>
      <c r="K9" s="430">
        <v>24499.999999999996</v>
      </c>
    </row>
    <row r="10" spans="1:11" s="248" customFormat="1" ht="112">
      <c r="A10" s="468">
        <v>3</v>
      </c>
      <c r="B10" s="455" t="s">
        <v>555</v>
      </c>
      <c r="C10" s="341" t="s">
        <v>280</v>
      </c>
      <c r="D10" s="376"/>
      <c r="E10" s="346"/>
      <c r="F10" s="430"/>
      <c r="G10" s="376"/>
      <c r="H10" s="376"/>
      <c r="I10" s="376"/>
      <c r="J10" s="430"/>
      <c r="K10" s="430"/>
    </row>
    <row r="11" spans="1:11" s="248" customFormat="1">
      <c r="A11" s="468">
        <v>4</v>
      </c>
      <c r="B11" s="278" t="s">
        <v>547</v>
      </c>
      <c r="C11" s="344" t="s">
        <v>257</v>
      </c>
      <c r="D11" s="376">
        <v>4532</v>
      </c>
      <c r="E11" s="346" t="s">
        <v>31</v>
      </c>
      <c r="F11" s="430">
        <v>2225535.7142857141</v>
      </c>
      <c r="G11" s="430"/>
      <c r="H11" s="430"/>
      <c r="I11" s="430"/>
      <c r="J11" s="430">
        <v>267064.28571428568</v>
      </c>
      <c r="K11" s="430">
        <v>2492600</v>
      </c>
    </row>
    <row r="12" spans="1:11" s="248" customFormat="1">
      <c r="A12" s="468">
        <v>4</v>
      </c>
      <c r="B12" s="278" t="s">
        <v>548</v>
      </c>
      <c r="C12" s="344" t="s">
        <v>258</v>
      </c>
      <c r="D12" s="376">
        <v>1458</v>
      </c>
      <c r="E12" s="346" t="s">
        <v>31</v>
      </c>
      <c r="F12" s="430">
        <v>846160.7142857142</v>
      </c>
      <c r="G12" s="430"/>
      <c r="H12" s="430"/>
      <c r="I12" s="430"/>
      <c r="J12" s="430">
        <v>101539.28571428568</v>
      </c>
      <c r="K12" s="430">
        <v>947699.99999999988</v>
      </c>
    </row>
    <row r="13" spans="1:11" s="248" customFormat="1">
      <c r="A13" s="468">
        <v>4</v>
      </c>
      <c r="B13" s="278" t="s">
        <v>549</v>
      </c>
      <c r="C13" s="344" t="s">
        <v>259</v>
      </c>
      <c r="D13" s="376">
        <v>359</v>
      </c>
      <c r="E13" s="346" t="s">
        <v>31</v>
      </c>
      <c r="F13" s="430">
        <v>230785.71428571426</v>
      </c>
      <c r="G13" s="430"/>
      <c r="H13" s="430"/>
      <c r="I13" s="430"/>
      <c r="J13" s="430">
        <v>27694.285714285706</v>
      </c>
      <c r="K13" s="430">
        <v>258479.99999999997</v>
      </c>
    </row>
    <row r="14" spans="1:11" s="248" customFormat="1">
      <c r="A14" s="468">
        <v>4</v>
      </c>
      <c r="B14" s="455" t="s">
        <v>550</v>
      </c>
      <c r="C14" s="344" t="s">
        <v>330</v>
      </c>
      <c r="D14" s="376">
        <v>13</v>
      </c>
      <c r="E14" s="345" t="s">
        <v>31</v>
      </c>
      <c r="F14" s="430">
        <v>8995.5357142857138</v>
      </c>
      <c r="G14" s="430"/>
      <c r="H14" s="430"/>
      <c r="I14" s="430"/>
      <c r="J14" s="430">
        <v>1079.4642857142856</v>
      </c>
      <c r="K14" s="430">
        <v>10075</v>
      </c>
    </row>
    <row r="15" spans="1:11" s="248" customFormat="1" ht="78" customHeight="1">
      <c r="A15" s="468">
        <v>3</v>
      </c>
      <c r="B15" s="455" t="s">
        <v>556</v>
      </c>
      <c r="C15" s="341" t="s">
        <v>305</v>
      </c>
      <c r="D15" s="376"/>
      <c r="E15" s="346"/>
      <c r="F15" s="430"/>
      <c r="G15" s="376"/>
      <c r="H15" s="376"/>
      <c r="I15" s="376"/>
      <c r="J15" s="430"/>
      <c r="K15" s="430"/>
    </row>
    <row r="16" spans="1:11" s="248" customFormat="1">
      <c r="A16" s="468">
        <v>4</v>
      </c>
      <c r="B16" s="278" t="s">
        <v>547</v>
      </c>
      <c r="C16" s="344" t="s">
        <v>257</v>
      </c>
      <c r="D16" s="376">
        <v>2266</v>
      </c>
      <c r="E16" s="346" t="s">
        <v>31</v>
      </c>
      <c r="F16" s="430">
        <v>3641785.7142857136</v>
      </c>
      <c r="G16" s="430"/>
      <c r="H16" s="430"/>
      <c r="I16" s="430"/>
      <c r="J16" s="430">
        <v>437014.28571428568</v>
      </c>
      <c r="K16" s="430">
        <v>4078799.9999999991</v>
      </c>
    </row>
    <row r="17" spans="1:11" s="248" customFormat="1">
      <c r="A17" s="468">
        <v>4</v>
      </c>
      <c r="B17" s="278" t="s">
        <v>548</v>
      </c>
      <c r="C17" s="344" t="s">
        <v>258</v>
      </c>
      <c r="D17" s="376">
        <v>730</v>
      </c>
      <c r="E17" s="346" t="s">
        <v>31</v>
      </c>
      <c r="F17" s="430">
        <v>1303571.4285714284</v>
      </c>
      <c r="G17" s="430"/>
      <c r="H17" s="430"/>
      <c r="I17" s="430"/>
      <c r="J17" s="430">
        <v>156428.57142857139</v>
      </c>
      <c r="K17" s="430">
        <v>1459999.9999999998</v>
      </c>
    </row>
    <row r="18" spans="1:11" s="248" customFormat="1">
      <c r="A18" s="468">
        <v>4</v>
      </c>
      <c r="B18" s="278" t="s">
        <v>549</v>
      </c>
      <c r="C18" s="344" t="s">
        <v>259</v>
      </c>
      <c r="D18" s="376">
        <v>181</v>
      </c>
      <c r="E18" s="346" t="s">
        <v>31</v>
      </c>
      <c r="F18" s="430">
        <v>355535.71428571426</v>
      </c>
      <c r="G18" s="430"/>
      <c r="H18" s="430"/>
      <c r="I18" s="430"/>
      <c r="J18" s="430">
        <v>42664.285714285703</v>
      </c>
      <c r="K18" s="430">
        <v>398199.99999999994</v>
      </c>
    </row>
    <row r="19" spans="1:11" s="248" customFormat="1">
      <c r="A19" s="468">
        <v>4</v>
      </c>
      <c r="B19" s="455" t="s">
        <v>550</v>
      </c>
      <c r="C19" s="344" t="s">
        <v>330</v>
      </c>
      <c r="D19" s="376">
        <v>7</v>
      </c>
      <c r="E19" s="345" t="s">
        <v>31</v>
      </c>
      <c r="F19" s="430">
        <v>14999.999999999998</v>
      </c>
      <c r="G19" s="430"/>
      <c r="H19" s="430"/>
      <c r="I19" s="430"/>
      <c r="J19" s="430">
        <v>1799.9999999999998</v>
      </c>
      <c r="K19" s="430">
        <v>16799.999999999996</v>
      </c>
    </row>
    <row r="20" spans="1:11" s="248" customFormat="1" ht="70">
      <c r="A20" s="468">
        <v>3</v>
      </c>
      <c r="B20" s="455" t="s">
        <v>557</v>
      </c>
      <c r="C20" s="344" t="s">
        <v>478</v>
      </c>
      <c r="D20" s="376">
        <v>1273</v>
      </c>
      <c r="E20" s="345" t="s">
        <v>31</v>
      </c>
      <c r="F20" s="430">
        <v>7387946.4285714282</v>
      </c>
      <c r="G20" s="430"/>
      <c r="H20" s="430"/>
      <c r="I20" s="430"/>
      <c r="J20" s="430">
        <v>886553.57142857136</v>
      </c>
      <c r="K20" s="430">
        <v>8274500</v>
      </c>
    </row>
    <row r="21" spans="1:11" s="248" customFormat="1" ht="107.25" customHeight="1">
      <c r="A21" s="468">
        <v>2</v>
      </c>
      <c r="B21" s="455">
        <v>2</v>
      </c>
      <c r="C21" s="341" t="s">
        <v>281</v>
      </c>
      <c r="D21" s="376">
        <v>4574</v>
      </c>
      <c r="E21" s="346" t="s">
        <v>237</v>
      </c>
      <c r="F21" s="430">
        <v>306294.64285714284</v>
      </c>
      <c r="G21" s="430"/>
      <c r="H21" s="430"/>
      <c r="I21" s="430"/>
      <c r="J21" s="430">
        <v>36755.357142857138</v>
      </c>
      <c r="K21" s="430">
        <v>343050</v>
      </c>
    </row>
    <row r="22" spans="1:11" s="248" customFormat="1" ht="126">
      <c r="A22" s="468">
        <v>2</v>
      </c>
      <c r="B22" s="455">
        <v>3</v>
      </c>
      <c r="C22" s="344" t="s">
        <v>282</v>
      </c>
      <c r="D22" s="376">
        <v>28796</v>
      </c>
      <c r="E22" s="346" t="s">
        <v>31</v>
      </c>
      <c r="F22" s="430">
        <v>3470946.4285714282</v>
      </c>
      <c r="G22" s="430"/>
      <c r="H22" s="430"/>
      <c r="I22" s="430"/>
      <c r="J22" s="430">
        <v>416513.57142857142</v>
      </c>
      <c r="K22" s="430">
        <v>3887459.9999999995</v>
      </c>
    </row>
    <row r="23" spans="1:11" s="248" customFormat="1" ht="70">
      <c r="A23" s="468">
        <v>2</v>
      </c>
      <c r="B23" s="455">
        <v>4</v>
      </c>
      <c r="C23" s="344" t="s">
        <v>283</v>
      </c>
      <c r="D23" s="376">
        <v>6566</v>
      </c>
      <c r="E23" s="345" t="s">
        <v>31</v>
      </c>
      <c r="F23" s="430">
        <v>527624.99999999988</v>
      </c>
      <c r="G23" s="430"/>
      <c r="H23" s="430"/>
      <c r="I23" s="430"/>
      <c r="J23" s="430">
        <v>63314.999999999985</v>
      </c>
      <c r="K23" s="430">
        <v>590939.99999999988</v>
      </c>
    </row>
    <row r="24" spans="1:11" s="248" customFormat="1">
      <c r="A24" s="468">
        <v>3</v>
      </c>
      <c r="B24" s="455" t="s">
        <v>546</v>
      </c>
      <c r="C24" s="377" t="s">
        <v>238</v>
      </c>
      <c r="D24" s="376">
        <v>1612</v>
      </c>
      <c r="E24" s="378" t="s">
        <v>31</v>
      </c>
      <c r="F24" s="430">
        <v>179910.71428571426</v>
      </c>
      <c r="G24" s="430"/>
      <c r="H24" s="430"/>
      <c r="I24" s="430"/>
      <c r="J24" s="430">
        <v>21589.28571428571</v>
      </c>
      <c r="K24" s="430">
        <v>201499.99999999997</v>
      </c>
    </row>
    <row r="25" spans="1:11" s="248" customFormat="1">
      <c r="A25" s="468">
        <v>3</v>
      </c>
      <c r="B25" s="455" t="s">
        <v>555</v>
      </c>
      <c r="C25" s="377" t="s">
        <v>239</v>
      </c>
      <c r="D25" s="376">
        <v>469</v>
      </c>
      <c r="E25" s="378" t="s">
        <v>31</v>
      </c>
      <c r="F25" s="430">
        <v>62812.499999999993</v>
      </c>
      <c r="G25" s="430"/>
      <c r="H25" s="430"/>
      <c r="I25" s="430"/>
      <c r="J25" s="430">
        <v>7537.4999999999991</v>
      </c>
      <c r="K25" s="430">
        <v>70349.999999999985</v>
      </c>
    </row>
    <row r="26" spans="1:11" s="248" customFormat="1">
      <c r="A26" s="468">
        <v>3</v>
      </c>
      <c r="B26" s="455" t="s">
        <v>556</v>
      </c>
      <c r="C26" s="377" t="s">
        <v>331</v>
      </c>
      <c r="D26" s="376">
        <v>17</v>
      </c>
      <c r="E26" s="378" t="s">
        <v>31</v>
      </c>
      <c r="F26" s="430">
        <v>2732.1428571428569</v>
      </c>
      <c r="G26" s="430"/>
      <c r="H26" s="430"/>
      <c r="I26" s="430"/>
      <c r="J26" s="430">
        <v>327.85714285714278</v>
      </c>
      <c r="K26" s="430">
        <v>3059.9999999999995</v>
      </c>
    </row>
    <row r="27" spans="1:11" s="248" customFormat="1" ht="56">
      <c r="A27" s="468">
        <v>2</v>
      </c>
      <c r="B27" s="455">
        <v>5</v>
      </c>
      <c r="C27" s="379" t="s">
        <v>392</v>
      </c>
      <c r="D27" s="376"/>
      <c r="E27" s="346"/>
      <c r="F27" s="430"/>
      <c r="G27" s="376"/>
      <c r="H27" s="376"/>
      <c r="I27" s="376"/>
      <c r="J27" s="430"/>
      <c r="K27" s="430"/>
    </row>
    <row r="28" spans="1:11" s="248" customFormat="1">
      <c r="A28" s="468">
        <v>3</v>
      </c>
      <c r="B28" s="455" t="s">
        <v>546</v>
      </c>
      <c r="C28" s="379" t="s">
        <v>261</v>
      </c>
      <c r="D28" s="376">
        <v>2172</v>
      </c>
      <c r="E28" s="350" t="s">
        <v>31</v>
      </c>
      <c r="F28" s="430">
        <v>2327142.8571428568</v>
      </c>
      <c r="G28" s="430"/>
      <c r="H28" s="430"/>
      <c r="I28" s="430"/>
      <c r="J28" s="430">
        <v>279257.14285714284</v>
      </c>
      <c r="K28" s="430">
        <v>2606399.9999999995</v>
      </c>
    </row>
    <row r="29" spans="1:11" s="248" customFormat="1">
      <c r="A29" s="468">
        <v>3</v>
      </c>
      <c r="B29" s="455" t="s">
        <v>555</v>
      </c>
      <c r="C29" s="379" t="s">
        <v>262</v>
      </c>
      <c r="D29" s="376">
        <v>544</v>
      </c>
      <c r="E29" s="350" t="s">
        <v>31</v>
      </c>
      <c r="F29" s="430">
        <v>655714.28571428556</v>
      </c>
      <c r="G29" s="430"/>
      <c r="H29" s="430"/>
      <c r="I29" s="430"/>
      <c r="J29" s="430">
        <v>78685.714285714261</v>
      </c>
      <c r="K29" s="430">
        <v>734399.99999999977</v>
      </c>
    </row>
    <row r="30" spans="1:11" s="248" customFormat="1" ht="91.5" customHeight="1">
      <c r="A30" s="468">
        <v>2</v>
      </c>
      <c r="B30" s="455">
        <v>6</v>
      </c>
      <c r="C30" s="356" t="s">
        <v>393</v>
      </c>
      <c r="D30" s="376"/>
      <c r="E30" s="345"/>
      <c r="F30" s="430"/>
      <c r="G30" s="376"/>
      <c r="H30" s="376"/>
      <c r="I30" s="376"/>
      <c r="J30" s="430"/>
      <c r="K30" s="430"/>
    </row>
    <row r="31" spans="1:11" s="248" customFormat="1">
      <c r="A31" s="468">
        <v>3</v>
      </c>
      <c r="B31" s="514" t="s">
        <v>546</v>
      </c>
      <c r="C31" s="356" t="s">
        <v>284</v>
      </c>
      <c r="D31" s="376">
        <v>502</v>
      </c>
      <c r="E31" s="345" t="s">
        <v>31</v>
      </c>
      <c r="F31" s="430">
        <v>2689285.7142857141</v>
      </c>
      <c r="G31" s="430"/>
      <c r="H31" s="430"/>
      <c r="I31" s="430"/>
      <c r="J31" s="430">
        <v>322714.28571428568</v>
      </c>
      <c r="K31" s="430">
        <v>3012000</v>
      </c>
    </row>
    <row r="32" spans="1:11" s="248" customFormat="1" ht="112">
      <c r="A32" s="468">
        <v>2</v>
      </c>
      <c r="B32" s="455">
        <v>7</v>
      </c>
      <c r="C32" s="356" t="s">
        <v>306</v>
      </c>
      <c r="D32" s="376">
        <v>73</v>
      </c>
      <c r="E32" s="345" t="s">
        <v>31</v>
      </c>
      <c r="F32" s="430">
        <v>586607.14285714284</v>
      </c>
      <c r="G32" s="430"/>
      <c r="H32" s="430"/>
      <c r="I32" s="430"/>
      <c r="J32" s="430">
        <v>70392.857142857145</v>
      </c>
      <c r="K32" s="430">
        <v>657000</v>
      </c>
    </row>
    <row r="33" spans="1:11" s="248" customFormat="1" ht="126">
      <c r="A33" s="468">
        <v>2</v>
      </c>
      <c r="B33" s="455">
        <v>8</v>
      </c>
      <c r="C33" s="356" t="s">
        <v>307</v>
      </c>
      <c r="D33" s="376">
        <v>100</v>
      </c>
      <c r="E33" s="357" t="s">
        <v>31</v>
      </c>
      <c r="F33" s="430">
        <v>669642.85714285704</v>
      </c>
      <c r="G33" s="430"/>
      <c r="H33" s="430"/>
      <c r="I33" s="430"/>
      <c r="J33" s="430">
        <v>80357.142857142841</v>
      </c>
      <c r="K33" s="430">
        <v>749999.99999999988</v>
      </c>
    </row>
    <row r="34" spans="1:11" s="248" customFormat="1" ht="84">
      <c r="A34" s="468">
        <v>2</v>
      </c>
      <c r="B34" s="456">
        <v>9</v>
      </c>
      <c r="C34" s="356" t="s">
        <v>260</v>
      </c>
      <c r="D34" s="376">
        <v>21600</v>
      </c>
      <c r="E34" s="345" t="s">
        <v>241</v>
      </c>
      <c r="F34" s="430">
        <v>1485000</v>
      </c>
      <c r="G34" s="430"/>
      <c r="H34" s="430"/>
      <c r="I34" s="430"/>
      <c r="J34" s="430">
        <v>178200</v>
      </c>
      <c r="K34" s="430">
        <v>1663200</v>
      </c>
    </row>
    <row r="35" spans="1:11" s="248" customFormat="1" ht="140">
      <c r="A35" s="468">
        <v>2</v>
      </c>
      <c r="B35" s="455">
        <v>10</v>
      </c>
      <c r="C35" s="351" t="s">
        <v>308</v>
      </c>
      <c r="D35" s="376">
        <v>200</v>
      </c>
      <c r="E35" s="346" t="s">
        <v>31</v>
      </c>
      <c r="F35" s="430">
        <v>982142.85714285704</v>
      </c>
      <c r="G35" s="430"/>
      <c r="H35" s="430"/>
      <c r="I35" s="430"/>
      <c r="J35" s="430">
        <v>117857.14285714284</v>
      </c>
      <c r="K35" s="430">
        <v>1100000</v>
      </c>
    </row>
    <row r="36" spans="1:11" s="248" customFormat="1" ht="91.5" customHeight="1">
      <c r="A36" s="468">
        <v>2</v>
      </c>
      <c r="B36" s="455">
        <v>11</v>
      </c>
      <c r="C36" s="351" t="s">
        <v>309</v>
      </c>
      <c r="D36" s="376"/>
      <c r="E36" s="346"/>
      <c r="F36" s="430"/>
      <c r="G36" s="430"/>
      <c r="H36" s="430"/>
      <c r="I36" s="430"/>
      <c r="J36" s="430"/>
      <c r="K36" s="430"/>
    </row>
    <row r="37" spans="1:11" s="248" customFormat="1" ht="149.25" customHeight="1">
      <c r="A37" s="468">
        <v>3</v>
      </c>
      <c r="B37" s="514" t="s">
        <v>546</v>
      </c>
      <c r="C37" s="381" t="s">
        <v>309</v>
      </c>
      <c r="D37" s="376">
        <v>40</v>
      </c>
      <c r="E37" s="346" t="s">
        <v>31</v>
      </c>
      <c r="F37" s="430">
        <v>821428.57142857136</v>
      </c>
      <c r="G37" s="430"/>
      <c r="H37" s="430"/>
      <c r="I37" s="430"/>
      <c r="J37" s="430">
        <v>98571.428571428551</v>
      </c>
      <c r="K37" s="430">
        <v>919999.99999999988</v>
      </c>
    </row>
    <row r="38" spans="1:11" s="248" customFormat="1" ht="70">
      <c r="A38" s="468">
        <v>3</v>
      </c>
      <c r="B38" s="455" t="s">
        <v>555</v>
      </c>
      <c r="C38" s="381" t="s">
        <v>310</v>
      </c>
      <c r="D38" s="376">
        <v>182</v>
      </c>
      <c r="E38" s="346" t="s">
        <v>7</v>
      </c>
      <c r="F38" s="430">
        <v>6499.9999999999991</v>
      </c>
      <c r="G38" s="430"/>
      <c r="H38" s="430"/>
      <c r="I38" s="430"/>
      <c r="J38" s="430">
        <v>779.99999999999977</v>
      </c>
      <c r="K38" s="430">
        <v>7279.9999999999991</v>
      </c>
    </row>
    <row r="39" spans="1:11" s="248" customFormat="1" ht="136.5" customHeight="1">
      <c r="A39" s="468">
        <v>3</v>
      </c>
      <c r="B39" s="455" t="s">
        <v>556</v>
      </c>
      <c r="C39" s="381" t="s">
        <v>311</v>
      </c>
      <c r="D39" s="376">
        <v>53</v>
      </c>
      <c r="E39" s="346" t="s">
        <v>80</v>
      </c>
      <c r="F39" s="430">
        <v>378571.42857142852</v>
      </c>
      <c r="G39" s="430"/>
      <c r="H39" s="430"/>
      <c r="I39" s="430"/>
      <c r="J39" s="430">
        <v>45428.57142857142</v>
      </c>
      <c r="K39" s="430">
        <v>423999.99999999994</v>
      </c>
    </row>
    <row r="40" spans="1:11" s="248" customFormat="1" ht="70">
      <c r="A40" s="468">
        <v>2</v>
      </c>
      <c r="B40" s="455">
        <v>12</v>
      </c>
      <c r="C40" s="351" t="s">
        <v>312</v>
      </c>
      <c r="D40" s="376">
        <v>5979</v>
      </c>
      <c r="E40" s="346" t="s">
        <v>80</v>
      </c>
      <c r="F40" s="430">
        <v>3469955.3571428568</v>
      </c>
      <c r="G40" s="430"/>
      <c r="H40" s="430"/>
      <c r="I40" s="430"/>
      <c r="J40" s="430">
        <v>416394.64285714272</v>
      </c>
      <c r="K40" s="430">
        <v>3886349.9999999995</v>
      </c>
    </row>
    <row r="41" spans="1:11" s="248" customFormat="1" ht="140">
      <c r="A41" s="468">
        <v>2</v>
      </c>
      <c r="B41" s="455">
        <v>13</v>
      </c>
      <c r="C41" s="382" t="s">
        <v>313</v>
      </c>
      <c r="D41" s="376">
        <v>1995</v>
      </c>
      <c r="E41" s="346" t="s">
        <v>80</v>
      </c>
      <c r="F41" s="430">
        <v>1692187.5</v>
      </c>
      <c r="G41" s="430"/>
      <c r="H41" s="430"/>
      <c r="I41" s="430"/>
      <c r="J41" s="430">
        <v>203062.49999999997</v>
      </c>
      <c r="K41" s="430">
        <v>1895250</v>
      </c>
    </row>
    <row r="42" spans="1:11" s="248" customFormat="1" ht="126">
      <c r="A42" s="468">
        <v>2</v>
      </c>
      <c r="B42" s="455">
        <v>14</v>
      </c>
      <c r="C42" s="383" t="s">
        <v>394</v>
      </c>
      <c r="D42" s="376"/>
      <c r="E42" s="378"/>
      <c r="F42" s="430"/>
      <c r="G42" s="376"/>
      <c r="H42" s="376"/>
      <c r="I42" s="376"/>
      <c r="J42" s="430"/>
      <c r="K42" s="430"/>
    </row>
    <row r="43" spans="1:11" s="248" customFormat="1">
      <c r="A43" s="468">
        <v>3</v>
      </c>
      <c r="B43" s="455" t="s">
        <v>546</v>
      </c>
      <c r="C43" s="384" t="s">
        <v>255</v>
      </c>
      <c r="D43" s="376">
        <v>4251</v>
      </c>
      <c r="E43" s="378" t="s">
        <v>237</v>
      </c>
      <c r="F43" s="430"/>
      <c r="G43" s="376"/>
      <c r="H43" s="376"/>
      <c r="I43" s="376"/>
      <c r="J43" s="430"/>
      <c r="K43" s="430"/>
    </row>
    <row r="44" spans="1:11" s="242" customFormat="1">
      <c r="A44" s="469">
        <v>4</v>
      </c>
      <c r="B44" s="278" t="s">
        <v>547</v>
      </c>
      <c r="C44" s="296" t="s">
        <v>497</v>
      </c>
      <c r="D44" s="272"/>
      <c r="E44" s="286"/>
      <c r="F44" s="423">
        <v>3947357.1428571423</v>
      </c>
      <c r="G44" s="422"/>
      <c r="H44" s="422"/>
      <c r="I44" s="422"/>
      <c r="J44" s="423">
        <v>473682.85714285704</v>
      </c>
      <c r="K44" s="286">
        <v>4421039.9999999991</v>
      </c>
    </row>
    <row r="45" spans="1:11" s="242" customFormat="1">
      <c r="A45" s="469">
        <v>4</v>
      </c>
      <c r="B45" s="278" t="s">
        <v>548</v>
      </c>
      <c r="C45" s="296" t="s">
        <v>495</v>
      </c>
      <c r="D45" s="272"/>
      <c r="E45" s="286"/>
      <c r="F45" s="423">
        <v>1821857.1428571427</v>
      </c>
      <c r="G45" s="422"/>
      <c r="H45" s="422"/>
      <c r="I45" s="422"/>
      <c r="J45" s="423">
        <v>218622.85714285713</v>
      </c>
      <c r="K45" s="286">
        <v>2040479.9999999998</v>
      </c>
    </row>
    <row r="46" spans="1:11" s="242" customFormat="1">
      <c r="A46" s="469">
        <v>4</v>
      </c>
      <c r="B46" s="278" t="s">
        <v>549</v>
      </c>
      <c r="C46" s="296" t="s">
        <v>496</v>
      </c>
      <c r="D46" s="272"/>
      <c r="E46" s="286"/>
      <c r="F46" s="423">
        <v>303642.8571428571</v>
      </c>
      <c r="G46" s="422"/>
      <c r="H46" s="422"/>
      <c r="I46" s="422"/>
      <c r="J46" s="423">
        <v>36437.142857142848</v>
      </c>
      <c r="K46" s="286">
        <v>340079.99999999994</v>
      </c>
    </row>
    <row r="47" spans="1:11" s="248" customFormat="1">
      <c r="A47" s="468">
        <v>3</v>
      </c>
      <c r="B47" s="455" t="s">
        <v>555</v>
      </c>
      <c r="C47" s="385" t="s">
        <v>256</v>
      </c>
      <c r="D47" s="376">
        <v>1803</v>
      </c>
      <c r="E47" s="378" t="s">
        <v>237</v>
      </c>
      <c r="F47" s="430"/>
      <c r="G47" s="376"/>
      <c r="H47" s="376"/>
      <c r="I47" s="376"/>
      <c r="J47" s="430"/>
      <c r="K47" s="430"/>
    </row>
    <row r="48" spans="1:11" s="242" customFormat="1">
      <c r="A48" s="469">
        <v>4</v>
      </c>
      <c r="B48" s="278" t="s">
        <v>547</v>
      </c>
      <c r="C48" s="296" t="s">
        <v>497</v>
      </c>
      <c r="D48" s="272"/>
      <c r="E48" s="286"/>
      <c r="F48" s="423">
        <v>2092767.8571428568</v>
      </c>
      <c r="G48" s="422"/>
      <c r="H48" s="422"/>
      <c r="I48" s="422"/>
      <c r="J48" s="423">
        <v>251132.14285714278</v>
      </c>
      <c r="K48" s="286">
        <v>2343899.9999999995</v>
      </c>
    </row>
    <row r="49" spans="1:11" s="242" customFormat="1">
      <c r="A49" s="469">
        <v>4</v>
      </c>
      <c r="B49" s="278" t="s">
        <v>548</v>
      </c>
      <c r="C49" s="296" t="s">
        <v>495</v>
      </c>
      <c r="D49" s="272"/>
      <c r="E49" s="286"/>
      <c r="F49" s="423">
        <v>965892.85714285704</v>
      </c>
      <c r="G49" s="422"/>
      <c r="H49" s="422"/>
      <c r="I49" s="422"/>
      <c r="J49" s="423">
        <v>115907.14285714284</v>
      </c>
      <c r="K49" s="286">
        <v>1081800</v>
      </c>
    </row>
    <row r="50" spans="1:11" s="242" customFormat="1">
      <c r="A50" s="469">
        <v>4</v>
      </c>
      <c r="B50" s="278" t="s">
        <v>549</v>
      </c>
      <c r="C50" s="296" t="s">
        <v>496</v>
      </c>
      <c r="D50" s="272"/>
      <c r="E50" s="286"/>
      <c r="F50" s="423">
        <v>160982.14285714284</v>
      </c>
      <c r="G50" s="422"/>
      <c r="H50" s="422"/>
      <c r="I50" s="422"/>
      <c r="J50" s="423">
        <v>19317.857142857141</v>
      </c>
      <c r="K50" s="286">
        <v>180299.99999999997</v>
      </c>
    </row>
    <row r="51" spans="1:11" s="248" customFormat="1">
      <c r="A51" s="468">
        <v>3</v>
      </c>
      <c r="B51" s="455" t="s">
        <v>556</v>
      </c>
      <c r="C51" s="385" t="s">
        <v>264</v>
      </c>
      <c r="D51" s="376">
        <v>68</v>
      </c>
      <c r="E51" s="378" t="s">
        <v>237</v>
      </c>
      <c r="F51" s="430"/>
      <c r="G51" s="376"/>
      <c r="H51" s="376"/>
      <c r="I51" s="376"/>
      <c r="J51" s="430"/>
      <c r="K51" s="430"/>
    </row>
    <row r="52" spans="1:11" s="242" customFormat="1">
      <c r="A52" s="469">
        <v>4</v>
      </c>
      <c r="B52" s="278" t="s">
        <v>547</v>
      </c>
      <c r="C52" s="296" t="s">
        <v>497</v>
      </c>
      <c r="D52" s="272"/>
      <c r="E52" s="286"/>
      <c r="F52" s="423">
        <v>213107.14285714284</v>
      </c>
      <c r="G52" s="422"/>
      <c r="H52" s="422"/>
      <c r="I52" s="422"/>
      <c r="J52" s="423">
        <v>25572.857142857138</v>
      </c>
      <c r="K52" s="286">
        <v>238679.99999999997</v>
      </c>
    </row>
    <row r="53" spans="1:11" s="242" customFormat="1">
      <c r="A53" s="469">
        <v>4</v>
      </c>
      <c r="B53" s="278" t="s">
        <v>548</v>
      </c>
      <c r="C53" s="296" t="s">
        <v>495</v>
      </c>
      <c r="D53" s="272"/>
      <c r="E53" s="286"/>
      <c r="F53" s="423">
        <v>98357.142857142855</v>
      </c>
      <c r="G53" s="422"/>
      <c r="H53" s="422"/>
      <c r="I53" s="422"/>
      <c r="J53" s="423">
        <v>11802.857142857141</v>
      </c>
      <c r="K53" s="286">
        <v>110160</v>
      </c>
    </row>
    <row r="54" spans="1:11" s="242" customFormat="1">
      <c r="A54" s="469">
        <v>4</v>
      </c>
      <c r="B54" s="278" t="s">
        <v>549</v>
      </c>
      <c r="C54" s="296" t="s">
        <v>496</v>
      </c>
      <c r="D54" s="272"/>
      <c r="E54" s="286"/>
      <c r="F54" s="423">
        <v>16392.857142857141</v>
      </c>
      <c r="G54" s="422"/>
      <c r="H54" s="422"/>
      <c r="I54" s="422"/>
      <c r="J54" s="423">
        <v>1967.1428571428571</v>
      </c>
      <c r="K54" s="286">
        <v>18360</v>
      </c>
    </row>
    <row r="55" spans="1:11" s="248" customFormat="1">
      <c r="A55" s="468">
        <v>3</v>
      </c>
      <c r="B55" s="455" t="s">
        <v>557</v>
      </c>
      <c r="C55" s="385" t="s">
        <v>265</v>
      </c>
      <c r="D55" s="376">
        <v>25</v>
      </c>
      <c r="E55" s="378" t="s">
        <v>237</v>
      </c>
      <c r="F55" s="430"/>
      <c r="G55" s="376"/>
      <c r="H55" s="376"/>
      <c r="I55" s="376"/>
      <c r="J55" s="430"/>
      <c r="K55" s="430"/>
    </row>
    <row r="56" spans="1:11" s="242" customFormat="1">
      <c r="A56" s="469">
        <v>4</v>
      </c>
      <c r="B56" s="278" t="s">
        <v>547</v>
      </c>
      <c r="C56" s="296" t="s">
        <v>497</v>
      </c>
      <c r="D56" s="272"/>
      <c r="E56" s="286"/>
      <c r="F56" s="423">
        <v>123325.89285714284</v>
      </c>
      <c r="G56" s="422"/>
      <c r="H56" s="422"/>
      <c r="I56" s="422"/>
      <c r="J56" s="423">
        <v>14799.107142857141</v>
      </c>
      <c r="K56" s="286">
        <v>138124.99999999997</v>
      </c>
    </row>
    <row r="57" spans="1:11" s="242" customFormat="1">
      <c r="A57" s="469">
        <v>4</v>
      </c>
      <c r="B57" s="278" t="s">
        <v>548</v>
      </c>
      <c r="C57" s="296" t="s">
        <v>495</v>
      </c>
      <c r="D57" s="272"/>
      <c r="E57" s="286"/>
      <c r="F57" s="423">
        <v>56919.642857142855</v>
      </c>
      <c r="G57" s="422"/>
      <c r="H57" s="422"/>
      <c r="I57" s="422"/>
      <c r="J57" s="423">
        <v>6830.3571428571431</v>
      </c>
      <c r="K57" s="286">
        <v>63750</v>
      </c>
    </row>
    <row r="58" spans="1:11" s="242" customFormat="1">
      <c r="A58" s="469">
        <v>4</v>
      </c>
      <c r="B58" s="278" t="s">
        <v>549</v>
      </c>
      <c r="C58" s="296" t="s">
        <v>496</v>
      </c>
      <c r="D58" s="272"/>
      <c r="E58" s="286"/>
      <c r="F58" s="423">
        <v>9486.6071428571413</v>
      </c>
      <c r="G58" s="422"/>
      <c r="H58" s="422"/>
      <c r="I58" s="422"/>
      <c r="J58" s="423">
        <v>1138.3928571428569</v>
      </c>
      <c r="K58" s="286">
        <v>10624.999999999998</v>
      </c>
    </row>
    <row r="59" spans="1:11" s="248" customFormat="1" ht="188.25" customHeight="1">
      <c r="A59" s="468">
        <v>2</v>
      </c>
      <c r="B59" s="455">
        <v>15</v>
      </c>
      <c r="C59" s="383" t="s">
        <v>395</v>
      </c>
      <c r="D59" s="376"/>
      <c r="E59" s="378"/>
      <c r="F59" s="430"/>
      <c r="G59" s="376"/>
      <c r="H59" s="376"/>
      <c r="I59" s="376"/>
      <c r="J59" s="430"/>
      <c r="K59" s="430"/>
    </row>
    <row r="60" spans="1:11" s="248" customFormat="1">
      <c r="A60" s="468">
        <v>3</v>
      </c>
      <c r="B60" s="455" t="s">
        <v>546</v>
      </c>
      <c r="C60" s="385">
        <v>300</v>
      </c>
      <c r="D60" s="376">
        <v>1823</v>
      </c>
      <c r="E60" s="378" t="s">
        <v>237</v>
      </c>
      <c r="F60" s="430"/>
      <c r="G60" s="376"/>
      <c r="H60" s="376"/>
      <c r="I60" s="376"/>
      <c r="J60" s="430"/>
      <c r="K60" s="430"/>
    </row>
    <row r="61" spans="1:11" s="242" customFormat="1">
      <c r="A61" s="469">
        <v>4</v>
      </c>
      <c r="B61" s="278" t="s">
        <v>547</v>
      </c>
      <c r="C61" s="296" t="s">
        <v>497</v>
      </c>
      <c r="D61" s="272"/>
      <c r="E61" s="286"/>
      <c r="F61" s="423">
        <v>2221781.2499999995</v>
      </c>
      <c r="G61" s="422"/>
      <c r="H61" s="422"/>
      <c r="I61" s="422"/>
      <c r="J61" s="423">
        <v>266613.74999999994</v>
      </c>
      <c r="K61" s="286">
        <v>2488394.9999999995</v>
      </c>
    </row>
    <row r="62" spans="1:11" s="242" customFormat="1">
      <c r="A62" s="469">
        <v>4</v>
      </c>
      <c r="B62" s="278" t="s">
        <v>548</v>
      </c>
      <c r="C62" s="296" t="s">
        <v>495</v>
      </c>
      <c r="D62" s="272"/>
      <c r="E62" s="286"/>
      <c r="F62" s="423">
        <v>1025437.5</v>
      </c>
      <c r="G62" s="422"/>
      <c r="H62" s="422"/>
      <c r="I62" s="422"/>
      <c r="J62" s="423">
        <v>123052.5</v>
      </c>
      <c r="K62" s="286">
        <v>1148490</v>
      </c>
    </row>
    <row r="63" spans="1:11" s="242" customFormat="1">
      <c r="A63" s="469">
        <v>4</v>
      </c>
      <c r="B63" s="278" t="s">
        <v>549</v>
      </c>
      <c r="C63" s="296" t="s">
        <v>496</v>
      </c>
      <c r="D63" s="272"/>
      <c r="E63" s="286"/>
      <c r="F63" s="423">
        <v>170906.24999999997</v>
      </c>
      <c r="G63" s="422"/>
      <c r="H63" s="422"/>
      <c r="I63" s="422"/>
      <c r="J63" s="423">
        <v>20508.749999999996</v>
      </c>
      <c r="K63" s="286">
        <v>191414.99999999997</v>
      </c>
    </row>
    <row r="64" spans="1:11" s="248" customFormat="1">
      <c r="A64" s="468">
        <v>3</v>
      </c>
      <c r="B64" s="455" t="s">
        <v>555</v>
      </c>
      <c r="C64" s="385">
        <v>400</v>
      </c>
      <c r="D64" s="376">
        <v>773</v>
      </c>
      <c r="E64" s="378" t="s">
        <v>237</v>
      </c>
      <c r="F64" s="430"/>
      <c r="G64" s="376"/>
      <c r="H64" s="376"/>
      <c r="I64" s="376"/>
      <c r="J64" s="430"/>
      <c r="K64" s="430"/>
    </row>
    <row r="65" spans="1:11" s="242" customFormat="1">
      <c r="A65" s="469">
        <v>4</v>
      </c>
      <c r="B65" s="278" t="s">
        <v>547</v>
      </c>
      <c r="C65" s="296" t="s">
        <v>497</v>
      </c>
      <c r="D65" s="272"/>
      <c r="E65" s="286"/>
      <c r="F65" s="423">
        <v>1076678.5714285714</v>
      </c>
      <c r="G65" s="422"/>
      <c r="H65" s="422"/>
      <c r="I65" s="422"/>
      <c r="J65" s="423">
        <v>129201.42857142855</v>
      </c>
      <c r="K65" s="286">
        <v>1205880</v>
      </c>
    </row>
    <row r="66" spans="1:11" s="242" customFormat="1">
      <c r="A66" s="469">
        <v>4</v>
      </c>
      <c r="B66" s="278" t="s">
        <v>548</v>
      </c>
      <c r="C66" s="296" t="s">
        <v>495</v>
      </c>
      <c r="D66" s="272"/>
      <c r="E66" s="286"/>
      <c r="F66" s="423">
        <v>496928.57142857136</v>
      </c>
      <c r="G66" s="422"/>
      <c r="H66" s="422"/>
      <c r="I66" s="422"/>
      <c r="J66" s="423">
        <v>59631.428571428558</v>
      </c>
      <c r="K66" s="286">
        <v>556559.99999999988</v>
      </c>
    </row>
    <row r="67" spans="1:11" s="242" customFormat="1">
      <c r="A67" s="469">
        <v>4</v>
      </c>
      <c r="B67" s="278" t="s">
        <v>549</v>
      </c>
      <c r="C67" s="296" t="s">
        <v>496</v>
      </c>
      <c r="D67" s="272"/>
      <c r="E67" s="286"/>
      <c r="F67" s="423">
        <v>82821.428571428565</v>
      </c>
      <c r="G67" s="422"/>
      <c r="H67" s="422"/>
      <c r="I67" s="422"/>
      <c r="J67" s="423">
        <v>9938.5714285714275</v>
      </c>
      <c r="K67" s="286">
        <v>92760</v>
      </c>
    </row>
    <row r="68" spans="1:11" s="248" customFormat="1">
      <c r="A68" s="468">
        <v>3</v>
      </c>
      <c r="B68" s="455" t="s">
        <v>556</v>
      </c>
      <c r="C68" s="385">
        <v>500</v>
      </c>
      <c r="D68" s="376">
        <v>604</v>
      </c>
      <c r="E68" s="378" t="s">
        <v>237</v>
      </c>
      <c r="F68" s="430"/>
      <c r="G68" s="376"/>
      <c r="H68" s="376"/>
      <c r="I68" s="376"/>
      <c r="J68" s="430"/>
      <c r="K68" s="430"/>
    </row>
    <row r="69" spans="1:11" s="242" customFormat="1">
      <c r="A69" s="469">
        <v>4</v>
      </c>
      <c r="B69" s="278" t="s">
        <v>547</v>
      </c>
      <c r="C69" s="296" t="s">
        <v>497</v>
      </c>
      <c r="D69" s="272"/>
      <c r="E69" s="286"/>
      <c r="F69" s="423">
        <v>911392.85714285704</v>
      </c>
      <c r="G69" s="422"/>
      <c r="H69" s="422"/>
      <c r="I69" s="422"/>
      <c r="J69" s="423">
        <v>109367.14285714284</v>
      </c>
      <c r="K69" s="286">
        <v>1020759.9999999999</v>
      </c>
    </row>
    <row r="70" spans="1:11" s="242" customFormat="1">
      <c r="A70" s="469">
        <v>4</v>
      </c>
      <c r="B70" s="278" t="s">
        <v>548</v>
      </c>
      <c r="C70" s="296" t="s">
        <v>495</v>
      </c>
      <c r="D70" s="272"/>
      <c r="E70" s="286"/>
      <c r="F70" s="423">
        <v>420642.8571428571</v>
      </c>
      <c r="G70" s="422"/>
      <c r="H70" s="422"/>
      <c r="I70" s="422"/>
      <c r="J70" s="423">
        <v>50477.142857142848</v>
      </c>
      <c r="K70" s="286">
        <v>471119.99999999994</v>
      </c>
    </row>
    <row r="71" spans="1:11" s="242" customFormat="1">
      <c r="A71" s="469">
        <v>4</v>
      </c>
      <c r="B71" s="278" t="s">
        <v>549</v>
      </c>
      <c r="C71" s="296" t="s">
        <v>496</v>
      </c>
      <c r="D71" s="272"/>
      <c r="E71" s="286"/>
      <c r="F71" s="423">
        <v>70107.142857142841</v>
      </c>
      <c r="G71" s="422"/>
      <c r="H71" s="422"/>
      <c r="I71" s="422"/>
      <c r="J71" s="423">
        <v>8412.8571428571413</v>
      </c>
      <c r="K71" s="286">
        <v>78519.999999999985</v>
      </c>
    </row>
    <row r="72" spans="1:11" s="248" customFormat="1">
      <c r="A72" s="468">
        <v>3</v>
      </c>
      <c r="B72" s="455" t="s">
        <v>557</v>
      </c>
      <c r="C72" s="385">
        <v>600</v>
      </c>
      <c r="D72" s="376">
        <v>219</v>
      </c>
      <c r="E72" s="378" t="s">
        <v>237</v>
      </c>
      <c r="F72" s="430"/>
      <c r="G72" s="376"/>
      <c r="H72" s="376"/>
      <c r="I72" s="376"/>
      <c r="J72" s="430"/>
      <c r="K72" s="430"/>
    </row>
    <row r="73" spans="1:11" s="242" customFormat="1">
      <c r="A73" s="469">
        <v>4</v>
      </c>
      <c r="B73" s="278" t="s">
        <v>547</v>
      </c>
      <c r="C73" s="296" t="s">
        <v>497</v>
      </c>
      <c r="D73" s="272"/>
      <c r="E73" s="286"/>
      <c r="F73" s="423">
        <v>381294.64285714284</v>
      </c>
      <c r="G73" s="422"/>
      <c r="H73" s="422"/>
      <c r="I73" s="422"/>
      <c r="J73" s="423">
        <v>45755.357142857138</v>
      </c>
      <c r="K73" s="286">
        <v>427050</v>
      </c>
    </row>
    <row r="74" spans="1:11" s="242" customFormat="1">
      <c r="A74" s="469">
        <v>4</v>
      </c>
      <c r="B74" s="278" t="s">
        <v>548</v>
      </c>
      <c r="C74" s="296" t="s">
        <v>495</v>
      </c>
      <c r="D74" s="272"/>
      <c r="E74" s="286"/>
      <c r="F74" s="423">
        <v>175982.14285714284</v>
      </c>
      <c r="G74" s="422"/>
      <c r="H74" s="422"/>
      <c r="I74" s="422"/>
      <c r="J74" s="423">
        <v>21117.857142857141</v>
      </c>
      <c r="K74" s="286">
        <v>197099.99999999997</v>
      </c>
    </row>
    <row r="75" spans="1:11" s="242" customFormat="1">
      <c r="A75" s="469">
        <v>4</v>
      </c>
      <c r="B75" s="278" t="s">
        <v>549</v>
      </c>
      <c r="C75" s="296" t="s">
        <v>496</v>
      </c>
      <c r="D75" s="272"/>
      <c r="E75" s="286"/>
      <c r="F75" s="423">
        <v>29330.357142857141</v>
      </c>
      <c r="G75" s="422"/>
      <c r="H75" s="422"/>
      <c r="I75" s="422"/>
      <c r="J75" s="423">
        <v>3519.6428571428569</v>
      </c>
      <c r="K75" s="286">
        <v>32850</v>
      </c>
    </row>
    <row r="76" spans="1:11" s="248" customFormat="1">
      <c r="A76" s="468">
        <v>3</v>
      </c>
      <c r="B76" s="455" t="s">
        <v>558</v>
      </c>
      <c r="C76" s="385">
        <v>700</v>
      </c>
      <c r="D76" s="376">
        <v>274</v>
      </c>
      <c r="E76" s="378" t="s">
        <v>237</v>
      </c>
      <c r="F76" s="430"/>
      <c r="G76" s="376"/>
      <c r="H76" s="376"/>
      <c r="I76" s="376"/>
      <c r="J76" s="430"/>
      <c r="K76" s="430"/>
    </row>
    <row r="77" spans="1:11" s="242" customFormat="1">
      <c r="A77" s="469">
        <v>4</v>
      </c>
      <c r="B77" s="278" t="s">
        <v>547</v>
      </c>
      <c r="C77" s="296" t="s">
        <v>497</v>
      </c>
      <c r="D77" s="272"/>
      <c r="E77" s="286"/>
      <c r="F77" s="423">
        <v>588366.07142857136</v>
      </c>
      <c r="G77" s="422"/>
      <c r="H77" s="422"/>
      <c r="I77" s="422"/>
      <c r="J77" s="423">
        <v>70603.928571428565</v>
      </c>
      <c r="K77" s="286">
        <v>658969.99999999988</v>
      </c>
    </row>
    <row r="78" spans="1:11" s="242" customFormat="1">
      <c r="A78" s="469">
        <v>4</v>
      </c>
      <c r="B78" s="278" t="s">
        <v>548</v>
      </c>
      <c r="C78" s="296" t="s">
        <v>495</v>
      </c>
      <c r="D78" s="272"/>
      <c r="E78" s="286"/>
      <c r="F78" s="423">
        <v>271553.57142857142</v>
      </c>
      <c r="G78" s="422"/>
      <c r="H78" s="422"/>
      <c r="I78" s="422"/>
      <c r="J78" s="423">
        <v>32586.428571428565</v>
      </c>
      <c r="K78" s="286">
        <v>304140</v>
      </c>
    </row>
    <row r="79" spans="1:11" s="242" customFormat="1">
      <c r="A79" s="469">
        <v>4</v>
      </c>
      <c r="B79" s="278" t="s">
        <v>549</v>
      </c>
      <c r="C79" s="296" t="s">
        <v>496</v>
      </c>
      <c r="D79" s="272"/>
      <c r="E79" s="286"/>
      <c r="F79" s="423">
        <v>45258.928571428565</v>
      </c>
      <c r="G79" s="422"/>
      <c r="H79" s="422"/>
      <c r="I79" s="422"/>
      <c r="J79" s="423">
        <v>5431.0714285714284</v>
      </c>
      <c r="K79" s="286">
        <v>50689.999999999993</v>
      </c>
    </row>
    <row r="80" spans="1:11" s="248" customFormat="1" ht="226.5" customHeight="1">
      <c r="A80" s="468">
        <v>2</v>
      </c>
      <c r="B80" s="455">
        <v>16</v>
      </c>
      <c r="C80" s="383" t="s">
        <v>391</v>
      </c>
      <c r="D80" s="376"/>
      <c r="E80" s="378"/>
      <c r="F80" s="430"/>
      <c r="G80" s="376"/>
      <c r="H80" s="376"/>
      <c r="I80" s="376"/>
      <c r="J80" s="430"/>
      <c r="K80" s="430"/>
    </row>
    <row r="81" spans="1:11" s="248" customFormat="1">
      <c r="A81" s="468">
        <v>3</v>
      </c>
      <c r="B81" s="455" t="s">
        <v>546</v>
      </c>
      <c r="C81" s="385" t="s">
        <v>267</v>
      </c>
      <c r="D81" s="376">
        <v>180</v>
      </c>
      <c r="E81" s="378" t="s">
        <v>237</v>
      </c>
      <c r="F81" s="430"/>
      <c r="G81" s="376"/>
      <c r="H81" s="376"/>
      <c r="I81" s="376"/>
      <c r="J81" s="430"/>
      <c r="K81" s="430"/>
    </row>
    <row r="82" spans="1:11" s="242" customFormat="1">
      <c r="A82" s="469">
        <v>4</v>
      </c>
      <c r="B82" s="278" t="s">
        <v>547</v>
      </c>
      <c r="C82" s="296" t="s">
        <v>497</v>
      </c>
      <c r="D82" s="272"/>
      <c r="E82" s="286"/>
      <c r="F82" s="423">
        <v>626785.7142857142</v>
      </c>
      <c r="G82" s="422"/>
      <c r="H82" s="422"/>
      <c r="I82" s="422"/>
      <c r="J82" s="423">
        <v>75214.28571428571</v>
      </c>
      <c r="K82" s="286">
        <v>701999.99999999988</v>
      </c>
    </row>
    <row r="83" spans="1:11" s="242" customFormat="1">
      <c r="A83" s="469">
        <v>4</v>
      </c>
      <c r="B83" s="278" t="s">
        <v>548</v>
      </c>
      <c r="C83" s="296" t="s">
        <v>495</v>
      </c>
      <c r="D83" s="272"/>
      <c r="E83" s="286"/>
      <c r="F83" s="423">
        <v>289285.71428571426</v>
      </c>
      <c r="G83" s="422"/>
      <c r="H83" s="422"/>
      <c r="I83" s="422"/>
      <c r="J83" s="423">
        <v>34714.28571428571</v>
      </c>
      <c r="K83" s="286">
        <v>324000</v>
      </c>
    </row>
    <row r="84" spans="1:11" s="242" customFormat="1">
      <c r="A84" s="469">
        <v>4</v>
      </c>
      <c r="B84" s="278" t="s">
        <v>549</v>
      </c>
      <c r="C84" s="296" t="s">
        <v>496</v>
      </c>
      <c r="D84" s="272"/>
      <c r="E84" s="286"/>
      <c r="F84" s="423">
        <v>48214.28571428571</v>
      </c>
      <c r="G84" s="422"/>
      <c r="H84" s="422"/>
      <c r="I84" s="422"/>
      <c r="J84" s="423">
        <v>5785.7142857142853</v>
      </c>
      <c r="K84" s="286">
        <v>53999.999999999993</v>
      </c>
    </row>
    <row r="85" spans="1:11" s="248" customFormat="1">
      <c r="A85" s="468">
        <v>3</v>
      </c>
      <c r="B85" s="455" t="s">
        <v>555</v>
      </c>
      <c r="C85" s="341" t="s">
        <v>242</v>
      </c>
      <c r="D85" s="376">
        <v>120</v>
      </c>
      <c r="E85" s="378" t="s">
        <v>237</v>
      </c>
      <c r="F85" s="430"/>
      <c r="G85" s="376"/>
      <c r="H85" s="376"/>
      <c r="I85" s="376"/>
      <c r="J85" s="430"/>
      <c r="K85" s="430"/>
    </row>
    <row r="86" spans="1:11" s="242" customFormat="1">
      <c r="A86" s="469">
        <v>4</v>
      </c>
      <c r="B86" s="278" t="s">
        <v>547</v>
      </c>
      <c r="C86" s="296" t="s">
        <v>497</v>
      </c>
      <c r="D86" s="272"/>
      <c r="E86" s="286"/>
      <c r="F86" s="423">
        <v>591964.28571428568</v>
      </c>
      <c r="G86" s="422"/>
      <c r="H86" s="422"/>
      <c r="I86" s="422"/>
      <c r="J86" s="423">
        <v>71035.714285714275</v>
      </c>
      <c r="K86" s="286">
        <v>663000</v>
      </c>
    </row>
    <row r="87" spans="1:11" s="242" customFormat="1">
      <c r="A87" s="469">
        <v>4</v>
      </c>
      <c r="B87" s="278" t="s">
        <v>548</v>
      </c>
      <c r="C87" s="296" t="s">
        <v>495</v>
      </c>
      <c r="D87" s="272"/>
      <c r="E87" s="286"/>
      <c r="F87" s="423">
        <v>273214.28571428568</v>
      </c>
      <c r="G87" s="422"/>
      <c r="H87" s="422"/>
      <c r="I87" s="422"/>
      <c r="J87" s="423">
        <v>32785.71428571429</v>
      </c>
      <c r="K87" s="286">
        <v>306000</v>
      </c>
    </row>
    <row r="88" spans="1:11" s="242" customFormat="1">
      <c r="A88" s="469">
        <v>4</v>
      </c>
      <c r="B88" s="278" t="s">
        <v>549</v>
      </c>
      <c r="C88" s="296" t="s">
        <v>496</v>
      </c>
      <c r="D88" s="272"/>
      <c r="E88" s="286"/>
      <c r="F88" s="423">
        <v>45535.714285714283</v>
      </c>
      <c r="G88" s="422"/>
      <c r="H88" s="422"/>
      <c r="I88" s="422"/>
      <c r="J88" s="423">
        <v>5464.2857142857138</v>
      </c>
      <c r="K88" s="286">
        <v>51000</v>
      </c>
    </row>
    <row r="89" spans="1:11" s="248" customFormat="1">
      <c r="A89" s="468">
        <v>3</v>
      </c>
      <c r="B89" s="455" t="s">
        <v>556</v>
      </c>
      <c r="C89" s="341" t="s">
        <v>253</v>
      </c>
      <c r="D89" s="376">
        <v>20</v>
      </c>
      <c r="E89" s="378" t="s">
        <v>237</v>
      </c>
      <c r="F89" s="430"/>
      <c r="G89" s="376"/>
      <c r="H89" s="376"/>
      <c r="I89" s="376"/>
      <c r="J89" s="430"/>
      <c r="K89" s="430"/>
    </row>
    <row r="90" spans="1:11" s="242" customFormat="1">
      <c r="A90" s="469">
        <v>4</v>
      </c>
      <c r="B90" s="278" t="s">
        <v>547</v>
      </c>
      <c r="C90" s="296" t="s">
        <v>497</v>
      </c>
      <c r="D90" s="272"/>
      <c r="E90" s="286"/>
      <c r="F90" s="423">
        <v>139285.71428571426</v>
      </c>
      <c r="G90" s="422"/>
      <c r="H90" s="422"/>
      <c r="I90" s="422"/>
      <c r="J90" s="423">
        <v>16714.285714285714</v>
      </c>
      <c r="K90" s="286">
        <v>155999.99999999997</v>
      </c>
    </row>
    <row r="91" spans="1:11" s="242" customFormat="1">
      <c r="A91" s="469">
        <v>4</v>
      </c>
      <c r="B91" s="278" t="s">
        <v>548</v>
      </c>
      <c r="C91" s="296" t="s">
        <v>495</v>
      </c>
      <c r="D91" s="272"/>
      <c r="E91" s="286"/>
      <c r="F91" s="423">
        <v>64285.714285714275</v>
      </c>
      <c r="G91" s="422"/>
      <c r="H91" s="422"/>
      <c r="I91" s="422"/>
      <c r="J91" s="423">
        <v>7714.2857142857138</v>
      </c>
      <c r="K91" s="286">
        <v>71999.999999999985</v>
      </c>
    </row>
    <row r="92" spans="1:11" s="242" customFormat="1">
      <c r="A92" s="469">
        <v>4</v>
      </c>
      <c r="B92" s="278" t="s">
        <v>549</v>
      </c>
      <c r="C92" s="296" t="s">
        <v>496</v>
      </c>
      <c r="D92" s="272"/>
      <c r="E92" s="286"/>
      <c r="F92" s="423">
        <v>10714.285714285714</v>
      </c>
      <c r="G92" s="422"/>
      <c r="H92" s="422"/>
      <c r="I92" s="422"/>
      <c r="J92" s="423">
        <v>1285.7142857142856</v>
      </c>
      <c r="K92" s="286">
        <v>12000</v>
      </c>
    </row>
    <row r="93" spans="1:11" s="248" customFormat="1">
      <c r="A93" s="468">
        <v>3</v>
      </c>
      <c r="B93" s="455" t="s">
        <v>557</v>
      </c>
      <c r="C93" s="341" t="s">
        <v>243</v>
      </c>
      <c r="D93" s="376">
        <v>20</v>
      </c>
      <c r="E93" s="378" t="s">
        <v>237</v>
      </c>
      <c r="F93" s="430"/>
      <c r="G93" s="376"/>
      <c r="H93" s="376"/>
      <c r="I93" s="376"/>
      <c r="J93" s="430"/>
      <c r="K93" s="430"/>
    </row>
    <row r="94" spans="1:11" s="242" customFormat="1">
      <c r="A94" s="469">
        <v>4</v>
      </c>
      <c r="B94" s="278" t="s">
        <v>547</v>
      </c>
      <c r="C94" s="296" t="s">
        <v>497</v>
      </c>
      <c r="D94" s="272"/>
      <c r="E94" s="286"/>
      <c r="F94" s="423">
        <v>174107.14285714284</v>
      </c>
      <c r="G94" s="422"/>
      <c r="H94" s="422"/>
      <c r="I94" s="422"/>
      <c r="J94" s="423">
        <v>20892.857142857138</v>
      </c>
      <c r="K94" s="286">
        <v>194999.99999999997</v>
      </c>
    </row>
    <row r="95" spans="1:11" s="242" customFormat="1">
      <c r="A95" s="469">
        <v>4</v>
      </c>
      <c r="B95" s="278" t="s">
        <v>548</v>
      </c>
      <c r="C95" s="296" t="s">
        <v>495</v>
      </c>
      <c r="D95" s="272"/>
      <c r="E95" s="286"/>
      <c r="F95" s="423">
        <v>80357.142857142855</v>
      </c>
      <c r="G95" s="422"/>
      <c r="H95" s="422"/>
      <c r="I95" s="422"/>
      <c r="J95" s="423">
        <v>9642.8571428571413</v>
      </c>
      <c r="K95" s="286">
        <v>90000</v>
      </c>
    </row>
    <row r="96" spans="1:11" s="242" customFormat="1">
      <c r="A96" s="469">
        <v>4</v>
      </c>
      <c r="B96" s="278" t="s">
        <v>549</v>
      </c>
      <c r="C96" s="296" t="s">
        <v>496</v>
      </c>
      <c r="D96" s="272"/>
      <c r="E96" s="286"/>
      <c r="F96" s="423">
        <v>13392.857142857141</v>
      </c>
      <c r="G96" s="422"/>
      <c r="H96" s="422"/>
      <c r="I96" s="422"/>
      <c r="J96" s="423">
        <v>1607.1428571428569</v>
      </c>
      <c r="K96" s="286">
        <v>14999.999999999998</v>
      </c>
    </row>
    <row r="97" spans="1:11" s="248" customFormat="1">
      <c r="A97" s="468">
        <v>3</v>
      </c>
      <c r="B97" s="455" t="s">
        <v>558</v>
      </c>
      <c r="C97" s="341" t="s">
        <v>332</v>
      </c>
      <c r="D97" s="376">
        <v>20</v>
      </c>
      <c r="E97" s="378" t="s">
        <v>237</v>
      </c>
      <c r="F97" s="430"/>
      <c r="G97" s="376"/>
      <c r="H97" s="376"/>
      <c r="I97" s="376"/>
      <c r="J97" s="430"/>
      <c r="K97" s="430"/>
    </row>
    <row r="98" spans="1:11" s="242" customFormat="1">
      <c r="A98" s="469">
        <v>4</v>
      </c>
      <c r="B98" s="278" t="s">
        <v>547</v>
      </c>
      <c r="C98" s="296" t="s">
        <v>497</v>
      </c>
      <c r="D98" s="272"/>
      <c r="E98" s="286"/>
      <c r="F98" s="423">
        <v>208928.57142857142</v>
      </c>
      <c r="G98" s="422"/>
      <c r="H98" s="422"/>
      <c r="I98" s="422"/>
      <c r="J98" s="423">
        <v>25071.428571428569</v>
      </c>
      <c r="K98" s="286">
        <v>234000</v>
      </c>
    </row>
    <row r="99" spans="1:11" s="242" customFormat="1">
      <c r="A99" s="469">
        <v>4</v>
      </c>
      <c r="B99" s="278" t="s">
        <v>548</v>
      </c>
      <c r="C99" s="296" t="s">
        <v>495</v>
      </c>
      <c r="D99" s="272"/>
      <c r="E99" s="286"/>
      <c r="F99" s="423">
        <v>96428.57142857142</v>
      </c>
      <c r="G99" s="422"/>
      <c r="H99" s="422"/>
      <c r="I99" s="422"/>
      <c r="J99" s="423">
        <v>11571.428571428569</v>
      </c>
      <c r="K99" s="286">
        <v>107999.99999999999</v>
      </c>
    </row>
    <row r="100" spans="1:11" s="242" customFormat="1">
      <c r="A100" s="469">
        <v>4</v>
      </c>
      <c r="B100" s="278" t="s">
        <v>549</v>
      </c>
      <c r="C100" s="296" t="s">
        <v>496</v>
      </c>
      <c r="D100" s="272"/>
      <c r="E100" s="286"/>
      <c r="F100" s="423">
        <v>16071.428571428569</v>
      </c>
      <c r="G100" s="422"/>
      <c r="H100" s="422"/>
      <c r="I100" s="422"/>
      <c r="J100" s="423">
        <v>1928.5714285714284</v>
      </c>
      <c r="K100" s="286">
        <v>17999.999999999996</v>
      </c>
    </row>
    <row r="101" spans="1:11" s="248" customFormat="1" ht="330.75" customHeight="1">
      <c r="A101" s="468">
        <v>2</v>
      </c>
      <c r="B101" s="458">
        <v>17</v>
      </c>
      <c r="C101" s="356" t="s">
        <v>471</v>
      </c>
      <c r="D101" s="376"/>
      <c r="E101" s="346"/>
      <c r="F101" s="430"/>
      <c r="G101" s="376"/>
      <c r="H101" s="376"/>
      <c r="I101" s="376"/>
      <c r="J101" s="430"/>
      <c r="K101" s="430"/>
    </row>
    <row r="102" spans="1:11" s="248" customFormat="1">
      <c r="A102" s="468">
        <v>3</v>
      </c>
      <c r="B102" s="459" t="s">
        <v>546</v>
      </c>
      <c r="C102" s="388" t="s">
        <v>244</v>
      </c>
      <c r="D102" s="376"/>
      <c r="E102" s="354"/>
      <c r="F102" s="430"/>
      <c r="G102" s="376"/>
      <c r="H102" s="376"/>
      <c r="I102" s="376"/>
      <c r="J102" s="430"/>
      <c r="K102" s="430"/>
    </row>
    <row r="103" spans="1:11" s="248" customFormat="1">
      <c r="A103" s="468">
        <v>4</v>
      </c>
      <c r="B103" s="460" t="s">
        <v>547</v>
      </c>
      <c r="C103" s="344" t="s">
        <v>196</v>
      </c>
      <c r="D103" s="376">
        <v>177</v>
      </c>
      <c r="E103" s="354" t="s">
        <v>75</v>
      </c>
      <c r="F103" s="430">
        <v>6321428.5714285709</v>
      </c>
      <c r="G103" s="430"/>
      <c r="H103" s="430"/>
      <c r="I103" s="430"/>
      <c r="J103" s="430">
        <v>758571.42857142852</v>
      </c>
      <c r="K103" s="430">
        <v>7079999.9999999991</v>
      </c>
    </row>
    <row r="104" spans="1:11" s="248" customFormat="1">
      <c r="A104" s="468">
        <v>4</v>
      </c>
      <c r="B104" s="460" t="s">
        <v>548</v>
      </c>
      <c r="C104" s="344" t="s">
        <v>269</v>
      </c>
      <c r="D104" s="376">
        <v>1164</v>
      </c>
      <c r="E104" s="354" t="s">
        <v>75</v>
      </c>
      <c r="F104" s="430">
        <v>2078571.4285714284</v>
      </c>
      <c r="G104" s="430"/>
      <c r="H104" s="430"/>
      <c r="I104" s="430"/>
      <c r="J104" s="430">
        <v>249428.57142857139</v>
      </c>
      <c r="K104" s="430">
        <v>2328000</v>
      </c>
    </row>
    <row r="105" spans="1:11" s="248" customFormat="1">
      <c r="A105" s="468">
        <v>4</v>
      </c>
      <c r="B105" s="460" t="s">
        <v>549</v>
      </c>
      <c r="C105" s="344" t="s">
        <v>197</v>
      </c>
      <c r="D105" s="376">
        <v>36</v>
      </c>
      <c r="E105" s="354" t="s">
        <v>75</v>
      </c>
      <c r="F105" s="430">
        <v>2089285.7142857141</v>
      </c>
      <c r="G105" s="430"/>
      <c r="H105" s="430"/>
      <c r="I105" s="430"/>
      <c r="J105" s="430">
        <v>250714.28571428568</v>
      </c>
      <c r="K105" s="430">
        <v>2340000</v>
      </c>
    </row>
    <row r="106" spans="1:11" s="248" customFormat="1">
      <c r="A106" s="468">
        <v>4</v>
      </c>
      <c r="B106" s="460" t="s">
        <v>550</v>
      </c>
      <c r="C106" s="344" t="s">
        <v>270</v>
      </c>
      <c r="D106" s="376">
        <v>71</v>
      </c>
      <c r="E106" s="354" t="s">
        <v>75</v>
      </c>
      <c r="F106" s="430">
        <v>126785.71428571428</v>
      </c>
      <c r="G106" s="430"/>
      <c r="H106" s="430"/>
      <c r="I106" s="430"/>
      <c r="J106" s="430">
        <v>15214.285714285712</v>
      </c>
      <c r="K106" s="430">
        <v>142000</v>
      </c>
    </row>
    <row r="107" spans="1:11">
      <c r="A107" s="467">
        <v>3</v>
      </c>
      <c r="B107" s="459" t="s">
        <v>555</v>
      </c>
      <c r="C107" s="388" t="s">
        <v>245</v>
      </c>
      <c r="D107" s="376"/>
      <c r="E107" s="354"/>
      <c r="F107" s="430"/>
      <c r="G107" s="376"/>
      <c r="H107" s="376"/>
      <c r="I107" s="376"/>
      <c r="J107" s="430"/>
      <c r="K107" s="430"/>
    </row>
    <row r="108" spans="1:11">
      <c r="A108" s="467">
        <v>4</v>
      </c>
      <c r="B108" s="460" t="s">
        <v>547</v>
      </c>
      <c r="C108" s="344" t="s">
        <v>246</v>
      </c>
      <c r="D108" s="376">
        <v>62</v>
      </c>
      <c r="E108" s="354" t="s">
        <v>75</v>
      </c>
      <c r="F108" s="430">
        <v>4539285.7142857136</v>
      </c>
      <c r="G108" s="430"/>
      <c r="H108" s="430"/>
      <c r="I108" s="430"/>
      <c r="J108" s="430">
        <v>544714.28571428568</v>
      </c>
      <c r="K108" s="430">
        <v>5083999.9999999991</v>
      </c>
    </row>
    <row r="109" spans="1:11">
      <c r="A109" s="467">
        <v>4</v>
      </c>
      <c r="B109" s="460" t="s">
        <v>548</v>
      </c>
      <c r="C109" s="344" t="s">
        <v>271</v>
      </c>
      <c r="D109" s="376">
        <v>383</v>
      </c>
      <c r="E109" s="354" t="s">
        <v>75</v>
      </c>
      <c r="F109" s="430">
        <v>854910.7142857142</v>
      </c>
      <c r="G109" s="430"/>
      <c r="H109" s="430"/>
      <c r="I109" s="430"/>
      <c r="J109" s="430">
        <v>102589.28571428571</v>
      </c>
      <c r="K109" s="430">
        <v>957499.99999999988</v>
      </c>
    </row>
    <row r="110" spans="1:11">
      <c r="A110" s="467">
        <v>4</v>
      </c>
      <c r="B110" s="460" t="s">
        <v>549</v>
      </c>
      <c r="C110" s="344" t="s">
        <v>247</v>
      </c>
      <c r="D110" s="376">
        <v>26</v>
      </c>
      <c r="E110" s="354" t="s">
        <v>75</v>
      </c>
      <c r="F110" s="430">
        <v>2321428.5714285714</v>
      </c>
      <c r="G110" s="430"/>
      <c r="H110" s="430"/>
      <c r="I110" s="430"/>
      <c r="J110" s="430">
        <v>278571.42857142852</v>
      </c>
      <c r="K110" s="430">
        <v>2600000</v>
      </c>
    </row>
    <row r="111" spans="1:11">
      <c r="A111" s="467">
        <v>4</v>
      </c>
      <c r="B111" s="460" t="s">
        <v>550</v>
      </c>
      <c r="C111" s="344" t="s">
        <v>272</v>
      </c>
      <c r="D111" s="376">
        <v>132</v>
      </c>
      <c r="E111" s="354" t="s">
        <v>75</v>
      </c>
      <c r="F111" s="430">
        <v>294642.8571428571</v>
      </c>
      <c r="G111" s="430"/>
      <c r="H111" s="430"/>
      <c r="I111" s="430"/>
      <c r="J111" s="430">
        <v>35357.142857142855</v>
      </c>
      <c r="K111" s="430">
        <v>329999.99999999994</v>
      </c>
    </row>
    <row r="112" spans="1:11">
      <c r="A112" s="467">
        <v>4</v>
      </c>
      <c r="B112" s="460" t="s">
        <v>551</v>
      </c>
      <c r="C112" s="344" t="s">
        <v>248</v>
      </c>
      <c r="D112" s="376">
        <v>16</v>
      </c>
      <c r="E112" s="354" t="s">
        <v>75</v>
      </c>
      <c r="F112" s="430">
        <v>1785714.2857142854</v>
      </c>
      <c r="G112" s="430"/>
      <c r="H112" s="430"/>
      <c r="I112" s="430"/>
      <c r="J112" s="430">
        <v>214285.71428571423</v>
      </c>
      <c r="K112" s="430">
        <v>1999999.9999999998</v>
      </c>
    </row>
    <row r="113" spans="1:11">
      <c r="A113" s="467">
        <v>4</v>
      </c>
      <c r="B113" s="460" t="s">
        <v>552</v>
      </c>
      <c r="C113" s="344" t="s">
        <v>273</v>
      </c>
      <c r="D113" s="376">
        <v>60</v>
      </c>
      <c r="E113" s="354" t="s">
        <v>75</v>
      </c>
      <c r="F113" s="430">
        <v>133928.57142857142</v>
      </c>
      <c r="G113" s="430"/>
      <c r="H113" s="430"/>
      <c r="I113" s="430"/>
      <c r="J113" s="430">
        <v>16071.428571428571</v>
      </c>
      <c r="K113" s="430">
        <v>150000</v>
      </c>
    </row>
    <row r="114" spans="1:11">
      <c r="A114" s="467">
        <v>4</v>
      </c>
      <c r="B114" s="460" t="s">
        <v>553</v>
      </c>
      <c r="C114" s="344" t="s">
        <v>249</v>
      </c>
      <c r="D114" s="376">
        <v>11</v>
      </c>
      <c r="E114" s="354" t="s">
        <v>75</v>
      </c>
      <c r="F114" s="430">
        <v>1473214.2857142857</v>
      </c>
      <c r="G114" s="430"/>
      <c r="H114" s="430"/>
      <c r="I114" s="430"/>
      <c r="J114" s="430">
        <v>176785.71428571429</v>
      </c>
      <c r="K114" s="430">
        <v>1650000</v>
      </c>
    </row>
    <row r="115" spans="1:11">
      <c r="A115" s="467">
        <v>4</v>
      </c>
      <c r="B115" s="460" t="s">
        <v>554</v>
      </c>
      <c r="C115" s="344" t="s">
        <v>274</v>
      </c>
      <c r="D115" s="376">
        <v>78</v>
      </c>
      <c r="E115" s="354" t="s">
        <v>75</v>
      </c>
      <c r="F115" s="430">
        <v>243749.99999999997</v>
      </c>
      <c r="G115" s="430"/>
      <c r="H115" s="430"/>
      <c r="I115" s="430"/>
      <c r="J115" s="430">
        <v>29249.999999999996</v>
      </c>
      <c r="K115" s="430">
        <v>272999.99999999994</v>
      </c>
    </row>
    <row r="116" spans="1:11">
      <c r="A116" s="467">
        <v>3</v>
      </c>
      <c r="B116" s="459" t="s">
        <v>556</v>
      </c>
      <c r="C116" s="388" t="s">
        <v>333</v>
      </c>
      <c r="D116" s="376"/>
      <c r="E116" s="354"/>
      <c r="F116" s="430"/>
      <c r="G116" s="376"/>
      <c r="H116" s="376"/>
      <c r="I116" s="376"/>
      <c r="J116" s="430"/>
      <c r="K116" s="430"/>
    </row>
    <row r="117" spans="1:11">
      <c r="A117" s="467">
        <v>4</v>
      </c>
      <c r="B117" s="460" t="s">
        <v>547</v>
      </c>
      <c r="C117" s="344" t="s">
        <v>334</v>
      </c>
      <c r="D117" s="376">
        <v>5</v>
      </c>
      <c r="E117" s="354" t="s">
        <v>75</v>
      </c>
      <c r="F117" s="430">
        <v>1071428.5714285714</v>
      </c>
      <c r="G117" s="430"/>
      <c r="H117" s="430"/>
      <c r="I117" s="430"/>
      <c r="J117" s="430">
        <v>128571.42857142855</v>
      </c>
      <c r="K117" s="430">
        <v>1200000</v>
      </c>
    </row>
    <row r="118" spans="1:11">
      <c r="A118" s="467">
        <v>4</v>
      </c>
      <c r="B118" s="460" t="s">
        <v>548</v>
      </c>
      <c r="C118" s="344" t="s">
        <v>335</v>
      </c>
      <c r="D118" s="376">
        <v>13</v>
      </c>
      <c r="E118" s="354" t="s">
        <v>75</v>
      </c>
      <c r="F118" s="430">
        <v>52232.142857142855</v>
      </c>
      <c r="G118" s="430"/>
      <c r="H118" s="430"/>
      <c r="I118" s="430"/>
      <c r="J118" s="430">
        <v>6267.8571428571422</v>
      </c>
      <c r="K118" s="430">
        <v>58500</v>
      </c>
    </row>
    <row r="119" spans="1:11" ht="318" customHeight="1">
      <c r="A119" s="467">
        <v>2</v>
      </c>
      <c r="B119" s="458">
        <v>18</v>
      </c>
      <c r="C119" s="356" t="s">
        <v>474</v>
      </c>
      <c r="D119" s="376"/>
      <c r="E119" s="346"/>
      <c r="F119" s="430"/>
      <c r="G119" s="376"/>
      <c r="H119" s="376"/>
      <c r="I119" s="376"/>
      <c r="J119" s="430"/>
      <c r="K119" s="430"/>
    </row>
    <row r="120" spans="1:11">
      <c r="A120" s="467">
        <v>3</v>
      </c>
      <c r="B120" s="459" t="s">
        <v>546</v>
      </c>
      <c r="C120" s="388" t="s">
        <v>244</v>
      </c>
      <c r="D120" s="376"/>
      <c r="E120" s="354"/>
      <c r="F120" s="430"/>
      <c r="G120" s="376"/>
      <c r="H120" s="376"/>
      <c r="I120" s="376"/>
      <c r="J120" s="430"/>
      <c r="K120" s="430"/>
    </row>
    <row r="121" spans="1:11">
      <c r="A121" s="467">
        <v>4</v>
      </c>
      <c r="B121" s="460" t="s">
        <v>547</v>
      </c>
      <c r="C121" s="344" t="s">
        <v>196</v>
      </c>
      <c r="D121" s="376">
        <v>11</v>
      </c>
      <c r="E121" s="354" t="s">
        <v>75</v>
      </c>
      <c r="F121" s="430">
        <v>471428.57142857142</v>
      </c>
      <c r="G121" s="430"/>
      <c r="H121" s="430"/>
      <c r="I121" s="430"/>
      <c r="J121" s="430">
        <v>56571.428571428565</v>
      </c>
      <c r="K121" s="430">
        <v>528000</v>
      </c>
    </row>
    <row r="122" spans="1:11">
      <c r="A122" s="467">
        <v>4</v>
      </c>
      <c r="B122" s="460" t="s">
        <v>548</v>
      </c>
      <c r="C122" s="344" t="s">
        <v>336</v>
      </c>
      <c r="D122" s="376">
        <v>91</v>
      </c>
      <c r="E122" s="354" t="s">
        <v>75</v>
      </c>
      <c r="F122" s="430">
        <v>134062.49999999997</v>
      </c>
      <c r="G122" s="430"/>
      <c r="H122" s="430"/>
      <c r="I122" s="430"/>
      <c r="J122" s="430">
        <v>16087.499999999996</v>
      </c>
      <c r="K122" s="430">
        <v>150149.99999999997</v>
      </c>
    </row>
    <row r="123" spans="1:11">
      <c r="A123" s="467">
        <v>4</v>
      </c>
      <c r="B123" s="460" t="s">
        <v>549</v>
      </c>
      <c r="C123" s="344" t="s">
        <v>197</v>
      </c>
      <c r="D123" s="376">
        <v>2</v>
      </c>
      <c r="E123" s="354" t="s">
        <v>75</v>
      </c>
      <c r="F123" s="430">
        <v>116071.42857142857</v>
      </c>
      <c r="G123" s="430"/>
      <c r="H123" s="430"/>
      <c r="I123" s="430"/>
      <c r="J123" s="430">
        <v>13928.571428571428</v>
      </c>
      <c r="K123" s="430">
        <v>130000</v>
      </c>
    </row>
    <row r="124" spans="1:11">
      <c r="A124" s="467">
        <v>4</v>
      </c>
      <c r="B124" s="460" t="s">
        <v>550</v>
      </c>
      <c r="C124" s="344" t="s">
        <v>270</v>
      </c>
      <c r="D124" s="376">
        <v>1</v>
      </c>
      <c r="E124" s="354" t="s">
        <v>75</v>
      </c>
      <c r="F124" s="430">
        <v>1607.1428571428569</v>
      </c>
      <c r="G124" s="430"/>
      <c r="H124" s="430"/>
      <c r="I124" s="430"/>
      <c r="J124" s="430">
        <v>192.85714285714283</v>
      </c>
      <c r="K124" s="430">
        <v>1799.9999999999998</v>
      </c>
    </row>
    <row r="125" spans="1:11">
      <c r="A125" s="467">
        <v>3</v>
      </c>
      <c r="B125" s="461" t="s">
        <v>555</v>
      </c>
      <c r="C125" s="388" t="s">
        <v>245</v>
      </c>
      <c r="D125" s="376"/>
      <c r="E125" s="354"/>
      <c r="F125" s="430"/>
      <c r="G125" s="376"/>
      <c r="H125" s="376"/>
      <c r="I125" s="376"/>
      <c r="J125" s="430"/>
      <c r="K125" s="430"/>
    </row>
    <row r="126" spans="1:11">
      <c r="A126" s="467">
        <v>4</v>
      </c>
      <c r="B126" s="460" t="s">
        <v>547</v>
      </c>
      <c r="C126" s="344" t="s">
        <v>196</v>
      </c>
      <c r="D126" s="376">
        <v>15</v>
      </c>
      <c r="E126" s="354" t="s">
        <v>75</v>
      </c>
      <c r="F126" s="430">
        <v>803571.42857142852</v>
      </c>
      <c r="G126" s="430"/>
      <c r="H126" s="430"/>
      <c r="I126" s="430"/>
      <c r="J126" s="430">
        <v>96428.57142857142</v>
      </c>
      <c r="K126" s="430">
        <v>900000</v>
      </c>
    </row>
    <row r="127" spans="1:11">
      <c r="A127" s="467">
        <v>4</v>
      </c>
      <c r="B127" s="460" t="s">
        <v>548</v>
      </c>
      <c r="C127" s="344" t="s">
        <v>269</v>
      </c>
      <c r="D127" s="376">
        <v>105</v>
      </c>
      <c r="E127" s="354" t="s">
        <v>75</v>
      </c>
      <c r="F127" s="430">
        <v>328124.99999999994</v>
      </c>
      <c r="G127" s="430"/>
      <c r="H127" s="430"/>
      <c r="I127" s="430"/>
      <c r="J127" s="430">
        <v>39374.999999999993</v>
      </c>
      <c r="K127" s="430">
        <v>367499.99999999994</v>
      </c>
    </row>
    <row r="128" spans="1:11" ht="154">
      <c r="A128" s="467">
        <v>2</v>
      </c>
      <c r="B128" s="460">
        <v>19</v>
      </c>
      <c r="C128" s="344" t="s">
        <v>314</v>
      </c>
      <c r="D128" s="376"/>
      <c r="E128" s="354"/>
      <c r="F128" s="430"/>
      <c r="G128" s="376"/>
      <c r="H128" s="376"/>
      <c r="I128" s="376"/>
      <c r="J128" s="430"/>
      <c r="K128" s="430"/>
    </row>
    <row r="129" spans="1:11">
      <c r="A129" s="467">
        <v>3</v>
      </c>
      <c r="B129" s="460" t="s">
        <v>546</v>
      </c>
      <c r="C129" s="392" t="s">
        <v>275</v>
      </c>
      <c r="D129" s="376">
        <v>47</v>
      </c>
      <c r="E129" s="354" t="s">
        <v>237</v>
      </c>
      <c r="F129" s="430">
        <v>545535.71428571432</v>
      </c>
      <c r="G129" s="430"/>
      <c r="H129" s="430"/>
      <c r="I129" s="430"/>
      <c r="J129" s="430">
        <v>65464.285714285703</v>
      </c>
      <c r="K129" s="430">
        <v>611000</v>
      </c>
    </row>
    <row r="130" spans="1:11">
      <c r="A130" s="467">
        <v>3</v>
      </c>
      <c r="B130" s="460" t="s">
        <v>555</v>
      </c>
      <c r="C130" s="392" t="s">
        <v>276</v>
      </c>
      <c r="D130" s="376">
        <v>34</v>
      </c>
      <c r="E130" s="354" t="s">
        <v>237</v>
      </c>
      <c r="F130" s="430">
        <v>607142.85714285704</v>
      </c>
      <c r="G130" s="430"/>
      <c r="H130" s="430"/>
      <c r="I130" s="430"/>
      <c r="J130" s="430">
        <v>72857.142857142855</v>
      </c>
      <c r="K130" s="430">
        <v>679999.99999999988</v>
      </c>
    </row>
    <row r="131" spans="1:11">
      <c r="A131" s="467">
        <v>3</v>
      </c>
      <c r="B131" s="460" t="s">
        <v>556</v>
      </c>
      <c r="C131" s="392" t="s">
        <v>277</v>
      </c>
      <c r="D131" s="376">
        <v>6</v>
      </c>
      <c r="E131" s="354" t="s">
        <v>237</v>
      </c>
      <c r="F131" s="430">
        <v>257142.85714285713</v>
      </c>
      <c r="G131" s="430"/>
      <c r="H131" s="430"/>
      <c r="I131" s="430"/>
      <c r="J131" s="430">
        <v>30857.142857142855</v>
      </c>
      <c r="K131" s="430">
        <v>288000</v>
      </c>
    </row>
    <row r="132" spans="1:11" ht="78" customHeight="1">
      <c r="A132" s="467">
        <v>2</v>
      </c>
      <c r="B132" s="462">
        <v>20</v>
      </c>
      <c r="C132" s="356" t="s">
        <v>384</v>
      </c>
      <c r="D132" s="376">
        <v>1280</v>
      </c>
      <c r="E132" s="346" t="s">
        <v>250</v>
      </c>
      <c r="F132" s="430">
        <v>308571.42857142852</v>
      </c>
      <c r="G132" s="430"/>
      <c r="H132" s="430"/>
      <c r="I132" s="430"/>
      <c r="J132" s="430">
        <v>37028.571428571428</v>
      </c>
      <c r="K132" s="430">
        <v>345599.99999999994</v>
      </c>
    </row>
    <row r="133" spans="1:11" ht="59.25" customHeight="1">
      <c r="A133" s="467">
        <v>2</v>
      </c>
      <c r="B133" s="462">
        <f t="shared" ref="B133:B139" si="0">B132+1</f>
        <v>21</v>
      </c>
      <c r="C133" s="356" t="s">
        <v>315</v>
      </c>
      <c r="D133" s="376">
        <v>1280</v>
      </c>
      <c r="E133" s="346" t="s">
        <v>250</v>
      </c>
      <c r="F133" s="430">
        <v>914285.7142857142</v>
      </c>
      <c r="G133" s="430"/>
      <c r="H133" s="430"/>
      <c r="I133" s="430"/>
      <c r="J133" s="430">
        <v>109714.28571428571</v>
      </c>
      <c r="K133" s="430">
        <v>1023999.9999999999</v>
      </c>
    </row>
    <row r="134" spans="1:11" ht="56">
      <c r="A134" s="467">
        <v>2</v>
      </c>
      <c r="B134" s="462">
        <f t="shared" si="0"/>
        <v>22</v>
      </c>
      <c r="C134" s="356" t="s">
        <v>316</v>
      </c>
      <c r="D134" s="376">
        <v>120</v>
      </c>
      <c r="E134" s="346" t="s">
        <v>75</v>
      </c>
      <c r="F134" s="430">
        <v>74999.999999999985</v>
      </c>
      <c r="G134" s="430"/>
      <c r="H134" s="430"/>
      <c r="I134" s="430"/>
      <c r="J134" s="430">
        <v>8999.9999999999982</v>
      </c>
      <c r="K134" s="430">
        <v>83999.999999999985</v>
      </c>
    </row>
    <row r="135" spans="1:11" s="248" customFormat="1" ht="98">
      <c r="A135" s="468">
        <v>2</v>
      </c>
      <c r="B135" s="462">
        <f t="shared" si="0"/>
        <v>23</v>
      </c>
      <c r="C135" s="359" t="s">
        <v>285</v>
      </c>
      <c r="D135" s="376">
        <v>140</v>
      </c>
      <c r="E135" s="357" t="s">
        <v>31</v>
      </c>
      <c r="F135" s="430">
        <v>43749.999999999993</v>
      </c>
      <c r="G135" s="430"/>
      <c r="H135" s="430"/>
      <c r="I135" s="430"/>
      <c r="J135" s="430">
        <v>5249.9999999999991</v>
      </c>
      <c r="K135" s="430">
        <v>48999.999999999993</v>
      </c>
    </row>
    <row r="136" spans="1:11" s="248" customFormat="1" ht="59.25" customHeight="1">
      <c r="A136" s="468">
        <v>2</v>
      </c>
      <c r="B136" s="462">
        <f t="shared" si="0"/>
        <v>24</v>
      </c>
      <c r="C136" s="359" t="s">
        <v>317</v>
      </c>
      <c r="D136" s="376">
        <v>40</v>
      </c>
      <c r="E136" s="357" t="s">
        <v>31</v>
      </c>
      <c r="F136" s="430">
        <v>160714.28571428571</v>
      </c>
      <c r="G136" s="430"/>
      <c r="H136" s="430"/>
      <c r="I136" s="430"/>
      <c r="J136" s="430">
        <v>19285.714285714283</v>
      </c>
      <c r="K136" s="430">
        <v>180000</v>
      </c>
    </row>
    <row r="137" spans="1:11" s="248" customFormat="1" ht="84">
      <c r="A137" s="468">
        <v>2</v>
      </c>
      <c r="B137" s="462">
        <v>25</v>
      </c>
      <c r="C137" s="359" t="s">
        <v>318</v>
      </c>
      <c r="D137" s="376">
        <v>73</v>
      </c>
      <c r="E137" s="357" t="s">
        <v>31</v>
      </c>
      <c r="F137" s="430">
        <v>87991.07142857142</v>
      </c>
      <c r="G137" s="430"/>
      <c r="H137" s="430"/>
      <c r="I137" s="430"/>
      <c r="J137" s="430">
        <v>10558.928571428569</v>
      </c>
      <c r="K137" s="430">
        <v>98549.999999999985</v>
      </c>
    </row>
    <row r="138" spans="1:11" s="248" customFormat="1" ht="70">
      <c r="A138" s="468">
        <v>2</v>
      </c>
      <c r="B138" s="462">
        <v>26</v>
      </c>
      <c r="C138" s="359" t="s">
        <v>286</v>
      </c>
      <c r="D138" s="376">
        <v>100</v>
      </c>
      <c r="E138" s="346" t="s">
        <v>31</v>
      </c>
      <c r="F138" s="430">
        <v>491071.42857142852</v>
      </c>
      <c r="G138" s="430"/>
      <c r="H138" s="430"/>
      <c r="I138" s="430"/>
      <c r="J138" s="430">
        <v>58928.57142857142</v>
      </c>
      <c r="K138" s="430">
        <v>550000</v>
      </c>
    </row>
    <row r="139" spans="1:11" s="248" customFormat="1" ht="56">
      <c r="A139" s="468">
        <v>2</v>
      </c>
      <c r="B139" s="462">
        <f t="shared" si="0"/>
        <v>27</v>
      </c>
      <c r="C139" s="356" t="s">
        <v>287</v>
      </c>
      <c r="D139" s="376">
        <v>123</v>
      </c>
      <c r="E139" s="346" t="s">
        <v>31</v>
      </c>
      <c r="F139" s="430">
        <v>197678.57142857139</v>
      </c>
      <c r="G139" s="430"/>
      <c r="H139" s="430"/>
      <c r="I139" s="430"/>
      <c r="J139" s="430">
        <v>23721.428571428569</v>
      </c>
      <c r="K139" s="430">
        <v>221399.99999999997</v>
      </c>
    </row>
    <row r="140" spans="1:11" s="248" customFormat="1" ht="62.25" customHeight="1">
      <c r="A140" s="468">
        <v>2</v>
      </c>
      <c r="B140" s="462">
        <v>28</v>
      </c>
      <c r="C140" s="356" t="s">
        <v>319</v>
      </c>
      <c r="D140" s="376">
        <v>2995</v>
      </c>
      <c r="E140" s="346" t="s">
        <v>31</v>
      </c>
      <c r="F140" s="430">
        <v>1470758.9285714284</v>
      </c>
      <c r="G140" s="430"/>
      <c r="H140" s="430"/>
      <c r="I140" s="430"/>
      <c r="J140" s="430">
        <v>176491.07142857139</v>
      </c>
      <c r="K140" s="430">
        <v>1647249.9999999998</v>
      </c>
    </row>
    <row r="141" spans="1:11" s="248" customFormat="1" ht="62.25" customHeight="1">
      <c r="A141" s="468">
        <v>2</v>
      </c>
      <c r="B141" s="462">
        <v>29</v>
      </c>
      <c r="C141" s="356" t="s">
        <v>526</v>
      </c>
      <c r="D141" s="376"/>
      <c r="E141" s="346"/>
      <c r="F141" s="430"/>
      <c r="G141" s="430"/>
      <c r="H141" s="430"/>
      <c r="I141" s="430"/>
      <c r="J141" s="430"/>
      <c r="K141" s="430"/>
    </row>
    <row r="142" spans="1:11" s="248" customFormat="1" ht="135" customHeight="1">
      <c r="A142" s="468">
        <v>3</v>
      </c>
      <c r="B142" s="462" t="s">
        <v>546</v>
      </c>
      <c r="C142" s="356" t="s">
        <v>386</v>
      </c>
      <c r="D142" s="376">
        <v>6074</v>
      </c>
      <c r="E142" s="346" t="s">
        <v>237</v>
      </c>
      <c r="F142" s="430">
        <v>162696.42857142858</v>
      </c>
      <c r="G142" s="430"/>
      <c r="H142" s="430"/>
      <c r="I142" s="430"/>
      <c r="J142" s="430">
        <v>19523.571428571428</v>
      </c>
      <c r="K142" s="430">
        <v>182220</v>
      </c>
    </row>
    <row r="143" spans="1:11" s="248" customFormat="1" ht="37.5" customHeight="1">
      <c r="A143" s="468">
        <v>3</v>
      </c>
      <c r="B143" s="462" t="s">
        <v>555</v>
      </c>
      <c r="C143" s="356" t="s">
        <v>254</v>
      </c>
      <c r="D143" s="376">
        <v>3766</v>
      </c>
      <c r="E143" s="346" t="s">
        <v>237</v>
      </c>
      <c r="F143" s="430">
        <v>117687.49999999999</v>
      </c>
      <c r="G143" s="430"/>
      <c r="H143" s="430"/>
      <c r="I143" s="430"/>
      <c r="J143" s="430">
        <v>14122.499999999998</v>
      </c>
      <c r="K143" s="430">
        <v>131809.99999999997</v>
      </c>
    </row>
    <row r="144" spans="1:11" s="248" customFormat="1" ht="148.5" customHeight="1">
      <c r="A144" s="468">
        <v>2</v>
      </c>
      <c r="B144" s="462">
        <v>30</v>
      </c>
      <c r="C144" s="356" t="s">
        <v>288</v>
      </c>
      <c r="D144" s="376">
        <v>5</v>
      </c>
      <c r="E144" s="346" t="s">
        <v>75</v>
      </c>
      <c r="F144" s="430">
        <v>165178.57142857142</v>
      </c>
      <c r="G144" s="430"/>
      <c r="H144" s="430"/>
      <c r="I144" s="430"/>
      <c r="J144" s="430">
        <v>19821.428571428569</v>
      </c>
      <c r="K144" s="430">
        <v>185000</v>
      </c>
    </row>
    <row r="145" spans="1:11" s="248" customFormat="1" ht="56">
      <c r="A145" s="468">
        <v>2</v>
      </c>
      <c r="B145" s="462">
        <f>B144+1</f>
        <v>31</v>
      </c>
      <c r="C145" s="393" t="s">
        <v>479</v>
      </c>
      <c r="D145" s="376">
        <v>2993</v>
      </c>
      <c r="E145" s="342" t="s">
        <v>31</v>
      </c>
      <c r="F145" s="430">
        <v>1870624.9999999998</v>
      </c>
      <c r="G145" s="430"/>
      <c r="H145" s="430"/>
      <c r="I145" s="430"/>
      <c r="J145" s="430">
        <v>224474.99999999997</v>
      </c>
      <c r="K145" s="430">
        <v>2095099.9999999998</v>
      </c>
    </row>
    <row r="146" spans="1:11" s="248" customFormat="1" ht="56">
      <c r="A146" s="468">
        <v>2</v>
      </c>
      <c r="B146" s="462">
        <f>B145+1</f>
        <v>32</v>
      </c>
      <c r="C146" s="393" t="s">
        <v>480</v>
      </c>
      <c r="D146" s="376">
        <v>396</v>
      </c>
      <c r="E146" s="342" t="s">
        <v>31</v>
      </c>
      <c r="F146" s="430">
        <v>441964.28571428568</v>
      </c>
      <c r="G146" s="430"/>
      <c r="H146" s="430"/>
      <c r="I146" s="430"/>
      <c r="J146" s="430">
        <v>53035.714285714283</v>
      </c>
      <c r="K146" s="430">
        <v>494999.99999999994</v>
      </c>
    </row>
    <row r="147" spans="1:11" s="248" customFormat="1" ht="42">
      <c r="A147" s="468">
        <v>2</v>
      </c>
      <c r="B147" s="462">
        <v>33</v>
      </c>
      <c r="C147" s="358" t="s">
        <v>289</v>
      </c>
      <c r="D147" s="376">
        <v>297</v>
      </c>
      <c r="E147" s="342" t="s">
        <v>31</v>
      </c>
      <c r="F147" s="430">
        <v>92812.499999999985</v>
      </c>
      <c r="G147" s="430"/>
      <c r="H147" s="430"/>
      <c r="I147" s="430"/>
      <c r="J147" s="430">
        <v>11137.499999999998</v>
      </c>
      <c r="K147" s="430">
        <v>103949.99999999999</v>
      </c>
    </row>
    <row r="148" spans="1:11" s="248" customFormat="1" ht="84">
      <c r="A148" s="468">
        <v>2</v>
      </c>
      <c r="B148" s="462">
        <v>34</v>
      </c>
      <c r="C148" s="358" t="s">
        <v>290</v>
      </c>
      <c r="D148" s="376">
        <v>100</v>
      </c>
      <c r="E148" s="342" t="s">
        <v>31</v>
      </c>
      <c r="F148" s="430">
        <v>31249.999999999993</v>
      </c>
      <c r="G148" s="430"/>
      <c r="H148" s="430"/>
      <c r="I148" s="430"/>
      <c r="J148" s="430">
        <v>3749.9999999999991</v>
      </c>
      <c r="K148" s="430">
        <v>34999.999999999993</v>
      </c>
    </row>
    <row r="149" spans="1:11" s="248" customFormat="1" ht="107.25" customHeight="1">
      <c r="A149" s="468">
        <v>2</v>
      </c>
      <c r="B149" s="462">
        <v>35</v>
      </c>
      <c r="C149" s="358" t="s">
        <v>291</v>
      </c>
      <c r="D149" s="376">
        <v>100</v>
      </c>
      <c r="E149" s="342" t="s">
        <v>31</v>
      </c>
      <c r="F149" s="430">
        <v>714285.7142857142</v>
      </c>
      <c r="G149" s="430"/>
      <c r="H149" s="430"/>
      <c r="I149" s="430"/>
      <c r="J149" s="430">
        <v>85714.285714285696</v>
      </c>
      <c r="K149" s="430">
        <v>799999.99999999988</v>
      </c>
    </row>
    <row r="150" spans="1:11" s="248" customFormat="1" ht="30.75" customHeight="1">
      <c r="A150" s="468">
        <v>2</v>
      </c>
      <c r="B150" s="463">
        <v>36</v>
      </c>
      <c r="C150" s="394" t="s">
        <v>484</v>
      </c>
      <c r="D150" s="376">
        <v>500</v>
      </c>
      <c r="E150" s="342" t="s">
        <v>80</v>
      </c>
      <c r="F150" s="430">
        <v>40178.57142857142</v>
      </c>
      <c r="G150" s="430"/>
      <c r="H150" s="430"/>
      <c r="I150" s="430"/>
      <c r="J150" s="430">
        <v>4821.4285714285706</v>
      </c>
      <c r="K150" s="430">
        <v>44999.999999999993</v>
      </c>
    </row>
    <row r="151" spans="1:11" s="248" customFormat="1" ht="42">
      <c r="A151" s="468">
        <v>2</v>
      </c>
      <c r="B151" s="463">
        <v>37</v>
      </c>
      <c r="C151" s="394" t="s">
        <v>482</v>
      </c>
      <c r="D151" s="376">
        <v>500</v>
      </c>
      <c r="E151" s="342" t="s">
        <v>80</v>
      </c>
      <c r="F151" s="430">
        <v>44642.857142857138</v>
      </c>
      <c r="G151" s="430"/>
      <c r="H151" s="430"/>
      <c r="I151" s="430"/>
      <c r="J151" s="430">
        <v>5357.1428571428569</v>
      </c>
      <c r="K151" s="430">
        <v>49999.999999999993</v>
      </c>
    </row>
    <row r="152" spans="1:11" s="248" customFormat="1" ht="46.5" customHeight="1">
      <c r="A152" s="468">
        <v>2</v>
      </c>
      <c r="B152" s="463">
        <v>38</v>
      </c>
      <c r="C152" s="395" t="s">
        <v>396</v>
      </c>
      <c r="D152" s="376">
        <v>400</v>
      </c>
      <c r="E152" s="342" t="s">
        <v>80</v>
      </c>
      <c r="F152" s="430">
        <v>321428.57142857136</v>
      </c>
      <c r="G152" s="430"/>
      <c r="H152" s="430"/>
      <c r="I152" s="430"/>
      <c r="J152" s="430">
        <v>38571.428571428565</v>
      </c>
      <c r="K152" s="430">
        <v>359999.99999999994</v>
      </c>
    </row>
    <row r="153" spans="1:11" s="248" customFormat="1" ht="73.5" customHeight="1">
      <c r="A153" s="468">
        <v>2</v>
      </c>
      <c r="B153" s="463">
        <v>39</v>
      </c>
      <c r="C153" s="396" t="s">
        <v>483</v>
      </c>
      <c r="D153" s="376">
        <v>20</v>
      </c>
      <c r="E153" s="397" t="s">
        <v>251</v>
      </c>
      <c r="F153" s="430">
        <v>175000</v>
      </c>
      <c r="G153" s="430"/>
      <c r="H153" s="430"/>
      <c r="I153" s="430"/>
      <c r="J153" s="430">
        <v>21000</v>
      </c>
      <c r="K153" s="430">
        <v>196000</v>
      </c>
    </row>
    <row r="154" spans="1:11" s="248" customFormat="1" ht="70">
      <c r="A154" s="468">
        <v>2</v>
      </c>
      <c r="B154" s="463">
        <v>40</v>
      </c>
      <c r="C154" s="398" t="s">
        <v>388</v>
      </c>
      <c r="D154" s="376">
        <v>52</v>
      </c>
      <c r="E154" s="397" t="s">
        <v>75</v>
      </c>
      <c r="F154" s="430">
        <v>12535.714285714284</v>
      </c>
      <c r="G154" s="430"/>
      <c r="H154" s="430"/>
      <c r="I154" s="430"/>
      <c r="J154" s="430">
        <v>1504.2857142857142</v>
      </c>
      <c r="K154" s="430">
        <v>14039.999999999998</v>
      </c>
    </row>
    <row r="155" spans="1:11" s="248" customFormat="1" ht="42">
      <c r="A155" s="468">
        <v>2</v>
      </c>
      <c r="B155" s="463">
        <v>41</v>
      </c>
      <c r="C155" s="398" t="s">
        <v>292</v>
      </c>
      <c r="D155" s="376">
        <v>52</v>
      </c>
      <c r="E155" s="397" t="s">
        <v>75</v>
      </c>
      <c r="F155" s="430">
        <v>10446.428571428569</v>
      </c>
      <c r="G155" s="430"/>
      <c r="H155" s="430"/>
      <c r="I155" s="430"/>
      <c r="J155" s="430">
        <v>1253.5714285714284</v>
      </c>
      <c r="K155" s="430">
        <v>11699.999999999996</v>
      </c>
    </row>
    <row r="156" spans="1:11" s="248" customFormat="1" ht="42">
      <c r="A156" s="468">
        <v>2</v>
      </c>
      <c r="B156" s="463">
        <v>42</v>
      </c>
      <c r="C156" s="398" t="s">
        <v>293</v>
      </c>
      <c r="D156" s="376">
        <v>1480</v>
      </c>
      <c r="E156" s="397" t="s">
        <v>7</v>
      </c>
      <c r="F156" s="430">
        <v>132142.85714285713</v>
      </c>
      <c r="G156" s="430"/>
      <c r="H156" s="430"/>
      <c r="I156" s="430"/>
      <c r="J156" s="430">
        <v>15857.142857142857</v>
      </c>
      <c r="K156" s="430">
        <v>148000</v>
      </c>
    </row>
    <row r="157" spans="1:11" s="248" customFormat="1" ht="45" customHeight="1">
      <c r="A157" s="468">
        <v>2</v>
      </c>
      <c r="B157" s="463">
        <v>43</v>
      </c>
      <c r="C157" s="398" t="s">
        <v>294</v>
      </c>
      <c r="D157" s="376"/>
      <c r="E157" s="397"/>
      <c r="F157" s="430"/>
      <c r="G157" s="430"/>
      <c r="H157" s="430"/>
      <c r="I157" s="430"/>
      <c r="J157" s="430"/>
      <c r="K157" s="430"/>
    </row>
    <row r="158" spans="1:11" s="248" customFormat="1" ht="112">
      <c r="A158" s="468">
        <v>3</v>
      </c>
      <c r="B158" s="463" t="s">
        <v>546</v>
      </c>
      <c r="C158" s="398" t="s">
        <v>294</v>
      </c>
      <c r="D158" s="376">
        <v>148</v>
      </c>
      <c r="E158" s="397" t="s">
        <v>80</v>
      </c>
      <c r="F158" s="430">
        <v>158571.42857142855</v>
      </c>
      <c r="G158" s="430"/>
      <c r="H158" s="430"/>
      <c r="I158" s="430"/>
      <c r="J158" s="430">
        <v>19028.571428571428</v>
      </c>
      <c r="K158" s="430">
        <v>177599.99999999997</v>
      </c>
    </row>
    <row r="159" spans="1:11" s="248" customFormat="1" ht="141.75" customHeight="1">
      <c r="A159" s="468">
        <v>3</v>
      </c>
      <c r="B159" s="463" t="s">
        <v>555</v>
      </c>
      <c r="C159" s="398" t="s">
        <v>295</v>
      </c>
      <c r="D159" s="376">
        <v>1332</v>
      </c>
      <c r="E159" s="397" t="s">
        <v>80</v>
      </c>
      <c r="F159" s="430">
        <v>773035.7142857142</v>
      </c>
      <c r="G159" s="430"/>
      <c r="H159" s="430"/>
      <c r="I159" s="430"/>
      <c r="J159" s="430">
        <v>92764.285714285696</v>
      </c>
      <c r="K159" s="430">
        <v>865799.99999999988</v>
      </c>
    </row>
    <row r="160" spans="1:11" s="248" customFormat="1" ht="56">
      <c r="A160" s="468">
        <v>2</v>
      </c>
      <c r="B160" s="455">
        <v>44</v>
      </c>
      <c r="C160" s="351" t="s">
        <v>296</v>
      </c>
      <c r="D160" s="376">
        <v>2303</v>
      </c>
      <c r="E160" s="346" t="s">
        <v>31</v>
      </c>
      <c r="F160" s="430">
        <v>472937.49999999994</v>
      </c>
      <c r="G160" s="430"/>
      <c r="H160" s="430"/>
      <c r="I160" s="430"/>
      <c r="J160" s="430">
        <v>56752.499999999993</v>
      </c>
      <c r="K160" s="430">
        <v>529689.99999999988</v>
      </c>
    </row>
    <row r="161" spans="1:11" s="248" customFormat="1" ht="56">
      <c r="A161" s="468">
        <v>2</v>
      </c>
      <c r="B161" s="455">
        <v>45</v>
      </c>
      <c r="C161" s="351" t="s">
        <v>297</v>
      </c>
      <c r="D161" s="376">
        <v>2303</v>
      </c>
      <c r="E161" s="346" t="s">
        <v>31</v>
      </c>
      <c r="F161" s="430">
        <v>1439374.9999999998</v>
      </c>
      <c r="G161" s="430"/>
      <c r="H161" s="430"/>
      <c r="I161" s="430"/>
      <c r="J161" s="430">
        <v>172724.99999999997</v>
      </c>
      <c r="K161" s="430">
        <v>1612099.9999999998</v>
      </c>
    </row>
    <row r="162" spans="1:11" s="248" customFormat="1" ht="109.5" customHeight="1">
      <c r="A162" s="468">
        <v>2</v>
      </c>
      <c r="B162" s="455">
        <v>46</v>
      </c>
      <c r="C162" s="351" t="s">
        <v>320</v>
      </c>
      <c r="D162" s="376">
        <v>2303</v>
      </c>
      <c r="E162" s="346" t="s">
        <v>31</v>
      </c>
      <c r="F162" s="430">
        <v>616875</v>
      </c>
      <c r="G162" s="430"/>
      <c r="H162" s="430"/>
      <c r="I162" s="430"/>
      <c r="J162" s="430">
        <v>74024.999999999985</v>
      </c>
      <c r="K162" s="430">
        <v>690900</v>
      </c>
    </row>
    <row r="163" spans="1:11" s="248" customFormat="1" ht="150.75" customHeight="1">
      <c r="A163" s="468">
        <v>2</v>
      </c>
      <c r="B163" s="464">
        <v>47</v>
      </c>
      <c r="C163" s="352" t="s">
        <v>328</v>
      </c>
      <c r="D163" s="376">
        <v>232</v>
      </c>
      <c r="E163" s="401" t="s">
        <v>31</v>
      </c>
      <c r="F163" s="430">
        <v>476428.57142857142</v>
      </c>
      <c r="G163" s="430"/>
      <c r="H163" s="430"/>
      <c r="I163" s="430"/>
      <c r="J163" s="430">
        <v>57171.428571428565</v>
      </c>
      <c r="K163" s="430">
        <v>533600</v>
      </c>
    </row>
    <row r="164" spans="1:11" s="248" customFormat="1" ht="98">
      <c r="A164" s="468">
        <v>2</v>
      </c>
      <c r="B164" s="455">
        <v>48</v>
      </c>
      <c r="C164" s="351" t="s">
        <v>298</v>
      </c>
      <c r="D164" s="376">
        <v>922</v>
      </c>
      <c r="E164" s="346" t="s">
        <v>31</v>
      </c>
      <c r="F164" s="430">
        <v>1728749.9999999998</v>
      </c>
      <c r="G164" s="430"/>
      <c r="H164" s="430"/>
      <c r="I164" s="430"/>
      <c r="J164" s="430">
        <v>207449.99999999997</v>
      </c>
      <c r="K164" s="430">
        <v>1936199.9999999998</v>
      </c>
    </row>
    <row r="165" spans="1:11" s="248" customFormat="1" ht="70">
      <c r="A165" s="468">
        <v>2</v>
      </c>
      <c r="B165" s="455">
        <v>49</v>
      </c>
      <c r="C165" s="351" t="s">
        <v>299</v>
      </c>
      <c r="D165" s="376">
        <v>6137</v>
      </c>
      <c r="E165" s="346" t="s">
        <v>80</v>
      </c>
      <c r="F165" s="430">
        <v>191781.24999999997</v>
      </c>
      <c r="G165" s="430"/>
      <c r="H165" s="430"/>
      <c r="I165" s="430"/>
      <c r="J165" s="430">
        <v>23013.749999999996</v>
      </c>
      <c r="K165" s="430">
        <v>214794.99999999997</v>
      </c>
    </row>
    <row r="166" spans="1:11" s="248" customFormat="1" ht="70">
      <c r="A166" s="468">
        <v>2</v>
      </c>
      <c r="B166" s="455">
        <v>50</v>
      </c>
      <c r="C166" s="351" t="s">
        <v>321</v>
      </c>
      <c r="D166" s="376">
        <v>6137</v>
      </c>
      <c r="E166" s="346" t="s">
        <v>80</v>
      </c>
      <c r="F166" s="430">
        <v>82191.96428571429</v>
      </c>
      <c r="G166" s="430"/>
      <c r="H166" s="430"/>
      <c r="I166" s="430"/>
      <c r="J166" s="430">
        <v>9863.0357142857138</v>
      </c>
      <c r="K166" s="430">
        <v>92055</v>
      </c>
    </row>
    <row r="167" spans="1:11" s="248" customFormat="1" ht="93" customHeight="1">
      <c r="A167" s="468">
        <v>2</v>
      </c>
      <c r="B167" s="455">
        <v>51</v>
      </c>
      <c r="C167" s="351" t="s">
        <v>327</v>
      </c>
      <c r="D167" s="376">
        <v>6137</v>
      </c>
      <c r="E167" s="346" t="s">
        <v>80</v>
      </c>
      <c r="F167" s="430">
        <v>164383.92857142858</v>
      </c>
      <c r="G167" s="430"/>
      <c r="H167" s="430"/>
      <c r="I167" s="430"/>
      <c r="J167" s="430">
        <v>19726.071428571428</v>
      </c>
      <c r="K167" s="430">
        <v>184110</v>
      </c>
    </row>
    <row r="168" spans="1:11" s="248" customFormat="1" ht="180.75" customHeight="1">
      <c r="A168" s="468">
        <v>2</v>
      </c>
      <c r="B168" s="455">
        <v>52</v>
      </c>
      <c r="C168" s="351" t="s">
        <v>326</v>
      </c>
      <c r="D168" s="376">
        <v>309</v>
      </c>
      <c r="E168" s="354" t="s">
        <v>31</v>
      </c>
      <c r="F168" s="430">
        <v>1793303.5714285714</v>
      </c>
      <c r="G168" s="430"/>
      <c r="H168" s="430"/>
      <c r="I168" s="430"/>
      <c r="J168" s="430">
        <v>215196.42857142855</v>
      </c>
      <c r="K168" s="430">
        <v>2008500</v>
      </c>
    </row>
    <row r="169" spans="1:11" s="248" customFormat="1" ht="112">
      <c r="A169" s="468">
        <v>2</v>
      </c>
      <c r="B169" s="455">
        <v>53</v>
      </c>
      <c r="C169" s="355" t="s">
        <v>300</v>
      </c>
      <c r="D169" s="376">
        <v>155</v>
      </c>
      <c r="E169" s="354" t="s">
        <v>31</v>
      </c>
      <c r="F169" s="430">
        <v>1107142.857142857</v>
      </c>
      <c r="G169" s="430"/>
      <c r="H169" s="430"/>
      <c r="I169" s="430"/>
      <c r="J169" s="430">
        <v>132857.14285714284</v>
      </c>
      <c r="K169" s="430">
        <v>1240000</v>
      </c>
    </row>
    <row r="170" spans="1:11" s="248" customFormat="1" ht="112">
      <c r="A170" s="468">
        <v>2</v>
      </c>
      <c r="B170" s="455">
        <v>54</v>
      </c>
      <c r="C170" s="351" t="s">
        <v>301</v>
      </c>
      <c r="D170" s="376">
        <v>78</v>
      </c>
      <c r="E170" s="346" t="s">
        <v>31</v>
      </c>
      <c r="F170" s="430">
        <v>626785.7142857142</v>
      </c>
      <c r="G170" s="430"/>
      <c r="H170" s="430"/>
      <c r="I170" s="430"/>
      <c r="J170" s="430">
        <v>75214.28571428571</v>
      </c>
      <c r="K170" s="430">
        <v>701999.99999999988</v>
      </c>
    </row>
    <row r="171" spans="1:11" s="248" customFormat="1" ht="120.75" customHeight="1">
      <c r="A171" s="468">
        <v>2</v>
      </c>
      <c r="B171" s="455">
        <v>55</v>
      </c>
      <c r="C171" s="351" t="s">
        <v>322</v>
      </c>
      <c r="D171" s="376">
        <v>155</v>
      </c>
      <c r="E171" s="346" t="s">
        <v>31</v>
      </c>
      <c r="F171" s="430">
        <v>871874.99999999988</v>
      </c>
      <c r="G171" s="430"/>
      <c r="H171" s="430"/>
      <c r="I171" s="430"/>
      <c r="J171" s="430">
        <v>104624.99999999999</v>
      </c>
      <c r="K171" s="430">
        <v>976499.99999999988</v>
      </c>
    </row>
    <row r="172" spans="1:11" s="248" customFormat="1" ht="271.5" customHeight="1">
      <c r="A172" s="468">
        <v>2</v>
      </c>
      <c r="B172" s="455">
        <v>56</v>
      </c>
      <c r="C172" s="356" t="s">
        <v>323</v>
      </c>
      <c r="D172" s="376">
        <v>309</v>
      </c>
      <c r="E172" s="346" t="s">
        <v>31</v>
      </c>
      <c r="F172" s="430">
        <v>2207142.8571428568</v>
      </c>
      <c r="G172" s="430"/>
      <c r="H172" s="430"/>
      <c r="I172" s="430"/>
      <c r="J172" s="430">
        <v>264857.14285714284</v>
      </c>
      <c r="K172" s="430">
        <v>2471999.9999999995</v>
      </c>
    </row>
    <row r="173" spans="1:11" s="248" customFormat="1" ht="98">
      <c r="A173" s="468">
        <v>2</v>
      </c>
      <c r="B173" s="465">
        <v>57</v>
      </c>
      <c r="C173" s="403" t="s">
        <v>337</v>
      </c>
      <c r="D173" s="376"/>
      <c r="E173" s="346"/>
      <c r="F173" s="430"/>
      <c r="G173" s="376"/>
      <c r="H173" s="376"/>
      <c r="I173" s="376"/>
      <c r="J173" s="430"/>
      <c r="K173" s="430"/>
    </row>
    <row r="174" spans="1:11" s="248" customFormat="1">
      <c r="A174" s="468">
        <v>3</v>
      </c>
      <c r="B174" s="465" t="s">
        <v>546</v>
      </c>
      <c r="C174" s="403" t="s">
        <v>338</v>
      </c>
      <c r="D174" s="376">
        <v>1</v>
      </c>
      <c r="E174" s="404" t="s">
        <v>75</v>
      </c>
      <c r="F174" s="430">
        <v>71428.57142857142</v>
      </c>
      <c r="G174" s="430"/>
      <c r="H174" s="430"/>
      <c r="I174" s="430"/>
      <c r="J174" s="430">
        <v>8571.4285714285706</v>
      </c>
      <c r="K174" s="430">
        <v>79999.999999999985</v>
      </c>
    </row>
    <row r="175" spans="1:11" s="248" customFormat="1">
      <c r="A175" s="468">
        <v>3</v>
      </c>
      <c r="B175" s="465" t="s">
        <v>555</v>
      </c>
      <c r="C175" s="403" t="s">
        <v>339</v>
      </c>
      <c r="D175" s="376">
        <v>10</v>
      </c>
      <c r="E175" s="404" t="s">
        <v>75</v>
      </c>
      <c r="F175" s="430">
        <v>892857.14285714272</v>
      </c>
      <c r="G175" s="430"/>
      <c r="H175" s="430"/>
      <c r="I175" s="430"/>
      <c r="J175" s="430">
        <v>107142.85714285712</v>
      </c>
      <c r="K175" s="430">
        <v>999999.99999999988</v>
      </c>
    </row>
    <row r="176" spans="1:11" s="248" customFormat="1" ht="70">
      <c r="A176" s="468">
        <v>2</v>
      </c>
      <c r="B176" s="465">
        <v>58</v>
      </c>
      <c r="C176" s="356" t="s">
        <v>340</v>
      </c>
      <c r="D176" s="376">
        <v>70</v>
      </c>
      <c r="E176" s="404" t="s">
        <v>7</v>
      </c>
      <c r="F176" s="430">
        <v>33750</v>
      </c>
      <c r="G176" s="430"/>
      <c r="H176" s="430"/>
      <c r="I176" s="430"/>
      <c r="J176" s="430">
        <v>4050</v>
      </c>
      <c r="K176" s="430">
        <v>37800</v>
      </c>
    </row>
    <row r="177" spans="1:11" s="248" customFormat="1" ht="363.75" customHeight="1">
      <c r="A177" s="468">
        <v>2</v>
      </c>
      <c r="B177" s="465">
        <v>59</v>
      </c>
      <c r="C177" s="341" t="s">
        <v>341</v>
      </c>
      <c r="D177" s="376"/>
      <c r="E177" s="346"/>
      <c r="F177" s="430"/>
      <c r="G177" s="376"/>
      <c r="H177" s="376"/>
      <c r="I177" s="376"/>
      <c r="J177" s="430"/>
      <c r="K177" s="430"/>
    </row>
    <row r="178" spans="1:11" s="248" customFormat="1">
      <c r="A178" s="468">
        <v>3</v>
      </c>
      <c r="B178" s="465" t="s">
        <v>546</v>
      </c>
      <c r="C178" s="403" t="s">
        <v>342</v>
      </c>
      <c r="D178" s="376">
        <v>70</v>
      </c>
      <c r="E178" s="346" t="s">
        <v>237</v>
      </c>
      <c r="F178" s="430"/>
      <c r="G178" s="430"/>
      <c r="H178" s="430"/>
      <c r="I178" s="430"/>
      <c r="J178" s="430"/>
      <c r="K178" s="430"/>
    </row>
    <row r="179" spans="1:11" s="242" customFormat="1">
      <c r="A179" s="469">
        <v>4</v>
      </c>
      <c r="B179" s="457" t="s">
        <v>547</v>
      </c>
      <c r="C179" s="296" t="s">
        <v>497</v>
      </c>
      <c r="D179" s="272"/>
      <c r="E179" s="286"/>
      <c r="F179" s="423">
        <v>1056250</v>
      </c>
      <c r="G179" s="422"/>
      <c r="H179" s="422"/>
      <c r="I179" s="422"/>
      <c r="J179" s="423">
        <v>126749.99999999999</v>
      </c>
      <c r="K179" s="286">
        <v>1183000</v>
      </c>
    </row>
    <row r="180" spans="1:11" s="242" customFormat="1">
      <c r="A180" s="469">
        <v>4</v>
      </c>
      <c r="B180" s="457" t="s">
        <v>548</v>
      </c>
      <c r="C180" s="296" t="s">
        <v>495</v>
      </c>
      <c r="D180" s="272"/>
      <c r="E180" s="286"/>
      <c r="F180" s="423">
        <v>487499.99999999994</v>
      </c>
      <c r="G180" s="422"/>
      <c r="H180" s="422"/>
      <c r="I180" s="422"/>
      <c r="J180" s="423">
        <v>58499.999999999985</v>
      </c>
      <c r="K180" s="286">
        <v>545999.99999999988</v>
      </c>
    </row>
    <row r="181" spans="1:11" s="242" customFormat="1">
      <c r="A181" s="469">
        <v>4</v>
      </c>
      <c r="B181" s="457" t="s">
        <v>549</v>
      </c>
      <c r="C181" s="296" t="s">
        <v>496</v>
      </c>
      <c r="D181" s="272"/>
      <c r="E181" s="286"/>
      <c r="F181" s="423">
        <v>81250</v>
      </c>
      <c r="G181" s="422"/>
      <c r="H181" s="422"/>
      <c r="I181" s="422"/>
      <c r="J181" s="423">
        <v>9750</v>
      </c>
      <c r="K181" s="286">
        <v>91000</v>
      </c>
    </row>
    <row r="182" spans="1:11" s="248" customFormat="1" ht="87.75" customHeight="1">
      <c r="A182" s="468">
        <v>2</v>
      </c>
      <c r="B182" s="465">
        <v>60</v>
      </c>
      <c r="C182" s="341" t="s">
        <v>343</v>
      </c>
      <c r="D182" s="376"/>
      <c r="E182" s="346"/>
      <c r="F182" s="430"/>
      <c r="G182" s="376"/>
      <c r="H182" s="376"/>
      <c r="I182" s="376"/>
      <c r="J182" s="430"/>
      <c r="K182" s="430"/>
    </row>
    <row r="183" spans="1:11" s="248" customFormat="1">
      <c r="A183" s="468">
        <v>3</v>
      </c>
      <c r="B183" s="465" t="s">
        <v>546</v>
      </c>
      <c r="C183" s="341" t="s">
        <v>344</v>
      </c>
      <c r="D183" s="376">
        <v>1</v>
      </c>
      <c r="E183" s="346" t="s">
        <v>75</v>
      </c>
      <c r="F183" s="430">
        <v>199107.14285714284</v>
      </c>
      <c r="G183" s="430"/>
      <c r="H183" s="430"/>
      <c r="I183" s="430"/>
      <c r="J183" s="430">
        <v>23892.857142857141</v>
      </c>
      <c r="K183" s="430">
        <v>222999.99999999997</v>
      </c>
    </row>
    <row r="184" spans="1:11" s="248" customFormat="1" ht="28">
      <c r="A184" s="468"/>
      <c r="B184" s="466"/>
      <c r="C184" s="368" t="s">
        <v>345</v>
      </c>
      <c r="D184" s="405"/>
      <c r="E184" s="346"/>
      <c r="F184" s="440">
        <v>113853888.39285713</v>
      </c>
      <c r="G184" s="270"/>
      <c r="H184" s="270"/>
      <c r="I184" s="270"/>
      <c r="J184" s="440">
        <v>13662466.607142858</v>
      </c>
      <c r="K184" s="440">
        <v>127516355</v>
      </c>
    </row>
    <row r="185" spans="1:11" s="248" customFormat="1">
      <c r="A185" s="468"/>
      <c r="B185" s="249"/>
      <c r="C185" s="250"/>
      <c r="D185" s="250"/>
      <c r="E185" s="251"/>
      <c r="F185" s="441"/>
      <c r="G185" s="251"/>
      <c r="H185" s="251"/>
      <c r="I185" s="251"/>
      <c r="J185" s="441"/>
      <c r="K185" s="441"/>
    </row>
    <row r="186" spans="1:11" s="248" customFormat="1">
      <c r="A186" s="468"/>
      <c r="B186" s="249"/>
      <c r="C186" s="250"/>
      <c r="D186" s="250"/>
      <c r="E186" s="251"/>
      <c r="F186" s="441"/>
      <c r="G186" s="251"/>
      <c r="H186" s="251"/>
      <c r="I186" s="251"/>
      <c r="J186" s="441"/>
      <c r="K186" s="441"/>
    </row>
    <row r="187" spans="1:11" s="248" customFormat="1">
      <c r="A187" s="468"/>
      <c r="B187" s="249"/>
      <c r="C187" s="250"/>
      <c r="D187" s="250"/>
      <c r="E187" s="251"/>
      <c r="F187" s="441"/>
      <c r="G187" s="251"/>
      <c r="H187" s="251"/>
      <c r="I187" s="251"/>
      <c r="J187" s="441"/>
      <c r="K187" s="441"/>
    </row>
    <row r="188" spans="1:11" s="248" customFormat="1">
      <c r="A188" s="468"/>
      <c r="B188" s="249"/>
      <c r="C188" s="250"/>
      <c r="D188" s="250"/>
      <c r="E188" s="251"/>
      <c r="F188" s="441"/>
      <c r="G188" s="251"/>
      <c r="H188" s="251"/>
      <c r="I188" s="251"/>
      <c r="J188" s="441"/>
      <c r="K188" s="441"/>
    </row>
    <row r="189" spans="1:11" s="248" customFormat="1">
      <c r="A189" s="468"/>
      <c r="B189" s="249"/>
      <c r="C189" s="250"/>
      <c r="D189" s="250"/>
      <c r="E189" s="251"/>
      <c r="F189" s="441"/>
      <c r="G189" s="251"/>
      <c r="H189" s="251"/>
      <c r="I189" s="251"/>
      <c r="J189" s="441"/>
      <c r="K189" s="441"/>
    </row>
    <row r="190" spans="1:11" s="248" customFormat="1">
      <c r="A190" s="468"/>
      <c r="B190" s="249"/>
      <c r="C190" s="250"/>
      <c r="D190" s="250"/>
      <c r="E190" s="251"/>
      <c r="F190" s="441"/>
      <c r="G190" s="251"/>
      <c r="H190" s="251"/>
      <c r="I190" s="251"/>
      <c r="J190" s="441"/>
      <c r="K190" s="441"/>
    </row>
    <row r="191" spans="1:11" s="248" customFormat="1">
      <c r="A191" s="468"/>
      <c r="B191" s="249"/>
      <c r="C191" s="250"/>
      <c r="D191" s="250"/>
      <c r="E191" s="244"/>
      <c r="F191" s="246"/>
      <c r="G191" s="244"/>
      <c r="H191" s="244"/>
      <c r="I191" s="244"/>
      <c r="J191" s="246"/>
      <c r="K191" s="246"/>
    </row>
    <row r="192" spans="1:11" s="248" customFormat="1">
      <c r="A192" s="468"/>
      <c r="B192" s="249"/>
      <c r="C192" s="250"/>
      <c r="D192" s="250"/>
      <c r="E192" s="244"/>
      <c r="F192" s="246"/>
      <c r="G192" s="244"/>
      <c r="H192" s="244"/>
      <c r="I192" s="244"/>
      <c r="J192" s="246"/>
      <c r="K192" s="246"/>
    </row>
    <row r="193" spans="1:11" s="248" customFormat="1">
      <c r="A193" s="468"/>
      <c r="B193" s="249"/>
      <c r="C193" s="250"/>
      <c r="D193" s="250"/>
      <c r="E193" s="244"/>
      <c r="F193" s="246"/>
      <c r="G193" s="244"/>
      <c r="H193" s="244"/>
      <c r="I193" s="244"/>
      <c r="J193" s="246"/>
      <c r="K193" s="246"/>
    </row>
    <row r="194" spans="1:11" s="248" customFormat="1" ht="18.75" customHeight="1">
      <c r="A194" s="468"/>
      <c r="B194" s="249"/>
      <c r="C194" s="250"/>
      <c r="D194" s="250"/>
      <c r="E194" s="244"/>
      <c r="F194" s="246"/>
      <c r="G194" s="244"/>
      <c r="H194" s="244"/>
      <c r="I194" s="244"/>
      <c r="J194" s="246"/>
      <c r="K194" s="246"/>
    </row>
    <row r="195" spans="1:11">
      <c r="C195" s="250"/>
      <c r="D195" s="250"/>
      <c r="E195" s="244"/>
      <c r="F195" s="246"/>
      <c r="G195" s="244"/>
      <c r="H195" s="244"/>
      <c r="I195" s="244"/>
      <c r="J195" s="246"/>
      <c r="K195" s="246"/>
    </row>
    <row r="196" spans="1:11" ht="38.25" customHeight="1">
      <c r="C196" s="250"/>
      <c r="D196" s="250"/>
      <c r="E196" s="244"/>
      <c r="F196" s="246"/>
      <c r="G196" s="244"/>
      <c r="H196" s="244"/>
      <c r="I196" s="244"/>
      <c r="J196" s="246"/>
      <c r="K196" s="246"/>
    </row>
    <row r="197" spans="1:11">
      <c r="C197" s="250"/>
      <c r="D197" s="250"/>
      <c r="E197" s="244"/>
      <c r="F197" s="246"/>
      <c r="G197" s="244"/>
      <c r="H197" s="244"/>
      <c r="I197" s="244"/>
      <c r="J197" s="246"/>
      <c r="K197" s="246"/>
    </row>
    <row r="198" spans="1:11">
      <c r="C198" s="250"/>
      <c r="D198" s="250"/>
      <c r="E198" s="244"/>
      <c r="F198" s="246"/>
      <c r="G198" s="244"/>
      <c r="H198" s="244"/>
      <c r="I198" s="244"/>
      <c r="J198" s="246"/>
      <c r="K198" s="246"/>
    </row>
    <row r="199" spans="1:11">
      <c r="C199" s="250"/>
      <c r="D199" s="250"/>
      <c r="E199" s="244"/>
      <c r="F199" s="246"/>
      <c r="G199" s="244"/>
      <c r="H199" s="244"/>
      <c r="I199" s="244"/>
      <c r="J199" s="246"/>
      <c r="K199" s="246"/>
    </row>
    <row r="200" spans="1:11" s="249" customFormat="1">
      <c r="A200" s="470"/>
      <c r="C200" s="250"/>
      <c r="D200" s="250"/>
      <c r="E200" s="244"/>
      <c r="F200" s="246"/>
      <c r="G200" s="244"/>
      <c r="H200" s="244"/>
      <c r="I200" s="244"/>
      <c r="J200" s="246"/>
      <c r="K200" s="246"/>
    </row>
    <row r="201" spans="1:11" s="249" customFormat="1">
      <c r="A201" s="470"/>
      <c r="C201" s="250"/>
      <c r="D201" s="250"/>
      <c r="E201" s="244"/>
      <c r="F201" s="246"/>
      <c r="G201" s="244"/>
      <c r="H201" s="244"/>
      <c r="I201" s="244"/>
      <c r="J201" s="246"/>
      <c r="K201" s="246"/>
    </row>
    <row r="202" spans="1:11" s="249" customFormat="1">
      <c r="A202" s="470"/>
      <c r="C202" s="250"/>
      <c r="D202" s="250"/>
      <c r="E202" s="244"/>
      <c r="F202" s="246"/>
      <c r="G202" s="244"/>
      <c r="H202" s="244"/>
      <c r="I202" s="244"/>
      <c r="J202" s="246"/>
      <c r="K202" s="246"/>
    </row>
    <row r="203" spans="1:11" s="249" customFormat="1">
      <c r="A203" s="470"/>
      <c r="C203" s="250"/>
      <c r="D203" s="250"/>
      <c r="E203" s="244"/>
      <c r="F203" s="246"/>
      <c r="G203" s="244"/>
      <c r="H203" s="244"/>
      <c r="I203" s="244"/>
      <c r="J203" s="246"/>
      <c r="K203" s="246"/>
    </row>
    <row r="204" spans="1:11" s="249" customFormat="1">
      <c r="A204" s="470"/>
      <c r="C204" s="250"/>
      <c r="D204" s="250"/>
      <c r="E204" s="244"/>
      <c r="F204" s="246"/>
      <c r="G204" s="244"/>
      <c r="H204" s="244"/>
      <c r="I204" s="244"/>
      <c r="J204" s="246"/>
      <c r="K204" s="246"/>
    </row>
    <row r="205" spans="1:11" s="249" customFormat="1">
      <c r="A205" s="470"/>
      <c r="C205" s="250"/>
      <c r="D205" s="250"/>
      <c r="E205" s="244"/>
      <c r="F205" s="246"/>
      <c r="G205" s="244"/>
      <c r="H205" s="244"/>
      <c r="I205" s="244"/>
      <c r="J205" s="246"/>
      <c r="K205" s="246"/>
    </row>
    <row r="206" spans="1:11" s="249" customFormat="1">
      <c r="A206" s="470"/>
      <c r="C206" s="250"/>
      <c r="D206" s="250"/>
      <c r="E206" s="244"/>
      <c r="F206" s="246"/>
      <c r="G206" s="244"/>
      <c r="H206" s="244"/>
      <c r="I206" s="244"/>
      <c r="J206" s="246"/>
      <c r="K206" s="246"/>
    </row>
    <row r="207" spans="1:11" s="249" customFormat="1">
      <c r="A207" s="470"/>
      <c r="C207" s="250"/>
      <c r="D207" s="250"/>
      <c r="E207" s="244"/>
      <c r="F207" s="246"/>
      <c r="G207" s="244"/>
      <c r="H207" s="244"/>
      <c r="I207" s="244"/>
      <c r="J207" s="246"/>
      <c r="K207" s="246"/>
    </row>
    <row r="208" spans="1:11" s="249" customFormat="1">
      <c r="A208" s="470"/>
      <c r="C208" s="250"/>
      <c r="D208" s="250"/>
      <c r="E208" s="244"/>
      <c r="F208" s="246"/>
      <c r="G208" s="244"/>
      <c r="H208" s="244"/>
      <c r="I208" s="244"/>
      <c r="J208" s="246"/>
      <c r="K208" s="246"/>
    </row>
    <row r="209" spans="1:11" s="249" customFormat="1">
      <c r="A209" s="470"/>
      <c r="C209" s="250"/>
      <c r="D209" s="250"/>
      <c r="E209" s="244"/>
      <c r="F209" s="246"/>
      <c r="G209" s="244"/>
      <c r="H209" s="244"/>
      <c r="I209" s="244"/>
      <c r="J209" s="246"/>
      <c r="K209" s="246"/>
    </row>
    <row r="210" spans="1:11" s="249" customFormat="1">
      <c r="A210" s="470"/>
      <c r="C210" s="250"/>
      <c r="D210" s="250"/>
      <c r="E210" s="244"/>
      <c r="F210" s="246"/>
      <c r="G210" s="244"/>
      <c r="H210" s="244"/>
      <c r="I210" s="244"/>
      <c r="J210" s="246"/>
      <c r="K210" s="246"/>
    </row>
    <row r="211" spans="1:11" s="249" customFormat="1">
      <c r="A211" s="470"/>
      <c r="C211" s="250"/>
      <c r="D211" s="250"/>
      <c r="E211" s="244"/>
      <c r="F211" s="246"/>
      <c r="G211" s="244"/>
      <c r="H211" s="244"/>
      <c r="I211" s="244"/>
      <c r="J211" s="246"/>
      <c r="K211" s="246"/>
    </row>
    <row r="212" spans="1:11" s="249" customFormat="1">
      <c r="A212" s="470"/>
      <c r="C212" s="250"/>
      <c r="D212" s="250"/>
      <c r="E212" s="244"/>
      <c r="F212" s="246"/>
      <c r="G212" s="244"/>
      <c r="H212" s="244"/>
      <c r="I212" s="244"/>
      <c r="J212" s="246"/>
      <c r="K212" s="246"/>
    </row>
    <row r="213" spans="1:11" s="249" customFormat="1">
      <c r="A213" s="470"/>
      <c r="C213" s="250"/>
      <c r="D213" s="250"/>
      <c r="E213" s="244"/>
      <c r="F213" s="246"/>
      <c r="G213" s="244"/>
      <c r="H213" s="244"/>
      <c r="I213" s="244"/>
      <c r="J213" s="246"/>
      <c r="K213" s="246"/>
    </row>
    <row r="214" spans="1:11" s="249" customFormat="1">
      <c r="A214" s="470"/>
      <c r="C214" s="250"/>
      <c r="D214" s="250"/>
      <c r="E214" s="244"/>
      <c r="F214" s="246"/>
      <c r="G214" s="244"/>
      <c r="H214" s="244"/>
      <c r="I214" s="244"/>
      <c r="J214" s="246"/>
      <c r="K214" s="246"/>
    </row>
    <row r="215" spans="1:11" s="249" customFormat="1">
      <c r="A215" s="470"/>
      <c r="C215" s="250"/>
      <c r="D215" s="250"/>
      <c r="E215" s="244"/>
      <c r="F215" s="246"/>
      <c r="G215" s="244"/>
      <c r="H215" s="244"/>
      <c r="I215" s="244"/>
      <c r="J215" s="246"/>
      <c r="K215" s="246"/>
    </row>
    <row r="216" spans="1:11" s="253" customFormat="1">
      <c r="A216" s="471"/>
      <c r="B216" s="249"/>
      <c r="C216" s="250"/>
      <c r="D216" s="250"/>
      <c r="E216" s="244"/>
      <c r="F216" s="246"/>
      <c r="G216" s="244"/>
      <c r="H216" s="244"/>
      <c r="I216" s="244"/>
      <c r="J216" s="246"/>
      <c r="K216" s="246"/>
    </row>
    <row r="217" spans="1:11" s="253" customFormat="1">
      <c r="A217" s="471"/>
      <c r="B217" s="249"/>
      <c r="C217" s="250"/>
      <c r="D217" s="250"/>
      <c r="E217" s="244"/>
      <c r="F217" s="246"/>
      <c r="G217" s="244"/>
      <c r="H217" s="244"/>
      <c r="I217" s="244"/>
      <c r="J217" s="246"/>
      <c r="K217" s="246"/>
    </row>
    <row r="218" spans="1:11" s="253" customFormat="1">
      <c r="A218" s="471"/>
      <c r="B218" s="249"/>
      <c r="C218" s="250"/>
      <c r="D218" s="250"/>
      <c r="E218" s="244"/>
      <c r="F218" s="246"/>
      <c r="G218" s="244"/>
      <c r="H218" s="244"/>
      <c r="I218" s="244"/>
      <c r="J218" s="246"/>
      <c r="K218" s="246"/>
    </row>
    <row r="219" spans="1:11" s="253" customFormat="1">
      <c r="A219" s="471"/>
      <c r="B219" s="249"/>
      <c r="C219" s="250"/>
      <c r="D219" s="250"/>
      <c r="E219" s="244"/>
      <c r="F219" s="246"/>
      <c r="G219" s="244"/>
      <c r="H219" s="244"/>
      <c r="I219" s="244"/>
      <c r="J219" s="246"/>
      <c r="K219" s="246"/>
    </row>
    <row r="220" spans="1:11" s="253" customFormat="1">
      <c r="A220" s="471"/>
      <c r="B220" s="249"/>
      <c r="C220" s="250"/>
      <c r="D220" s="250"/>
      <c r="E220" s="244"/>
      <c r="F220" s="246"/>
      <c r="G220" s="244"/>
      <c r="H220" s="244"/>
      <c r="I220" s="244"/>
      <c r="J220" s="246"/>
      <c r="K220" s="246"/>
    </row>
    <row r="221" spans="1:11" s="253" customFormat="1">
      <c r="A221" s="471"/>
      <c r="B221" s="249"/>
      <c r="C221" s="250"/>
      <c r="D221" s="250"/>
      <c r="E221" s="244"/>
      <c r="F221" s="246"/>
      <c r="G221" s="244"/>
      <c r="H221" s="244"/>
      <c r="I221" s="244"/>
      <c r="J221" s="246"/>
      <c r="K221" s="246"/>
    </row>
    <row r="222" spans="1:11" s="253" customFormat="1">
      <c r="A222" s="471"/>
      <c r="B222" s="249"/>
      <c r="C222" s="250"/>
      <c r="D222" s="250"/>
      <c r="E222" s="244"/>
      <c r="F222" s="246"/>
      <c r="G222" s="244"/>
      <c r="H222" s="244"/>
      <c r="I222" s="244"/>
      <c r="J222" s="246"/>
      <c r="K222" s="246"/>
    </row>
    <row r="223" spans="1:11" s="253" customFormat="1">
      <c r="A223" s="471"/>
      <c r="B223" s="249"/>
      <c r="C223" s="250"/>
      <c r="D223" s="250"/>
      <c r="E223" s="244"/>
      <c r="F223" s="246"/>
      <c r="G223" s="244"/>
      <c r="H223" s="244"/>
      <c r="I223" s="244"/>
      <c r="J223" s="246"/>
      <c r="K223" s="246"/>
    </row>
    <row r="224" spans="1:11" s="253" customFormat="1">
      <c r="A224" s="471"/>
      <c r="B224" s="249"/>
      <c r="C224" s="250"/>
      <c r="D224" s="250"/>
      <c r="E224" s="244"/>
      <c r="F224" s="246"/>
      <c r="G224" s="244"/>
      <c r="H224" s="244"/>
      <c r="I224" s="244"/>
      <c r="J224" s="246"/>
      <c r="K224" s="246"/>
    </row>
    <row r="225" spans="1:11" s="253" customFormat="1">
      <c r="A225" s="471"/>
      <c r="B225" s="249"/>
      <c r="C225" s="250"/>
      <c r="D225" s="250"/>
      <c r="E225" s="244"/>
      <c r="F225" s="246"/>
      <c r="G225" s="244"/>
      <c r="H225" s="244"/>
      <c r="I225" s="244"/>
      <c r="J225" s="246"/>
      <c r="K225" s="246"/>
    </row>
    <row r="226" spans="1:11" s="253" customFormat="1">
      <c r="A226" s="471"/>
      <c r="B226" s="249"/>
      <c r="C226" s="250"/>
      <c r="D226" s="250"/>
      <c r="E226" s="244"/>
      <c r="F226" s="246"/>
      <c r="G226" s="244"/>
      <c r="H226" s="244"/>
      <c r="I226" s="244"/>
      <c r="J226" s="246"/>
      <c r="K226" s="246"/>
    </row>
    <row r="227" spans="1:11" s="253" customFormat="1">
      <c r="A227" s="471"/>
      <c r="B227" s="249"/>
      <c r="C227" s="250"/>
      <c r="D227" s="250"/>
      <c r="E227" s="244"/>
      <c r="F227" s="246"/>
      <c r="G227" s="244"/>
      <c r="H227" s="244"/>
      <c r="I227" s="244"/>
      <c r="J227" s="246"/>
      <c r="K227" s="246"/>
    </row>
    <row r="228" spans="1:11" s="253" customFormat="1">
      <c r="A228" s="471"/>
      <c r="B228" s="249"/>
      <c r="C228" s="250"/>
      <c r="D228" s="250"/>
      <c r="E228" s="244"/>
      <c r="F228" s="246"/>
      <c r="G228" s="244"/>
      <c r="H228" s="244"/>
      <c r="I228" s="244"/>
      <c r="J228" s="246"/>
      <c r="K228" s="246"/>
    </row>
    <row r="229" spans="1:11" s="253" customFormat="1">
      <c r="A229" s="471"/>
      <c r="B229" s="249"/>
      <c r="C229" s="250"/>
      <c r="D229" s="250"/>
      <c r="E229" s="244"/>
      <c r="F229" s="246"/>
      <c r="G229" s="244"/>
      <c r="H229" s="244"/>
      <c r="I229" s="244"/>
      <c r="J229" s="246"/>
      <c r="K229" s="246"/>
    </row>
    <row r="230" spans="1:11" s="253" customFormat="1">
      <c r="A230" s="471"/>
      <c r="B230" s="249"/>
      <c r="C230" s="250"/>
      <c r="D230" s="250"/>
      <c r="E230" s="244"/>
      <c r="F230" s="246"/>
      <c r="G230" s="244"/>
      <c r="H230" s="244"/>
      <c r="I230" s="244"/>
      <c r="J230" s="246"/>
      <c r="K230" s="246"/>
    </row>
    <row r="231" spans="1:11" s="253" customFormat="1">
      <c r="A231" s="471"/>
      <c r="B231" s="249"/>
      <c r="C231" s="250"/>
      <c r="D231" s="250"/>
      <c r="E231" s="244"/>
      <c r="F231" s="246"/>
      <c r="G231" s="244"/>
      <c r="H231" s="244"/>
      <c r="I231" s="244"/>
      <c r="J231" s="246"/>
      <c r="K231" s="246"/>
    </row>
    <row r="232" spans="1:11" s="253" customFormat="1">
      <c r="A232" s="471"/>
      <c r="B232" s="249"/>
      <c r="C232" s="250"/>
      <c r="D232" s="250"/>
      <c r="E232" s="244"/>
      <c r="F232" s="246"/>
      <c r="G232" s="244"/>
      <c r="H232" s="244"/>
      <c r="I232" s="244"/>
      <c r="J232" s="246"/>
      <c r="K232" s="246"/>
    </row>
    <row r="233" spans="1:11" s="253" customFormat="1">
      <c r="A233" s="471"/>
      <c r="B233" s="249"/>
      <c r="C233" s="250"/>
      <c r="D233" s="250"/>
      <c r="E233" s="244"/>
      <c r="F233" s="246"/>
      <c r="G233" s="244"/>
      <c r="H233" s="244"/>
      <c r="I233" s="244"/>
      <c r="J233" s="246"/>
      <c r="K233" s="246"/>
    </row>
    <row r="234" spans="1:11" s="253" customFormat="1">
      <c r="A234" s="471"/>
      <c r="B234" s="249"/>
      <c r="C234" s="250"/>
      <c r="D234" s="250"/>
      <c r="E234" s="244"/>
      <c r="F234" s="246"/>
      <c r="G234" s="244"/>
      <c r="H234" s="244"/>
      <c r="I234" s="244"/>
      <c r="J234" s="246"/>
      <c r="K234" s="246"/>
    </row>
    <row r="235" spans="1:11" s="253" customFormat="1">
      <c r="A235" s="471"/>
      <c r="B235" s="249"/>
      <c r="C235" s="250"/>
      <c r="D235" s="250"/>
      <c r="E235" s="244"/>
      <c r="F235" s="246"/>
      <c r="G235" s="244"/>
      <c r="H235" s="244"/>
      <c r="I235" s="244"/>
      <c r="J235" s="246"/>
      <c r="K235" s="246"/>
    </row>
    <row r="236" spans="1:11" s="253" customFormat="1">
      <c r="A236" s="471"/>
      <c r="B236" s="249"/>
      <c r="C236" s="250"/>
      <c r="D236" s="250"/>
      <c r="E236" s="244"/>
      <c r="F236" s="246"/>
      <c r="G236" s="244"/>
      <c r="H236" s="244"/>
      <c r="I236" s="244"/>
      <c r="J236" s="246"/>
      <c r="K236" s="246"/>
    </row>
    <row r="237" spans="1:11" s="253" customFormat="1">
      <c r="A237" s="471"/>
      <c r="B237" s="247"/>
      <c r="C237" s="250"/>
      <c r="D237" s="250"/>
      <c r="E237" s="244"/>
      <c r="F237" s="246"/>
      <c r="G237" s="244"/>
      <c r="H237" s="244"/>
      <c r="I237" s="244"/>
      <c r="J237" s="246"/>
      <c r="K237" s="246"/>
    </row>
    <row r="238" spans="1:11" s="253" customFormat="1">
      <c r="A238" s="471"/>
      <c r="B238" s="247"/>
      <c r="C238" s="250"/>
      <c r="D238" s="250"/>
      <c r="E238" s="244"/>
      <c r="F238" s="246"/>
      <c r="G238" s="244"/>
      <c r="H238" s="244"/>
      <c r="I238" s="244"/>
      <c r="J238" s="246"/>
      <c r="K238" s="246"/>
    </row>
    <row r="239" spans="1:11" s="253" customFormat="1">
      <c r="A239" s="471"/>
      <c r="B239" s="247"/>
      <c r="C239" s="250"/>
      <c r="D239" s="250"/>
      <c r="E239" s="244"/>
      <c r="F239" s="246"/>
      <c r="G239" s="244"/>
      <c r="H239" s="244"/>
      <c r="I239" s="244"/>
      <c r="J239" s="246"/>
      <c r="K239" s="246"/>
    </row>
    <row r="240" spans="1:11" s="253" customFormat="1">
      <c r="A240" s="471"/>
      <c r="B240" s="247"/>
      <c r="C240" s="250"/>
      <c r="D240" s="250"/>
      <c r="E240" s="244"/>
      <c r="F240" s="246"/>
      <c r="G240" s="244"/>
      <c r="H240" s="244"/>
      <c r="I240" s="244"/>
      <c r="J240" s="246"/>
      <c r="K240" s="246"/>
    </row>
    <row r="241" spans="1:11" s="253" customFormat="1">
      <c r="A241" s="471"/>
      <c r="B241" s="247"/>
      <c r="C241" s="250"/>
      <c r="D241" s="250"/>
      <c r="E241" s="244"/>
      <c r="F241" s="246"/>
      <c r="G241" s="244"/>
      <c r="H241" s="244"/>
      <c r="I241" s="244"/>
      <c r="J241" s="246"/>
      <c r="K241" s="246"/>
    </row>
    <row r="242" spans="1:11" s="253" customFormat="1">
      <c r="A242" s="471"/>
      <c r="B242" s="247"/>
      <c r="C242" s="250"/>
      <c r="D242" s="250"/>
      <c r="E242" s="244"/>
      <c r="F242" s="246"/>
      <c r="G242" s="244"/>
      <c r="H242" s="244"/>
      <c r="I242" s="244"/>
      <c r="J242" s="246"/>
      <c r="K242" s="246"/>
    </row>
    <row r="243" spans="1:11" s="253" customFormat="1">
      <c r="A243" s="471"/>
      <c r="B243" s="247"/>
      <c r="C243" s="250"/>
      <c r="D243" s="250"/>
      <c r="E243" s="244"/>
      <c r="F243" s="246"/>
      <c r="G243" s="244"/>
      <c r="H243" s="244"/>
      <c r="I243" s="244"/>
      <c r="J243" s="246"/>
      <c r="K243" s="246"/>
    </row>
    <row r="244" spans="1:11" s="253" customFormat="1">
      <c r="A244" s="471"/>
      <c r="B244" s="247"/>
      <c r="C244" s="250"/>
      <c r="D244" s="250"/>
      <c r="E244" s="244"/>
      <c r="F244" s="246"/>
      <c r="G244" s="244"/>
      <c r="H244" s="244"/>
      <c r="I244" s="244"/>
      <c r="J244" s="246"/>
      <c r="K244" s="246"/>
    </row>
    <row r="245" spans="1:11" s="253" customFormat="1">
      <c r="A245" s="471"/>
      <c r="B245" s="247"/>
      <c r="C245" s="250"/>
      <c r="D245" s="250"/>
      <c r="E245" s="244"/>
      <c r="F245" s="246"/>
      <c r="G245" s="244"/>
      <c r="H245" s="244"/>
      <c r="I245" s="244"/>
      <c r="J245" s="246"/>
      <c r="K245" s="246"/>
    </row>
    <row r="246" spans="1:11" s="253" customFormat="1">
      <c r="A246" s="471"/>
      <c r="B246" s="247"/>
      <c r="C246" s="250"/>
      <c r="D246" s="250"/>
      <c r="E246" s="244"/>
      <c r="F246" s="246"/>
      <c r="G246" s="244"/>
      <c r="H246" s="244"/>
      <c r="I246" s="244"/>
      <c r="J246" s="246"/>
      <c r="K246" s="246"/>
    </row>
    <row r="247" spans="1:11" s="253" customFormat="1">
      <c r="A247" s="471"/>
      <c r="B247" s="247"/>
      <c r="C247" s="250"/>
      <c r="D247" s="250"/>
      <c r="E247" s="244"/>
      <c r="F247" s="246"/>
      <c r="G247" s="244"/>
      <c r="H247" s="244"/>
      <c r="I247" s="244"/>
      <c r="J247" s="246"/>
      <c r="K247" s="246"/>
    </row>
    <row r="248" spans="1:11">
      <c r="B248" s="247"/>
      <c r="C248" s="250"/>
      <c r="D248" s="250"/>
      <c r="E248" s="244"/>
      <c r="F248" s="246"/>
      <c r="G248" s="244"/>
      <c r="H248" s="244"/>
      <c r="I248" s="244"/>
      <c r="J248" s="246"/>
      <c r="K248" s="246"/>
    </row>
    <row r="249" spans="1:11">
      <c r="B249" s="247"/>
      <c r="C249" s="250"/>
      <c r="D249" s="250"/>
      <c r="E249" s="244"/>
      <c r="F249" s="246"/>
      <c r="G249" s="244"/>
      <c r="H249" s="244"/>
      <c r="I249" s="244"/>
      <c r="J249" s="246"/>
      <c r="K249" s="246"/>
    </row>
    <row r="250" spans="1:11">
      <c r="B250" s="247"/>
      <c r="C250" s="250"/>
      <c r="D250" s="250"/>
      <c r="E250" s="244"/>
      <c r="F250" s="246"/>
      <c r="G250" s="244"/>
      <c r="H250" s="244"/>
      <c r="I250" s="244"/>
      <c r="J250" s="246"/>
      <c r="K250" s="246"/>
    </row>
    <row r="251" spans="1:11">
      <c r="B251" s="247"/>
      <c r="C251" s="250"/>
      <c r="D251" s="250"/>
      <c r="E251" s="244"/>
      <c r="F251" s="246"/>
      <c r="G251" s="244"/>
      <c r="H251" s="244"/>
      <c r="I251" s="244"/>
      <c r="J251" s="246"/>
      <c r="K251" s="246"/>
    </row>
    <row r="252" spans="1:11">
      <c r="B252" s="247"/>
      <c r="C252" s="250"/>
      <c r="D252" s="250"/>
      <c r="E252" s="244"/>
      <c r="F252" s="246"/>
      <c r="G252" s="244"/>
      <c r="H252" s="244"/>
      <c r="I252" s="244"/>
      <c r="J252" s="246"/>
      <c r="K252" s="246"/>
    </row>
    <row r="253" spans="1:11">
      <c r="B253" s="247"/>
      <c r="C253" s="250"/>
      <c r="D253" s="250"/>
      <c r="E253" s="244"/>
      <c r="F253" s="246"/>
      <c r="G253" s="244"/>
      <c r="H253" s="244"/>
      <c r="I253" s="244"/>
      <c r="J253" s="246"/>
      <c r="K253" s="246"/>
    </row>
    <row r="254" spans="1:11">
      <c r="B254" s="247"/>
      <c r="C254" s="250"/>
      <c r="D254" s="250"/>
      <c r="E254" s="244"/>
      <c r="F254" s="246"/>
      <c r="G254" s="244"/>
      <c r="H254" s="244"/>
      <c r="I254" s="244"/>
      <c r="J254" s="246"/>
      <c r="K254" s="246"/>
    </row>
    <row r="255" spans="1:11">
      <c r="B255" s="247"/>
      <c r="C255" s="250"/>
      <c r="D255" s="250"/>
      <c r="E255" s="244"/>
      <c r="F255" s="246"/>
      <c r="G255" s="244"/>
      <c r="H255" s="244"/>
      <c r="I255" s="244"/>
      <c r="J255" s="246"/>
      <c r="K255" s="246"/>
    </row>
    <row r="256" spans="1:11">
      <c r="B256" s="247"/>
      <c r="C256" s="250"/>
      <c r="D256" s="250"/>
      <c r="E256" s="244"/>
      <c r="F256" s="246"/>
      <c r="G256" s="244"/>
      <c r="H256" s="244"/>
      <c r="I256" s="244"/>
      <c r="J256" s="246"/>
      <c r="K256" s="246"/>
    </row>
    <row r="257" spans="2:11">
      <c r="B257" s="247"/>
      <c r="C257" s="250"/>
      <c r="D257" s="250"/>
      <c r="E257" s="244"/>
      <c r="F257" s="246"/>
      <c r="G257" s="244"/>
      <c r="H257" s="244"/>
      <c r="I257" s="244"/>
      <c r="J257" s="246"/>
      <c r="K257" s="246"/>
    </row>
    <row r="258" spans="2:11">
      <c r="B258" s="247"/>
      <c r="C258" s="250"/>
      <c r="D258" s="250"/>
      <c r="E258" s="244"/>
      <c r="F258" s="246"/>
      <c r="G258" s="244"/>
      <c r="H258" s="244"/>
      <c r="I258" s="244"/>
      <c r="J258" s="246"/>
      <c r="K258" s="246"/>
    </row>
    <row r="259" spans="2:11">
      <c r="B259" s="247"/>
      <c r="C259" s="250"/>
      <c r="D259" s="250"/>
      <c r="E259" s="244"/>
      <c r="F259" s="246"/>
      <c r="G259" s="244"/>
      <c r="H259" s="244"/>
      <c r="I259" s="244"/>
      <c r="J259" s="246"/>
      <c r="K259" s="246"/>
    </row>
    <row r="260" spans="2:11">
      <c r="B260" s="247"/>
      <c r="C260" s="250"/>
      <c r="D260" s="250"/>
      <c r="E260" s="244"/>
      <c r="F260" s="246"/>
      <c r="G260" s="244"/>
      <c r="H260" s="244"/>
      <c r="I260" s="244"/>
      <c r="J260" s="246"/>
      <c r="K260" s="246"/>
    </row>
    <row r="261" spans="2:11">
      <c r="B261" s="247"/>
      <c r="C261" s="250"/>
      <c r="D261" s="250"/>
      <c r="E261" s="244"/>
      <c r="F261" s="246"/>
      <c r="G261" s="244"/>
      <c r="H261" s="244"/>
      <c r="I261" s="244"/>
      <c r="J261" s="246"/>
      <c r="K261" s="246"/>
    </row>
    <row r="262" spans="2:11">
      <c r="B262" s="247"/>
      <c r="C262" s="250"/>
      <c r="D262" s="250"/>
      <c r="E262" s="244"/>
      <c r="F262" s="246"/>
      <c r="G262" s="244"/>
      <c r="H262" s="244"/>
      <c r="I262" s="244"/>
      <c r="J262" s="246"/>
      <c r="K262" s="246"/>
    </row>
    <row r="263" spans="2:11">
      <c r="B263" s="247"/>
      <c r="C263" s="250"/>
      <c r="D263" s="250"/>
      <c r="E263" s="244"/>
      <c r="F263" s="246"/>
      <c r="G263" s="244"/>
      <c r="H263" s="244"/>
      <c r="I263" s="244"/>
      <c r="J263" s="246"/>
      <c r="K263" s="246"/>
    </row>
    <row r="264" spans="2:11">
      <c r="B264" s="247"/>
      <c r="C264" s="250"/>
      <c r="D264" s="250"/>
      <c r="E264" s="244"/>
      <c r="F264" s="246"/>
      <c r="G264" s="244"/>
      <c r="H264" s="244"/>
      <c r="I264" s="244"/>
      <c r="J264" s="246"/>
      <c r="K264" s="246"/>
    </row>
    <row r="265" spans="2:11">
      <c r="B265" s="247"/>
      <c r="C265" s="250"/>
      <c r="D265" s="250"/>
      <c r="E265" s="244"/>
      <c r="F265" s="246"/>
      <c r="G265" s="244"/>
      <c r="H265" s="244"/>
      <c r="I265" s="244"/>
      <c r="J265" s="246"/>
      <c r="K265" s="246"/>
    </row>
    <row r="266" spans="2:11">
      <c r="B266" s="247"/>
      <c r="C266" s="250"/>
      <c r="D266" s="250"/>
      <c r="E266" s="244"/>
      <c r="F266" s="246"/>
      <c r="G266" s="244"/>
      <c r="H266" s="244"/>
      <c r="I266" s="244"/>
      <c r="J266" s="246"/>
      <c r="K266" s="246"/>
    </row>
    <row r="267" spans="2:11">
      <c r="B267" s="247"/>
      <c r="C267" s="250"/>
      <c r="D267" s="250"/>
      <c r="E267" s="244"/>
      <c r="F267" s="246"/>
      <c r="G267" s="244"/>
      <c r="H267" s="244"/>
      <c r="I267" s="244"/>
      <c r="J267" s="246"/>
      <c r="K267" s="246"/>
    </row>
    <row r="268" spans="2:11">
      <c r="B268" s="247"/>
      <c r="C268" s="250"/>
      <c r="D268" s="250"/>
      <c r="E268" s="244"/>
      <c r="F268" s="246"/>
      <c r="G268" s="244"/>
      <c r="H268" s="244"/>
      <c r="I268" s="244"/>
      <c r="J268" s="246"/>
      <c r="K268" s="246"/>
    </row>
    <row r="269" spans="2:11">
      <c r="B269" s="247"/>
      <c r="C269" s="250"/>
      <c r="D269" s="250"/>
      <c r="E269" s="244"/>
      <c r="F269" s="246"/>
      <c r="G269" s="244"/>
      <c r="H269" s="244"/>
      <c r="I269" s="244"/>
      <c r="J269" s="246"/>
      <c r="K269" s="246"/>
    </row>
    <row r="270" spans="2:11">
      <c r="B270" s="247"/>
      <c r="C270" s="250"/>
      <c r="D270" s="250"/>
      <c r="E270" s="244"/>
      <c r="F270" s="246"/>
      <c r="G270" s="244"/>
      <c r="H270" s="244"/>
      <c r="I270" s="244"/>
      <c r="J270" s="246"/>
      <c r="K270" s="246"/>
    </row>
    <row r="271" spans="2:11">
      <c r="B271" s="247"/>
      <c r="C271" s="250"/>
      <c r="D271" s="250"/>
      <c r="E271" s="244"/>
      <c r="F271" s="246"/>
      <c r="G271" s="244"/>
      <c r="H271" s="244"/>
      <c r="I271" s="244"/>
      <c r="J271" s="246"/>
      <c r="K271" s="246"/>
    </row>
    <row r="272" spans="2:11">
      <c r="B272" s="247"/>
      <c r="C272" s="250"/>
      <c r="D272" s="250"/>
      <c r="E272" s="244"/>
      <c r="F272" s="246"/>
      <c r="G272" s="244"/>
      <c r="H272" s="244"/>
      <c r="I272" s="244"/>
      <c r="J272" s="246"/>
      <c r="K272" s="246"/>
    </row>
    <row r="273" spans="2:11">
      <c r="B273" s="247"/>
      <c r="C273" s="250"/>
      <c r="D273" s="250"/>
      <c r="E273" s="244"/>
      <c r="F273" s="246"/>
      <c r="G273" s="244"/>
      <c r="H273" s="244"/>
      <c r="I273" s="244"/>
      <c r="J273" s="246"/>
      <c r="K273" s="246"/>
    </row>
    <row r="274" spans="2:11">
      <c r="B274" s="247"/>
      <c r="C274" s="250"/>
      <c r="D274" s="250"/>
      <c r="E274" s="244"/>
      <c r="F274" s="246"/>
      <c r="G274" s="244"/>
      <c r="H274" s="244"/>
      <c r="I274" s="244"/>
      <c r="J274" s="246"/>
      <c r="K274" s="246"/>
    </row>
    <row r="275" spans="2:11">
      <c r="B275" s="247"/>
      <c r="C275" s="250"/>
      <c r="D275" s="250"/>
      <c r="E275" s="244"/>
      <c r="F275" s="246"/>
      <c r="G275" s="244"/>
      <c r="H275" s="244"/>
      <c r="I275" s="244"/>
      <c r="J275" s="246"/>
      <c r="K275" s="246"/>
    </row>
    <row r="276" spans="2:11">
      <c r="B276" s="247"/>
      <c r="C276" s="250"/>
      <c r="D276" s="250"/>
      <c r="E276" s="244"/>
      <c r="F276" s="246"/>
      <c r="G276" s="244"/>
      <c r="H276" s="244"/>
      <c r="I276" s="244"/>
      <c r="J276" s="246"/>
      <c r="K276" s="246"/>
    </row>
    <row r="277" spans="2:11">
      <c r="B277" s="247"/>
      <c r="C277" s="250"/>
      <c r="D277" s="250"/>
      <c r="E277" s="244"/>
      <c r="F277" s="246"/>
      <c r="G277" s="244"/>
      <c r="H277" s="244"/>
      <c r="I277" s="244"/>
      <c r="J277" s="246"/>
      <c r="K277" s="246"/>
    </row>
    <row r="278" spans="2:11">
      <c r="B278" s="247"/>
      <c r="C278" s="250"/>
      <c r="D278" s="250"/>
      <c r="E278" s="244"/>
      <c r="F278" s="246"/>
      <c r="G278" s="244"/>
      <c r="H278" s="244"/>
      <c r="I278" s="244"/>
      <c r="J278" s="246"/>
      <c r="K278" s="246"/>
    </row>
    <row r="279" spans="2:11">
      <c r="B279" s="247"/>
      <c r="C279" s="250"/>
      <c r="D279" s="250"/>
      <c r="E279" s="244"/>
      <c r="F279" s="246"/>
      <c r="G279" s="244"/>
      <c r="H279" s="244"/>
      <c r="I279" s="244"/>
      <c r="J279" s="246"/>
      <c r="K279" s="246"/>
    </row>
    <row r="280" spans="2:11">
      <c r="B280" s="247"/>
      <c r="C280" s="250"/>
      <c r="D280" s="250"/>
      <c r="E280" s="244"/>
      <c r="F280" s="246"/>
      <c r="G280" s="244"/>
      <c r="H280" s="244"/>
      <c r="I280" s="244"/>
      <c r="J280" s="246"/>
      <c r="K280" s="246"/>
    </row>
    <row r="281" spans="2:11">
      <c r="B281" s="247"/>
      <c r="C281" s="250"/>
      <c r="D281" s="250"/>
      <c r="E281" s="244"/>
      <c r="F281" s="246"/>
      <c r="G281" s="244"/>
      <c r="H281" s="244"/>
      <c r="I281" s="244"/>
      <c r="J281" s="246"/>
      <c r="K281" s="246"/>
    </row>
    <row r="282" spans="2:11">
      <c r="B282" s="247"/>
      <c r="C282" s="250"/>
      <c r="D282" s="250"/>
      <c r="E282" s="244"/>
      <c r="F282" s="246"/>
      <c r="G282" s="244"/>
      <c r="H282" s="244"/>
      <c r="I282" s="244"/>
      <c r="J282" s="246"/>
      <c r="K282" s="246"/>
    </row>
    <row r="283" spans="2:11">
      <c r="B283" s="247"/>
      <c r="C283" s="250"/>
      <c r="D283" s="250"/>
      <c r="E283" s="244"/>
      <c r="F283" s="246"/>
      <c r="G283" s="244"/>
      <c r="H283" s="244"/>
      <c r="I283" s="244"/>
      <c r="J283" s="246"/>
      <c r="K283" s="246"/>
    </row>
    <row r="284" spans="2:11">
      <c r="B284" s="247"/>
      <c r="C284" s="250"/>
      <c r="D284" s="250"/>
      <c r="E284" s="244"/>
      <c r="F284" s="246"/>
      <c r="G284" s="244"/>
      <c r="H284" s="244"/>
      <c r="I284" s="244"/>
      <c r="J284" s="246"/>
      <c r="K284" s="246"/>
    </row>
    <row r="285" spans="2:11">
      <c r="B285" s="247"/>
      <c r="C285" s="250"/>
      <c r="D285" s="250"/>
      <c r="E285" s="244"/>
      <c r="F285" s="246"/>
      <c r="G285" s="244"/>
      <c r="H285" s="244"/>
      <c r="I285" s="244"/>
      <c r="J285" s="246"/>
      <c r="K285" s="246"/>
    </row>
    <row r="286" spans="2:11">
      <c r="B286" s="247"/>
      <c r="C286" s="250"/>
      <c r="D286" s="250"/>
      <c r="E286" s="244"/>
      <c r="F286" s="246"/>
      <c r="G286" s="244"/>
      <c r="H286" s="244"/>
      <c r="I286" s="244"/>
      <c r="J286" s="246"/>
      <c r="K286" s="246"/>
    </row>
    <row r="287" spans="2:11">
      <c r="B287" s="247"/>
      <c r="C287" s="250"/>
      <c r="D287" s="250"/>
      <c r="E287" s="244"/>
      <c r="F287" s="246"/>
      <c r="G287" s="244"/>
      <c r="H287" s="244"/>
      <c r="I287" s="244"/>
      <c r="J287" s="246"/>
      <c r="K287" s="246"/>
    </row>
    <row r="288" spans="2:11">
      <c r="B288" s="247"/>
      <c r="C288" s="250"/>
      <c r="D288" s="250"/>
      <c r="E288" s="244"/>
      <c r="F288" s="246"/>
      <c r="G288" s="244"/>
      <c r="H288" s="244"/>
      <c r="I288" s="244"/>
      <c r="J288" s="246"/>
      <c r="K288" s="246"/>
    </row>
    <row r="289" spans="2:11">
      <c r="B289" s="247"/>
      <c r="C289" s="250"/>
      <c r="D289" s="250"/>
      <c r="E289" s="244"/>
      <c r="F289" s="246"/>
      <c r="G289" s="244"/>
      <c r="H289" s="244"/>
      <c r="I289" s="244"/>
      <c r="J289" s="246"/>
      <c r="K289" s="246"/>
    </row>
    <row r="290" spans="2:11">
      <c r="B290" s="247"/>
      <c r="C290" s="250"/>
      <c r="D290" s="250"/>
      <c r="E290" s="244"/>
      <c r="F290" s="246"/>
      <c r="G290" s="244"/>
      <c r="H290" s="244"/>
      <c r="I290" s="244"/>
      <c r="J290" s="246"/>
      <c r="K290" s="246"/>
    </row>
    <row r="291" spans="2:11">
      <c r="B291" s="247"/>
      <c r="C291" s="250"/>
      <c r="D291" s="250"/>
      <c r="E291" s="244"/>
      <c r="F291" s="246"/>
      <c r="G291" s="244"/>
      <c r="H291" s="244"/>
      <c r="I291" s="244"/>
      <c r="J291" s="246"/>
      <c r="K291" s="246"/>
    </row>
    <row r="292" spans="2:11">
      <c r="B292" s="247"/>
      <c r="C292" s="250"/>
      <c r="D292" s="250"/>
      <c r="E292" s="244"/>
      <c r="F292" s="246"/>
      <c r="G292" s="244"/>
      <c r="H292" s="244"/>
      <c r="I292" s="244"/>
      <c r="J292" s="246"/>
      <c r="K292" s="246"/>
    </row>
    <row r="293" spans="2:11">
      <c r="B293" s="247"/>
      <c r="C293" s="250"/>
      <c r="D293" s="250"/>
      <c r="E293" s="244"/>
      <c r="F293" s="246"/>
      <c r="G293" s="244"/>
      <c r="H293" s="244"/>
      <c r="I293" s="244"/>
      <c r="J293" s="246"/>
      <c r="K293" s="246"/>
    </row>
    <row r="294" spans="2:11">
      <c r="B294" s="247"/>
      <c r="C294" s="250"/>
      <c r="D294" s="250"/>
      <c r="E294" s="244"/>
      <c r="F294" s="246"/>
      <c r="G294" s="244"/>
      <c r="H294" s="244"/>
      <c r="I294" s="244"/>
      <c r="J294" s="246"/>
      <c r="K294" s="246"/>
    </row>
    <row r="295" spans="2:11">
      <c r="B295" s="247"/>
      <c r="C295" s="250"/>
      <c r="D295" s="250"/>
      <c r="E295" s="244"/>
      <c r="F295" s="246"/>
      <c r="G295" s="244"/>
      <c r="H295" s="244"/>
      <c r="I295" s="244"/>
      <c r="J295" s="246"/>
      <c r="K295" s="246"/>
    </row>
    <row r="296" spans="2:11">
      <c r="B296" s="247"/>
      <c r="C296" s="250"/>
      <c r="D296" s="250"/>
      <c r="E296" s="244"/>
      <c r="F296" s="246"/>
      <c r="G296" s="244"/>
      <c r="H296" s="244"/>
      <c r="I296" s="244"/>
      <c r="J296" s="246"/>
      <c r="K296" s="246"/>
    </row>
    <row r="297" spans="2:11">
      <c r="B297" s="247"/>
      <c r="C297" s="250"/>
      <c r="D297" s="250"/>
      <c r="E297" s="244"/>
      <c r="F297" s="246"/>
      <c r="G297" s="244"/>
      <c r="H297" s="244"/>
      <c r="I297" s="244"/>
      <c r="J297" s="246"/>
      <c r="K297" s="246"/>
    </row>
    <row r="298" spans="2:11">
      <c r="B298" s="247"/>
      <c r="C298" s="250"/>
      <c r="D298" s="250"/>
      <c r="E298" s="244"/>
      <c r="F298" s="246"/>
      <c r="G298" s="244"/>
      <c r="H298" s="244"/>
      <c r="I298" s="244"/>
      <c r="J298" s="246"/>
      <c r="K298" s="246"/>
    </row>
    <row r="299" spans="2:11">
      <c r="B299" s="247"/>
      <c r="C299" s="250"/>
      <c r="D299" s="250"/>
      <c r="E299" s="244"/>
      <c r="F299" s="246"/>
      <c r="G299" s="244"/>
      <c r="H299" s="244"/>
      <c r="I299" s="244"/>
      <c r="J299" s="246"/>
      <c r="K299" s="246"/>
    </row>
    <row r="300" spans="2:11">
      <c r="B300" s="247"/>
      <c r="C300" s="250"/>
      <c r="D300" s="250"/>
      <c r="E300" s="244"/>
      <c r="F300" s="246"/>
      <c r="G300" s="244"/>
      <c r="H300" s="244"/>
      <c r="I300" s="244"/>
      <c r="J300" s="246"/>
      <c r="K300" s="246"/>
    </row>
    <row r="301" spans="2:11">
      <c r="B301" s="247"/>
      <c r="C301" s="250"/>
      <c r="D301" s="250"/>
      <c r="E301" s="244"/>
      <c r="F301" s="246"/>
      <c r="G301" s="244"/>
      <c r="H301" s="244"/>
      <c r="I301" s="244"/>
      <c r="J301" s="246"/>
      <c r="K301" s="246"/>
    </row>
    <row r="302" spans="2:11">
      <c r="B302" s="247"/>
      <c r="C302" s="250"/>
      <c r="D302" s="250"/>
      <c r="E302" s="244"/>
      <c r="F302" s="246"/>
      <c r="G302" s="244"/>
      <c r="H302" s="244"/>
      <c r="I302" s="244"/>
      <c r="J302" s="246"/>
      <c r="K302" s="246"/>
    </row>
    <row r="303" spans="2:11">
      <c r="B303" s="247"/>
      <c r="C303" s="250"/>
      <c r="D303" s="250"/>
      <c r="E303" s="245"/>
      <c r="F303" s="442"/>
      <c r="G303" s="245"/>
      <c r="H303" s="245"/>
      <c r="I303" s="245"/>
      <c r="J303" s="442"/>
      <c r="K303" s="442"/>
    </row>
    <row r="304" spans="2:11">
      <c r="B304" s="247"/>
      <c r="C304" s="250"/>
      <c r="D304" s="250"/>
      <c r="E304" s="245"/>
      <c r="F304" s="442"/>
      <c r="G304" s="245"/>
      <c r="H304" s="245"/>
      <c r="I304" s="245"/>
      <c r="J304" s="442"/>
      <c r="K304" s="442"/>
    </row>
    <row r="305" spans="2:11">
      <c r="B305" s="247"/>
      <c r="C305" s="250"/>
      <c r="D305" s="250"/>
      <c r="E305" s="245"/>
      <c r="F305" s="442"/>
      <c r="G305" s="245"/>
      <c r="H305" s="245"/>
      <c r="I305" s="245"/>
      <c r="J305" s="442"/>
      <c r="K305" s="442"/>
    </row>
    <row r="306" spans="2:11">
      <c r="B306" s="247"/>
      <c r="C306" s="250"/>
      <c r="D306" s="250"/>
      <c r="E306" s="245"/>
      <c r="F306" s="442"/>
      <c r="G306" s="245"/>
      <c r="H306" s="245"/>
      <c r="I306" s="245"/>
      <c r="J306" s="442"/>
      <c r="K306" s="442"/>
    </row>
    <row r="307" spans="2:11">
      <c r="B307" s="247"/>
      <c r="C307" s="250"/>
      <c r="D307" s="250"/>
      <c r="E307" s="245"/>
      <c r="F307" s="442"/>
      <c r="G307" s="245"/>
      <c r="H307" s="245"/>
      <c r="I307" s="245"/>
      <c r="J307" s="442"/>
      <c r="K307" s="442"/>
    </row>
    <row r="308" spans="2:11">
      <c r="B308" s="247"/>
      <c r="C308" s="250"/>
      <c r="D308" s="250"/>
      <c r="E308" s="245"/>
      <c r="F308" s="442"/>
      <c r="G308" s="245"/>
      <c r="H308" s="245"/>
      <c r="I308" s="245"/>
      <c r="J308" s="442"/>
      <c r="K308" s="442"/>
    </row>
    <row r="309" spans="2:11">
      <c r="B309" s="247"/>
      <c r="C309" s="250"/>
      <c r="D309" s="250"/>
      <c r="E309" s="245"/>
      <c r="F309" s="442"/>
      <c r="G309" s="245"/>
      <c r="H309" s="245"/>
      <c r="I309" s="245"/>
      <c r="J309" s="442"/>
      <c r="K309" s="442"/>
    </row>
    <row r="310" spans="2:11">
      <c r="B310" s="247"/>
      <c r="C310" s="250"/>
      <c r="D310" s="250"/>
      <c r="E310" s="245"/>
      <c r="F310" s="442"/>
      <c r="G310" s="245"/>
      <c r="H310" s="245"/>
      <c r="I310" s="245"/>
      <c r="J310" s="442"/>
      <c r="K310" s="442"/>
    </row>
    <row r="311" spans="2:11">
      <c r="B311" s="247"/>
      <c r="C311" s="250"/>
      <c r="D311" s="250"/>
      <c r="E311" s="244"/>
      <c r="F311" s="246"/>
      <c r="G311" s="244"/>
      <c r="H311" s="244"/>
      <c r="I311" s="244"/>
      <c r="J311" s="246"/>
      <c r="K311" s="246"/>
    </row>
    <row r="312" spans="2:11">
      <c r="B312" s="247"/>
      <c r="C312" s="250"/>
      <c r="D312" s="250"/>
      <c r="E312" s="244"/>
      <c r="F312" s="246"/>
      <c r="G312" s="244"/>
      <c r="H312" s="244"/>
      <c r="I312" s="244"/>
      <c r="J312" s="246"/>
      <c r="K312" s="246"/>
    </row>
    <row r="313" spans="2:11">
      <c r="B313" s="247"/>
      <c r="C313" s="250"/>
      <c r="D313" s="250"/>
      <c r="E313" s="244"/>
      <c r="F313" s="246"/>
      <c r="G313" s="244"/>
      <c r="H313" s="244"/>
      <c r="I313" s="244"/>
      <c r="J313" s="246"/>
      <c r="K313" s="246"/>
    </row>
    <row r="314" spans="2:11">
      <c r="B314" s="247"/>
      <c r="C314" s="250"/>
      <c r="D314" s="250"/>
      <c r="E314" s="246"/>
      <c r="F314" s="246"/>
      <c r="G314" s="246"/>
      <c r="H314" s="246"/>
      <c r="I314" s="246"/>
      <c r="J314" s="246"/>
      <c r="K314" s="246"/>
    </row>
    <row r="315" spans="2:11">
      <c r="B315" s="247"/>
      <c r="C315" s="250"/>
      <c r="D315" s="250"/>
      <c r="E315" s="245"/>
      <c r="F315" s="442"/>
      <c r="G315" s="245"/>
      <c r="H315" s="245"/>
      <c r="I315" s="245"/>
      <c r="J315" s="442"/>
      <c r="K315" s="442"/>
    </row>
    <row r="316" spans="2:11">
      <c r="B316" s="247"/>
      <c r="C316" s="250"/>
      <c r="D316" s="250"/>
      <c r="E316" s="245"/>
      <c r="F316" s="442"/>
      <c r="G316" s="245"/>
      <c r="H316" s="245"/>
      <c r="I316" s="245"/>
      <c r="J316" s="442"/>
      <c r="K316" s="442"/>
    </row>
    <row r="317" spans="2:11">
      <c r="B317" s="247"/>
      <c r="C317" s="250"/>
      <c r="D317" s="250"/>
      <c r="E317" s="244"/>
      <c r="F317" s="246"/>
      <c r="G317" s="244"/>
      <c r="H317" s="244"/>
      <c r="I317" s="244"/>
      <c r="J317" s="246"/>
      <c r="K317" s="246"/>
    </row>
    <row r="318" spans="2:11">
      <c r="B318" s="247"/>
      <c r="C318" s="250"/>
      <c r="D318" s="250"/>
      <c r="E318" s="244"/>
      <c r="F318" s="246"/>
      <c r="G318" s="244"/>
      <c r="H318" s="244"/>
      <c r="I318" s="244"/>
      <c r="J318" s="246"/>
      <c r="K318" s="246"/>
    </row>
    <row r="319" spans="2:11">
      <c r="B319" s="247"/>
      <c r="C319" s="250"/>
      <c r="D319" s="250"/>
      <c r="E319" s="244"/>
      <c r="F319" s="246"/>
      <c r="G319" s="244"/>
      <c r="H319" s="244"/>
      <c r="I319" s="244"/>
      <c r="J319" s="246"/>
      <c r="K319" s="246"/>
    </row>
    <row r="320" spans="2:11">
      <c r="B320" s="247"/>
      <c r="C320" s="250"/>
      <c r="D320" s="250"/>
      <c r="E320" s="274"/>
      <c r="F320" s="443"/>
      <c r="G320" s="438"/>
      <c r="H320" s="438"/>
      <c r="I320" s="438"/>
      <c r="J320" s="443"/>
      <c r="K320" s="443"/>
    </row>
    <row r="321" spans="2:11">
      <c r="B321" s="247"/>
      <c r="C321" s="250"/>
      <c r="D321" s="250"/>
      <c r="E321" s="274"/>
      <c r="F321" s="443"/>
      <c r="G321" s="438"/>
      <c r="H321" s="438"/>
      <c r="I321" s="438"/>
      <c r="J321" s="443"/>
      <c r="K321" s="443"/>
    </row>
    <row r="322" spans="2:11">
      <c r="B322" s="247"/>
      <c r="C322" s="250"/>
      <c r="D322" s="250"/>
      <c r="E322" s="538"/>
      <c r="F322" s="443"/>
      <c r="G322" s="438"/>
      <c r="H322" s="438"/>
      <c r="I322" s="438"/>
      <c r="J322" s="443"/>
      <c r="K322" s="443"/>
    </row>
    <row r="323" spans="2:11">
      <c r="B323" s="247"/>
      <c r="C323" s="250"/>
      <c r="D323" s="250"/>
      <c r="E323" s="538"/>
      <c r="F323" s="443"/>
      <c r="G323" s="438"/>
      <c r="H323" s="438"/>
      <c r="I323" s="438"/>
      <c r="J323" s="443"/>
      <c r="K323" s="443"/>
    </row>
    <row r="324" spans="2:11">
      <c r="B324" s="247"/>
      <c r="C324" s="250"/>
      <c r="D324" s="250"/>
      <c r="E324" s="274"/>
      <c r="F324" s="443"/>
      <c r="G324" s="438"/>
      <c r="H324" s="438"/>
      <c r="I324" s="438"/>
      <c r="J324" s="443"/>
      <c r="K324" s="443"/>
    </row>
    <row r="325" spans="2:11">
      <c r="B325" s="247"/>
      <c r="C325" s="250"/>
      <c r="D325" s="250"/>
      <c r="E325" s="245"/>
      <c r="F325" s="442"/>
      <c r="G325" s="245"/>
      <c r="H325" s="245"/>
      <c r="I325" s="245"/>
      <c r="J325" s="442"/>
      <c r="K325" s="442"/>
    </row>
    <row r="326" spans="2:11">
      <c r="B326" s="247"/>
      <c r="C326" s="250"/>
      <c r="D326" s="250"/>
      <c r="E326" s="245"/>
      <c r="F326" s="442"/>
      <c r="G326" s="245"/>
      <c r="H326" s="245"/>
      <c r="I326" s="245"/>
      <c r="J326" s="442"/>
      <c r="K326" s="442"/>
    </row>
    <row r="327" spans="2:11">
      <c r="B327" s="247"/>
      <c r="C327" s="250"/>
      <c r="D327" s="250"/>
      <c r="E327" s="251"/>
      <c r="F327" s="441"/>
      <c r="G327" s="251"/>
      <c r="H327" s="251"/>
      <c r="I327" s="251"/>
      <c r="J327" s="441"/>
      <c r="K327" s="441"/>
    </row>
  </sheetData>
  <mergeCells count="3">
    <mergeCell ref="E322:E323"/>
    <mergeCell ref="B2:K2"/>
    <mergeCell ref="B1:K1"/>
  </mergeCells>
  <conditionalFormatting sqref="C24:C26 C42:C43 C150:C152 E174:E176 C47 C51 C55 C59:C60 C64 C68 C72 C76 C80:C81 E145:E159 E24:E26 E85 E89 E93 E97 E80:E81 E76 E72 E68 E64 E59:E60 E55 E51 E47 E42:E43">
    <cfRule type="cellIs" dxfId="164" priority="72" stopIfTrue="1" operator="equal">
      <formula>0</formula>
    </cfRule>
  </conditionalFormatting>
  <conditionalFormatting sqref="C44:C46 K44:K46 E44:E46">
    <cfRule type="cellIs" dxfId="163" priority="71" stopIfTrue="1" operator="equal">
      <formula>0</formula>
    </cfRule>
  </conditionalFormatting>
  <conditionalFormatting sqref="C52:C54 E52:E54">
    <cfRule type="cellIs" dxfId="162" priority="66" stopIfTrue="1" operator="equal">
      <formula>0</formula>
    </cfRule>
  </conditionalFormatting>
  <conditionalFormatting sqref="C48:C50 E48:E50">
    <cfRule type="cellIs" dxfId="161" priority="69" stopIfTrue="1" operator="equal">
      <formula>0</formula>
    </cfRule>
  </conditionalFormatting>
  <conditionalFormatting sqref="K48:K50">
    <cfRule type="cellIs" dxfId="160" priority="68" stopIfTrue="1" operator="equal">
      <formula>0</formula>
    </cfRule>
  </conditionalFormatting>
  <conditionalFormatting sqref="C69:C71 E69:E71">
    <cfRule type="cellIs" dxfId="159" priority="54" stopIfTrue="1" operator="equal">
      <formula>0</formula>
    </cfRule>
  </conditionalFormatting>
  <conditionalFormatting sqref="K52:K54">
    <cfRule type="cellIs" dxfId="158" priority="65" stopIfTrue="1" operator="equal">
      <formula>0</formula>
    </cfRule>
  </conditionalFormatting>
  <conditionalFormatting sqref="C56:C58 E56:E58">
    <cfRule type="cellIs" dxfId="157" priority="63" stopIfTrue="1" operator="equal">
      <formula>0</formula>
    </cfRule>
  </conditionalFormatting>
  <conditionalFormatting sqref="K56:K58">
    <cfRule type="cellIs" dxfId="156" priority="62" stopIfTrue="1" operator="equal">
      <formula>0</formula>
    </cfRule>
  </conditionalFormatting>
  <conditionalFormatting sqref="K73:K75">
    <cfRule type="cellIs" dxfId="155" priority="50" stopIfTrue="1" operator="equal">
      <formula>0</formula>
    </cfRule>
  </conditionalFormatting>
  <conditionalFormatting sqref="C61:C63 E61:E63">
    <cfRule type="cellIs" dxfId="154" priority="60" stopIfTrue="1" operator="equal">
      <formula>0</formula>
    </cfRule>
  </conditionalFormatting>
  <conditionalFormatting sqref="K61:K63">
    <cfRule type="cellIs" dxfId="153" priority="59" stopIfTrue="1" operator="equal">
      <formula>0</formula>
    </cfRule>
  </conditionalFormatting>
  <conditionalFormatting sqref="C77:C79 E77:E79">
    <cfRule type="cellIs" dxfId="152" priority="48" stopIfTrue="1" operator="equal">
      <formula>0</formula>
    </cfRule>
  </conditionalFormatting>
  <conditionalFormatting sqref="C65:C67 E65:E67">
    <cfRule type="cellIs" dxfId="151" priority="57" stopIfTrue="1" operator="equal">
      <formula>0</formula>
    </cfRule>
  </conditionalFormatting>
  <conditionalFormatting sqref="K65:K67">
    <cfRule type="cellIs" dxfId="150" priority="56" stopIfTrue="1" operator="equal">
      <formula>0</formula>
    </cfRule>
  </conditionalFormatting>
  <conditionalFormatting sqref="K69:K71">
    <cfRule type="cellIs" dxfId="149" priority="53" stopIfTrue="1" operator="equal">
      <formula>0</formula>
    </cfRule>
  </conditionalFormatting>
  <conditionalFormatting sqref="K82:K84">
    <cfRule type="cellIs" dxfId="148" priority="44" stopIfTrue="1" operator="equal">
      <formula>0</formula>
    </cfRule>
  </conditionalFormatting>
  <conditionalFormatting sqref="C73:C75 E73:E75">
    <cfRule type="cellIs" dxfId="147" priority="51" stopIfTrue="1" operator="equal">
      <formula>0</formula>
    </cfRule>
  </conditionalFormatting>
  <conditionalFormatting sqref="C86:C88 E86:E88">
    <cfRule type="cellIs" dxfId="146" priority="42" stopIfTrue="1" operator="equal">
      <formula>0</formula>
    </cfRule>
  </conditionalFormatting>
  <conditionalFormatting sqref="K77:K79">
    <cfRule type="cellIs" dxfId="145" priority="47" stopIfTrue="1" operator="equal">
      <formula>0</formula>
    </cfRule>
  </conditionalFormatting>
  <conditionalFormatting sqref="C82:C84 E82:E84">
    <cfRule type="cellIs" dxfId="144" priority="45" stopIfTrue="1" operator="equal">
      <formula>0</formula>
    </cfRule>
  </conditionalFormatting>
  <conditionalFormatting sqref="K90:K92">
    <cfRule type="cellIs" dxfId="143" priority="38" stopIfTrue="1" operator="equal">
      <formula>0</formula>
    </cfRule>
  </conditionalFormatting>
  <conditionalFormatting sqref="K86:K88">
    <cfRule type="cellIs" dxfId="142" priority="41" stopIfTrue="1" operator="equal">
      <formula>0</formula>
    </cfRule>
  </conditionalFormatting>
  <conditionalFormatting sqref="C94:C96 E94:E96">
    <cfRule type="cellIs" dxfId="141" priority="36" stopIfTrue="1" operator="equal">
      <formula>0</formula>
    </cfRule>
  </conditionalFormatting>
  <conditionalFormatting sqref="C90:C92 E90:E92">
    <cfRule type="cellIs" dxfId="140" priority="39" stopIfTrue="1" operator="equal">
      <formula>0</formula>
    </cfRule>
  </conditionalFormatting>
  <conditionalFormatting sqref="K94:K96">
    <cfRule type="cellIs" dxfId="139" priority="35" stopIfTrue="1" operator="equal">
      <formula>0</formula>
    </cfRule>
  </conditionalFormatting>
  <conditionalFormatting sqref="K98:K100">
    <cfRule type="cellIs" dxfId="138" priority="32" stopIfTrue="1" operator="equal">
      <formula>0</formula>
    </cfRule>
  </conditionalFormatting>
  <conditionalFormatting sqref="C98:C100 E98:E100">
    <cfRule type="cellIs" dxfId="137" priority="33" stopIfTrue="1" operator="equal">
      <formula>0</formula>
    </cfRule>
  </conditionalFormatting>
  <conditionalFormatting sqref="K179:K181">
    <cfRule type="cellIs" dxfId="136" priority="3" stopIfTrue="1" operator="equal">
      <formula>0</formula>
    </cfRule>
  </conditionalFormatting>
  <conditionalFormatting sqref="C179:C181 E179:E181">
    <cfRule type="cellIs" dxfId="135" priority="4" stopIfTrue="1" operator="equal">
      <formula>0</formula>
    </cfRule>
  </conditionalFormatting>
  <printOptions horizontalCentered="1"/>
  <pageMargins left="0.47244094488188981" right="0.35433070866141736" top="0.74803149606299213" bottom="0.74803149606299213" header="0.31496062992125984" footer="0.31496062992125984"/>
  <pageSetup paperSize="9" scale="45" fitToHeight="4" orientation="portrait" r:id="rId1"/>
  <headerFooter>
    <oddFooter>&amp;L&amp;9KBR-AIPPL-JV
Contractor&amp;CTeam Leader - ONTB
Consultant&amp;R&amp;9
Client - BWSSB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51"/>
  <sheetViews>
    <sheetView view="pageBreakPreview" zoomScale="70" zoomScaleNormal="100" zoomScaleSheetLayoutView="70" workbookViewId="0">
      <pane ySplit="3" topLeftCell="A4" activePane="bottomLeft" state="frozen"/>
      <selection pane="bottomLeft" activeCell="B208" sqref="B206:B208"/>
    </sheetView>
  </sheetViews>
  <sheetFormatPr defaultColWidth="9.296875" defaultRowHeight="14"/>
  <cols>
    <col min="1" max="1" width="12.296875" style="254" customWidth="1"/>
    <col min="2" max="2" width="21" style="249" customWidth="1"/>
    <col min="3" max="3" width="77.19921875" style="249" customWidth="1"/>
    <col min="4" max="4" width="10.5" style="249" customWidth="1"/>
    <col min="5" max="5" width="8.796875" style="254" customWidth="1"/>
    <col min="6" max="9" width="19.69921875" style="444" customWidth="1"/>
    <col min="10" max="10" width="19" style="444" customWidth="1"/>
    <col min="11" max="11" width="19.69921875" style="444" customWidth="1"/>
    <col min="12" max="16384" width="9.296875" style="247"/>
  </cols>
  <sheetData>
    <row r="1" spans="1:11" ht="63.75" customHeight="1">
      <c r="A1" s="539" t="s">
        <v>503</v>
      </c>
      <c r="B1" s="539"/>
      <c r="C1" s="539"/>
      <c r="D1" s="539"/>
      <c r="E1" s="539"/>
      <c r="F1" s="539"/>
      <c r="G1" s="539"/>
      <c r="H1" s="539"/>
      <c r="I1" s="539"/>
      <c r="J1" s="539"/>
      <c r="K1" s="539"/>
    </row>
    <row r="2" spans="1:11" ht="25.5" customHeight="1">
      <c r="A2" s="530" t="s">
        <v>375</v>
      </c>
      <c r="B2" s="530"/>
      <c r="C2" s="530"/>
      <c r="D2" s="530"/>
      <c r="E2" s="530"/>
      <c r="F2" s="530"/>
      <c r="G2" s="530"/>
      <c r="H2" s="530"/>
      <c r="I2" s="530"/>
      <c r="J2" s="530"/>
      <c r="K2" s="530"/>
    </row>
    <row r="3" spans="1:11" s="248" customFormat="1" ht="42">
      <c r="A3" s="453" t="s">
        <v>524</v>
      </c>
      <c r="B3" s="437" t="s">
        <v>527</v>
      </c>
      <c r="C3" s="437" t="s">
        <v>82</v>
      </c>
      <c r="D3" s="437" t="s">
        <v>204</v>
      </c>
      <c r="E3" s="437" t="s">
        <v>516</v>
      </c>
      <c r="F3" s="439" t="s">
        <v>510</v>
      </c>
      <c r="G3" s="439" t="s">
        <v>513</v>
      </c>
      <c r="H3" s="439" t="s">
        <v>514</v>
      </c>
      <c r="I3" s="439" t="s">
        <v>515</v>
      </c>
      <c r="J3" s="439" t="s">
        <v>511</v>
      </c>
      <c r="K3" s="439" t="s">
        <v>512</v>
      </c>
    </row>
    <row r="4" spans="1:11" s="248" customFormat="1" ht="105.65" customHeight="1">
      <c r="A4" s="474">
        <v>2</v>
      </c>
      <c r="B4" s="373">
        <v>1</v>
      </c>
      <c r="C4" s="341" t="s">
        <v>279</v>
      </c>
      <c r="D4" s="406"/>
      <c r="E4" s="374"/>
      <c r="F4" s="445"/>
      <c r="G4" s="445"/>
      <c r="H4" s="445"/>
      <c r="I4" s="445"/>
      <c r="J4" s="445"/>
      <c r="K4" s="445"/>
    </row>
    <row r="5" spans="1:11" s="248" customFormat="1">
      <c r="A5" s="474">
        <v>3</v>
      </c>
      <c r="B5" s="373" t="s">
        <v>546</v>
      </c>
      <c r="C5" s="341" t="s">
        <v>302</v>
      </c>
      <c r="D5" s="406"/>
      <c r="E5" s="374"/>
      <c r="F5" s="445"/>
      <c r="G5" s="445"/>
      <c r="H5" s="445"/>
      <c r="I5" s="445"/>
      <c r="J5" s="445"/>
      <c r="K5" s="445"/>
    </row>
    <row r="6" spans="1:11" s="248" customFormat="1">
      <c r="A6" s="474">
        <v>4</v>
      </c>
      <c r="B6" s="373" t="s">
        <v>547</v>
      </c>
      <c r="C6" s="344" t="s">
        <v>257</v>
      </c>
      <c r="D6" s="407">
        <v>10533</v>
      </c>
      <c r="E6" s="345" t="s">
        <v>31</v>
      </c>
      <c r="F6" s="431">
        <v>2539205.3571428568</v>
      </c>
      <c r="G6" s="431"/>
      <c r="H6" s="431"/>
      <c r="I6" s="431"/>
      <c r="J6" s="431">
        <v>304704.64285714284</v>
      </c>
      <c r="K6" s="431">
        <v>2843909.9999999995</v>
      </c>
    </row>
    <row r="7" spans="1:11" s="248" customFormat="1">
      <c r="A7" s="474">
        <v>4</v>
      </c>
      <c r="B7" s="373" t="s">
        <v>548</v>
      </c>
      <c r="C7" s="344" t="s">
        <v>258</v>
      </c>
      <c r="D7" s="407">
        <v>8025</v>
      </c>
      <c r="E7" s="345" t="s">
        <v>31</v>
      </c>
      <c r="F7" s="431">
        <v>2579464.2857142854</v>
      </c>
      <c r="G7" s="431"/>
      <c r="H7" s="431"/>
      <c r="I7" s="431"/>
      <c r="J7" s="431">
        <v>309535.7142857142</v>
      </c>
      <c r="K7" s="431">
        <v>2888999.9999999995</v>
      </c>
    </row>
    <row r="8" spans="1:11" s="248" customFormat="1">
      <c r="A8" s="474">
        <v>4</v>
      </c>
      <c r="B8" s="373" t="s">
        <v>549</v>
      </c>
      <c r="C8" s="344" t="s">
        <v>259</v>
      </c>
      <c r="D8" s="407">
        <v>671</v>
      </c>
      <c r="E8" s="345" t="s">
        <v>31</v>
      </c>
      <c r="F8" s="431">
        <v>251624.99999999997</v>
      </c>
      <c r="G8" s="431"/>
      <c r="H8" s="431"/>
      <c r="I8" s="431"/>
      <c r="J8" s="431">
        <v>30194.999999999996</v>
      </c>
      <c r="K8" s="431">
        <v>281819.99999999994</v>
      </c>
    </row>
    <row r="9" spans="1:11" s="248" customFormat="1" ht="112">
      <c r="A9" s="474">
        <v>3</v>
      </c>
      <c r="B9" s="510" t="s">
        <v>555</v>
      </c>
      <c r="C9" s="341" t="s">
        <v>280</v>
      </c>
      <c r="D9" s="408"/>
      <c r="E9" s="346"/>
      <c r="F9" s="446"/>
      <c r="G9" s="446"/>
      <c r="H9" s="446"/>
      <c r="I9" s="446"/>
      <c r="J9" s="446"/>
      <c r="K9" s="446"/>
    </row>
    <row r="10" spans="1:11" s="248" customFormat="1">
      <c r="A10" s="474">
        <v>4</v>
      </c>
      <c r="B10" s="510" t="s">
        <v>547</v>
      </c>
      <c r="C10" s="344" t="s">
        <v>257</v>
      </c>
      <c r="D10" s="408">
        <v>2634</v>
      </c>
      <c r="E10" s="346" t="s">
        <v>31</v>
      </c>
      <c r="F10" s="431">
        <v>1293482.1428571427</v>
      </c>
      <c r="G10" s="431"/>
      <c r="H10" s="431"/>
      <c r="I10" s="431"/>
      <c r="J10" s="431">
        <v>155217.8571428571</v>
      </c>
      <c r="K10" s="431">
        <v>1448699.9999999998</v>
      </c>
    </row>
    <row r="11" spans="1:11" s="248" customFormat="1">
      <c r="A11" s="474">
        <v>4</v>
      </c>
      <c r="B11" s="510" t="s">
        <v>548</v>
      </c>
      <c r="C11" s="344" t="s">
        <v>258</v>
      </c>
      <c r="D11" s="408">
        <v>2007</v>
      </c>
      <c r="E11" s="346" t="s">
        <v>31</v>
      </c>
      <c r="F11" s="431">
        <v>1164776.7857142854</v>
      </c>
      <c r="G11" s="431"/>
      <c r="H11" s="431"/>
      <c r="I11" s="431"/>
      <c r="J11" s="431">
        <v>139773.21428571426</v>
      </c>
      <c r="K11" s="431">
        <v>1304549.9999999998</v>
      </c>
    </row>
    <row r="12" spans="1:11" s="248" customFormat="1">
      <c r="A12" s="474">
        <v>4</v>
      </c>
      <c r="B12" s="510" t="s">
        <v>549</v>
      </c>
      <c r="C12" s="344" t="s">
        <v>259</v>
      </c>
      <c r="D12" s="408">
        <v>168</v>
      </c>
      <c r="E12" s="346" t="s">
        <v>31</v>
      </c>
      <c r="F12" s="431">
        <v>107999.99999999999</v>
      </c>
      <c r="G12" s="431"/>
      <c r="H12" s="431"/>
      <c r="I12" s="431"/>
      <c r="J12" s="431">
        <v>12959.999999999996</v>
      </c>
      <c r="K12" s="431">
        <v>120959.99999999999</v>
      </c>
    </row>
    <row r="13" spans="1:11" s="248" customFormat="1" ht="78" customHeight="1">
      <c r="A13" s="474">
        <v>3</v>
      </c>
      <c r="B13" s="373" t="s">
        <v>556</v>
      </c>
      <c r="C13" s="341" t="s">
        <v>305</v>
      </c>
      <c r="D13" s="408"/>
      <c r="E13" s="346"/>
      <c r="F13" s="446"/>
      <c r="G13" s="446"/>
      <c r="H13" s="446"/>
      <c r="I13" s="446"/>
      <c r="J13" s="446"/>
      <c r="K13" s="446"/>
    </row>
    <row r="14" spans="1:11" s="248" customFormat="1">
      <c r="A14" s="474">
        <v>4</v>
      </c>
      <c r="B14" s="373" t="s">
        <v>547</v>
      </c>
      <c r="C14" s="344" t="s">
        <v>257</v>
      </c>
      <c r="D14" s="408">
        <v>1317</v>
      </c>
      <c r="E14" s="346" t="s">
        <v>31</v>
      </c>
      <c r="F14" s="431">
        <v>2116607.1428571427</v>
      </c>
      <c r="G14" s="431"/>
      <c r="H14" s="431"/>
      <c r="I14" s="431"/>
      <c r="J14" s="431">
        <v>253992.8571428571</v>
      </c>
      <c r="K14" s="431">
        <v>2370600</v>
      </c>
    </row>
    <row r="15" spans="1:11" s="248" customFormat="1">
      <c r="A15" s="474">
        <v>4</v>
      </c>
      <c r="B15" s="373" t="s">
        <v>548</v>
      </c>
      <c r="C15" s="344" t="s">
        <v>258</v>
      </c>
      <c r="D15" s="408">
        <v>1004</v>
      </c>
      <c r="E15" s="346" t="s">
        <v>31</v>
      </c>
      <c r="F15" s="431">
        <v>1792857.1428571427</v>
      </c>
      <c r="G15" s="431"/>
      <c r="H15" s="431"/>
      <c r="I15" s="431"/>
      <c r="J15" s="431">
        <v>215142.8571428571</v>
      </c>
      <c r="K15" s="431">
        <v>2007999.9999999998</v>
      </c>
    </row>
    <row r="16" spans="1:11" s="248" customFormat="1">
      <c r="A16" s="474">
        <v>4</v>
      </c>
      <c r="B16" s="373" t="s">
        <v>549</v>
      </c>
      <c r="C16" s="344" t="s">
        <v>259</v>
      </c>
      <c r="D16" s="408">
        <v>84</v>
      </c>
      <c r="E16" s="346" t="s">
        <v>31</v>
      </c>
      <c r="F16" s="431">
        <v>164999.99999999997</v>
      </c>
      <c r="G16" s="431"/>
      <c r="H16" s="431"/>
      <c r="I16" s="431"/>
      <c r="J16" s="431">
        <v>19799.999999999996</v>
      </c>
      <c r="K16" s="431">
        <v>184799.99999999997</v>
      </c>
    </row>
    <row r="17" spans="1:11" s="248" customFormat="1" ht="70">
      <c r="A17" s="474">
        <v>3</v>
      </c>
      <c r="B17" s="510" t="s">
        <v>557</v>
      </c>
      <c r="C17" s="344" t="s">
        <v>485</v>
      </c>
      <c r="D17" s="407">
        <v>962</v>
      </c>
      <c r="E17" s="345" t="s">
        <v>31</v>
      </c>
      <c r="F17" s="431">
        <v>5583035.7142857146</v>
      </c>
      <c r="G17" s="431"/>
      <c r="H17" s="431"/>
      <c r="I17" s="431"/>
      <c r="J17" s="431">
        <v>669964.28571428556</v>
      </c>
      <c r="K17" s="431">
        <v>6253000</v>
      </c>
    </row>
    <row r="18" spans="1:11" s="248" customFormat="1" ht="107.25" customHeight="1">
      <c r="A18" s="474">
        <v>2</v>
      </c>
      <c r="B18" s="373">
        <v>2</v>
      </c>
      <c r="C18" s="341" t="s">
        <v>281</v>
      </c>
      <c r="D18" s="408">
        <v>7724</v>
      </c>
      <c r="E18" s="346" t="s">
        <v>237</v>
      </c>
      <c r="F18" s="431">
        <v>517232.14285714278</v>
      </c>
      <c r="G18" s="431"/>
      <c r="H18" s="431"/>
      <c r="I18" s="431"/>
      <c r="J18" s="431">
        <v>62067.857142857138</v>
      </c>
      <c r="K18" s="431">
        <v>579299.99999999988</v>
      </c>
    </row>
    <row r="19" spans="1:11" s="248" customFormat="1" ht="126">
      <c r="A19" s="474">
        <v>2</v>
      </c>
      <c r="B19" s="373">
        <v>3</v>
      </c>
      <c r="C19" s="344" t="s">
        <v>282</v>
      </c>
      <c r="D19" s="408">
        <v>20979</v>
      </c>
      <c r="E19" s="346" t="s">
        <v>31</v>
      </c>
      <c r="F19" s="431">
        <v>2528718.75</v>
      </c>
      <c r="G19" s="431"/>
      <c r="H19" s="431"/>
      <c r="I19" s="431"/>
      <c r="J19" s="431">
        <v>303446.25</v>
      </c>
      <c r="K19" s="431">
        <v>2832165</v>
      </c>
    </row>
    <row r="20" spans="1:11" s="248" customFormat="1" ht="70">
      <c r="A20" s="474">
        <v>2</v>
      </c>
      <c r="B20" s="373">
        <v>4</v>
      </c>
      <c r="C20" s="344" t="s">
        <v>283</v>
      </c>
      <c r="D20" s="407">
        <v>11890</v>
      </c>
      <c r="E20" s="345" t="s">
        <v>31</v>
      </c>
      <c r="F20" s="431">
        <v>955446.42857142841</v>
      </c>
      <c r="G20" s="431"/>
      <c r="H20" s="431"/>
      <c r="I20" s="431"/>
      <c r="J20" s="431">
        <v>114653.57142857141</v>
      </c>
      <c r="K20" s="431">
        <v>1070099.9999999998</v>
      </c>
    </row>
    <row r="21" spans="1:11" s="248" customFormat="1">
      <c r="A21" s="474">
        <v>3</v>
      </c>
      <c r="B21" s="510" t="s">
        <v>546</v>
      </c>
      <c r="C21" s="377" t="s">
        <v>238</v>
      </c>
      <c r="D21" s="407">
        <v>9034</v>
      </c>
      <c r="E21" s="378" t="s">
        <v>31</v>
      </c>
      <c r="F21" s="431">
        <v>1008258.9285714285</v>
      </c>
      <c r="G21" s="431"/>
      <c r="H21" s="431"/>
      <c r="I21" s="431"/>
      <c r="J21" s="431">
        <v>120991.07142857141</v>
      </c>
      <c r="K21" s="431">
        <v>1129250</v>
      </c>
    </row>
    <row r="22" spans="1:11" s="248" customFormat="1">
      <c r="A22" s="474">
        <v>3</v>
      </c>
      <c r="B22" s="510" t="s">
        <v>555</v>
      </c>
      <c r="C22" s="377" t="s">
        <v>239</v>
      </c>
      <c r="D22" s="407">
        <v>755</v>
      </c>
      <c r="E22" s="378" t="s">
        <v>31</v>
      </c>
      <c r="F22" s="431">
        <v>101116.07142857142</v>
      </c>
      <c r="G22" s="431"/>
      <c r="H22" s="431"/>
      <c r="I22" s="431"/>
      <c r="J22" s="431">
        <v>12133.928571428571</v>
      </c>
      <c r="K22" s="431">
        <v>113249.99999999999</v>
      </c>
    </row>
    <row r="23" spans="1:11" s="248" customFormat="1" ht="56">
      <c r="A23" s="474">
        <v>2</v>
      </c>
      <c r="B23" s="373">
        <v>5</v>
      </c>
      <c r="C23" s="379" t="s">
        <v>392</v>
      </c>
      <c r="D23" s="408"/>
      <c r="E23" s="346"/>
      <c r="F23" s="446"/>
      <c r="G23" s="446"/>
      <c r="H23" s="446"/>
      <c r="I23" s="446"/>
      <c r="J23" s="446"/>
      <c r="K23" s="446"/>
    </row>
    <row r="24" spans="1:11" s="248" customFormat="1">
      <c r="A24" s="474">
        <v>3</v>
      </c>
      <c r="B24" s="510" t="s">
        <v>546</v>
      </c>
      <c r="C24" s="379" t="s">
        <v>261</v>
      </c>
      <c r="D24" s="409">
        <v>246</v>
      </c>
      <c r="E24" s="350" t="s">
        <v>31</v>
      </c>
      <c r="F24" s="431">
        <v>263571.42857142852</v>
      </c>
      <c r="G24" s="431"/>
      <c r="H24" s="431"/>
      <c r="I24" s="431"/>
      <c r="J24" s="431">
        <v>31628.571428571424</v>
      </c>
      <c r="K24" s="431">
        <v>295199.99999999994</v>
      </c>
    </row>
    <row r="25" spans="1:11" s="248" customFormat="1">
      <c r="A25" s="474">
        <v>3</v>
      </c>
      <c r="B25" s="510" t="s">
        <v>555</v>
      </c>
      <c r="C25" s="379" t="s">
        <v>262</v>
      </c>
      <c r="D25" s="409">
        <v>62</v>
      </c>
      <c r="E25" s="350" t="s">
        <v>31</v>
      </c>
      <c r="F25" s="431">
        <v>74732.142857142841</v>
      </c>
      <c r="G25" s="431"/>
      <c r="H25" s="431"/>
      <c r="I25" s="431"/>
      <c r="J25" s="431">
        <v>8967.8571428571413</v>
      </c>
      <c r="K25" s="431">
        <v>83699.999999999985</v>
      </c>
    </row>
    <row r="26" spans="1:11" s="248" customFormat="1" ht="91.5" customHeight="1">
      <c r="A26" s="474">
        <v>2</v>
      </c>
      <c r="B26" s="373">
        <v>6</v>
      </c>
      <c r="C26" s="356" t="s">
        <v>393</v>
      </c>
      <c r="D26" s="407"/>
      <c r="E26" s="345"/>
      <c r="F26" s="431"/>
      <c r="G26" s="431"/>
      <c r="H26" s="431"/>
      <c r="I26" s="431"/>
      <c r="J26" s="431"/>
      <c r="K26" s="431"/>
    </row>
    <row r="27" spans="1:11" s="248" customFormat="1">
      <c r="A27" s="474">
        <v>3</v>
      </c>
      <c r="B27" s="373" t="s">
        <v>546</v>
      </c>
      <c r="C27" s="356" t="s">
        <v>284</v>
      </c>
      <c r="D27" s="407">
        <v>58</v>
      </c>
      <c r="E27" s="345" t="s">
        <v>31</v>
      </c>
      <c r="F27" s="431">
        <v>310714.28571428568</v>
      </c>
      <c r="G27" s="431"/>
      <c r="H27" s="431"/>
      <c r="I27" s="431"/>
      <c r="J27" s="431">
        <v>37285.714285714283</v>
      </c>
      <c r="K27" s="431">
        <v>347999.99999999994</v>
      </c>
    </row>
    <row r="28" spans="1:11" s="248" customFormat="1" ht="112">
      <c r="A28" s="474">
        <v>2</v>
      </c>
      <c r="B28" s="373">
        <v>7</v>
      </c>
      <c r="C28" s="356" t="s">
        <v>306</v>
      </c>
      <c r="D28" s="407">
        <v>189</v>
      </c>
      <c r="E28" s="345" t="s">
        <v>31</v>
      </c>
      <c r="F28" s="431">
        <v>1518750</v>
      </c>
      <c r="G28" s="431"/>
      <c r="H28" s="431"/>
      <c r="I28" s="431"/>
      <c r="J28" s="431">
        <v>182250</v>
      </c>
      <c r="K28" s="431">
        <v>1701000</v>
      </c>
    </row>
    <row r="29" spans="1:11" s="248" customFormat="1" ht="126">
      <c r="A29" s="474">
        <v>2</v>
      </c>
      <c r="B29" s="373">
        <v>8</v>
      </c>
      <c r="C29" s="356" t="s">
        <v>307</v>
      </c>
      <c r="D29" s="410">
        <v>387</v>
      </c>
      <c r="E29" s="357" t="s">
        <v>31</v>
      </c>
      <c r="F29" s="431">
        <v>2591517.8571428568</v>
      </c>
      <c r="G29" s="431"/>
      <c r="H29" s="431"/>
      <c r="I29" s="431"/>
      <c r="J29" s="431">
        <v>310982.14285714278</v>
      </c>
      <c r="K29" s="431">
        <v>2902499.9999999995</v>
      </c>
    </row>
    <row r="30" spans="1:11" s="248" customFormat="1" ht="84">
      <c r="A30" s="474">
        <v>2</v>
      </c>
      <c r="B30" s="380">
        <v>9</v>
      </c>
      <c r="C30" s="356" t="s">
        <v>260</v>
      </c>
      <c r="D30" s="407">
        <v>20925</v>
      </c>
      <c r="E30" s="345" t="s">
        <v>241</v>
      </c>
      <c r="F30" s="431">
        <v>1438593.75</v>
      </c>
      <c r="G30" s="431"/>
      <c r="H30" s="431"/>
      <c r="I30" s="431"/>
      <c r="J30" s="431">
        <v>172631.25</v>
      </c>
      <c r="K30" s="431">
        <v>1611225</v>
      </c>
    </row>
    <row r="31" spans="1:11" s="248" customFormat="1" ht="140">
      <c r="A31" s="474">
        <v>2</v>
      </c>
      <c r="B31" s="373">
        <v>10</v>
      </c>
      <c r="C31" s="351" t="s">
        <v>308</v>
      </c>
      <c r="D31" s="408">
        <v>50</v>
      </c>
      <c r="E31" s="346" t="s">
        <v>31</v>
      </c>
      <c r="F31" s="431">
        <v>245535.71428571426</v>
      </c>
      <c r="G31" s="431"/>
      <c r="H31" s="431"/>
      <c r="I31" s="431"/>
      <c r="J31" s="431">
        <v>29464.28571428571</v>
      </c>
      <c r="K31" s="431">
        <v>275000</v>
      </c>
    </row>
    <row r="32" spans="1:11" s="248" customFormat="1" ht="44.25" customHeight="1">
      <c r="A32" s="474">
        <v>2</v>
      </c>
      <c r="B32" s="373">
        <v>11</v>
      </c>
      <c r="C32" s="351" t="s">
        <v>309</v>
      </c>
      <c r="D32" s="408"/>
      <c r="E32" s="346"/>
      <c r="F32" s="431"/>
      <c r="G32" s="431"/>
      <c r="H32" s="431"/>
      <c r="I32" s="431"/>
      <c r="J32" s="431"/>
      <c r="K32" s="431"/>
    </row>
    <row r="33" spans="1:15" s="248" customFormat="1" ht="151.5" customHeight="1">
      <c r="A33" s="474">
        <v>3</v>
      </c>
      <c r="B33" s="510" t="s">
        <v>546</v>
      </c>
      <c r="C33" s="381" t="s">
        <v>309</v>
      </c>
      <c r="D33" s="408">
        <v>20</v>
      </c>
      <c r="E33" s="346" t="s">
        <v>31</v>
      </c>
      <c r="F33" s="431">
        <v>410714.28571428568</v>
      </c>
      <c r="G33" s="431"/>
      <c r="H33" s="431"/>
      <c r="I33" s="431"/>
      <c r="J33" s="431">
        <v>49285.714285714275</v>
      </c>
      <c r="K33" s="431">
        <v>459999.99999999994</v>
      </c>
    </row>
    <row r="34" spans="1:15" s="248" customFormat="1" ht="70">
      <c r="A34" s="474">
        <v>3</v>
      </c>
      <c r="B34" s="510" t="s">
        <v>555</v>
      </c>
      <c r="C34" s="381" t="s">
        <v>310</v>
      </c>
      <c r="D34" s="408">
        <v>293</v>
      </c>
      <c r="E34" s="346" t="s">
        <v>7</v>
      </c>
      <c r="F34" s="431">
        <v>10464.285714285712</v>
      </c>
      <c r="G34" s="431"/>
      <c r="H34" s="431"/>
      <c r="I34" s="431"/>
      <c r="J34" s="431">
        <v>1255.7142857142853</v>
      </c>
      <c r="K34" s="431">
        <v>11719.999999999996</v>
      </c>
    </row>
    <row r="35" spans="1:15" s="248" customFormat="1" ht="138.75" customHeight="1">
      <c r="A35" s="474">
        <v>3</v>
      </c>
      <c r="B35" s="510" t="s">
        <v>556</v>
      </c>
      <c r="C35" s="381" t="s">
        <v>346</v>
      </c>
      <c r="D35" s="408">
        <v>74</v>
      </c>
      <c r="E35" s="346" t="s">
        <v>80</v>
      </c>
      <c r="F35" s="431">
        <v>528571.42857142852</v>
      </c>
      <c r="G35" s="431"/>
      <c r="H35" s="431"/>
      <c r="I35" s="431"/>
      <c r="J35" s="431">
        <v>63428.57142857142</v>
      </c>
      <c r="K35" s="431">
        <v>592000</v>
      </c>
      <c r="L35" s="255"/>
    </row>
    <row r="36" spans="1:15" s="248" customFormat="1" ht="84">
      <c r="A36" s="474">
        <v>2</v>
      </c>
      <c r="B36" s="373">
        <v>12</v>
      </c>
      <c r="C36" s="351" t="s">
        <v>347</v>
      </c>
      <c r="D36" s="408">
        <v>4829</v>
      </c>
      <c r="E36" s="346" t="s">
        <v>80</v>
      </c>
      <c r="F36" s="431">
        <v>2802544.6428571423</v>
      </c>
      <c r="G36" s="431"/>
      <c r="H36" s="431"/>
      <c r="I36" s="431"/>
      <c r="J36" s="431">
        <v>336305.35714285704</v>
      </c>
      <c r="K36" s="431">
        <v>3138849.9999999991</v>
      </c>
    </row>
    <row r="37" spans="1:15" s="248" customFormat="1" ht="140">
      <c r="A37" s="474">
        <v>2</v>
      </c>
      <c r="B37" s="373">
        <v>13</v>
      </c>
      <c r="C37" s="382" t="s">
        <v>313</v>
      </c>
      <c r="D37" s="412">
        <v>1610</v>
      </c>
      <c r="E37" s="411" t="s">
        <v>80</v>
      </c>
      <c r="F37" s="431">
        <v>1365625</v>
      </c>
      <c r="G37" s="431"/>
      <c r="H37" s="431"/>
      <c r="I37" s="431"/>
      <c r="J37" s="431">
        <v>163875</v>
      </c>
      <c r="K37" s="431">
        <v>1529500</v>
      </c>
    </row>
    <row r="38" spans="1:15" s="248" customFormat="1" ht="126">
      <c r="A38" s="474">
        <v>2</v>
      </c>
      <c r="B38" s="373">
        <v>14</v>
      </c>
      <c r="C38" s="383" t="s">
        <v>394</v>
      </c>
      <c r="D38" s="413"/>
      <c r="E38" s="378"/>
      <c r="F38" s="445"/>
      <c r="G38" s="445"/>
      <c r="H38" s="445"/>
      <c r="I38" s="445"/>
      <c r="J38" s="445"/>
      <c r="K38" s="445"/>
    </row>
    <row r="39" spans="1:15" s="248" customFormat="1">
      <c r="A39" s="474">
        <v>3</v>
      </c>
      <c r="B39" s="510" t="s">
        <v>546</v>
      </c>
      <c r="C39" s="384" t="s">
        <v>255</v>
      </c>
      <c r="D39" s="413">
        <v>474</v>
      </c>
      <c r="E39" s="378" t="s">
        <v>237</v>
      </c>
      <c r="F39" s="445"/>
      <c r="G39" s="445"/>
      <c r="H39" s="445"/>
      <c r="I39" s="445"/>
      <c r="J39" s="445"/>
      <c r="K39" s="445"/>
    </row>
    <row r="40" spans="1:15" s="242" customFormat="1">
      <c r="A40" s="475">
        <v>4</v>
      </c>
      <c r="B40" s="278" t="s">
        <v>547</v>
      </c>
      <c r="C40" s="296" t="s">
        <v>497</v>
      </c>
      <c r="D40" s="272"/>
      <c r="E40" s="286"/>
      <c r="F40" s="423">
        <v>440142.8571428571</v>
      </c>
      <c r="G40" s="423"/>
      <c r="H40" s="423"/>
      <c r="I40" s="423"/>
      <c r="J40" s="423">
        <v>52817.142857142848</v>
      </c>
      <c r="K40" s="286">
        <v>492959.99999999994</v>
      </c>
    </row>
    <row r="41" spans="1:15" s="242" customFormat="1">
      <c r="A41" s="475">
        <v>4</v>
      </c>
      <c r="B41" s="511" t="s">
        <v>548</v>
      </c>
      <c r="C41" s="296" t="s">
        <v>495</v>
      </c>
      <c r="D41" s="272"/>
      <c r="E41" s="286"/>
      <c r="F41" s="423">
        <v>203142.85714285713</v>
      </c>
      <c r="G41" s="423"/>
      <c r="H41" s="423"/>
      <c r="I41" s="423"/>
      <c r="J41" s="423">
        <v>24377.142857142855</v>
      </c>
      <c r="K41" s="286">
        <v>227520</v>
      </c>
    </row>
    <row r="42" spans="1:15" s="242" customFormat="1">
      <c r="A42" s="475">
        <v>4</v>
      </c>
      <c r="B42" s="511" t="s">
        <v>549</v>
      </c>
      <c r="C42" s="296" t="s">
        <v>496</v>
      </c>
      <c r="D42" s="272"/>
      <c r="E42" s="286"/>
      <c r="F42" s="423">
        <v>33857.142857142848</v>
      </c>
      <c r="G42" s="423"/>
      <c r="H42" s="423"/>
      <c r="I42" s="423"/>
      <c r="J42" s="423">
        <v>4062.8571428571418</v>
      </c>
      <c r="K42" s="286">
        <v>37919.999999999993</v>
      </c>
    </row>
    <row r="43" spans="1:15" s="248" customFormat="1">
      <c r="A43" s="474">
        <v>3</v>
      </c>
      <c r="B43" s="373" t="s">
        <v>555</v>
      </c>
      <c r="C43" s="385" t="s">
        <v>256</v>
      </c>
      <c r="D43" s="413">
        <v>1297</v>
      </c>
      <c r="E43" s="378" t="s">
        <v>237</v>
      </c>
      <c r="F43" s="445"/>
      <c r="G43" s="445"/>
      <c r="H43" s="445"/>
      <c r="I43" s="445"/>
      <c r="J43" s="445"/>
      <c r="K43" s="445"/>
    </row>
    <row r="44" spans="1:15" s="242" customFormat="1">
      <c r="A44" s="475">
        <v>4</v>
      </c>
      <c r="B44" s="278" t="s">
        <v>547</v>
      </c>
      <c r="C44" s="296" t="s">
        <v>497</v>
      </c>
      <c r="D44" s="272"/>
      <c r="E44" s="286"/>
      <c r="F44" s="423">
        <v>1505446.4285714284</v>
      </c>
      <c r="G44" s="423"/>
      <c r="H44" s="423"/>
      <c r="I44" s="423"/>
      <c r="J44" s="423">
        <v>180653.57142857139</v>
      </c>
      <c r="K44" s="286">
        <v>1686099.9999999998</v>
      </c>
    </row>
    <row r="45" spans="1:15" s="242" customFormat="1">
      <c r="A45" s="475">
        <v>4</v>
      </c>
      <c r="B45" s="511" t="s">
        <v>548</v>
      </c>
      <c r="C45" s="296" t="s">
        <v>495</v>
      </c>
      <c r="D45" s="272"/>
      <c r="E45" s="286"/>
      <c r="F45" s="423">
        <v>694821.42857142852</v>
      </c>
      <c r="G45" s="423"/>
      <c r="H45" s="423"/>
      <c r="I45" s="423"/>
      <c r="J45" s="423">
        <v>83378.57142857142</v>
      </c>
      <c r="K45" s="286">
        <v>778200</v>
      </c>
    </row>
    <row r="46" spans="1:15" s="242" customFormat="1">
      <c r="A46" s="475">
        <v>4</v>
      </c>
      <c r="B46" s="511" t="s">
        <v>549</v>
      </c>
      <c r="C46" s="296" t="s">
        <v>496</v>
      </c>
      <c r="D46" s="272"/>
      <c r="E46" s="286"/>
      <c r="F46" s="423">
        <v>115803.57142857142</v>
      </c>
      <c r="G46" s="423"/>
      <c r="H46" s="423"/>
      <c r="I46" s="423"/>
      <c r="J46" s="423">
        <v>13896.428571428571</v>
      </c>
      <c r="K46" s="286">
        <v>129699.99999999999</v>
      </c>
    </row>
    <row r="47" spans="1:15" s="248" customFormat="1">
      <c r="A47" s="474">
        <v>3</v>
      </c>
      <c r="B47" s="373" t="s">
        <v>556</v>
      </c>
      <c r="C47" s="385" t="s">
        <v>264</v>
      </c>
      <c r="D47" s="413">
        <v>33</v>
      </c>
      <c r="E47" s="378" t="s">
        <v>237</v>
      </c>
      <c r="F47" s="445"/>
      <c r="G47" s="445"/>
      <c r="H47" s="445"/>
      <c r="I47" s="445"/>
      <c r="J47" s="445"/>
      <c r="K47" s="445"/>
      <c r="L47" s="256"/>
      <c r="M47" s="256"/>
      <c r="N47" s="256"/>
      <c r="O47" s="256"/>
    </row>
    <row r="48" spans="1:15" s="242" customFormat="1">
      <c r="A48" s="475">
        <v>4</v>
      </c>
      <c r="B48" s="278" t="s">
        <v>547</v>
      </c>
      <c r="C48" s="296" t="s">
        <v>497</v>
      </c>
      <c r="D48" s="272"/>
      <c r="E48" s="286"/>
      <c r="F48" s="423">
        <v>103419.64285714284</v>
      </c>
      <c r="G48" s="423"/>
      <c r="H48" s="423"/>
      <c r="I48" s="423"/>
      <c r="J48" s="423">
        <v>12410.357142857141</v>
      </c>
      <c r="K48" s="286">
        <v>115829.99999999999</v>
      </c>
    </row>
    <row r="49" spans="1:15" s="242" customFormat="1">
      <c r="A49" s="475">
        <v>4</v>
      </c>
      <c r="B49" s="511" t="s">
        <v>548</v>
      </c>
      <c r="C49" s="296" t="s">
        <v>495</v>
      </c>
      <c r="D49" s="272"/>
      <c r="E49" s="286"/>
      <c r="F49" s="423">
        <v>47732.142857142855</v>
      </c>
      <c r="G49" s="423"/>
      <c r="H49" s="423"/>
      <c r="I49" s="423"/>
      <c r="J49" s="423">
        <v>5727.8571428571422</v>
      </c>
      <c r="K49" s="286">
        <v>53460</v>
      </c>
    </row>
    <row r="50" spans="1:15" s="242" customFormat="1">
      <c r="A50" s="475">
        <v>4</v>
      </c>
      <c r="B50" s="511" t="s">
        <v>549</v>
      </c>
      <c r="C50" s="296" t="s">
        <v>496</v>
      </c>
      <c r="D50" s="272"/>
      <c r="E50" s="286"/>
      <c r="F50" s="423">
        <v>7955.3571428571422</v>
      </c>
      <c r="G50" s="423"/>
      <c r="H50" s="423"/>
      <c r="I50" s="423"/>
      <c r="J50" s="423">
        <v>954.64285714285711</v>
      </c>
      <c r="K50" s="286">
        <v>8910</v>
      </c>
    </row>
    <row r="51" spans="1:15" s="248" customFormat="1">
      <c r="A51" s="474">
        <v>3</v>
      </c>
      <c r="B51" s="510" t="s">
        <v>557</v>
      </c>
      <c r="C51" s="385" t="s">
        <v>265</v>
      </c>
      <c r="D51" s="413">
        <v>29</v>
      </c>
      <c r="E51" s="378" t="s">
        <v>237</v>
      </c>
      <c r="F51" s="445"/>
      <c r="G51" s="445"/>
      <c r="H51" s="445"/>
      <c r="I51" s="445"/>
      <c r="J51" s="445"/>
      <c r="K51" s="445"/>
      <c r="L51" s="256"/>
      <c r="M51" s="256"/>
      <c r="N51" s="256"/>
      <c r="O51" s="256"/>
    </row>
    <row r="52" spans="1:15" s="242" customFormat="1">
      <c r="A52" s="475">
        <v>4</v>
      </c>
      <c r="B52" s="278" t="s">
        <v>547</v>
      </c>
      <c r="C52" s="296" t="s">
        <v>497</v>
      </c>
      <c r="D52" s="272"/>
      <c r="E52" s="286"/>
      <c r="F52" s="423">
        <v>143058.03571428571</v>
      </c>
      <c r="G52" s="423"/>
      <c r="H52" s="423"/>
      <c r="I52" s="423"/>
      <c r="J52" s="423">
        <v>17166.964285714283</v>
      </c>
      <c r="K52" s="286">
        <v>160225</v>
      </c>
    </row>
    <row r="53" spans="1:15" s="242" customFormat="1">
      <c r="A53" s="475">
        <v>4</v>
      </c>
      <c r="B53" s="511" t="s">
        <v>548</v>
      </c>
      <c r="C53" s="296" t="s">
        <v>495</v>
      </c>
      <c r="D53" s="272"/>
      <c r="E53" s="286"/>
      <c r="F53" s="423">
        <v>66026.78571428571</v>
      </c>
      <c r="G53" s="423"/>
      <c r="H53" s="423"/>
      <c r="I53" s="423"/>
      <c r="J53" s="423">
        <v>7923.2142857142862</v>
      </c>
      <c r="K53" s="286">
        <v>73950</v>
      </c>
    </row>
    <row r="54" spans="1:15" s="242" customFormat="1">
      <c r="A54" s="475">
        <v>4</v>
      </c>
      <c r="B54" s="511" t="s">
        <v>549</v>
      </c>
      <c r="C54" s="296" t="s">
        <v>496</v>
      </c>
      <c r="D54" s="272"/>
      <c r="E54" s="286"/>
      <c r="F54" s="423">
        <v>11004.464285714284</v>
      </c>
      <c r="G54" s="423"/>
      <c r="H54" s="423"/>
      <c r="I54" s="423"/>
      <c r="J54" s="423">
        <v>1320.535714285714</v>
      </c>
      <c r="K54" s="286">
        <v>12324.999999999998</v>
      </c>
    </row>
    <row r="55" spans="1:15" s="248" customFormat="1" ht="186.75" customHeight="1">
      <c r="A55" s="474">
        <v>2</v>
      </c>
      <c r="B55" s="373">
        <v>15</v>
      </c>
      <c r="C55" s="383" t="s">
        <v>395</v>
      </c>
      <c r="D55" s="413"/>
      <c r="E55" s="378"/>
      <c r="F55" s="445"/>
      <c r="G55" s="445"/>
      <c r="H55" s="445"/>
      <c r="I55" s="445"/>
      <c r="J55" s="445"/>
      <c r="K55" s="445"/>
      <c r="L55" s="256"/>
      <c r="M55" s="256"/>
      <c r="N55" s="256"/>
      <c r="O55" s="256"/>
    </row>
    <row r="56" spans="1:15" s="248" customFormat="1">
      <c r="A56" s="474">
        <v>3</v>
      </c>
      <c r="B56" s="510" t="s">
        <v>546</v>
      </c>
      <c r="C56" s="385">
        <v>300</v>
      </c>
      <c r="D56" s="413">
        <v>204</v>
      </c>
      <c r="E56" s="378" t="s">
        <v>237</v>
      </c>
      <c r="F56" s="445"/>
      <c r="G56" s="445"/>
      <c r="H56" s="445"/>
      <c r="I56" s="445"/>
      <c r="J56" s="445"/>
      <c r="K56" s="445"/>
    </row>
    <row r="57" spans="1:15" s="242" customFormat="1">
      <c r="A57" s="475">
        <v>4</v>
      </c>
      <c r="B57" s="278" t="s">
        <v>547</v>
      </c>
      <c r="C57" s="296" t="s">
        <v>497</v>
      </c>
      <c r="D57" s="272"/>
      <c r="E57" s="286"/>
      <c r="F57" s="423">
        <v>248624.99999999994</v>
      </c>
      <c r="G57" s="423"/>
      <c r="H57" s="423"/>
      <c r="I57" s="423"/>
      <c r="J57" s="423">
        <v>29834.999999999993</v>
      </c>
      <c r="K57" s="286">
        <v>278459.99999999994</v>
      </c>
    </row>
    <row r="58" spans="1:15" s="242" customFormat="1">
      <c r="A58" s="475">
        <v>4</v>
      </c>
      <c r="B58" s="511" t="s">
        <v>548</v>
      </c>
      <c r="C58" s="296" t="s">
        <v>495</v>
      </c>
      <c r="D58" s="272"/>
      <c r="E58" s="286"/>
      <c r="F58" s="423">
        <v>114750</v>
      </c>
      <c r="G58" s="423"/>
      <c r="H58" s="423"/>
      <c r="I58" s="423"/>
      <c r="J58" s="423">
        <v>13770</v>
      </c>
      <c r="K58" s="286">
        <v>128520</v>
      </c>
    </row>
    <row r="59" spans="1:15" s="242" customFormat="1">
      <c r="A59" s="475">
        <v>4</v>
      </c>
      <c r="B59" s="511" t="s">
        <v>549</v>
      </c>
      <c r="C59" s="296" t="s">
        <v>496</v>
      </c>
      <c r="D59" s="272"/>
      <c r="E59" s="286"/>
      <c r="F59" s="423">
        <v>19124.999999999996</v>
      </c>
      <c r="G59" s="423"/>
      <c r="H59" s="423"/>
      <c r="I59" s="423"/>
      <c r="J59" s="423">
        <v>2294.9999999999995</v>
      </c>
      <c r="K59" s="286">
        <v>21419.999999999996</v>
      </c>
    </row>
    <row r="60" spans="1:15" s="248" customFormat="1">
      <c r="A60" s="474">
        <v>3</v>
      </c>
      <c r="B60" s="373" t="s">
        <v>555</v>
      </c>
      <c r="C60" s="385">
        <v>400</v>
      </c>
      <c r="D60" s="413">
        <v>556</v>
      </c>
      <c r="E60" s="378" t="s">
        <v>237</v>
      </c>
      <c r="F60" s="445"/>
      <c r="G60" s="445"/>
      <c r="H60" s="445"/>
      <c r="I60" s="445"/>
      <c r="J60" s="445"/>
      <c r="K60" s="445"/>
    </row>
    <row r="61" spans="1:15" s="242" customFormat="1">
      <c r="A61" s="475">
        <v>4</v>
      </c>
      <c r="B61" s="278" t="s">
        <v>547</v>
      </c>
      <c r="C61" s="296" t="s">
        <v>497</v>
      </c>
      <c r="D61" s="272"/>
      <c r="E61" s="286"/>
      <c r="F61" s="423">
        <v>774428.57142857136</v>
      </c>
      <c r="G61" s="423"/>
      <c r="H61" s="423"/>
      <c r="I61" s="423"/>
      <c r="J61" s="423">
        <v>92931.428571428551</v>
      </c>
      <c r="K61" s="286">
        <v>867359.99999999988</v>
      </c>
    </row>
    <row r="62" spans="1:15" s="242" customFormat="1">
      <c r="A62" s="475">
        <v>4</v>
      </c>
      <c r="B62" s="511" t="s">
        <v>548</v>
      </c>
      <c r="C62" s="296" t="s">
        <v>495</v>
      </c>
      <c r="D62" s="272"/>
      <c r="E62" s="286"/>
      <c r="F62" s="423">
        <v>357428.57142857136</v>
      </c>
      <c r="G62" s="423"/>
      <c r="H62" s="423"/>
      <c r="I62" s="423"/>
      <c r="J62" s="423">
        <v>42891.428571428558</v>
      </c>
      <c r="K62" s="286">
        <v>400319.99999999994</v>
      </c>
    </row>
    <row r="63" spans="1:15" s="242" customFormat="1">
      <c r="A63" s="475">
        <v>4</v>
      </c>
      <c r="B63" s="511" t="s">
        <v>549</v>
      </c>
      <c r="C63" s="296" t="s">
        <v>496</v>
      </c>
      <c r="D63" s="272"/>
      <c r="E63" s="286"/>
      <c r="F63" s="423">
        <v>59571.428571428572</v>
      </c>
      <c r="G63" s="423"/>
      <c r="H63" s="423"/>
      <c r="I63" s="423"/>
      <c r="J63" s="423">
        <v>7148.5714285714275</v>
      </c>
      <c r="K63" s="286">
        <v>66720</v>
      </c>
    </row>
    <row r="64" spans="1:15" s="248" customFormat="1">
      <c r="A64" s="474">
        <v>3</v>
      </c>
      <c r="B64" s="373" t="s">
        <v>556</v>
      </c>
      <c r="C64" s="385">
        <v>500</v>
      </c>
      <c r="D64" s="413">
        <v>297</v>
      </c>
      <c r="E64" s="378" t="s">
        <v>237</v>
      </c>
      <c r="F64" s="445"/>
      <c r="G64" s="445"/>
      <c r="H64" s="445"/>
      <c r="I64" s="445"/>
      <c r="J64" s="445"/>
      <c r="K64" s="445"/>
      <c r="L64" s="256"/>
      <c r="M64" s="256"/>
      <c r="N64" s="256"/>
      <c r="O64" s="256"/>
    </row>
    <row r="65" spans="1:11" s="242" customFormat="1">
      <c r="A65" s="475">
        <v>4</v>
      </c>
      <c r="B65" s="278" t="s">
        <v>547</v>
      </c>
      <c r="C65" s="296" t="s">
        <v>497</v>
      </c>
      <c r="D65" s="272"/>
      <c r="E65" s="286"/>
      <c r="F65" s="423">
        <v>517098.21428571426</v>
      </c>
      <c r="G65" s="423"/>
      <c r="H65" s="423"/>
      <c r="I65" s="423"/>
      <c r="J65" s="423">
        <v>62051.78571428571</v>
      </c>
      <c r="K65" s="286">
        <v>579150</v>
      </c>
    </row>
    <row r="66" spans="1:11" s="242" customFormat="1">
      <c r="A66" s="475">
        <v>4</v>
      </c>
      <c r="B66" s="511" t="s">
        <v>548</v>
      </c>
      <c r="C66" s="296" t="s">
        <v>495</v>
      </c>
      <c r="D66" s="272"/>
      <c r="E66" s="286"/>
      <c r="F66" s="423">
        <v>238660.71428571426</v>
      </c>
      <c r="G66" s="423"/>
      <c r="H66" s="423"/>
      <c r="I66" s="423"/>
      <c r="J66" s="423">
        <v>28639.28571428571</v>
      </c>
      <c r="K66" s="286">
        <v>267300</v>
      </c>
    </row>
    <row r="67" spans="1:11" s="242" customFormat="1">
      <c r="A67" s="475">
        <v>4</v>
      </c>
      <c r="B67" s="511" t="s">
        <v>549</v>
      </c>
      <c r="C67" s="296" t="s">
        <v>496</v>
      </c>
      <c r="D67" s="272"/>
      <c r="E67" s="286"/>
      <c r="F67" s="423">
        <v>39776.78571428571</v>
      </c>
      <c r="G67" s="423"/>
      <c r="H67" s="423"/>
      <c r="I67" s="423"/>
      <c r="J67" s="423">
        <v>4773.2142857142853</v>
      </c>
      <c r="K67" s="286">
        <v>44549.999999999993</v>
      </c>
    </row>
    <row r="68" spans="1:11" s="248" customFormat="1">
      <c r="A68" s="474">
        <v>3</v>
      </c>
      <c r="B68" s="510" t="s">
        <v>557</v>
      </c>
      <c r="C68" s="385">
        <v>600</v>
      </c>
      <c r="D68" s="413">
        <v>261</v>
      </c>
      <c r="E68" s="378" t="s">
        <v>237</v>
      </c>
      <c r="F68" s="445"/>
      <c r="G68" s="445"/>
      <c r="H68" s="445"/>
      <c r="I68" s="445"/>
      <c r="J68" s="445"/>
      <c r="K68" s="445"/>
    </row>
    <row r="69" spans="1:11" s="242" customFormat="1">
      <c r="A69" s="475">
        <v>4</v>
      </c>
      <c r="B69" s="278" t="s">
        <v>547</v>
      </c>
      <c r="C69" s="296" t="s">
        <v>497</v>
      </c>
      <c r="D69" s="272"/>
      <c r="E69" s="286"/>
      <c r="F69" s="423">
        <v>560450.89285714284</v>
      </c>
      <c r="G69" s="423"/>
      <c r="H69" s="423"/>
      <c r="I69" s="423"/>
      <c r="J69" s="423">
        <v>67254.10714285713</v>
      </c>
      <c r="K69" s="286">
        <v>627705</v>
      </c>
    </row>
    <row r="70" spans="1:11" s="242" customFormat="1">
      <c r="A70" s="475">
        <v>4</v>
      </c>
      <c r="B70" s="511" t="s">
        <v>548</v>
      </c>
      <c r="C70" s="296" t="s">
        <v>495</v>
      </c>
      <c r="D70" s="272"/>
      <c r="E70" s="286"/>
      <c r="F70" s="423">
        <v>258669.64285714281</v>
      </c>
      <c r="G70" s="423"/>
      <c r="H70" s="423"/>
      <c r="I70" s="423"/>
      <c r="J70" s="423">
        <v>31040.357142857138</v>
      </c>
      <c r="K70" s="286">
        <v>289709.99999999994</v>
      </c>
    </row>
    <row r="71" spans="1:11" s="242" customFormat="1">
      <c r="A71" s="475">
        <v>4</v>
      </c>
      <c r="B71" s="511" t="s">
        <v>549</v>
      </c>
      <c r="C71" s="296" t="s">
        <v>496</v>
      </c>
      <c r="D71" s="272"/>
      <c r="E71" s="286"/>
      <c r="F71" s="423">
        <v>43111.607142857138</v>
      </c>
      <c r="G71" s="423"/>
      <c r="H71" s="423"/>
      <c r="I71" s="423"/>
      <c r="J71" s="423">
        <v>5173.3928571428569</v>
      </c>
      <c r="K71" s="286">
        <v>48284.999999999993</v>
      </c>
    </row>
    <row r="72" spans="1:11" s="248" customFormat="1">
      <c r="A72" s="474">
        <v>3</v>
      </c>
      <c r="B72" s="510" t="s">
        <v>558</v>
      </c>
      <c r="C72" s="385">
        <v>700</v>
      </c>
      <c r="D72" s="413">
        <v>585</v>
      </c>
      <c r="E72" s="378" t="s">
        <v>237</v>
      </c>
      <c r="F72" s="445"/>
      <c r="G72" s="445"/>
      <c r="H72" s="445"/>
      <c r="I72" s="445"/>
      <c r="J72" s="445"/>
      <c r="K72" s="445"/>
    </row>
    <row r="73" spans="1:11" s="242" customFormat="1">
      <c r="A73" s="475">
        <v>4</v>
      </c>
      <c r="B73" s="278" t="s">
        <v>547</v>
      </c>
      <c r="C73" s="296" t="s">
        <v>497</v>
      </c>
      <c r="D73" s="272"/>
      <c r="E73" s="286"/>
      <c r="F73" s="423">
        <v>1527790.1785714284</v>
      </c>
      <c r="G73" s="423"/>
      <c r="H73" s="423"/>
      <c r="I73" s="423"/>
      <c r="J73" s="423">
        <v>183334.82142857142</v>
      </c>
      <c r="K73" s="286">
        <v>1711124.9999999998</v>
      </c>
    </row>
    <row r="74" spans="1:11" s="242" customFormat="1">
      <c r="A74" s="475">
        <v>4</v>
      </c>
      <c r="B74" s="511" t="s">
        <v>548</v>
      </c>
      <c r="C74" s="296" t="s">
        <v>495</v>
      </c>
      <c r="D74" s="272"/>
      <c r="E74" s="286"/>
      <c r="F74" s="423">
        <v>705133.92857142841</v>
      </c>
      <c r="G74" s="423"/>
      <c r="H74" s="423"/>
      <c r="I74" s="423"/>
      <c r="J74" s="423">
        <v>84616.071428571406</v>
      </c>
      <c r="K74" s="286">
        <v>789749.99999999977</v>
      </c>
    </row>
    <row r="75" spans="1:11" s="242" customFormat="1">
      <c r="A75" s="475">
        <v>4</v>
      </c>
      <c r="B75" s="511" t="s">
        <v>549</v>
      </c>
      <c r="C75" s="296" t="s">
        <v>496</v>
      </c>
      <c r="D75" s="272"/>
      <c r="E75" s="286"/>
      <c r="F75" s="423">
        <v>117522.32142857141</v>
      </c>
      <c r="G75" s="423"/>
      <c r="H75" s="423"/>
      <c r="I75" s="423"/>
      <c r="J75" s="423">
        <v>14102.678571428569</v>
      </c>
      <c r="K75" s="286">
        <v>131624.99999999997</v>
      </c>
    </row>
    <row r="76" spans="1:11" s="248" customFormat="1">
      <c r="A76" s="474">
        <v>3</v>
      </c>
      <c r="B76" s="373" t="s">
        <v>562</v>
      </c>
      <c r="C76" s="385">
        <v>800</v>
      </c>
      <c r="D76" s="413">
        <v>1039</v>
      </c>
      <c r="E76" s="378" t="s">
        <v>237</v>
      </c>
      <c r="F76" s="445"/>
      <c r="G76" s="445"/>
      <c r="H76" s="445"/>
      <c r="I76" s="445"/>
      <c r="J76" s="445"/>
      <c r="K76" s="445"/>
    </row>
    <row r="77" spans="1:11" s="242" customFormat="1">
      <c r="A77" s="475">
        <v>4</v>
      </c>
      <c r="B77" s="278" t="s">
        <v>547</v>
      </c>
      <c r="C77" s="296" t="s">
        <v>497</v>
      </c>
      <c r="D77" s="272"/>
      <c r="E77" s="286"/>
      <c r="F77" s="423">
        <v>3497348.2142857141</v>
      </c>
      <c r="G77" s="423"/>
      <c r="H77" s="423"/>
      <c r="I77" s="423"/>
      <c r="J77" s="423">
        <v>419681.78571428568</v>
      </c>
      <c r="K77" s="286">
        <v>3917030</v>
      </c>
    </row>
    <row r="78" spans="1:11" s="242" customFormat="1">
      <c r="A78" s="475">
        <v>4</v>
      </c>
      <c r="B78" s="511" t="s">
        <v>548</v>
      </c>
      <c r="C78" s="296" t="s">
        <v>495</v>
      </c>
      <c r="D78" s="272"/>
      <c r="E78" s="286"/>
      <c r="F78" s="423">
        <v>1614160.7142857141</v>
      </c>
      <c r="G78" s="423"/>
      <c r="H78" s="423"/>
      <c r="I78" s="423"/>
      <c r="J78" s="423">
        <v>193699.28571428571</v>
      </c>
      <c r="K78" s="286">
        <v>1807859.9999999998</v>
      </c>
    </row>
    <row r="79" spans="1:11" s="242" customFormat="1">
      <c r="A79" s="475">
        <v>4</v>
      </c>
      <c r="B79" s="511" t="s">
        <v>549</v>
      </c>
      <c r="C79" s="296" t="s">
        <v>496</v>
      </c>
      <c r="D79" s="272"/>
      <c r="E79" s="286"/>
      <c r="F79" s="423">
        <v>269026.78571428568</v>
      </c>
      <c r="G79" s="423"/>
      <c r="H79" s="423"/>
      <c r="I79" s="423"/>
      <c r="J79" s="423">
        <v>32283.214285714279</v>
      </c>
      <c r="K79" s="286">
        <v>301309.99999999994</v>
      </c>
    </row>
    <row r="80" spans="1:11" s="248" customFormat="1" ht="227.25" customHeight="1">
      <c r="A80" s="474">
        <v>2</v>
      </c>
      <c r="B80" s="373">
        <v>16</v>
      </c>
      <c r="C80" s="383" t="s">
        <v>391</v>
      </c>
      <c r="D80" s="413"/>
      <c r="E80" s="378"/>
      <c r="F80" s="445"/>
      <c r="G80" s="445"/>
      <c r="H80" s="445"/>
      <c r="I80" s="445"/>
      <c r="J80" s="445"/>
      <c r="K80" s="445"/>
    </row>
    <row r="81" spans="1:14" s="248" customFormat="1">
      <c r="A81" s="474">
        <v>3</v>
      </c>
      <c r="B81" s="510" t="s">
        <v>546</v>
      </c>
      <c r="C81" s="385" t="s">
        <v>267</v>
      </c>
      <c r="D81" s="413">
        <v>30</v>
      </c>
      <c r="E81" s="378" t="s">
        <v>237</v>
      </c>
      <c r="F81" s="445"/>
      <c r="G81" s="445"/>
      <c r="H81" s="445"/>
      <c r="I81" s="445"/>
      <c r="J81" s="445"/>
      <c r="K81" s="445"/>
    </row>
    <row r="82" spans="1:14" s="242" customFormat="1">
      <c r="A82" s="475">
        <v>4</v>
      </c>
      <c r="B82" s="511" t="s">
        <v>547</v>
      </c>
      <c r="C82" s="296" t="s">
        <v>497</v>
      </c>
      <c r="D82" s="272"/>
      <c r="E82" s="286"/>
      <c r="F82" s="423">
        <v>104464.28571428571</v>
      </c>
      <c r="G82" s="423"/>
      <c r="H82" s="423"/>
      <c r="I82" s="423"/>
      <c r="J82" s="423">
        <v>12535.714285714284</v>
      </c>
      <c r="K82" s="286">
        <v>117000</v>
      </c>
    </row>
    <row r="83" spans="1:14" s="242" customFormat="1">
      <c r="A83" s="475">
        <v>4</v>
      </c>
      <c r="B83" s="511" t="s">
        <v>548</v>
      </c>
      <c r="C83" s="296" t="s">
        <v>495</v>
      </c>
      <c r="D83" s="272"/>
      <c r="E83" s="286"/>
      <c r="F83" s="423">
        <v>48214.28571428571</v>
      </c>
      <c r="G83" s="423"/>
      <c r="H83" s="423"/>
      <c r="I83" s="423"/>
      <c r="J83" s="423">
        <v>5785.7142857142853</v>
      </c>
      <c r="K83" s="286">
        <v>53999.999999999993</v>
      </c>
    </row>
    <row r="84" spans="1:14" s="242" customFormat="1">
      <c r="A84" s="475">
        <v>4</v>
      </c>
      <c r="B84" s="511" t="s">
        <v>549</v>
      </c>
      <c r="C84" s="296" t="s">
        <v>496</v>
      </c>
      <c r="D84" s="272"/>
      <c r="E84" s="286"/>
      <c r="F84" s="423">
        <v>8035.7142857142853</v>
      </c>
      <c r="G84" s="423"/>
      <c r="H84" s="423"/>
      <c r="I84" s="423"/>
      <c r="J84" s="423">
        <v>964.28571428571422</v>
      </c>
      <c r="K84" s="286">
        <v>9000</v>
      </c>
    </row>
    <row r="85" spans="1:14" s="248" customFormat="1">
      <c r="A85" s="474">
        <v>3</v>
      </c>
      <c r="B85" s="510" t="s">
        <v>555</v>
      </c>
      <c r="C85" s="341" t="s">
        <v>242</v>
      </c>
      <c r="D85" s="413">
        <v>50</v>
      </c>
      <c r="E85" s="378" t="s">
        <v>237</v>
      </c>
      <c r="F85" s="445"/>
      <c r="G85" s="445"/>
      <c r="H85" s="445"/>
      <c r="I85" s="445"/>
      <c r="J85" s="445"/>
      <c r="K85" s="445"/>
    </row>
    <row r="86" spans="1:14" s="242" customFormat="1">
      <c r="A86" s="475">
        <v>4</v>
      </c>
      <c r="B86" s="511" t="s">
        <v>547</v>
      </c>
      <c r="C86" s="296" t="s">
        <v>497</v>
      </c>
      <c r="D86" s="272"/>
      <c r="E86" s="286"/>
      <c r="F86" s="423">
        <v>246651.78571428568</v>
      </c>
      <c r="G86" s="423"/>
      <c r="H86" s="423"/>
      <c r="I86" s="423"/>
      <c r="J86" s="423">
        <v>29598.214285714283</v>
      </c>
      <c r="K86" s="286">
        <v>276249.99999999994</v>
      </c>
    </row>
    <row r="87" spans="1:14" s="242" customFormat="1">
      <c r="A87" s="475">
        <v>4</v>
      </c>
      <c r="B87" s="511" t="s">
        <v>548</v>
      </c>
      <c r="C87" s="296" t="s">
        <v>495</v>
      </c>
      <c r="D87" s="272"/>
      <c r="E87" s="286"/>
      <c r="F87" s="423">
        <v>113839.28571428571</v>
      </c>
      <c r="G87" s="423"/>
      <c r="H87" s="423"/>
      <c r="I87" s="423"/>
      <c r="J87" s="423">
        <v>13660.714285714286</v>
      </c>
      <c r="K87" s="286">
        <v>127500</v>
      </c>
    </row>
    <row r="88" spans="1:14" s="242" customFormat="1">
      <c r="A88" s="475">
        <v>4</v>
      </c>
      <c r="B88" s="511" t="s">
        <v>549</v>
      </c>
      <c r="C88" s="296" t="s">
        <v>496</v>
      </c>
      <c r="D88" s="272"/>
      <c r="E88" s="286"/>
      <c r="F88" s="423">
        <v>18973.214285714283</v>
      </c>
      <c r="G88" s="423"/>
      <c r="H88" s="423"/>
      <c r="I88" s="423"/>
      <c r="J88" s="423">
        <v>2276.7857142857138</v>
      </c>
      <c r="K88" s="286">
        <v>21249.999999999996</v>
      </c>
    </row>
    <row r="89" spans="1:14" s="248" customFormat="1">
      <c r="A89" s="474">
        <v>3</v>
      </c>
      <c r="B89" s="510" t="s">
        <v>556</v>
      </c>
      <c r="C89" s="341" t="s">
        <v>253</v>
      </c>
      <c r="D89" s="413">
        <v>30</v>
      </c>
      <c r="E89" s="378" t="s">
        <v>237</v>
      </c>
      <c r="F89" s="445"/>
      <c r="G89" s="445"/>
      <c r="H89" s="445"/>
      <c r="I89" s="445"/>
      <c r="J89" s="445"/>
      <c r="K89" s="445"/>
      <c r="N89" s="257"/>
    </row>
    <row r="90" spans="1:14" s="242" customFormat="1">
      <c r="A90" s="475">
        <v>4</v>
      </c>
      <c r="B90" s="511" t="s">
        <v>547</v>
      </c>
      <c r="C90" s="296" t="s">
        <v>497</v>
      </c>
      <c r="D90" s="272"/>
      <c r="E90" s="286"/>
      <c r="F90" s="423">
        <v>208928.57142857142</v>
      </c>
      <c r="G90" s="423"/>
      <c r="H90" s="423"/>
      <c r="I90" s="423"/>
      <c r="J90" s="423">
        <v>25071.428571428569</v>
      </c>
      <c r="K90" s="286">
        <v>234000</v>
      </c>
    </row>
    <row r="91" spans="1:14" s="242" customFormat="1">
      <c r="A91" s="475">
        <v>4</v>
      </c>
      <c r="B91" s="511" t="s">
        <v>548</v>
      </c>
      <c r="C91" s="296" t="s">
        <v>495</v>
      </c>
      <c r="D91" s="272"/>
      <c r="E91" s="286"/>
      <c r="F91" s="423">
        <v>96428.57142857142</v>
      </c>
      <c r="G91" s="423"/>
      <c r="H91" s="423"/>
      <c r="I91" s="423"/>
      <c r="J91" s="423">
        <v>11571.428571428571</v>
      </c>
      <c r="K91" s="286">
        <v>107999.99999999999</v>
      </c>
    </row>
    <row r="92" spans="1:14" s="242" customFormat="1">
      <c r="A92" s="475">
        <v>4</v>
      </c>
      <c r="B92" s="511" t="s">
        <v>549</v>
      </c>
      <c r="C92" s="296" t="s">
        <v>496</v>
      </c>
      <c r="D92" s="272"/>
      <c r="E92" s="286"/>
      <c r="F92" s="423">
        <v>16071.428571428571</v>
      </c>
      <c r="G92" s="423"/>
      <c r="H92" s="423"/>
      <c r="I92" s="423"/>
      <c r="J92" s="423">
        <v>1928.5714285714284</v>
      </c>
      <c r="K92" s="286">
        <v>18000</v>
      </c>
    </row>
    <row r="93" spans="1:14" s="248" customFormat="1">
      <c r="A93" s="474">
        <v>3</v>
      </c>
      <c r="B93" s="510" t="s">
        <v>557</v>
      </c>
      <c r="C93" s="341" t="s">
        <v>243</v>
      </c>
      <c r="D93" s="413">
        <v>30</v>
      </c>
      <c r="E93" s="378" t="s">
        <v>237</v>
      </c>
      <c r="F93" s="445"/>
      <c r="G93" s="445"/>
      <c r="H93" s="445"/>
      <c r="I93" s="445"/>
      <c r="J93" s="445"/>
      <c r="K93" s="445"/>
      <c r="N93" s="257"/>
    </row>
    <row r="94" spans="1:14" s="242" customFormat="1">
      <c r="A94" s="475">
        <v>4</v>
      </c>
      <c r="B94" s="511" t="s">
        <v>547</v>
      </c>
      <c r="C94" s="296" t="s">
        <v>497</v>
      </c>
      <c r="D94" s="272"/>
      <c r="E94" s="286"/>
      <c r="F94" s="423">
        <v>261160.71428571423</v>
      </c>
      <c r="G94" s="423"/>
      <c r="H94" s="423"/>
      <c r="I94" s="423"/>
      <c r="J94" s="423">
        <v>31339.285714285706</v>
      </c>
      <c r="K94" s="286">
        <v>292499.99999999994</v>
      </c>
    </row>
    <row r="95" spans="1:14" s="242" customFormat="1">
      <c r="A95" s="475">
        <v>4</v>
      </c>
      <c r="B95" s="511" t="s">
        <v>548</v>
      </c>
      <c r="C95" s="296" t="s">
        <v>495</v>
      </c>
      <c r="D95" s="272"/>
      <c r="E95" s="286"/>
      <c r="F95" s="423">
        <v>120535.71428571428</v>
      </c>
      <c r="G95" s="423"/>
      <c r="H95" s="423"/>
      <c r="I95" s="423"/>
      <c r="J95" s="423">
        <v>14464.285714285714</v>
      </c>
      <c r="K95" s="286">
        <v>135000</v>
      </c>
    </row>
    <row r="96" spans="1:14" s="242" customFormat="1">
      <c r="A96" s="475">
        <v>4</v>
      </c>
      <c r="B96" s="511" t="s">
        <v>549</v>
      </c>
      <c r="C96" s="296" t="s">
        <v>496</v>
      </c>
      <c r="D96" s="272"/>
      <c r="E96" s="286"/>
      <c r="F96" s="423">
        <v>20089.285714285714</v>
      </c>
      <c r="G96" s="423"/>
      <c r="H96" s="423"/>
      <c r="I96" s="423"/>
      <c r="J96" s="423">
        <v>2410.7142857142853</v>
      </c>
      <c r="K96" s="286">
        <v>22500</v>
      </c>
    </row>
    <row r="97" spans="1:15" s="248" customFormat="1">
      <c r="A97" s="474">
        <v>3</v>
      </c>
      <c r="B97" s="510" t="s">
        <v>558</v>
      </c>
      <c r="C97" s="341" t="s">
        <v>332</v>
      </c>
      <c r="D97" s="413">
        <v>30</v>
      </c>
      <c r="E97" s="378" t="s">
        <v>237</v>
      </c>
      <c r="F97" s="445"/>
      <c r="G97" s="445"/>
      <c r="H97" s="445"/>
      <c r="I97" s="445"/>
      <c r="J97" s="445"/>
      <c r="K97" s="445"/>
      <c r="N97" s="257"/>
    </row>
    <row r="98" spans="1:15" s="242" customFormat="1">
      <c r="A98" s="475">
        <v>4</v>
      </c>
      <c r="B98" s="511" t="s">
        <v>547</v>
      </c>
      <c r="C98" s="296" t="s">
        <v>497</v>
      </c>
      <c r="D98" s="272"/>
      <c r="E98" s="286"/>
      <c r="F98" s="423">
        <v>299464.28571428568</v>
      </c>
      <c r="G98" s="423"/>
      <c r="H98" s="423"/>
      <c r="I98" s="423"/>
      <c r="J98" s="423">
        <v>35935.71428571429</v>
      </c>
      <c r="K98" s="286">
        <v>335400</v>
      </c>
    </row>
    <row r="99" spans="1:15" s="242" customFormat="1">
      <c r="A99" s="475">
        <v>4</v>
      </c>
      <c r="B99" s="511" t="s">
        <v>548</v>
      </c>
      <c r="C99" s="296" t="s">
        <v>495</v>
      </c>
      <c r="D99" s="272"/>
      <c r="E99" s="286"/>
      <c r="F99" s="423">
        <v>138214.28571428571</v>
      </c>
      <c r="G99" s="423"/>
      <c r="H99" s="423"/>
      <c r="I99" s="423"/>
      <c r="J99" s="423">
        <v>16585.714285714283</v>
      </c>
      <c r="K99" s="286">
        <v>154800</v>
      </c>
    </row>
    <row r="100" spans="1:15" s="242" customFormat="1">
      <c r="A100" s="475">
        <v>4</v>
      </c>
      <c r="B100" s="511" t="s">
        <v>549</v>
      </c>
      <c r="C100" s="296" t="s">
        <v>496</v>
      </c>
      <c r="D100" s="272"/>
      <c r="E100" s="286"/>
      <c r="F100" s="423">
        <v>23035.714285714283</v>
      </c>
      <c r="G100" s="423"/>
      <c r="H100" s="423"/>
      <c r="I100" s="423"/>
      <c r="J100" s="423">
        <v>2764.2857142857138</v>
      </c>
      <c r="K100" s="286">
        <v>25799.999999999996</v>
      </c>
    </row>
    <row r="101" spans="1:15" s="248" customFormat="1">
      <c r="A101" s="474">
        <v>3</v>
      </c>
      <c r="B101" s="510" t="s">
        <v>562</v>
      </c>
      <c r="C101" s="341" t="s">
        <v>348</v>
      </c>
      <c r="D101" s="413">
        <v>30</v>
      </c>
      <c r="E101" s="378" t="s">
        <v>237</v>
      </c>
      <c r="F101" s="445"/>
      <c r="G101" s="445"/>
      <c r="H101" s="445"/>
      <c r="I101" s="445"/>
      <c r="J101" s="445"/>
      <c r="K101" s="445"/>
      <c r="N101" s="257"/>
    </row>
    <row r="102" spans="1:15" s="242" customFormat="1">
      <c r="A102" s="475">
        <v>4</v>
      </c>
      <c r="B102" s="511" t="s">
        <v>547</v>
      </c>
      <c r="C102" s="296" t="s">
        <v>497</v>
      </c>
      <c r="D102" s="272"/>
      <c r="E102" s="286"/>
      <c r="F102" s="423">
        <v>383035.71428571426</v>
      </c>
      <c r="G102" s="423"/>
      <c r="H102" s="423"/>
      <c r="I102" s="423"/>
      <c r="J102" s="423">
        <v>45964.28571428571</v>
      </c>
      <c r="K102" s="286">
        <v>429000</v>
      </c>
    </row>
    <row r="103" spans="1:15" s="242" customFormat="1">
      <c r="A103" s="475">
        <v>4</v>
      </c>
      <c r="B103" s="511" t="s">
        <v>548</v>
      </c>
      <c r="C103" s="296" t="s">
        <v>495</v>
      </c>
      <c r="D103" s="272"/>
      <c r="E103" s="286"/>
      <c r="F103" s="423">
        <v>176785.71428571426</v>
      </c>
      <c r="G103" s="423"/>
      <c r="H103" s="423"/>
      <c r="I103" s="423"/>
      <c r="J103" s="423">
        <v>21214.28571428571</v>
      </c>
      <c r="K103" s="286">
        <v>197999.99999999997</v>
      </c>
    </row>
    <row r="104" spans="1:15" s="242" customFormat="1">
      <c r="A104" s="475">
        <v>4</v>
      </c>
      <c r="B104" s="511" t="s">
        <v>549</v>
      </c>
      <c r="C104" s="296" t="s">
        <v>496</v>
      </c>
      <c r="D104" s="272"/>
      <c r="E104" s="286"/>
      <c r="F104" s="423">
        <v>29464.28571428571</v>
      </c>
      <c r="G104" s="423"/>
      <c r="H104" s="423"/>
      <c r="I104" s="423"/>
      <c r="J104" s="423">
        <v>3535.7142857142849</v>
      </c>
      <c r="K104" s="286">
        <v>32999.999999999993</v>
      </c>
    </row>
    <row r="105" spans="1:15" s="248" customFormat="1" ht="332.25" customHeight="1">
      <c r="A105" s="474">
        <v>2</v>
      </c>
      <c r="B105" s="386">
        <v>17</v>
      </c>
      <c r="C105" s="356" t="s">
        <v>472</v>
      </c>
      <c r="D105" s="408"/>
      <c r="E105" s="346"/>
      <c r="F105" s="446"/>
      <c r="G105" s="446"/>
      <c r="H105" s="446"/>
      <c r="I105" s="446"/>
      <c r="J105" s="446"/>
      <c r="K105" s="446"/>
    </row>
    <row r="106" spans="1:15" s="248" customFormat="1">
      <c r="A106" s="474">
        <v>3</v>
      </c>
      <c r="B106" s="515" t="s">
        <v>546</v>
      </c>
      <c r="C106" s="388" t="s">
        <v>244</v>
      </c>
      <c r="D106" s="414"/>
      <c r="E106" s="354"/>
      <c r="F106" s="447"/>
      <c r="G106" s="447"/>
      <c r="H106" s="447"/>
      <c r="I106" s="447"/>
      <c r="J106" s="447"/>
      <c r="K106" s="447"/>
    </row>
    <row r="107" spans="1:15" s="248" customFormat="1">
      <c r="A107" s="474">
        <v>4</v>
      </c>
      <c r="B107" s="516" t="s">
        <v>547</v>
      </c>
      <c r="C107" s="344" t="s">
        <v>196</v>
      </c>
      <c r="D107" s="414">
        <v>21</v>
      </c>
      <c r="E107" s="354" t="s">
        <v>75</v>
      </c>
      <c r="F107" s="431">
        <v>749999.99999999988</v>
      </c>
      <c r="G107" s="431"/>
      <c r="H107" s="431"/>
      <c r="I107" s="431"/>
      <c r="J107" s="431">
        <v>89999.999999999985</v>
      </c>
      <c r="K107" s="431">
        <v>839999.99999999988</v>
      </c>
    </row>
    <row r="108" spans="1:15" s="248" customFormat="1">
      <c r="A108" s="474">
        <v>4</v>
      </c>
      <c r="B108" s="516" t="s">
        <v>548</v>
      </c>
      <c r="C108" s="344" t="s">
        <v>269</v>
      </c>
      <c r="D108" s="414">
        <v>142</v>
      </c>
      <c r="E108" s="354" t="s">
        <v>75</v>
      </c>
      <c r="F108" s="431">
        <v>253571.42857142855</v>
      </c>
      <c r="G108" s="431"/>
      <c r="H108" s="431"/>
      <c r="I108" s="431"/>
      <c r="J108" s="431">
        <v>30428.571428571424</v>
      </c>
      <c r="K108" s="431">
        <v>284000</v>
      </c>
      <c r="L108" s="256"/>
      <c r="M108" s="256"/>
      <c r="N108" s="256"/>
      <c r="O108" s="256"/>
    </row>
    <row r="109" spans="1:15" s="248" customFormat="1">
      <c r="A109" s="474">
        <v>4</v>
      </c>
      <c r="B109" s="516" t="s">
        <v>549</v>
      </c>
      <c r="C109" s="344" t="s">
        <v>197</v>
      </c>
      <c r="D109" s="414">
        <v>5</v>
      </c>
      <c r="E109" s="354" t="s">
        <v>75</v>
      </c>
      <c r="F109" s="431">
        <v>290178.57142857142</v>
      </c>
      <c r="G109" s="431"/>
      <c r="H109" s="431"/>
      <c r="I109" s="431"/>
      <c r="J109" s="431">
        <v>34821.428571428565</v>
      </c>
      <c r="K109" s="431">
        <v>325000</v>
      </c>
      <c r="L109" s="256"/>
      <c r="M109" s="256"/>
      <c r="N109" s="256"/>
      <c r="O109" s="256"/>
    </row>
    <row r="110" spans="1:15" s="248" customFormat="1">
      <c r="A110" s="474">
        <v>4</v>
      </c>
      <c r="B110" s="516" t="s">
        <v>550</v>
      </c>
      <c r="C110" s="344" t="s">
        <v>270</v>
      </c>
      <c r="D110" s="414">
        <v>10</v>
      </c>
      <c r="E110" s="354" t="s">
        <v>75</v>
      </c>
      <c r="F110" s="431">
        <v>17857.142857142855</v>
      </c>
      <c r="G110" s="431"/>
      <c r="H110" s="431"/>
      <c r="I110" s="431"/>
      <c r="J110" s="431">
        <v>2142.8571428571427</v>
      </c>
      <c r="K110" s="431">
        <v>19999.999999999996</v>
      </c>
    </row>
    <row r="111" spans="1:15">
      <c r="A111" s="476">
        <v>3</v>
      </c>
      <c r="B111" s="515" t="s">
        <v>555</v>
      </c>
      <c r="C111" s="388" t="s">
        <v>245</v>
      </c>
      <c r="D111" s="414"/>
      <c r="E111" s="354"/>
      <c r="F111" s="447"/>
      <c r="G111" s="447"/>
      <c r="H111" s="447"/>
      <c r="I111" s="447"/>
      <c r="J111" s="447"/>
      <c r="K111" s="447"/>
    </row>
    <row r="112" spans="1:15">
      <c r="A112" s="476">
        <v>4</v>
      </c>
      <c r="B112" s="516" t="s">
        <v>547</v>
      </c>
      <c r="C112" s="344" t="s">
        <v>246</v>
      </c>
      <c r="D112" s="414">
        <v>5</v>
      </c>
      <c r="E112" s="354" t="s">
        <v>75</v>
      </c>
      <c r="F112" s="431">
        <v>366071.42857142852</v>
      </c>
      <c r="G112" s="431"/>
      <c r="H112" s="431"/>
      <c r="I112" s="431"/>
      <c r="J112" s="431">
        <v>43928.57142857142</v>
      </c>
      <c r="K112" s="431">
        <v>409999.99999999994</v>
      </c>
    </row>
    <row r="113" spans="1:11">
      <c r="A113" s="476">
        <v>4</v>
      </c>
      <c r="B113" s="516" t="s">
        <v>548</v>
      </c>
      <c r="C113" s="344" t="s">
        <v>271</v>
      </c>
      <c r="D113" s="414">
        <v>30</v>
      </c>
      <c r="E113" s="354" t="s">
        <v>75</v>
      </c>
      <c r="F113" s="431">
        <v>66964.28571428571</v>
      </c>
      <c r="G113" s="431"/>
      <c r="H113" s="431"/>
      <c r="I113" s="431"/>
      <c r="J113" s="431">
        <v>8035.7142857142853</v>
      </c>
      <c r="K113" s="431">
        <v>75000</v>
      </c>
    </row>
    <row r="114" spans="1:11">
      <c r="A114" s="476">
        <v>4</v>
      </c>
      <c r="B114" s="516" t="s">
        <v>549</v>
      </c>
      <c r="C114" s="344" t="s">
        <v>247</v>
      </c>
      <c r="D114" s="414">
        <v>1</v>
      </c>
      <c r="E114" s="354" t="s">
        <v>75</v>
      </c>
      <c r="F114" s="431">
        <v>89285.714285714275</v>
      </c>
      <c r="G114" s="431"/>
      <c r="H114" s="431"/>
      <c r="I114" s="431"/>
      <c r="J114" s="431">
        <v>10714.285714285712</v>
      </c>
      <c r="K114" s="431">
        <v>99999.999999999985</v>
      </c>
    </row>
    <row r="115" spans="1:11">
      <c r="A115" s="476">
        <v>4</v>
      </c>
      <c r="B115" s="516" t="s">
        <v>550</v>
      </c>
      <c r="C115" s="344" t="s">
        <v>272</v>
      </c>
      <c r="D115" s="414">
        <v>1</v>
      </c>
      <c r="E115" s="354" t="s">
        <v>75</v>
      </c>
      <c r="F115" s="431">
        <v>2232.1428571428569</v>
      </c>
      <c r="G115" s="431"/>
      <c r="H115" s="431"/>
      <c r="I115" s="431"/>
      <c r="J115" s="431">
        <v>267.85714285714283</v>
      </c>
      <c r="K115" s="431">
        <v>2499.9999999999995</v>
      </c>
    </row>
    <row r="116" spans="1:11">
      <c r="A116" s="476">
        <v>4</v>
      </c>
      <c r="B116" s="517" t="s">
        <v>551</v>
      </c>
      <c r="C116" s="344" t="s">
        <v>248</v>
      </c>
      <c r="D116" s="414">
        <v>1</v>
      </c>
      <c r="E116" s="354" t="s">
        <v>75</v>
      </c>
      <c r="F116" s="431">
        <v>111607.14285714284</v>
      </c>
      <c r="G116" s="431"/>
      <c r="H116" s="431"/>
      <c r="I116" s="431"/>
      <c r="J116" s="431">
        <v>13392.857142857139</v>
      </c>
      <c r="K116" s="431">
        <v>124999.99999999999</v>
      </c>
    </row>
    <row r="117" spans="1:11">
      <c r="A117" s="476">
        <v>4</v>
      </c>
      <c r="B117" s="517" t="s">
        <v>552</v>
      </c>
      <c r="C117" s="344" t="s">
        <v>273</v>
      </c>
      <c r="D117" s="414">
        <v>1</v>
      </c>
      <c r="E117" s="354" t="s">
        <v>75</v>
      </c>
      <c r="F117" s="431">
        <v>2678.5714285714284</v>
      </c>
      <c r="G117" s="431"/>
      <c r="H117" s="431"/>
      <c r="I117" s="431"/>
      <c r="J117" s="431">
        <v>321.42857142857139</v>
      </c>
      <c r="K117" s="431">
        <v>3000</v>
      </c>
    </row>
    <row r="118" spans="1:11" ht="318" customHeight="1">
      <c r="A118" s="476">
        <v>2</v>
      </c>
      <c r="B118" s="386">
        <v>18</v>
      </c>
      <c r="C118" s="356" t="s">
        <v>475</v>
      </c>
      <c r="D118" s="408"/>
      <c r="E118" s="346"/>
      <c r="F118" s="446"/>
      <c r="G118" s="446"/>
      <c r="H118" s="446"/>
      <c r="I118" s="446"/>
      <c r="J118" s="446"/>
      <c r="K118" s="446"/>
    </row>
    <row r="119" spans="1:11">
      <c r="A119" s="476">
        <v>3</v>
      </c>
      <c r="B119" s="518" t="s">
        <v>546</v>
      </c>
      <c r="C119" s="388" t="s">
        <v>245</v>
      </c>
      <c r="D119" s="414"/>
      <c r="E119" s="354"/>
      <c r="F119" s="447"/>
      <c r="G119" s="447"/>
      <c r="H119" s="447"/>
      <c r="I119" s="447"/>
      <c r="J119" s="447"/>
      <c r="K119" s="447"/>
    </row>
    <row r="120" spans="1:11">
      <c r="A120" s="476">
        <v>4</v>
      </c>
      <c r="B120" s="516" t="s">
        <v>547</v>
      </c>
      <c r="C120" s="344" t="s">
        <v>246</v>
      </c>
      <c r="D120" s="414">
        <v>9</v>
      </c>
      <c r="E120" s="354" t="s">
        <v>75</v>
      </c>
      <c r="F120" s="431">
        <v>642857.14285714272</v>
      </c>
      <c r="G120" s="431"/>
      <c r="H120" s="431"/>
      <c r="I120" s="431"/>
      <c r="J120" s="431">
        <v>77142.85714285713</v>
      </c>
      <c r="K120" s="431">
        <v>719999.99999999988</v>
      </c>
    </row>
    <row r="121" spans="1:11">
      <c r="A121" s="476">
        <v>4</v>
      </c>
      <c r="B121" s="516" t="s">
        <v>548</v>
      </c>
      <c r="C121" s="344" t="s">
        <v>271</v>
      </c>
      <c r="D121" s="414">
        <v>90</v>
      </c>
      <c r="E121" s="354" t="s">
        <v>75</v>
      </c>
      <c r="F121" s="431">
        <v>200892.85714285713</v>
      </c>
      <c r="G121" s="431"/>
      <c r="H121" s="431"/>
      <c r="I121" s="431"/>
      <c r="J121" s="431">
        <v>24107.142857142855</v>
      </c>
      <c r="K121" s="431">
        <v>225000</v>
      </c>
    </row>
    <row r="122" spans="1:11">
      <c r="A122" s="476">
        <v>4</v>
      </c>
      <c r="B122" s="516" t="s">
        <v>549</v>
      </c>
      <c r="C122" s="344" t="s">
        <v>247</v>
      </c>
      <c r="D122" s="414">
        <v>73</v>
      </c>
      <c r="E122" s="354" t="s">
        <v>75</v>
      </c>
      <c r="F122" s="431">
        <v>6517857.1428571418</v>
      </c>
      <c r="G122" s="431"/>
      <c r="H122" s="431"/>
      <c r="I122" s="431"/>
      <c r="J122" s="431">
        <v>782142.85714285693</v>
      </c>
      <c r="K122" s="431">
        <v>7299999.9999999991</v>
      </c>
    </row>
    <row r="123" spans="1:11">
      <c r="A123" s="476">
        <v>4</v>
      </c>
      <c r="B123" s="516" t="s">
        <v>550</v>
      </c>
      <c r="C123" s="344" t="s">
        <v>272</v>
      </c>
      <c r="D123" s="414">
        <v>368</v>
      </c>
      <c r="E123" s="354" t="s">
        <v>75</v>
      </c>
      <c r="F123" s="431">
        <v>1149999.9999999998</v>
      </c>
      <c r="G123" s="431"/>
      <c r="H123" s="431"/>
      <c r="I123" s="431"/>
      <c r="J123" s="431">
        <v>137999.99999999997</v>
      </c>
      <c r="K123" s="431">
        <v>1287999.9999999998</v>
      </c>
    </row>
    <row r="124" spans="1:11">
      <c r="A124" s="476">
        <v>4</v>
      </c>
      <c r="B124" s="516" t="s">
        <v>551</v>
      </c>
      <c r="C124" s="344" t="s">
        <v>248</v>
      </c>
      <c r="D124" s="414">
        <v>30</v>
      </c>
      <c r="E124" s="354" t="s">
        <v>75</v>
      </c>
      <c r="F124" s="431">
        <v>3749999.9999999995</v>
      </c>
      <c r="G124" s="431"/>
      <c r="H124" s="431"/>
      <c r="I124" s="431"/>
      <c r="J124" s="431">
        <v>449999.99999999994</v>
      </c>
      <c r="K124" s="431">
        <v>4199999.9999999991</v>
      </c>
    </row>
    <row r="125" spans="1:11">
      <c r="A125" s="476">
        <v>4</v>
      </c>
      <c r="B125" s="516" t="s">
        <v>552</v>
      </c>
      <c r="C125" s="344" t="s">
        <v>273</v>
      </c>
      <c r="D125" s="414">
        <v>96</v>
      </c>
      <c r="E125" s="354" t="s">
        <v>75</v>
      </c>
      <c r="F125" s="431">
        <v>385714.28571428568</v>
      </c>
      <c r="G125" s="431"/>
      <c r="H125" s="431"/>
      <c r="I125" s="431"/>
      <c r="J125" s="431">
        <v>46285.714285714283</v>
      </c>
      <c r="K125" s="431">
        <v>431999.99999999994</v>
      </c>
    </row>
    <row r="126" spans="1:11">
      <c r="A126" s="476">
        <v>4</v>
      </c>
      <c r="B126" s="516" t="s">
        <v>553</v>
      </c>
      <c r="C126" s="344" t="s">
        <v>249</v>
      </c>
      <c r="D126" s="414">
        <v>3</v>
      </c>
      <c r="E126" s="354" t="s">
        <v>75</v>
      </c>
      <c r="F126" s="431">
        <v>441964.28571428568</v>
      </c>
      <c r="G126" s="431"/>
      <c r="H126" s="431"/>
      <c r="I126" s="431"/>
      <c r="J126" s="431">
        <v>53035.714285714275</v>
      </c>
      <c r="K126" s="431">
        <v>494999.99999999994</v>
      </c>
    </row>
    <row r="127" spans="1:11">
      <c r="A127" s="476">
        <v>4</v>
      </c>
      <c r="B127" s="516" t="s">
        <v>554</v>
      </c>
      <c r="C127" s="344" t="s">
        <v>274</v>
      </c>
      <c r="D127" s="414">
        <v>11</v>
      </c>
      <c r="E127" s="354" t="s">
        <v>75</v>
      </c>
      <c r="F127" s="431">
        <v>49107.142857142855</v>
      </c>
      <c r="G127" s="431"/>
      <c r="H127" s="431"/>
      <c r="I127" s="431"/>
      <c r="J127" s="431">
        <v>5892.8571428571422</v>
      </c>
      <c r="K127" s="431">
        <v>55000</v>
      </c>
    </row>
    <row r="128" spans="1:11" ht="154">
      <c r="A128" s="476">
        <v>2</v>
      </c>
      <c r="B128" s="389">
        <v>19</v>
      </c>
      <c r="C128" s="344" t="s">
        <v>314</v>
      </c>
      <c r="D128" s="414"/>
      <c r="E128" s="354"/>
      <c r="F128" s="447"/>
      <c r="G128" s="447"/>
      <c r="H128" s="447"/>
      <c r="I128" s="447"/>
      <c r="J128" s="447"/>
      <c r="K128" s="447"/>
    </row>
    <row r="129" spans="1:11">
      <c r="A129" s="476">
        <v>3</v>
      </c>
      <c r="B129" s="389" t="s">
        <v>546</v>
      </c>
      <c r="C129" s="392" t="s">
        <v>275</v>
      </c>
      <c r="D129" s="414">
        <v>7</v>
      </c>
      <c r="E129" s="354" t="s">
        <v>237</v>
      </c>
      <c r="F129" s="431">
        <v>81250</v>
      </c>
      <c r="G129" s="431"/>
      <c r="H129" s="431"/>
      <c r="I129" s="431"/>
      <c r="J129" s="431">
        <v>9749.9999999999982</v>
      </c>
      <c r="K129" s="431">
        <v>91000</v>
      </c>
    </row>
    <row r="130" spans="1:11">
      <c r="A130" s="476">
        <v>3</v>
      </c>
      <c r="B130" s="389" t="s">
        <v>555</v>
      </c>
      <c r="C130" s="392" t="s">
        <v>276</v>
      </c>
      <c r="D130" s="414">
        <v>22</v>
      </c>
      <c r="E130" s="354" t="s">
        <v>237</v>
      </c>
      <c r="F130" s="431">
        <v>392857.14285714284</v>
      </c>
      <c r="G130" s="431"/>
      <c r="H130" s="431"/>
      <c r="I130" s="431"/>
      <c r="J130" s="431">
        <v>47142.857142857138</v>
      </c>
      <c r="K130" s="431">
        <v>440000</v>
      </c>
    </row>
    <row r="131" spans="1:11">
      <c r="A131" s="476">
        <v>3</v>
      </c>
      <c r="B131" s="389" t="s">
        <v>560</v>
      </c>
      <c r="C131" s="392" t="s">
        <v>277</v>
      </c>
      <c r="D131" s="414">
        <v>9</v>
      </c>
      <c r="E131" s="354" t="s">
        <v>237</v>
      </c>
      <c r="F131" s="431">
        <v>385714.28571428568</v>
      </c>
      <c r="G131" s="431"/>
      <c r="H131" s="431"/>
      <c r="I131" s="431"/>
      <c r="J131" s="431">
        <v>46285.714285714283</v>
      </c>
      <c r="K131" s="431">
        <v>431999.99999999994</v>
      </c>
    </row>
    <row r="132" spans="1:11">
      <c r="A132" s="476">
        <v>3</v>
      </c>
      <c r="B132" s="389" t="s">
        <v>557</v>
      </c>
      <c r="C132" s="392" t="s">
        <v>278</v>
      </c>
      <c r="D132" s="414">
        <v>11</v>
      </c>
      <c r="E132" s="354" t="s">
        <v>237</v>
      </c>
      <c r="F132" s="431">
        <v>687499.99999999988</v>
      </c>
      <c r="G132" s="431"/>
      <c r="H132" s="431"/>
      <c r="I132" s="431"/>
      <c r="J132" s="431">
        <v>82499.999999999985</v>
      </c>
      <c r="K132" s="431">
        <v>769999.99999999988</v>
      </c>
    </row>
    <row r="133" spans="1:11" ht="77.25" customHeight="1">
      <c r="A133" s="476">
        <v>2</v>
      </c>
      <c r="B133" s="340">
        <v>20</v>
      </c>
      <c r="C133" s="356" t="s">
        <v>384</v>
      </c>
      <c r="D133" s="408">
        <v>512</v>
      </c>
      <c r="E133" s="346" t="s">
        <v>250</v>
      </c>
      <c r="F133" s="431">
        <v>123428.57142857142</v>
      </c>
      <c r="G133" s="431"/>
      <c r="H133" s="431"/>
      <c r="I133" s="431"/>
      <c r="J133" s="431">
        <v>14811.428571428571</v>
      </c>
      <c r="K133" s="431">
        <v>138240</v>
      </c>
    </row>
    <row r="134" spans="1:11" ht="69" customHeight="1">
      <c r="A134" s="476">
        <v>2</v>
      </c>
      <c r="B134" s="340">
        <f t="shared" ref="B134:B140" si="0">B133+1</f>
        <v>21</v>
      </c>
      <c r="C134" s="356" t="s">
        <v>315</v>
      </c>
      <c r="D134" s="353">
        <v>512</v>
      </c>
      <c r="E134" s="346" t="s">
        <v>250</v>
      </c>
      <c r="F134" s="431">
        <v>365714.28571428568</v>
      </c>
      <c r="G134" s="431"/>
      <c r="H134" s="431"/>
      <c r="I134" s="431"/>
      <c r="J134" s="431">
        <v>43885.714285714283</v>
      </c>
      <c r="K134" s="431">
        <v>409599.99999999994</v>
      </c>
    </row>
    <row r="135" spans="1:11" ht="56">
      <c r="A135" s="476">
        <v>2</v>
      </c>
      <c r="B135" s="340">
        <f t="shared" si="0"/>
        <v>22</v>
      </c>
      <c r="C135" s="356" t="s">
        <v>316</v>
      </c>
      <c r="D135" s="408">
        <v>32</v>
      </c>
      <c r="E135" s="346" t="s">
        <v>75</v>
      </c>
      <c r="F135" s="431">
        <v>19999.999999999996</v>
      </c>
      <c r="G135" s="431"/>
      <c r="H135" s="431"/>
      <c r="I135" s="431"/>
      <c r="J135" s="431">
        <v>2399.9999999999995</v>
      </c>
      <c r="K135" s="431">
        <v>22399.999999999996</v>
      </c>
    </row>
    <row r="136" spans="1:11" s="248" customFormat="1" ht="98">
      <c r="A136" s="474">
        <v>2</v>
      </c>
      <c r="B136" s="340">
        <f t="shared" si="0"/>
        <v>23</v>
      </c>
      <c r="C136" s="359" t="s">
        <v>285</v>
      </c>
      <c r="D136" s="410">
        <v>35</v>
      </c>
      <c r="E136" s="357" t="s">
        <v>31</v>
      </c>
      <c r="F136" s="431">
        <v>10937.499999999998</v>
      </c>
      <c r="G136" s="431"/>
      <c r="H136" s="431"/>
      <c r="I136" s="431"/>
      <c r="J136" s="431">
        <v>1312.4999999999998</v>
      </c>
      <c r="K136" s="431">
        <v>12249.999999999998</v>
      </c>
    </row>
    <row r="137" spans="1:11" s="248" customFormat="1" ht="61.5" customHeight="1">
      <c r="A137" s="474">
        <v>2</v>
      </c>
      <c r="B137" s="340">
        <f t="shared" si="0"/>
        <v>24</v>
      </c>
      <c r="C137" s="359" t="s">
        <v>317</v>
      </c>
      <c r="D137" s="410">
        <v>10</v>
      </c>
      <c r="E137" s="357" t="s">
        <v>31</v>
      </c>
      <c r="F137" s="431">
        <v>40178.571428571428</v>
      </c>
      <c r="G137" s="431"/>
      <c r="H137" s="431"/>
      <c r="I137" s="431"/>
      <c r="J137" s="431">
        <v>4821.4285714285706</v>
      </c>
      <c r="K137" s="431">
        <v>45000</v>
      </c>
    </row>
    <row r="138" spans="1:11" s="248" customFormat="1" ht="84">
      <c r="A138" s="474">
        <v>2</v>
      </c>
      <c r="B138" s="340">
        <v>25</v>
      </c>
      <c r="C138" s="359" t="s">
        <v>318</v>
      </c>
      <c r="D138" s="410">
        <v>189</v>
      </c>
      <c r="E138" s="357" t="s">
        <v>31</v>
      </c>
      <c r="F138" s="431">
        <v>227812.49999999997</v>
      </c>
      <c r="G138" s="431"/>
      <c r="H138" s="431"/>
      <c r="I138" s="431"/>
      <c r="J138" s="431">
        <v>27337.499999999993</v>
      </c>
      <c r="K138" s="431">
        <v>255149.99999999997</v>
      </c>
    </row>
    <row r="139" spans="1:11" s="248" customFormat="1" ht="70">
      <c r="A139" s="474">
        <v>2</v>
      </c>
      <c r="B139" s="340">
        <v>26</v>
      </c>
      <c r="C139" s="359" t="s">
        <v>286</v>
      </c>
      <c r="D139" s="408">
        <v>25</v>
      </c>
      <c r="E139" s="346" t="s">
        <v>31</v>
      </c>
      <c r="F139" s="431">
        <v>122767.85714285713</v>
      </c>
      <c r="G139" s="431"/>
      <c r="H139" s="431"/>
      <c r="I139" s="431"/>
      <c r="J139" s="431">
        <v>14732.142857142855</v>
      </c>
      <c r="K139" s="431">
        <v>137500</v>
      </c>
    </row>
    <row r="140" spans="1:11" s="248" customFormat="1" ht="56">
      <c r="A140" s="474">
        <v>2</v>
      </c>
      <c r="B140" s="340">
        <f t="shared" si="0"/>
        <v>27</v>
      </c>
      <c r="C140" s="356" t="s">
        <v>287</v>
      </c>
      <c r="D140" s="408">
        <v>339</v>
      </c>
      <c r="E140" s="346" t="s">
        <v>31</v>
      </c>
      <c r="F140" s="431">
        <v>544821.42857142852</v>
      </c>
      <c r="G140" s="431"/>
      <c r="H140" s="431"/>
      <c r="I140" s="431"/>
      <c r="J140" s="431">
        <v>65378.57142857142</v>
      </c>
      <c r="K140" s="431">
        <v>610200</v>
      </c>
    </row>
    <row r="141" spans="1:11" s="248" customFormat="1" ht="62.25" customHeight="1">
      <c r="A141" s="474">
        <v>2</v>
      </c>
      <c r="B141" s="340">
        <v>28</v>
      </c>
      <c r="C141" s="356" t="s">
        <v>319</v>
      </c>
      <c r="D141" s="408">
        <v>3059</v>
      </c>
      <c r="E141" s="346" t="s">
        <v>31</v>
      </c>
      <c r="F141" s="431">
        <v>1502187.4999999998</v>
      </c>
      <c r="G141" s="431"/>
      <c r="H141" s="431"/>
      <c r="I141" s="431"/>
      <c r="J141" s="431">
        <v>180262.49999999997</v>
      </c>
      <c r="K141" s="431">
        <v>1682449.9999999998</v>
      </c>
    </row>
    <row r="142" spans="1:11" s="248" customFormat="1" ht="62.25" customHeight="1">
      <c r="A142" s="474">
        <v>2</v>
      </c>
      <c r="B142" s="340">
        <v>29</v>
      </c>
      <c r="C142" s="356" t="s">
        <v>526</v>
      </c>
      <c r="D142" s="408"/>
      <c r="E142" s="346"/>
      <c r="F142" s="431"/>
      <c r="G142" s="431"/>
      <c r="H142" s="431"/>
      <c r="I142" s="431"/>
      <c r="J142" s="431"/>
      <c r="K142" s="431"/>
    </row>
    <row r="143" spans="1:11" s="248" customFormat="1" ht="136.5" customHeight="1">
      <c r="A143" s="474">
        <v>3</v>
      </c>
      <c r="B143" s="519" t="s">
        <v>546</v>
      </c>
      <c r="C143" s="356" t="s">
        <v>386</v>
      </c>
      <c r="D143" s="408">
        <v>678</v>
      </c>
      <c r="E143" s="346" t="s">
        <v>237</v>
      </c>
      <c r="F143" s="431">
        <v>18160.714285714286</v>
      </c>
      <c r="G143" s="431"/>
      <c r="H143" s="431"/>
      <c r="I143" s="431"/>
      <c r="J143" s="431">
        <v>2179.2857142857142</v>
      </c>
      <c r="K143" s="431">
        <v>20340</v>
      </c>
    </row>
    <row r="144" spans="1:11" s="248" customFormat="1">
      <c r="A144" s="474">
        <v>3</v>
      </c>
      <c r="B144" s="519" t="s">
        <v>555</v>
      </c>
      <c r="C144" s="356" t="s">
        <v>254</v>
      </c>
      <c r="D144" s="408">
        <v>4097</v>
      </c>
      <c r="E144" s="346" t="s">
        <v>237</v>
      </c>
      <c r="F144" s="431">
        <v>128031.24999999999</v>
      </c>
      <c r="G144" s="431"/>
      <c r="H144" s="431"/>
      <c r="I144" s="431"/>
      <c r="J144" s="431">
        <v>15363.749999999998</v>
      </c>
      <c r="K144" s="431">
        <v>143394.99999999997</v>
      </c>
    </row>
    <row r="145" spans="1:11" s="248" customFormat="1" ht="151.5" customHeight="1">
      <c r="A145" s="474">
        <v>2</v>
      </c>
      <c r="B145" s="340">
        <v>30</v>
      </c>
      <c r="C145" s="356" t="s">
        <v>288</v>
      </c>
      <c r="D145" s="408">
        <v>2</v>
      </c>
      <c r="E145" s="346" t="s">
        <v>75</v>
      </c>
      <c r="F145" s="431">
        <v>66071.428571428565</v>
      </c>
      <c r="G145" s="431"/>
      <c r="H145" s="431"/>
      <c r="I145" s="431"/>
      <c r="J145" s="431">
        <v>7928.5714285714275</v>
      </c>
      <c r="K145" s="431">
        <v>74000</v>
      </c>
    </row>
    <row r="146" spans="1:11" s="248" customFormat="1" ht="56">
      <c r="A146" s="474">
        <v>2</v>
      </c>
      <c r="B146" s="340">
        <f>B145+1</f>
        <v>31</v>
      </c>
      <c r="C146" s="393" t="s">
        <v>479</v>
      </c>
      <c r="D146" s="353">
        <v>1070</v>
      </c>
      <c r="E146" s="342" t="s">
        <v>31</v>
      </c>
      <c r="F146" s="431">
        <v>668749.99999999988</v>
      </c>
      <c r="G146" s="431"/>
      <c r="H146" s="431"/>
      <c r="I146" s="431"/>
      <c r="J146" s="431">
        <v>80249.999999999985</v>
      </c>
      <c r="K146" s="431">
        <v>748999.99999999988</v>
      </c>
    </row>
    <row r="147" spans="1:11" s="248" customFormat="1" ht="56">
      <c r="A147" s="474">
        <v>2</v>
      </c>
      <c r="B147" s="340">
        <f>B146+1</f>
        <v>32</v>
      </c>
      <c r="C147" s="393" t="s">
        <v>480</v>
      </c>
      <c r="D147" s="353">
        <v>191</v>
      </c>
      <c r="E147" s="342" t="s">
        <v>31</v>
      </c>
      <c r="F147" s="431">
        <v>213169.64285714284</v>
      </c>
      <c r="G147" s="431"/>
      <c r="H147" s="431"/>
      <c r="I147" s="431"/>
      <c r="J147" s="431">
        <v>25580.357142857141</v>
      </c>
      <c r="K147" s="431">
        <v>238749.99999999997</v>
      </c>
    </row>
    <row r="148" spans="1:11" s="248" customFormat="1" ht="42">
      <c r="A148" s="474">
        <v>2</v>
      </c>
      <c r="B148" s="340">
        <v>33</v>
      </c>
      <c r="C148" s="358" t="s">
        <v>289</v>
      </c>
      <c r="D148" s="353">
        <v>144</v>
      </c>
      <c r="E148" s="342" t="s">
        <v>31</v>
      </c>
      <c r="F148" s="431">
        <v>44999.999999999993</v>
      </c>
      <c r="G148" s="431"/>
      <c r="H148" s="431"/>
      <c r="I148" s="431"/>
      <c r="J148" s="431">
        <v>5399.9999999999991</v>
      </c>
      <c r="K148" s="431">
        <v>50399.999999999993</v>
      </c>
    </row>
    <row r="149" spans="1:11" s="248" customFormat="1" ht="84">
      <c r="A149" s="474">
        <v>2</v>
      </c>
      <c r="B149" s="340">
        <v>34</v>
      </c>
      <c r="C149" s="358" t="s">
        <v>290</v>
      </c>
      <c r="D149" s="353">
        <v>25</v>
      </c>
      <c r="E149" s="342" t="s">
        <v>31</v>
      </c>
      <c r="F149" s="431">
        <v>7812.4999999999982</v>
      </c>
      <c r="G149" s="431"/>
      <c r="H149" s="431"/>
      <c r="I149" s="431"/>
      <c r="J149" s="431">
        <v>937.49999999999977</v>
      </c>
      <c r="K149" s="431">
        <v>8749.9999999999982</v>
      </c>
    </row>
    <row r="150" spans="1:11" s="248" customFormat="1" ht="105.75" customHeight="1">
      <c r="A150" s="474">
        <v>2</v>
      </c>
      <c r="B150" s="340">
        <v>35</v>
      </c>
      <c r="C150" s="358" t="s">
        <v>291</v>
      </c>
      <c r="D150" s="353">
        <v>25</v>
      </c>
      <c r="E150" s="342" t="s">
        <v>31</v>
      </c>
      <c r="F150" s="431">
        <v>178571.42857142855</v>
      </c>
      <c r="G150" s="431"/>
      <c r="H150" s="431"/>
      <c r="I150" s="431"/>
      <c r="J150" s="431">
        <v>21428.571428571424</v>
      </c>
      <c r="K150" s="431">
        <v>199999.99999999997</v>
      </c>
    </row>
    <row r="151" spans="1:11" s="248" customFormat="1" ht="31.5" customHeight="1">
      <c r="A151" s="474">
        <v>2</v>
      </c>
      <c r="B151" s="342">
        <v>36</v>
      </c>
      <c r="C151" s="394" t="s">
        <v>484</v>
      </c>
      <c r="D151" s="353">
        <v>125</v>
      </c>
      <c r="E151" s="342" t="s">
        <v>80</v>
      </c>
      <c r="F151" s="431">
        <v>10044.642857142855</v>
      </c>
      <c r="G151" s="431"/>
      <c r="H151" s="431"/>
      <c r="I151" s="431"/>
      <c r="J151" s="431">
        <v>1205.3571428571427</v>
      </c>
      <c r="K151" s="431">
        <v>11249.999999999998</v>
      </c>
    </row>
    <row r="152" spans="1:11" s="248" customFormat="1" ht="42">
      <c r="A152" s="474">
        <v>2</v>
      </c>
      <c r="B152" s="342">
        <v>37</v>
      </c>
      <c r="C152" s="394" t="s">
        <v>482</v>
      </c>
      <c r="D152" s="353">
        <v>125</v>
      </c>
      <c r="E152" s="342" t="s">
        <v>80</v>
      </c>
      <c r="F152" s="431">
        <v>11160.714285714284</v>
      </c>
      <c r="G152" s="431"/>
      <c r="H152" s="431"/>
      <c r="I152" s="431"/>
      <c r="J152" s="431">
        <v>1339.2857142857142</v>
      </c>
      <c r="K152" s="431">
        <v>12499.999999999998</v>
      </c>
    </row>
    <row r="153" spans="1:11" s="248" customFormat="1" ht="46.5" customHeight="1">
      <c r="A153" s="474">
        <v>2</v>
      </c>
      <c r="B153" s="342">
        <v>38</v>
      </c>
      <c r="C153" s="395" t="s">
        <v>396</v>
      </c>
      <c r="D153" s="353">
        <v>100</v>
      </c>
      <c r="E153" s="342" t="s">
        <v>80</v>
      </c>
      <c r="F153" s="431">
        <v>80357.142857142841</v>
      </c>
      <c r="G153" s="431"/>
      <c r="H153" s="431"/>
      <c r="I153" s="431"/>
      <c r="J153" s="431">
        <v>9642.8571428571413</v>
      </c>
      <c r="K153" s="431">
        <v>89999.999999999985</v>
      </c>
    </row>
    <row r="154" spans="1:11" s="248" customFormat="1" ht="72.75" customHeight="1">
      <c r="A154" s="474">
        <v>2</v>
      </c>
      <c r="B154" s="342">
        <v>39</v>
      </c>
      <c r="C154" s="396" t="s">
        <v>483</v>
      </c>
      <c r="D154" s="415">
        <v>5</v>
      </c>
      <c r="E154" s="397" t="s">
        <v>251</v>
      </c>
      <c r="F154" s="431">
        <v>43750</v>
      </c>
      <c r="G154" s="431"/>
      <c r="H154" s="431"/>
      <c r="I154" s="431"/>
      <c r="J154" s="431">
        <v>5250</v>
      </c>
      <c r="K154" s="431">
        <v>49000</v>
      </c>
    </row>
    <row r="155" spans="1:11" s="248" customFormat="1" ht="70">
      <c r="A155" s="474">
        <v>2</v>
      </c>
      <c r="B155" s="342">
        <v>40</v>
      </c>
      <c r="C155" s="398" t="s">
        <v>388</v>
      </c>
      <c r="D155" s="415">
        <v>24</v>
      </c>
      <c r="E155" s="397" t="s">
        <v>75</v>
      </c>
      <c r="F155" s="431">
        <v>5785.7142857142853</v>
      </c>
      <c r="G155" s="431"/>
      <c r="H155" s="431"/>
      <c r="I155" s="431"/>
      <c r="J155" s="431">
        <v>694.28571428571422</v>
      </c>
      <c r="K155" s="431">
        <v>6480</v>
      </c>
    </row>
    <row r="156" spans="1:11" s="248" customFormat="1" ht="42">
      <c r="A156" s="474">
        <v>2</v>
      </c>
      <c r="B156" s="342">
        <v>41</v>
      </c>
      <c r="C156" s="398" t="s">
        <v>292</v>
      </c>
      <c r="D156" s="415">
        <v>24</v>
      </c>
      <c r="E156" s="397" t="s">
        <v>75</v>
      </c>
      <c r="F156" s="431">
        <v>4821.4285714285706</v>
      </c>
      <c r="G156" s="431"/>
      <c r="H156" s="431"/>
      <c r="I156" s="431"/>
      <c r="J156" s="431">
        <v>578.57142857142844</v>
      </c>
      <c r="K156" s="431">
        <v>5399.9999999999991</v>
      </c>
    </row>
    <row r="157" spans="1:11" s="248" customFormat="1" ht="75.75" customHeight="1">
      <c r="A157" s="474">
        <v>2</v>
      </c>
      <c r="B157" s="342">
        <v>42</v>
      </c>
      <c r="C157" s="398" t="s">
        <v>349</v>
      </c>
      <c r="D157" s="415">
        <v>1130</v>
      </c>
      <c r="E157" s="397" t="s">
        <v>31</v>
      </c>
      <c r="F157" s="431">
        <v>100892.85714285713</v>
      </c>
      <c r="G157" s="431"/>
      <c r="H157" s="431"/>
      <c r="I157" s="431"/>
      <c r="J157" s="431">
        <v>12107.142857142857</v>
      </c>
      <c r="K157" s="431">
        <v>112999.99999999999</v>
      </c>
    </row>
    <row r="158" spans="1:11" s="248" customFormat="1" ht="56">
      <c r="A158" s="474">
        <v>2</v>
      </c>
      <c r="B158" s="373">
        <v>43</v>
      </c>
      <c r="C158" s="351" t="s">
        <v>296</v>
      </c>
      <c r="D158" s="408">
        <v>264</v>
      </c>
      <c r="E158" s="346" t="s">
        <v>31</v>
      </c>
      <c r="F158" s="431">
        <v>70714.28571428571</v>
      </c>
      <c r="G158" s="431"/>
      <c r="H158" s="431"/>
      <c r="I158" s="431"/>
      <c r="J158" s="431">
        <v>8485.7142857142844</v>
      </c>
      <c r="K158" s="431">
        <v>79200</v>
      </c>
    </row>
    <row r="159" spans="1:11" s="248" customFormat="1" ht="56">
      <c r="A159" s="474">
        <v>2</v>
      </c>
      <c r="B159" s="373">
        <v>44</v>
      </c>
      <c r="C159" s="351" t="s">
        <v>297</v>
      </c>
      <c r="D159" s="408">
        <v>264</v>
      </c>
      <c r="E159" s="346" t="s">
        <v>31</v>
      </c>
      <c r="F159" s="431">
        <v>294642.8571428571</v>
      </c>
      <c r="G159" s="431"/>
      <c r="H159" s="431"/>
      <c r="I159" s="431"/>
      <c r="J159" s="431">
        <v>35357.142857142855</v>
      </c>
      <c r="K159" s="431">
        <v>329999.99999999994</v>
      </c>
    </row>
    <row r="160" spans="1:11" s="248" customFormat="1" ht="105" customHeight="1">
      <c r="A160" s="474">
        <v>2</v>
      </c>
      <c r="B160" s="373">
        <v>45</v>
      </c>
      <c r="C160" s="351" t="s">
        <v>320</v>
      </c>
      <c r="D160" s="408">
        <v>264</v>
      </c>
      <c r="E160" s="346" t="s">
        <v>31</v>
      </c>
      <c r="F160" s="431">
        <v>447857.14285714284</v>
      </c>
      <c r="G160" s="431"/>
      <c r="H160" s="431"/>
      <c r="I160" s="431"/>
      <c r="J160" s="431">
        <v>53742.857142857138</v>
      </c>
      <c r="K160" s="431">
        <v>501600</v>
      </c>
    </row>
    <row r="161" spans="1:11" s="248" customFormat="1" ht="151.5" customHeight="1">
      <c r="A161" s="474">
        <v>2</v>
      </c>
      <c r="B161" s="401">
        <v>46</v>
      </c>
      <c r="C161" s="352" t="s">
        <v>328</v>
      </c>
      <c r="D161" s="376">
        <v>27</v>
      </c>
      <c r="E161" s="401" t="s">
        <v>31</v>
      </c>
      <c r="F161" s="431">
        <v>55446.428571428565</v>
      </c>
      <c r="G161" s="431"/>
      <c r="H161" s="431"/>
      <c r="I161" s="431"/>
      <c r="J161" s="431">
        <v>6653.5714285714284</v>
      </c>
      <c r="K161" s="431">
        <v>62099.999999999993</v>
      </c>
    </row>
    <row r="162" spans="1:11" s="248" customFormat="1" ht="98">
      <c r="A162" s="474">
        <v>2</v>
      </c>
      <c r="B162" s="373">
        <v>47</v>
      </c>
      <c r="C162" s="351" t="s">
        <v>298</v>
      </c>
      <c r="D162" s="408">
        <v>106</v>
      </c>
      <c r="E162" s="346" t="s">
        <v>31</v>
      </c>
      <c r="F162" s="431">
        <v>198749.99999999997</v>
      </c>
      <c r="G162" s="431"/>
      <c r="H162" s="431"/>
      <c r="I162" s="431"/>
      <c r="J162" s="431">
        <v>23849.999999999996</v>
      </c>
      <c r="K162" s="431">
        <v>222599.99999999997</v>
      </c>
    </row>
    <row r="163" spans="1:11" s="248" customFormat="1" ht="70">
      <c r="A163" s="474">
        <v>2</v>
      </c>
      <c r="B163" s="373">
        <v>48</v>
      </c>
      <c r="C163" s="351" t="s">
        <v>299</v>
      </c>
      <c r="D163" s="408">
        <v>703</v>
      </c>
      <c r="E163" s="346" t="s">
        <v>80</v>
      </c>
      <c r="F163" s="431">
        <v>21968.749999999996</v>
      </c>
      <c r="G163" s="431"/>
      <c r="H163" s="431"/>
      <c r="I163" s="431"/>
      <c r="J163" s="431">
        <v>2636.2499999999995</v>
      </c>
      <c r="K163" s="431">
        <v>24604.999999999996</v>
      </c>
    </row>
    <row r="164" spans="1:11" s="248" customFormat="1" ht="70">
      <c r="A164" s="474">
        <v>2</v>
      </c>
      <c r="B164" s="373">
        <v>49</v>
      </c>
      <c r="C164" s="351" t="s">
        <v>321</v>
      </c>
      <c r="D164" s="408">
        <v>703</v>
      </c>
      <c r="E164" s="346" t="s">
        <v>80</v>
      </c>
      <c r="F164" s="431">
        <v>9415.1785714285706</v>
      </c>
      <c r="G164" s="431"/>
      <c r="H164" s="431"/>
      <c r="I164" s="431"/>
      <c r="J164" s="431">
        <v>1129.8214285714284</v>
      </c>
      <c r="K164" s="431">
        <v>10545</v>
      </c>
    </row>
    <row r="165" spans="1:11" s="248" customFormat="1" ht="93.75" customHeight="1">
      <c r="A165" s="474">
        <v>2</v>
      </c>
      <c r="B165" s="373">
        <v>50</v>
      </c>
      <c r="C165" s="351" t="s">
        <v>327</v>
      </c>
      <c r="D165" s="408">
        <v>703</v>
      </c>
      <c r="E165" s="346" t="s">
        <v>80</v>
      </c>
      <c r="F165" s="431">
        <v>18830.357142857141</v>
      </c>
      <c r="G165" s="431"/>
      <c r="H165" s="431"/>
      <c r="I165" s="431"/>
      <c r="J165" s="431">
        <v>2259.6428571428569</v>
      </c>
      <c r="K165" s="431">
        <v>21090</v>
      </c>
    </row>
    <row r="166" spans="1:11" s="248" customFormat="1" ht="181.5" customHeight="1">
      <c r="A166" s="474">
        <v>2</v>
      </c>
      <c r="B166" s="373">
        <v>51</v>
      </c>
      <c r="C166" s="351" t="s">
        <v>326</v>
      </c>
      <c r="D166" s="414">
        <v>36</v>
      </c>
      <c r="E166" s="354" t="s">
        <v>31</v>
      </c>
      <c r="F166" s="431">
        <v>208928.57142857142</v>
      </c>
      <c r="G166" s="431"/>
      <c r="H166" s="431"/>
      <c r="I166" s="431"/>
      <c r="J166" s="431">
        <v>25071.428571428569</v>
      </c>
      <c r="K166" s="431">
        <v>234000</v>
      </c>
    </row>
    <row r="167" spans="1:11" s="248" customFormat="1" ht="126">
      <c r="A167" s="474">
        <v>2</v>
      </c>
      <c r="B167" s="373">
        <v>52</v>
      </c>
      <c r="C167" s="355" t="s">
        <v>300</v>
      </c>
      <c r="D167" s="414">
        <v>18</v>
      </c>
      <c r="E167" s="354" t="s">
        <v>31</v>
      </c>
      <c r="F167" s="431">
        <v>128571.42857142857</v>
      </c>
      <c r="G167" s="431"/>
      <c r="H167" s="431"/>
      <c r="I167" s="431"/>
      <c r="J167" s="431">
        <v>15428.571428571426</v>
      </c>
      <c r="K167" s="431">
        <v>144000</v>
      </c>
    </row>
    <row r="168" spans="1:11" s="248" customFormat="1" ht="112">
      <c r="A168" s="474">
        <v>2</v>
      </c>
      <c r="B168" s="373">
        <v>53</v>
      </c>
      <c r="C168" s="351" t="s">
        <v>301</v>
      </c>
      <c r="D168" s="408">
        <v>9</v>
      </c>
      <c r="E168" s="346" t="s">
        <v>31</v>
      </c>
      <c r="F168" s="431">
        <v>72321.428571428565</v>
      </c>
      <c r="G168" s="431"/>
      <c r="H168" s="431"/>
      <c r="I168" s="431"/>
      <c r="J168" s="431">
        <v>8678.5714285714275</v>
      </c>
      <c r="K168" s="431">
        <v>81000</v>
      </c>
    </row>
    <row r="169" spans="1:11" s="248" customFormat="1" ht="123.75" customHeight="1">
      <c r="A169" s="474">
        <v>2</v>
      </c>
      <c r="B169" s="373">
        <v>54</v>
      </c>
      <c r="C169" s="351" t="s">
        <v>322</v>
      </c>
      <c r="D169" s="408">
        <v>18</v>
      </c>
      <c r="E169" s="346" t="s">
        <v>31</v>
      </c>
      <c r="F169" s="431">
        <v>101249.99999999999</v>
      </c>
      <c r="G169" s="431"/>
      <c r="H169" s="431"/>
      <c r="I169" s="431"/>
      <c r="J169" s="431">
        <v>12149.999999999998</v>
      </c>
      <c r="K169" s="431">
        <v>113399.99999999999</v>
      </c>
    </row>
    <row r="170" spans="1:11" s="248" customFormat="1" ht="271.5" customHeight="1">
      <c r="A170" s="474">
        <v>2</v>
      </c>
      <c r="B170" s="373">
        <v>55</v>
      </c>
      <c r="C170" s="356" t="s">
        <v>323</v>
      </c>
      <c r="D170" s="408">
        <v>36</v>
      </c>
      <c r="E170" s="346" t="s">
        <v>31</v>
      </c>
      <c r="F170" s="431">
        <v>257142.85714285713</v>
      </c>
      <c r="G170" s="431"/>
      <c r="H170" s="431"/>
      <c r="I170" s="431"/>
      <c r="J170" s="431">
        <v>30857.142857142851</v>
      </c>
      <c r="K170" s="431">
        <v>288000</v>
      </c>
    </row>
    <row r="171" spans="1:11" s="248" customFormat="1" ht="98">
      <c r="A171" s="474">
        <v>2</v>
      </c>
      <c r="B171" s="402">
        <v>56</v>
      </c>
      <c r="C171" s="403" t="s">
        <v>337</v>
      </c>
      <c r="D171" s="408"/>
      <c r="E171" s="346"/>
      <c r="F171" s="446"/>
      <c r="G171" s="446"/>
      <c r="H171" s="446"/>
      <c r="I171" s="446"/>
      <c r="J171" s="446"/>
      <c r="K171" s="446"/>
    </row>
    <row r="172" spans="1:11" s="248" customFormat="1">
      <c r="A172" s="474">
        <v>3</v>
      </c>
      <c r="B172" s="520" t="s">
        <v>546</v>
      </c>
      <c r="C172" s="403" t="s">
        <v>350</v>
      </c>
      <c r="D172" s="416">
        <v>7</v>
      </c>
      <c r="E172" s="404" t="s">
        <v>75</v>
      </c>
      <c r="F172" s="431">
        <v>268749.99999999994</v>
      </c>
      <c r="G172" s="431"/>
      <c r="H172" s="431"/>
      <c r="I172" s="431"/>
      <c r="J172" s="431">
        <v>32249.999999999993</v>
      </c>
      <c r="K172" s="431">
        <v>300999.99999999994</v>
      </c>
    </row>
    <row r="173" spans="1:11" s="248" customFormat="1">
      <c r="A173" s="474">
        <v>3</v>
      </c>
      <c r="B173" s="402" t="s">
        <v>555</v>
      </c>
      <c r="C173" s="403" t="s">
        <v>338</v>
      </c>
      <c r="D173" s="416">
        <v>1</v>
      </c>
      <c r="E173" s="404" t="s">
        <v>75</v>
      </c>
      <c r="F173" s="431">
        <v>38392.857142857138</v>
      </c>
      <c r="G173" s="431"/>
      <c r="H173" s="431"/>
      <c r="I173" s="431"/>
      <c r="J173" s="431">
        <v>4607.142857142856</v>
      </c>
      <c r="K173" s="431">
        <v>42999.999999999993</v>
      </c>
    </row>
    <row r="174" spans="1:11" s="248" customFormat="1">
      <c r="A174" s="474">
        <v>3</v>
      </c>
      <c r="B174" s="402" t="s">
        <v>556</v>
      </c>
      <c r="C174" s="403" t="s">
        <v>339</v>
      </c>
      <c r="D174" s="416">
        <v>15</v>
      </c>
      <c r="E174" s="404" t="s">
        <v>75</v>
      </c>
      <c r="F174" s="431">
        <v>575892.85714285704</v>
      </c>
      <c r="G174" s="431"/>
      <c r="H174" s="431"/>
      <c r="I174" s="431"/>
      <c r="J174" s="431">
        <v>69107.142857142841</v>
      </c>
      <c r="K174" s="431">
        <v>644999.99999999988</v>
      </c>
    </row>
    <row r="175" spans="1:11" s="248" customFormat="1" ht="70">
      <c r="A175" s="474">
        <v>2</v>
      </c>
      <c r="B175" s="402">
        <v>57</v>
      </c>
      <c r="C175" s="356" t="s">
        <v>340</v>
      </c>
      <c r="D175" s="416">
        <v>285</v>
      </c>
      <c r="E175" s="404" t="s">
        <v>7</v>
      </c>
      <c r="F175" s="431">
        <v>137410.71428571429</v>
      </c>
      <c r="G175" s="431"/>
      <c r="H175" s="431"/>
      <c r="I175" s="431"/>
      <c r="J175" s="431">
        <v>16489.285714285714</v>
      </c>
      <c r="K175" s="431">
        <v>153900</v>
      </c>
    </row>
    <row r="176" spans="1:11" s="248" customFormat="1" ht="119.25" customHeight="1">
      <c r="A176" s="474">
        <v>2</v>
      </c>
      <c r="B176" s="402">
        <v>58</v>
      </c>
      <c r="C176" s="341" t="s">
        <v>351</v>
      </c>
      <c r="D176" s="408"/>
      <c r="E176" s="346"/>
      <c r="F176" s="446"/>
      <c r="G176" s="446"/>
      <c r="H176" s="446"/>
      <c r="I176" s="446"/>
      <c r="J176" s="446"/>
      <c r="K176" s="446"/>
    </row>
    <row r="177" spans="1:11" s="248" customFormat="1">
      <c r="A177" s="474">
        <v>3</v>
      </c>
      <c r="B177" s="510" t="s">
        <v>546</v>
      </c>
      <c r="C177" s="341" t="s">
        <v>267</v>
      </c>
      <c r="D177" s="408">
        <v>30</v>
      </c>
      <c r="E177" s="346" t="s">
        <v>237</v>
      </c>
      <c r="F177" s="431"/>
      <c r="G177" s="431"/>
      <c r="H177" s="431"/>
      <c r="I177" s="431"/>
      <c r="J177" s="431"/>
      <c r="K177" s="431"/>
    </row>
    <row r="178" spans="1:11" s="242" customFormat="1">
      <c r="A178" s="475">
        <v>4</v>
      </c>
      <c r="B178" s="511" t="s">
        <v>547</v>
      </c>
      <c r="C178" s="296" t="s">
        <v>497</v>
      </c>
      <c r="D178" s="272"/>
      <c r="E178" s="286"/>
      <c r="F178" s="423">
        <v>783482.14285714284</v>
      </c>
      <c r="G178" s="423"/>
      <c r="H178" s="423"/>
      <c r="I178" s="423"/>
      <c r="J178" s="423">
        <v>94017.857142857145</v>
      </c>
      <c r="K178" s="286">
        <v>877500</v>
      </c>
    </row>
    <row r="179" spans="1:11" s="242" customFormat="1">
      <c r="A179" s="475">
        <v>4</v>
      </c>
      <c r="B179" s="511" t="s">
        <v>548</v>
      </c>
      <c r="C179" s="296" t="s">
        <v>495</v>
      </c>
      <c r="D179" s="272"/>
      <c r="E179" s="286"/>
      <c r="F179" s="423">
        <v>361607.14285714284</v>
      </c>
      <c r="G179" s="423"/>
      <c r="H179" s="423"/>
      <c r="I179" s="423"/>
      <c r="J179" s="423">
        <v>43392.857142857138</v>
      </c>
      <c r="K179" s="286">
        <v>405000</v>
      </c>
    </row>
    <row r="180" spans="1:11" s="242" customFormat="1">
      <c r="A180" s="475">
        <v>4</v>
      </c>
      <c r="B180" s="511" t="s">
        <v>549</v>
      </c>
      <c r="C180" s="296" t="s">
        <v>496</v>
      </c>
      <c r="D180" s="272"/>
      <c r="E180" s="286"/>
      <c r="F180" s="423">
        <v>60267.857142857145</v>
      </c>
      <c r="G180" s="423"/>
      <c r="H180" s="423"/>
      <c r="I180" s="423"/>
      <c r="J180" s="423">
        <v>7232.1428571428578</v>
      </c>
      <c r="K180" s="286">
        <v>67500</v>
      </c>
    </row>
    <row r="181" spans="1:11" s="248" customFormat="1">
      <c r="A181" s="474">
        <v>3</v>
      </c>
      <c r="B181" s="510" t="s">
        <v>555</v>
      </c>
      <c r="C181" s="341" t="s">
        <v>242</v>
      </c>
      <c r="D181" s="408">
        <v>30</v>
      </c>
      <c r="E181" s="346" t="s">
        <v>237</v>
      </c>
      <c r="F181" s="431"/>
      <c r="G181" s="431"/>
      <c r="H181" s="431"/>
      <c r="I181" s="431"/>
      <c r="J181" s="431"/>
      <c r="K181" s="431"/>
    </row>
    <row r="182" spans="1:11" s="242" customFormat="1">
      <c r="A182" s="475">
        <v>4</v>
      </c>
      <c r="B182" s="511" t="s">
        <v>547</v>
      </c>
      <c r="C182" s="296" t="s">
        <v>497</v>
      </c>
      <c r="D182" s="272"/>
      <c r="E182" s="286"/>
      <c r="F182" s="423">
        <v>818303.57142857136</v>
      </c>
      <c r="G182" s="423"/>
      <c r="H182" s="423"/>
      <c r="I182" s="423"/>
      <c r="J182" s="423">
        <v>98196.42857142858</v>
      </c>
      <c r="K182" s="286">
        <v>916500</v>
      </c>
    </row>
    <row r="183" spans="1:11" s="242" customFormat="1">
      <c r="A183" s="475">
        <v>4</v>
      </c>
      <c r="B183" s="511" t="s">
        <v>548</v>
      </c>
      <c r="C183" s="296" t="s">
        <v>495</v>
      </c>
      <c r="D183" s="272"/>
      <c r="E183" s="286"/>
      <c r="F183" s="423">
        <v>377678.57142857136</v>
      </c>
      <c r="G183" s="423"/>
      <c r="H183" s="423"/>
      <c r="I183" s="423"/>
      <c r="J183" s="423">
        <v>45321.428571428565</v>
      </c>
      <c r="K183" s="286">
        <v>422999.99999999994</v>
      </c>
    </row>
    <row r="184" spans="1:11" s="242" customFormat="1">
      <c r="A184" s="475">
        <v>4</v>
      </c>
      <c r="B184" s="511" t="s">
        <v>549</v>
      </c>
      <c r="C184" s="296" t="s">
        <v>496</v>
      </c>
      <c r="D184" s="272"/>
      <c r="E184" s="286"/>
      <c r="F184" s="423">
        <v>62946.428571428572</v>
      </c>
      <c r="G184" s="423"/>
      <c r="H184" s="423"/>
      <c r="I184" s="423"/>
      <c r="J184" s="423">
        <v>7553.5714285714284</v>
      </c>
      <c r="K184" s="286">
        <v>70500</v>
      </c>
    </row>
    <row r="185" spans="1:11" s="248" customFormat="1">
      <c r="A185" s="474">
        <v>3</v>
      </c>
      <c r="B185" s="510" t="s">
        <v>556</v>
      </c>
      <c r="C185" s="341" t="s">
        <v>252</v>
      </c>
      <c r="D185" s="408">
        <v>30</v>
      </c>
      <c r="E185" s="346" t="s">
        <v>237</v>
      </c>
      <c r="F185" s="431"/>
      <c r="G185" s="431"/>
      <c r="H185" s="431"/>
      <c r="I185" s="431"/>
      <c r="J185" s="431"/>
      <c r="K185" s="431"/>
    </row>
    <row r="186" spans="1:11" s="242" customFormat="1">
      <c r="A186" s="475">
        <v>4</v>
      </c>
      <c r="B186" s="511" t="s">
        <v>547</v>
      </c>
      <c r="C186" s="296" t="s">
        <v>497</v>
      </c>
      <c r="D186" s="272"/>
      <c r="E186" s="286"/>
      <c r="F186" s="423">
        <v>853124.99999999988</v>
      </c>
      <c r="G186" s="423"/>
      <c r="H186" s="423"/>
      <c r="I186" s="423"/>
      <c r="J186" s="423">
        <v>102374.99999999999</v>
      </c>
      <c r="K186" s="286">
        <v>955499.99999999988</v>
      </c>
    </row>
    <row r="187" spans="1:11" s="242" customFormat="1">
      <c r="A187" s="475">
        <v>4</v>
      </c>
      <c r="B187" s="511" t="s">
        <v>548</v>
      </c>
      <c r="C187" s="296" t="s">
        <v>495</v>
      </c>
      <c r="D187" s="272"/>
      <c r="E187" s="286"/>
      <c r="F187" s="423">
        <v>393749.99999999994</v>
      </c>
      <c r="G187" s="423"/>
      <c r="H187" s="423"/>
      <c r="I187" s="423"/>
      <c r="J187" s="423">
        <v>47249.999999999993</v>
      </c>
      <c r="K187" s="286">
        <v>440999.99999999994</v>
      </c>
    </row>
    <row r="188" spans="1:11" s="242" customFormat="1">
      <c r="A188" s="475">
        <v>4</v>
      </c>
      <c r="B188" s="511" t="s">
        <v>549</v>
      </c>
      <c r="C188" s="296" t="s">
        <v>496</v>
      </c>
      <c r="D188" s="272"/>
      <c r="E188" s="286"/>
      <c r="F188" s="423">
        <v>65624.999999999985</v>
      </c>
      <c r="G188" s="423"/>
      <c r="H188" s="423"/>
      <c r="I188" s="423"/>
      <c r="J188" s="423">
        <v>7874.9999999999982</v>
      </c>
      <c r="K188" s="286">
        <v>73499.999999999985</v>
      </c>
    </row>
    <row r="189" spans="1:11" s="248" customFormat="1">
      <c r="A189" s="474">
        <v>3</v>
      </c>
      <c r="B189" s="510" t="s">
        <v>557</v>
      </c>
      <c r="C189" s="341" t="s">
        <v>253</v>
      </c>
      <c r="D189" s="408">
        <v>30</v>
      </c>
      <c r="E189" s="346" t="s">
        <v>237</v>
      </c>
      <c r="F189" s="431"/>
      <c r="G189" s="431"/>
      <c r="H189" s="431"/>
      <c r="I189" s="431"/>
      <c r="J189" s="431"/>
      <c r="K189" s="431"/>
    </row>
    <row r="190" spans="1:11" s="242" customFormat="1">
      <c r="A190" s="475">
        <v>4</v>
      </c>
      <c r="B190" s="511" t="s">
        <v>547</v>
      </c>
      <c r="C190" s="296" t="s">
        <v>497</v>
      </c>
      <c r="D190" s="272"/>
      <c r="E190" s="286"/>
      <c r="F190" s="423">
        <v>887946.42857142864</v>
      </c>
      <c r="G190" s="423"/>
      <c r="H190" s="423"/>
      <c r="I190" s="423"/>
      <c r="J190" s="423">
        <v>106553.57142857142</v>
      </c>
      <c r="K190" s="286">
        <v>994500</v>
      </c>
    </row>
    <row r="191" spans="1:11" s="242" customFormat="1">
      <c r="A191" s="475">
        <v>4</v>
      </c>
      <c r="B191" s="511" t="s">
        <v>548</v>
      </c>
      <c r="C191" s="296" t="s">
        <v>495</v>
      </c>
      <c r="D191" s="272"/>
      <c r="E191" s="286"/>
      <c r="F191" s="423">
        <v>409821.42857142852</v>
      </c>
      <c r="G191" s="423"/>
      <c r="H191" s="423"/>
      <c r="I191" s="423"/>
      <c r="J191" s="423">
        <v>49178.57142857142</v>
      </c>
      <c r="K191" s="286">
        <v>458999.99999999994</v>
      </c>
    </row>
    <row r="192" spans="1:11" s="242" customFormat="1">
      <c r="A192" s="475">
        <v>4</v>
      </c>
      <c r="B192" s="511" t="s">
        <v>549</v>
      </c>
      <c r="C192" s="296" t="s">
        <v>496</v>
      </c>
      <c r="D192" s="272"/>
      <c r="E192" s="286"/>
      <c r="F192" s="423">
        <v>68303.57142857142</v>
      </c>
      <c r="G192" s="423"/>
      <c r="H192" s="423"/>
      <c r="I192" s="423"/>
      <c r="J192" s="423">
        <v>8196.4285714285725</v>
      </c>
      <c r="K192" s="286">
        <v>76500</v>
      </c>
    </row>
    <row r="193" spans="1:11" s="248" customFormat="1">
      <c r="A193" s="474">
        <v>3</v>
      </c>
      <c r="B193" s="510" t="s">
        <v>558</v>
      </c>
      <c r="C193" s="341" t="s">
        <v>243</v>
      </c>
      <c r="D193" s="408">
        <v>30</v>
      </c>
      <c r="E193" s="346" t="s">
        <v>237</v>
      </c>
      <c r="F193" s="431"/>
      <c r="G193" s="431"/>
      <c r="H193" s="431"/>
      <c r="I193" s="431"/>
      <c r="J193" s="431"/>
      <c r="K193" s="431"/>
    </row>
    <row r="194" spans="1:11" s="242" customFormat="1">
      <c r="A194" s="475">
        <v>4</v>
      </c>
      <c r="B194" s="511" t="s">
        <v>547</v>
      </c>
      <c r="C194" s="296" t="s">
        <v>497</v>
      </c>
      <c r="D194" s="272"/>
      <c r="E194" s="286"/>
      <c r="F194" s="423">
        <v>922767.85714285704</v>
      </c>
      <c r="G194" s="423"/>
      <c r="H194" s="423"/>
      <c r="I194" s="423"/>
      <c r="J194" s="423">
        <v>110732.14285714284</v>
      </c>
      <c r="K194" s="286">
        <v>1033499.9999999999</v>
      </c>
    </row>
    <row r="195" spans="1:11" s="242" customFormat="1">
      <c r="A195" s="475">
        <v>4</v>
      </c>
      <c r="B195" s="511" t="s">
        <v>548</v>
      </c>
      <c r="C195" s="296" t="s">
        <v>495</v>
      </c>
      <c r="D195" s="272"/>
      <c r="E195" s="286"/>
      <c r="F195" s="423">
        <v>425892.85714285704</v>
      </c>
      <c r="G195" s="423"/>
      <c r="H195" s="423"/>
      <c r="I195" s="423"/>
      <c r="J195" s="423">
        <v>51107.142857142848</v>
      </c>
      <c r="K195" s="286">
        <v>476999.99999999988</v>
      </c>
    </row>
    <row r="196" spans="1:11" s="242" customFormat="1">
      <c r="A196" s="475">
        <v>4</v>
      </c>
      <c r="B196" s="511" t="s">
        <v>549</v>
      </c>
      <c r="C196" s="296" t="s">
        <v>496</v>
      </c>
      <c r="D196" s="272"/>
      <c r="E196" s="286"/>
      <c r="F196" s="423">
        <v>70982.142857142855</v>
      </c>
      <c r="G196" s="423"/>
      <c r="H196" s="423"/>
      <c r="I196" s="423"/>
      <c r="J196" s="423">
        <v>8517.8571428571413</v>
      </c>
      <c r="K196" s="286">
        <v>79500</v>
      </c>
    </row>
    <row r="197" spans="1:11" s="248" customFormat="1">
      <c r="A197" s="474">
        <v>3</v>
      </c>
      <c r="B197" s="510" t="s">
        <v>559</v>
      </c>
      <c r="C197" s="341" t="s">
        <v>332</v>
      </c>
      <c r="D197" s="408">
        <v>30</v>
      </c>
      <c r="E197" s="346" t="s">
        <v>237</v>
      </c>
      <c r="F197" s="431"/>
      <c r="G197" s="431"/>
      <c r="H197" s="431"/>
      <c r="I197" s="431"/>
      <c r="J197" s="431"/>
      <c r="K197" s="431"/>
    </row>
    <row r="198" spans="1:11" s="242" customFormat="1">
      <c r="A198" s="475">
        <v>4</v>
      </c>
      <c r="B198" s="511" t="s">
        <v>547</v>
      </c>
      <c r="C198" s="296" t="s">
        <v>497</v>
      </c>
      <c r="D198" s="272"/>
      <c r="E198" s="286"/>
      <c r="F198" s="423">
        <v>1044642.8571428569</v>
      </c>
      <c r="G198" s="423"/>
      <c r="H198" s="423"/>
      <c r="I198" s="423"/>
      <c r="J198" s="423">
        <v>125357.14285714286</v>
      </c>
      <c r="K198" s="286">
        <v>1169999.9999999998</v>
      </c>
    </row>
    <row r="199" spans="1:11" s="242" customFormat="1">
      <c r="A199" s="475">
        <v>4</v>
      </c>
      <c r="B199" s="511" t="s">
        <v>548</v>
      </c>
      <c r="C199" s="296" t="s">
        <v>495</v>
      </c>
      <c r="D199" s="272"/>
      <c r="E199" s="286"/>
      <c r="F199" s="423">
        <v>482142.85714285704</v>
      </c>
      <c r="G199" s="423"/>
      <c r="H199" s="423"/>
      <c r="I199" s="423"/>
      <c r="J199" s="423">
        <v>57857.142857142848</v>
      </c>
      <c r="K199" s="286">
        <v>539999.99999999988</v>
      </c>
    </row>
    <row r="200" spans="1:11" s="242" customFormat="1">
      <c r="A200" s="475">
        <v>4</v>
      </c>
      <c r="B200" s="511" t="s">
        <v>549</v>
      </c>
      <c r="C200" s="296" t="s">
        <v>496</v>
      </c>
      <c r="D200" s="272"/>
      <c r="E200" s="286"/>
      <c r="F200" s="423">
        <v>80357.142857142855</v>
      </c>
      <c r="G200" s="423"/>
      <c r="H200" s="423"/>
      <c r="I200" s="423"/>
      <c r="J200" s="423">
        <v>9642.8571428571413</v>
      </c>
      <c r="K200" s="286">
        <v>90000</v>
      </c>
    </row>
    <row r="201" spans="1:11" s="248" customFormat="1">
      <c r="A201" s="474">
        <v>3</v>
      </c>
      <c r="B201" s="520" t="s">
        <v>561</v>
      </c>
      <c r="C201" s="341" t="s">
        <v>348</v>
      </c>
      <c r="D201" s="408">
        <v>30</v>
      </c>
      <c r="E201" s="346" t="s">
        <v>237</v>
      </c>
      <c r="F201" s="431"/>
      <c r="G201" s="431"/>
      <c r="H201" s="431"/>
      <c r="I201" s="431"/>
      <c r="J201" s="431"/>
      <c r="K201" s="431"/>
    </row>
    <row r="202" spans="1:11" s="242" customFormat="1">
      <c r="A202" s="475">
        <v>4</v>
      </c>
      <c r="B202" s="511" t="s">
        <v>547</v>
      </c>
      <c r="C202" s="296" t="s">
        <v>497</v>
      </c>
      <c r="D202" s="272"/>
      <c r="E202" s="286"/>
      <c r="F202" s="423">
        <v>1218750</v>
      </c>
      <c r="G202" s="423"/>
      <c r="H202" s="423"/>
      <c r="I202" s="423"/>
      <c r="J202" s="423">
        <v>146250</v>
      </c>
      <c r="K202" s="286">
        <v>1365000</v>
      </c>
    </row>
    <row r="203" spans="1:11" s="242" customFormat="1">
      <c r="A203" s="475">
        <v>4</v>
      </c>
      <c r="B203" s="511" t="s">
        <v>548</v>
      </c>
      <c r="C203" s="296" t="s">
        <v>495</v>
      </c>
      <c r="D203" s="272"/>
      <c r="E203" s="286"/>
      <c r="F203" s="423">
        <v>562499.99999999988</v>
      </c>
      <c r="G203" s="423"/>
      <c r="H203" s="423"/>
      <c r="I203" s="423"/>
      <c r="J203" s="423">
        <v>67499.999999999985</v>
      </c>
      <c r="K203" s="286">
        <v>629999.99999999988</v>
      </c>
    </row>
    <row r="204" spans="1:11" s="242" customFormat="1">
      <c r="A204" s="475">
        <v>4</v>
      </c>
      <c r="B204" s="511" t="s">
        <v>549</v>
      </c>
      <c r="C204" s="296" t="s">
        <v>496</v>
      </c>
      <c r="D204" s="272"/>
      <c r="E204" s="286"/>
      <c r="F204" s="423">
        <v>93750</v>
      </c>
      <c r="G204" s="423"/>
      <c r="H204" s="423"/>
      <c r="I204" s="423"/>
      <c r="J204" s="423">
        <v>11250</v>
      </c>
      <c r="K204" s="286">
        <v>105000</v>
      </c>
    </row>
    <row r="205" spans="1:11" s="248" customFormat="1" ht="112">
      <c r="A205" s="474">
        <v>2</v>
      </c>
      <c r="B205" s="402">
        <v>59</v>
      </c>
      <c r="C205" s="341" t="s">
        <v>352</v>
      </c>
      <c r="D205" s="408"/>
      <c r="E205" s="346"/>
      <c r="F205" s="446"/>
      <c r="G205" s="446"/>
      <c r="H205" s="446"/>
      <c r="I205" s="446"/>
      <c r="J205" s="446"/>
      <c r="K205" s="446"/>
    </row>
    <row r="206" spans="1:11" s="248" customFormat="1">
      <c r="A206" s="474">
        <v>3</v>
      </c>
      <c r="B206" s="520" t="s">
        <v>546</v>
      </c>
      <c r="C206" s="341" t="s">
        <v>353</v>
      </c>
      <c r="D206" s="408">
        <v>30</v>
      </c>
      <c r="E206" s="346" t="s">
        <v>237</v>
      </c>
      <c r="F206" s="431">
        <v>2410714.2857142854</v>
      </c>
      <c r="G206" s="431"/>
      <c r="H206" s="431"/>
      <c r="I206" s="431"/>
      <c r="J206" s="431">
        <v>289285.71428571432</v>
      </c>
      <c r="K206" s="431">
        <v>2700000</v>
      </c>
    </row>
    <row r="207" spans="1:11" s="248" customFormat="1">
      <c r="A207" s="474">
        <v>3</v>
      </c>
      <c r="B207" s="520" t="s">
        <v>555</v>
      </c>
      <c r="C207" s="341" t="s">
        <v>354</v>
      </c>
      <c r="D207" s="408">
        <v>30</v>
      </c>
      <c r="E207" s="346" t="s">
        <v>237</v>
      </c>
      <c r="F207" s="431">
        <v>2946428.5714285714</v>
      </c>
      <c r="G207" s="431"/>
      <c r="H207" s="431"/>
      <c r="I207" s="431"/>
      <c r="J207" s="431">
        <v>353571.42857142852</v>
      </c>
      <c r="K207" s="431">
        <v>3300000</v>
      </c>
    </row>
    <row r="208" spans="1:11" s="248" customFormat="1">
      <c r="A208" s="474">
        <v>3</v>
      </c>
      <c r="B208" s="520" t="s">
        <v>556</v>
      </c>
      <c r="C208" s="403" t="s">
        <v>355</v>
      </c>
      <c r="D208" s="408">
        <v>15</v>
      </c>
      <c r="E208" s="346" t="s">
        <v>237</v>
      </c>
      <c r="F208" s="431">
        <v>1741071.4285714284</v>
      </c>
      <c r="G208" s="431"/>
      <c r="H208" s="431"/>
      <c r="I208" s="431"/>
      <c r="J208" s="431">
        <v>208928.57142857142</v>
      </c>
      <c r="K208" s="431">
        <v>1949999.9999999998</v>
      </c>
    </row>
    <row r="209" spans="1:11" s="248" customFormat="1" ht="28">
      <c r="A209" s="372"/>
      <c r="B209" s="372"/>
      <c r="C209" s="368" t="s">
        <v>356</v>
      </c>
      <c r="D209" s="368"/>
      <c r="E209" s="346"/>
      <c r="F209" s="440">
        <v>92140174.107142836</v>
      </c>
      <c r="G209" s="440"/>
      <c r="H209" s="440"/>
      <c r="I209" s="440"/>
      <c r="J209" s="440">
        <v>11056820.892857142</v>
      </c>
      <c r="K209" s="440">
        <v>103196995</v>
      </c>
    </row>
    <row r="210" spans="1:11" s="248" customFormat="1">
      <c r="A210" s="254"/>
      <c r="B210" s="249"/>
      <c r="C210" s="250"/>
      <c r="D210" s="250"/>
      <c r="E210" s="251"/>
      <c r="F210" s="441"/>
      <c r="G210" s="441"/>
      <c r="H210" s="441"/>
      <c r="I210" s="441"/>
      <c r="J210" s="441"/>
      <c r="K210" s="441"/>
    </row>
    <row r="211" spans="1:11" s="248" customFormat="1">
      <c r="A211" s="254"/>
      <c r="B211" s="249"/>
      <c r="C211" s="250"/>
      <c r="D211" s="250"/>
      <c r="E211" s="251"/>
      <c r="F211" s="441"/>
      <c r="G211" s="441"/>
      <c r="H211" s="441"/>
      <c r="I211" s="441"/>
      <c r="J211" s="441"/>
      <c r="K211" s="441"/>
    </row>
    <row r="212" spans="1:11" s="248" customFormat="1">
      <c r="A212" s="254"/>
      <c r="B212" s="249"/>
      <c r="C212" s="250"/>
      <c r="D212" s="250"/>
      <c r="E212" s="251"/>
      <c r="F212" s="441"/>
      <c r="G212" s="441"/>
      <c r="H212" s="441"/>
      <c r="I212" s="441"/>
      <c r="J212" s="441"/>
      <c r="K212" s="441"/>
    </row>
    <row r="213" spans="1:11" s="248" customFormat="1">
      <c r="A213" s="254"/>
      <c r="B213" s="249"/>
      <c r="C213" s="250"/>
      <c r="D213" s="250"/>
      <c r="E213" s="251"/>
      <c r="F213" s="441"/>
      <c r="G213" s="441"/>
      <c r="H213" s="441"/>
      <c r="I213" s="441"/>
      <c r="J213" s="441"/>
      <c r="K213" s="441"/>
    </row>
    <row r="214" spans="1:11" s="248" customFormat="1">
      <c r="A214" s="254"/>
      <c r="B214" s="249"/>
      <c r="C214" s="250"/>
      <c r="D214" s="250"/>
      <c r="E214" s="251"/>
      <c r="F214" s="441"/>
      <c r="G214" s="441"/>
      <c r="H214" s="441"/>
      <c r="I214" s="441"/>
      <c r="J214" s="441"/>
      <c r="K214" s="441"/>
    </row>
    <row r="215" spans="1:11" s="248" customFormat="1">
      <c r="A215" s="254"/>
      <c r="B215" s="249"/>
      <c r="C215" s="250"/>
      <c r="D215" s="250"/>
      <c r="E215" s="244"/>
      <c r="F215" s="246"/>
      <c r="G215" s="246"/>
      <c r="H215" s="246"/>
      <c r="I215" s="246"/>
      <c r="J215" s="246"/>
      <c r="K215" s="246"/>
    </row>
    <row r="216" spans="1:11" s="248" customFormat="1">
      <c r="A216" s="254"/>
      <c r="B216" s="249"/>
      <c r="C216" s="250"/>
      <c r="D216" s="250"/>
      <c r="E216" s="244"/>
      <c r="F216" s="246"/>
      <c r="G216" s="246"/>
      <c r="H216" s="246"/>
      <c r="I216" s="246"/>
      <c r="J216" s="246"/>
      <c r="K216" s="246"/>
    </row>
    <row r="217" spans="1:11" s="248" customFormat="1">
      <c r="A217" s="254"/>
      <c r="B217" s="249"/>
      <c r="C217" s="250"/>
      <c r="D217" s="250"/>
      <c r="E217" s="244"/>
      <c r="F217" s="246"/>
      <c r="G217" s="246"/>
      <c r="H217" s="246"/>
      <c r="I217" s="246"/>
      <c r="J217" s="246"/>
      <c r="K217" s="246"/>
    </row>
    <row r="218" spans="1:11" s="248" customFormat="1" ht="18.75" customHeight="1">
      <c r="A218" s="254"/>
      <c r="B218" s="249"/>
      <c r="C218" s="250"/>
      <c r="D218" s="250"/>
      <c r="E218" s="244"/>
      <c r="F218" s="246"/>
      <c r="G218" s="246"/>
      <c r="H218" s="246"/>
      <c r="I218" s="246"/>
      <c r="J218" s="246"/>
      <c r="K218" s="246"/>
    </row>
    <row r="219" spans="1:11">
      <c r="C219" s="250"/>
      <c r="D219" s="250"/>
      <c r="E219" s="244"/>
      <c r="F219" s="246"/>
      <c r="G219" s="246"/>
      <c r="H219" s="246"/>
      <c r="I219" s="246"/>
      <c r="J219" s="246"/>
      <c r="K219" s="246"/>
    </row>
    <row r="220" spans="1:11" ht="38.25" customHeight="1">
      <c r="C220" s="250"/>
      <c r="D220" s="250"/>
      <c r="E220" s="244"/>
      <c r="F220" s="246"/>
      <c r="G220" s="246"/>
      <c r="H220" s="246"/>
      <c r="I220" s="246"/>
      <c r="J220" s="246"/>
      <c r="K220" s="246"/>
    </row>
    <row r="221" spans="1:11">
      <c r="C221" s="250"/>
      <c r="D221" s="250"/>
      <c r="E221" s="244"/>
      <c r="F221" s="246"/>
      <c r="G221" s="246"/>
      <c r="H221" s="246"/>
      <c r="I221" s="246"/>
      <c r="J221" s="246"/>
      <c r="K221" s="246"/>
    </row>
    <row r="222" spans="1:11">
      <c r="C222" s="250"/>
      <c r="D222" s="250"/>
      <c r="E222" s="244"/>
      <c r="F222" s="246"/>
      <c r="G222" s="246"/>
      <c r="H222" s="246"/>
      <c r="I222" s="246"/>
      <c r="J222" s="246"/>
      <c r="K222" s="246"/>
    </row>
    <row r="223" spans="1:11">
      <c r="C223" s="250"/>
      <c r="D223" s="250"/>
      <c r="E223" s="244"/>
      <c r="F223" s="246"/>
      <c r="G223" s="246"/>
      <c r="H223" s="246"/>
      <c r="I223" s="246"/>
      <c r="J223" s="246"/>
      <c r="K223" s="246"/>
    </row>
    <row r="224" spans="1:11" s="249" customFormat="1">
      <c r="A224" s="254"/>
      <c r="C224" s="250"/>
      <c r="D224" s="250"/>
      <c r="E224" s="244"/>
      <c r="F224" s="246"/>
      <c r="G224" s="246"/>
      <c r="H224" s="246"/>
      <c r="I224" s="246"/>
      <c r="J224" s="246"/>
      <c r="K224" s="246"/>
    </row>
    <row r="225" spans="1:11" s="249" customFormat="1">
      <c r="A225" s="254"/>
      <c r="C225" s="250"/>
      <c r="D225" s="250"/>
      <c r="E225" s="244"/>
      <c r="F225" s="246"/>
      <c r="G225" s="246"/>
      <c r="H225" s="246"/>
      <c r="I225" s="246"/>
      <c r="J225" s="246"/>
      <c r="K225" s="246"/>
    </row>
    <row r="226" spans="1:11" s="249" customFormat="1">
      <c r="A226" s="254"/>
      <c r="C226" s="250"/>
      <c r="D226" s="250"/>
      <c r="E226" s="244"/>
      <c r="F226" s="246"/>
      <c r="G226" s="246"/>
      <c r="H226" s="246"/>
      <c r="I226" s="246"/>
      <c r="J226" s="246"/>
      <c r="K226" s="246"/>
    </row>
    <row r="227" spans="1:11" s="249" customFormat="1">
      <c r="A227" s="254"/>
      <c r="C227" s="250"/>
      <c r="D227" s="250"/>
      <c r="E227" s="244"/>
      <c r="F227" s="246"/>
      <c r="G227" s="246"/>
      <c r="H227" s="246"/>
      <c r="I227" s="246"/>
      <c r="J227" s="246"/>
      <c r="K227" s="246"/>
    </row>
    <row r="228" spans="1:11" s="249" customFormat="1">
      <c r="A228" s="254"/>
      <c r="C228" s="250"/>
      <c r="D228" s="250"/>
      <c r="E228" s="244"/>
      <c r="F228" s="246"/>
      <c r="G228" s="246"/>
      <c r="H228" s="246"/>
      <c r="I228" s="246"/>
      <c r="J228" s="246"/>
      <c r="K228" s="246"/>
    </row>
    <row r="229" spans="1:11" s="249" customFormat="1">
      <c r="A229" s="254"/>
      <c r="C229" s="250"/>
      <c r="D229" s="250"/>
      <c r="E229" s="244"/>
      <c r="F229" s="246"/>
      <c r="G229" s="246"/>
      <c r="H229" s="246"/>
      <c r="I229" s="246"/>
      <c r="J229" s="246"/>
      <c r="K229" s="246"/>
    </row>
    <row r="230" spans="1:11" s="249" customFormat="1">
      <c r="A230" s="254"/>
      <c r="C230" s="250"/>
      <c r="D230" s="250"/>
      <c r="E230" s="244"/>
      <c r="F230" s="246"/>
      <c r="G230" s="246"/>
      <c r="H230" s="246"/>
      <c r="I230" s="246"/>
      <c r="J230" s="246"/>
      <c r="K230" s="246"/>
    </row>
    <row r="231" spans="1:11" s="249" customFormat="1">
      <c r="A231" s="254"/>
      <c r="C231" s="250"/>
      <c r="D231" s="250"/>
      <c r="E231" s="244"/>
      <c r="F231" s="246"/>
      <c r="G231" s="246"/>
      <c r="H231" s="246"/>
      <c r="I231" s="246"/>
      <c r="J231" s="246"/>
      <c r="K231" s="246"/>
    </row>
    <row r="232" spans="1:11" s="249" customFormat="1">
      <c r="A232" s="254"/>
      <c r="C232" s="250"/>
      <c r="D232" s="250"/>
      <c r="E232" s="244"/>
      <c r="F232" s="246"/>
      <c r="G232" s="246"/>
      <c r="H232" s="246"/>
      <c r="I232" s="246"/>
      <c r="J232" s="246"/>
      <c r="K232" s="246"/>
    </row>
    <row r="233" spans="1:11" s="249" customFormat="1">
      <c r="A233" s="254"/>
      <c r="C233" s="250"/>
      <c r="D233" s="250"/>
      <c r="E233" s="244"/>
      <c r="F233" s="246"/>
      <c r="G233" s="246"/>
      <c r="H233" s="246"/>
      <c r="I233" s="246"/>
      <c r="J233" s="246"/>
      <c r="K233" s="246"/>
    </row>
    <row r="234" spans="1:11" s="249" customFormat="1">
      <c r="A234" s="254"/>
      <c r="C234" s="250"/>
      <c r="D234" s="250"/>
      <c r="E234" s="244"/>
      <c r="F234" s="246"/>
      <c r="G234" s="246"/>
      <c r="H234" s="246"/>
      <c r="I234" s="246"/>
      <c r="J234" s="246"/>
      <c r="K234" s="246"/>
    </row>
    <row r="235" spans="1:11" s="249" customFormat="1">
      <c r="A235" s="254"/>
      <c r="C235" s="250"/>
      <c r="D235" s="250"/>
      <c r="E235" s="244"/>
      <c r="F235" s="246"/>
      <c r="G235" s="246"/>
      <c r="H235" s="246"/>
      <c r="I235" s="246"/>
      <c r="J235" s="246"/>
      <c r="K235" s="246"/>
    </row>
    <row r="236" spans="1:11" s="249" customFormat="1">
      <c r="A236" s="254"/>
      <c r="C236" s="250"/>
      <c r="D236" s="250"/>
      <c r="E236" s="244"/>
      <c r="F236" s="246"/>
      <c r="G236" s="246"/>
      <c r="H236" s="246"/>
      <c r="I236" s="246"/>
      <c r="J236" s="246"/>
      <c r="K236" s="246"/>
    </row>
    <row r="237" spans="1:11" s="249" customFormat="1">
      <c r="A237" s="254"/>
      <c r="C237" s="250"/>
      <c r="D237" s="250"/>
      <c r="E237" s="244"/>
      <c r="F237" s="246"/>
      <c r="G237" s="246"/>
      <c r="H237" s="246"/>
      <c r="I237" s="246"/>
      <c r="J237" s="246"/>
      <c r="K237" s="246"/>
    </row>
    <row r="238" spans="1:11" s="249" customFormat="1">
      <c r="A238" s="254"/>
      <c r="C238" s="250"/>
      <c r="D238" s="250"/>
      <c r="E238" s="244"/>
      <c r="F238" s="246"/>
      <c r="G238" s="246"/>
      <c r="H238" s="246"/>
      <c r="I238" s="246"/>
      <c r="J238" s="246"/>
      <c r="K238" s="246"/>
    </row>
    <row r="239" spans="1:11" s="249" customFormat="1">
      <c r="A239" s="254"/>
      <c r="C239" s="250"/>
      <c r="D239" s="250"/>
      <c r="E239" s="244"/>
      <c r="F239" s="246"/>
      <c r="G239" s="246"/>
      <c r="H239" s="246"/>
      <c r="I239" s="246"/>
      <c r="J239" s="246"/>
      <c r="K239" s="246"/>
    </row>
    <row r="240" spans="1:11" s="253" customFormat="1">
      <c r="A240" s="254"/>
      <c r="B240" s="249"/>
      <c r="C240" s="250"/>
      <c r="D240" s="250"/>
      <c r="E240" s="244"/>
      <c r="F240" s="246"/>
      <c r="G240" s="246"/>
      <c r="H240" s="246"/>
      <c r="I240" s="246"/>
      <c r="J240" s="246"/>
      <c r="K240" s="246"/>
    </row>
    <row r="241" spans="1:11" s="253" customFormat="1">
      <c r="A241" s="254"/>
      <c r="B241" s="249"/>
      <c r="C241" s="250"/>
      <c r="D241" s="250"/>
      <c r="E241" s="244"/>
      <c r="F241" s="246"/>
      <c r="G241" s="246"/>
      <c r="H241" s="246"/>
      <c r="I241" s="246"/>
      <c r="J241" s="246"/>
      <c r="K241" s="246"/>
    </row>
    <row r="242" spans="1:11" s="253" customFormat="1">
      <c r="A242" s="254"/>
      <c r="B242" s="249"/>
      <c r="C242" s="250"/>
      <c r="D242" s="250"/>
      <c r="E242" s="244"/>
      <c r="F242" s="246"/>
      <c r="G242" s="246"/>
      <c r="H242" s="246"/>
      <c r="I242" s="246"/>
      <c r="J242" s="246"/>
      <c r="K242" s="246"/>
    </row>
    <row r="243" spans="1:11" s="253" customFormat="1">
      <c r="A243" s="254"/>
      <c r="B243" s="249"/>
      <c r="C243" s="250"/>
      <c r="D243" s="250"/>
      <c r="E243" s="244"/>
      <c r="F243" s="246"/>
      <c r="G243" s="246"/>
      <c r="H243" s="246"/>
      <c r="I243" s="246"/>
      <c r="J243" s="246"/>
      <c r="K243" s="246"/>
    </row>
    <row r="244" spans="1:11" s="253" customFormat="1">
      <c r="A244" s="254"/>
      <c r="B244" s="249"/>
      <c r="C244" s="250"/>
      <c r="D244" s="250"/>
      <c r="E244" s="244"/>
      <c r="F244" s="246"/>
      <c r="G244" s="246"/>
      <c r="H244" s="246"/>
      <c r="I244" s="246"/>
      <c r="J244" s="246"/>
      <c r="K244" s="246"/>
    </row>
    <row r="245" spans="1:11" s="253" customFormat="1">
      <c r="A245" s="254"/>
      <c r="B245" s="249"/>
      <c r="C245" s="250"/>
      <c r="D245" s="250"/>
      <c r="E245" s="244"/>
      <c r="F245" s="246"/>
      <c r="G245" s="246"/>
      <c r="H245" s="246"/>
      <c r="I245" s="246"/>
      <c r="J245" s="246"/>
      <c r="K245" s="246"/>
    </row>
    <row r="246" spans="1:11" s="253" customFormat="1">
      <c r="A246" s="254"/>
      <c r="B246" s="249"/>
      <c r="C246" s="250"/>
      <c r="D246" s="250"/>
      <c r="E246" s="244"/>
      <c r="F246" s="246"/>
      <c r="G246" s="246"/>
      <c r="H246" s="246"/>
      <c r="I246" s="246"/>
      <c r="J246" s="246"/>
      <c r="K246" s="246"/>
    </row>
    <row r="247" spans="1:11" s="253" customFormat="1">
      <c r="A247" s="254"/>
      <c r="B247" s="249"/>
      <c r="C247" s="250"/>
      <c r="D247" s="250"/>
      <c r="E247" s="244"/>
      <c r="F247" s="246"/>
      <c r="G247" s="246"/>
      <c r="H247" s="246"/>
      <c r="I247" s="246"/>
      <c r="J247" s="246"/>
      <c r="K247" s="246"/>
    </row>
    <row r="248" spans="1:11" s="253" customFormat="1">
      <c r="A248" s="254"/>
      <c r="B248" s="249"/>
      <c r="C248" s="250"/>
      <c r="D248" s="250"/>
      <c r="E248" s="244"/>
      <c r="F248" s="246"/>
      <c r="G248" s="246"/>
      <c r="H248" s="246"/>
      <c r="I248" s="246"/>
      <c r="J248" s="246"/>
      <c r="K248" s="246"/>
    </row>
    <row r="249" spans="1:11" s="253" customFormat="1">
      <c r="A249" s="254"/>
      <c r="B249" s="249"/>
      <c r="C249" s="250"/>
      <c r="D249" s="250"/>
      <c r="E249" s="244"/>
      <c r="F249" s="246"/>
      <c r="G249" s="246"/>
      <c r="H249" s="246"/>
      <c r="I249" s="246"/>
      <c r="J249" s="246"/>
      <c r="K249" s="246"/>
    </row>
    <row r="250" spans="1:11" s="253" customFormat="1">
      <c r="A250" s="254"/>
      <c r="B250" s="249"/>
      <c r="C250" s="250"/>
      <c r="D250" s="250"/>
      <c r="E250" s="244"/>
      <c r="F250" s="246"/>
      <c r="G250" s="246"/>
      <c r="H250" s="246"/>
      <c r="I250" s="246"/>
      <c r="J250" s="246"/>
      <c r="K250" s="246"/>
    </row>
    <row r="251" spans="1:11" s="253" customFormat="1">
      <c r="A251" s="254"/>
      <c r="B251" s="249"/>
      <c r="C251" s="250"/>
      <c r="D251" s="250"/>
      <c r="E251" s="244"/>
      <c r="F251" s="246"/>
      <c r="G251" s="246"/>
      <c r="H251" s="246"/>
      <c r="I251" s="246"/>
      <c r="J251" s="246"/>
      <c r="K251" s="246"/>
    </row>
    <row r="252" spans="1:11" s="253" customFormat="1">
      <c r="A252" s="254"/>
      <c r="B252" s="249"/>
      <c r="C252" s="250"/>
      <c r="D252" s="250"/>
      <c r="E252" s="244"/>
      <c r="F252" s="246"/>
      <c r="G252" s="246"/>
      <c r="H252" s="246"/>
      <c r="I252" s="246"/>
      <c r="J252" s="246"/>
      <c r="K252" s="246"/>
    </row>
    <row r="253" spans="1:11" s="253" customFormat="1">
      <c r="A253" s="254"/>
      <c r="B253" s="249"/>
      <c r="C253" s="250"/>
      <c r="D253" s="250"/>
      <c r="E253" s="244"/>
      <c r="F253" s="246"/>
      <c r="G253" s="246"/>
      <c r="H253" s="246"/>
      <c r="I253" s="246"/>
      <c r="J253" s="246"/>
      <c r="K253" s="246"/>
    </row>
    <row r="254" spans="1:11" s="253" customFormat="1">
      <c r="A254" s="254"/>
      <c r="B254" s="249"/>
      <c r="C254" s="250"/>
      <c r="D254" s="250"/>
      <c r="E254" s="244"/>
      <c r="F254" s="246"/>
      <c r="G254" s="246"/>
      <c r="H254" s="246"/>
      <c r="I254" s="246"/>
      <c r="J254" s="246"/>
      <c r="K254" s="246"/>
    </row>
    <row r="255" spans="1:11" s="253" customFormat="1">
      <c r="A255" s="254"/>
      <c r="B255" s="249"/>
      <c r="C255" s="250"/>
      <c r="D255" s="250"/>
      <c r="E255" s="244"/>
      <c r="F255" s="246"/>
      <c r="G255" s="246"/>
      <c r="H255" s="246"/>
      <c r="I255" s="246"/>
      <c r="J255" s="246"/>
      <c r="K255" s="246"/>
    </row>
    <row r="256" spans="1:11" s="253" customFormat="1">
      <c r="A256" s="254"/>
      <c r="B256" s="249"/>
      <c r="C256" s="250"/>
      <c r="D256" s="250"/>
      <c r="E256" s="244"/>
      <c r="F256" s="246"/>
      <c r="G256" s="246"/>
      <c r="H256" s="246"/>
      <c r="I256" s="246"/>
      <c r="J256" s="246"/>
      <c r="K256" s="246"/>
    </row>
    <row r="257" spans="1:11" s="253" customFormat="1">
      <c r="A257" s="254"/>
      <c r="B257" s="249"/>
      <c r="C257" s="250"/>
      <c r="D257" s="250"/>
      <c r="E257" s="244"/>
      <c r="F257" s="246"/>
      <c r="G257" s="246"/>
      <c r="H257" s="246"/>
      <c r="I257" s="246"/>
      <c r="J257" s="246"/>
      <c r="K257" s="246"/>
    </row>
    <row r="258" spans="1:11" s="253" customFormat="1">
      <c r="A258" s="254"/>
      <c r="B258" s="249"/>
      <c r="C258" s="250"/>
      <c r="D258" s="250"/>
      <c r="E258" s="244"/>
      <c r="F258" s="246"/>
      <c r="G258" s="246"/>
      <c r="H258" s="246"/>
      <c r="I258" s="246"/>
      <c r="J258" s="246"/>
      <c r="K258" s="246"/>
    </row>
    <row r="259" spans="1:11" s="253" customFormat="1">
      <c r="A259" s="254"/>
      <c r="B259" s="249"/>
      <c r="C259" s="250"/>
      <c r="D259" s="250"/>
      <c r="E259" s="244"/>
      <c r="F259" s="246"/>
      <c r="G259" s="246"/>
      <c r="H259" s="246"/>
      <c r="I259" s="246"/>
      <c r="J259" s="246"/>
      <c r="K259" s="246"/>
    </row>
    <row r="260" spans="1:11" s="253" customFormat="1">
      <c r="A260" s="254"/>
      <c r="B260" s="249"/>
      <c r="C260" s="250"/>
      <c r="D260" s="250"/>
      <c r="E260" s="244"/>
      <c r="F260" s="246"/>
      <c r="G260" s="246"/>
      <c r="H260" s="246"/>
      <c r="I260" s="246"/>
      <c r="J260" s="246"/>
      <c r="K260" s="246"/>
    </row>
    <row r="261" spans="1:11" s="253" customFormat="1">
      <c r="A261" s="476"/>
      <c r="B261" s="247"/>
      <c r="C261" s="250"/>
      <c r="D261" s="250"/>
      <c r="E261" s="244"/>
      <c r="F261" s="246"/>
      <c r="G261" s="246"/>
      <c r="H261" s="246"/>
      <c r="I261" s="246"/>
      <c r="J261" s="246"/>
      <c r="K261" s="246"/>
    </row>
    <row r="262" spans="1:11" s="253" customFormat="1">
      <c r="A262" s="476"/>
      <c r="B262" s="247"/>
      <c r="C262" s="250"/>
      <c r="D262" s="250"/>
      <c r="E262" s="244"/>
      <c r="F262" s="246"/>
      <c r="G262" s="246"/>
      <c r="H262" s="246"/>
      <c r="I262" s="246"/>
      <c r="J262" s="246"/>
      <c r="K262" s="246"/>
    </row>
    <row r="263" spans="1:11" s="253" customFormat="1">
      <c r="A263" s="476"/>
      <c r="B263" s="247"/>
      <c r="C263" s="250"/>
      <c r="D263" s="250"/>
      <c r="E263" s="244"/>
      <c r="F263" s="246"/>
      <c r="G263" s="246"/>
      <c r="H263" s="246"/>
      <c r="I263" s="246"/>
      <c r="J263" s="246"/>
      <c r="K263" s="246"/>
    </row>
    <row r="264" spans="1:11" s="253" customFormat="1">
      <c r="A264" s="476"/>
      <c r="B264" s="247"/>
      <c r="C264" s="250"/>
      <c r="D264" s="250"/>
      <c r="E264" s="244"/>
      <c r="F264" s="246"/>
      <c r="G264" s="246"/>
      <c r="H264" s="246"/>
      <c r="I264" s="246"/>
      <c r="J264" s="246"/>
      <c r="K264" s="246"/>
    </row>
    <row r="265" spans="1:11" s="253" customFormat="1">
      <c r="A265" s="476"/>
      <c r="B265" s="247"/>
      <c r="C265" s="250"/>
      <c r="D265" s="250"/>
      <c r="E265" s="244"/>
      <c r="F265" s="246"/>
      <c r="G265" s="246"/>
      <c r="H265" s="246"/>
      <c r="I265" s="246"/>
      <c r="J265" s="246"/>
      <c r="K265" s="246"/>
    </row>
    <row r="266" spans="1:11" s="253" customFormat="1">
      <c r="A266" s="476"/>
      <c r="B266" s="247"/>
      <c r="C266" s="250"/>
      <c r="D266" s="250"/>
      <c r="E266" s="244"/>
      <c r="F266" s="246"/>
      <c r="G266" s="246"/>
      <c r="H266" s="246"/>
      <c r="I266" s="246"/>
      <c r="J266" s="246"/>
      <c r="K266" s="246"/>
    </row>
    <row r="267" spans="1:11" s="253" customFormat="1">
      <c r="A267" s="476"/>
      <c r="B267" s="247"/>
      <c r="C267" s="250"/>
      <c r="D267" s="250"/>
      <c r="E267" s="244"/>
      <c r="F267" s="246"/>
      <c r="G267" s="246"/>
      <c r="H267" s="246"/>
      <c r="I267" s="246"/>
      <c r="J267" s="246"/>
      <c r="K267" s="246"/>
    </row>
    <row r="268" spans="1:11" s="253" customFormat="1">
      <c r="A268" s="476"/>
      <c r="B268" s="247"/>
      <c r="C268" s="250"/>
      <c r="D268" s="250"/>
      <c r="E268" s="244"/>
      <c r="F268" s="246"/>
      <c r="G268" s="246"/>
      <c r="H268" s="246"/>
      <c r="I268" s="246"/>
      <c r="J268" s="246"/>
      <c r="K268" s="246"/>
    </row>
    <row r="269" spans="1:11" s="253" customFormat="1">
      <c r="A269" s="476"/>
      <c r="B269" s="247"/>
      <c r="C269" s="250"/>
      <c r="D269" s="250"/>
      <c r="E269" s="244"/>
      <c r="F269" s="246"/>
      <c r="G269" s="246"/>
      <c r="H269" s="246"/>
      <c r="I269" s="246"/>
      <c r="J269" s="246"/>
      <c r="K269" s="246"/>
    </row>
    <row r="270" spans="1:11" s="253" customFormat="1">
      <c r="A270" s="476"/>
      <c r="B270" s="247"/>
      <c r="C270" s="250"/>
      <c r="D270" s="250"/>
      <c r="E270" s="244"/>
      <c r="F270" s="246"/>
      <c r="G270" s="246"/>
      <c r="H270" s="246"/>
      <c r="I270" s="246"/>
      <c r="J270" s="246"/>
      <c r="K270" s="246"/>
    </row>
    <row r="271" spans="1:11" s="253" customFormat="1">
      <c r="A271" s="476"/>
      <c r="B271" s="247"/>
      <c r="C271" s="250"/>
      <c r="D271" s="250"/>
      <c r="E271" s="244"/>
      <c r="F271" s="246"/>
      <c r="G271" s="246"/>
      <c r="H271" s="246"/>
      <c r="I271" s="246"/>
      <c r="J271" s="246"/>
      <c r="K271" s="246"/>
    </row>
    <row r="272" spans="1:11">
      <c r="A272" s="476"/>
      <c r="B272" s="247"/>
      <c r="C272" s="250"/>
      <c r="D272" s="250"/>
      <c r="E272" s="244"/>
      <c r="F272" s="246"/>
      <c r="G272" s="246"/>
      <c r="H272" s="246"/>
      <c r="I272" s="246"/>
      <c r="J272" s="246"/>
      <c r="K272" s="246"/>
    </row>
    <row r="273" spans="1:22">
      <c r="A273" s="476"/>
      <c r="B273" s="247"/>
      <c r="C273" s="250"/>
      <c r="D273" s="250"/>
      <c r="E273" s="244"/>
      <c r="F273" s="246"/>
      <c r="G273" s="246"/>
      <c r="H273" s="246"/>
      <c r="I273" s="246"/>
      <c r="J273" s="246"/>
      <c r="K273" s="246"/>
    </row>
    <row r="274" spans="1:22">
      <c r="A274" s="476"/>
      <c r="B274" s="247"/>
      <c r="C274" s="250"/>
      <c r="D274" s="250"/>
      <c r="E274" s="244"/>
      <c r="F274" s="246"/>
      <c r="G274" s="246"/>
      <c r="H274" s="246"/>
      <c r="I274" s="246"/>
      <c r="J274" s="246"/>
      <c r="K274" s="246"/>
    </row>
    <row r="275" spans="1:22">
      <c r="A275" s="476"/>
      <c r="B275" s="247"/>
      <c r="C275" s="250"/>
      <c r="D275" s="250"/>
      <c r="E275" s="244"/>
      <c r="F275" s="246"/>
      <c r="G275" s="246"/>
      <c r="H275" s="246"/>
      <c r="I275" s="246"/>
      <c r="J275" s="246"/>
      <c r="K275" s="246"/>
    </row>
    <row r="276" spans="1:22">
      <c r="A276" s="476"/>
      <c r="B276" s="247"/>
      <c r="C276" s="250"/>
      <c r="D276" s="250"/>
      <c r="E276" s="244"/>
      <c r="F276" s="246"/>
      <c r="G276" s="246"/>
      <c r="H276" s="246"/>
      <c r="I276" s="246"/>
      <c r="J276" s="246"/>
      <c r="K276" s="246"/>
    </row>
    <row r="277" spans="1:22">
      <c r="A277" s="476"/>
      <c r="B277" s="247"/>
      <c r="C277" s="250"/>
      <c r="D277" s="250"/>
      <c r="E277" s="244"/>
      <c r="F277" s="246"/>
      <c r="G277" s="246"/>
      <c r="H277" s="246"/>
      <c r="I277" s="246"/>
      <c r="J277" s="246"/>
      <c r="K277" s="246"/>
    </row>
    <row r="278" spans="1:22">
      <c r="A278" s="476"/>
      <c r="B278" s="247"/>
      <c r="C278" s="250"/>
      <c r="D278" s="250"/>
      <c r="E278" s="244"/>
      <c r="F278" s="246"/>
      <c r="G278" s="246"/>
      <c r="H278" s="246"/>
      <c r="I278" s="246"/>
      <c r="J278" s="246"/>
      <c r="K278" s="246"/>
    </row>
    <row r="279" spans="1:22">
      <c r="A279" s="476"/>
      <c r="B279" s="247"/>
      <c r="C279" s="250"/>
      <c r="D279" s="250"/>
      <c r="E279" s="244"/>
      <c r="F279" s="246"/>
      <c r="G279" s="246"/>
      <c r="H279" s="246"/>
      <c r="I279" s="246"/>
      <c r="J279" s="246"/>
      <c r="K279" s="246"/>
    </row>
    <row r="280" spans="1:22">
      <c r="A280" s="476"/>
      <c r="B280" s="247"/>
      <c r="C280" s="250"/>
      <c r="D280" s="250"/>
      <c r="E280" s="244"/>
      <c r="F280" s="246"/>
      <c r="G280" s="246"/>
      <c r="H280" s="246"/>
      <c r="I280" s="246"/>
      <c r="J280" s="246"/>
      <c r="K280" s="246"/>
    </row>
    <row r="281" spans="1:22">
      <c r="A281" s="476"/>
      <c r="B281" s="247"/>
      <c r="C281" s="250"/>
      <c r="D281" s="250"/>
      <c r="E281" s="244"/>
      <c r="F281" s="246"/>
      <c r="G281" s="246"/>
      <c r="H281" s="246"/>
      <c r="I281" s="246"/>
      <c r="J281" s="246"/>
      <c r="K281" s="246"/>
    </row>
    <row r="282" spans="1:22">
      <c r="A282" s="476"/>
      <c r="B282" s="247"/>
      <c r="C282" s="250"/>
      <c r="D282" s="250"/>
      <c r="E282" s="244"/>
      <c r="F282" s="246"/>
      <c r="G282" s="246"/>
      <c r="H282" s="246"/>
      <c r="I282" s="246"/>
      <c r="J282" s="246"/>
      <c r="K282" s="246"/>
    </row>
    <row r="283" spans="1:22" s="252" customFormat="1">
      <c r="A283" s="476"/>
      <c r="B283" s="247"/>
      <c r="C283" s="250"/>
      <c r="D283" s="250"/>
      <c r="E283" s="244"/>
      <c r="F283" s="246"/>
      <c r="G283" s="246"/>
      <c r="H283" s="246"/>
      <c r="I283" s="246"/>
      <c r="J283" s="246"/>
      <c r="K283" s="246"/>
      <c r="L283" s="247"/>
      <c r="M283" s="247"/>
      <c r="N283" s="247"/>
      <c r="O283" s="247"/>
      <c r="P283" s="247"/>
      <c r="Q283" s="247"/>
      <c r="R283" s="247"/>
      <c r="S283" s="247"/>
      <c r="T283" s="247"/>
      <c r="U283" s="247"/>
      <c r="V283" s="247"/>
    </row>
    <row r="284" spans="1:22" s="252" customFormat="1">
      <c r="A284" s="476"/>
      <c r="B284" s="247"/>
      <c r="C284" s="250"/>
      <c r="D284" s="250"/>
      <c r="E284" s="244"/>
      <c r="F284" s="246"/>
      <c r="G284" s="246"/>
      <c r="H284" s="246"/>
      <c r="I284" s="246"/>
      <c r="J284" s="246"/>
      <c r="K284" s="246"/>
      <c r="L284" s="247"/>
      <c r="M284" s="247"/>
      <c r="N284" s="247"/>
      <c r="O284" s="247"/>
      <c r="P284" s="247"/>
      <c r="Q284" s="247"/>
      <c r="R284" s="247"/>
      <c r="S284" s="247"/>
      <c r="T284" s="247"/>
      <c r="U284" s="247"/>
      <c r="V284" s="247"/>
    </row>
    <row r="285" spans="1:22" s="252" customFormat="1">
      <c r="A285" s="476"/>
      <c r="B285" s="247"/>
      <c r="C285" s="250"/>
      <c r="D285" s="250"/>
      <c r="E285" s="244"/>
      <c r="F285" s="246"/>
      <c r="G285" s="246"/>
      <c r="H285" s="246"/>
      <c r="I285" s="246"/>
      <c r="J285" s="246"/>
      <c r="K285" s="246"/>
      <c r="L285" s="247"/>
      <c r="M285" s="247"/>
      <c r="N285" s="247"/>
      <c r="O285" s="247"/>
      <c r="P285" s="247"/>
      <c r="Q285" s="247"/>
      <c r="R285" s="247"/>
      <c r="S285" s="247"/>
      <c r="T285" s="247"/>
      <c r="U285" s="247"/>
      <c r="V285" s="247"/>
    </row>
    <row r="286" spans="1:22" s="252" customFormat="1">
      <c r="A286" s="476"/>
      <c r="B286" s="247"/>
      <c r="C286" s="250"/>
      <c r="D286" s="250"/>
      <c r="E286" s="244"/>
      <c r="F286" s="246"/>
      <c r="G286" s="246"/>
      <c r="H286" s="246"/>
      <c r="I286" s="246"/>
      <c r="J286" s="246"/>
      <c r="K286" s="246"/>
      <c r="L286" s="247"/>
      <c r="M286" s="247"/>
      <c r="N286" s="247"/>
      <c r="O286" s="247"/>
      <c r="P286" s="247"/>
      <c r="Q286" s="247"/>
      <c r="R286" s="247"/>
      <c r="S286" s="247"/>
      <c r="T286" s="247"/>
      <c r="U286" s="247"/>
      <c r="V286" s="247"/>
    </row>
    <row r="287" spans="1:22" s="252" customFormat="1">
      <c r="A287" s="476"/>
      <c r="B287" s="247"/>
      <c r="C287" s="250"/>
      <c r="D287" s="250"/>
      <c r="E287" s="244"/>
      <c r="F287" s="246"/>
      <c r="G287" s="246"/>
      <c r="H287" s="246"/>
      <c r="I287" s="246"/>
      <c r="J287" s="246"/>
      <c r="K287" s="246"/>
      <c r="L287" s="247"/>
      <c r="M287" s="247"/>
      <c r="N287" s="247"/>
      <c r="O287" s="247"/>
      <c r="P287" s="247"/>
      <c r="Q287" s="247"/>
      <c r="R287" s="247"/>
      <c r="S287" s="247"/>
      <c r="T287" s="247"/>
      <c r="U287" s="247"/>
      <c r="V287" s="247"/>
    </row>
    <row r="288" spans="1:22" s="252" customFormat="1">
      <c r="A288" s="476"/>
      <c r="B288" s="247"/>
      <c r="C288" s="250"/>
      <c r="D288" s="250"/>
      <c r="E288" s="244"/>
      <c r="F288" s="246"/>
      <c r="G288" s="246"/>
      <c r="H288" s="246"/>
      <c r="I288" s="246"/>
      <c r="J288" s="246"/>
      <c r="K288" s="246"/>
      <c r="L288" s="247"/>
      <c r="M288" s="247"/>
      <c r="N288" s="247"/>
      <c r="O288" s="247"/>
      <c r="P288" s="247"/>
      <c r="Q288" s="247"/>
      <c r="R288" s="247"/>
      <c r="S288" s="247"/>
      <c r="T288" s="247"/>
      <c r="U288" s="247"/>
      <c r="V288" s="247"/>
    </row>
    <row r="289" spans="1:22" s="252" customFormat="1">
      <c r="A289" s="476"/>
      <c r="B289" s="247"/>
      <c r="C289" s="250"/>
      <c r="D289" s="250"/>
      <c r="E289" s="244"/>
      <c r="F289" s="246"/>
      <c r="G289" s="246"/>
      <c r="H289" s="246"/>
      <c r="I289" s="246"/>
      <c r="J289" s="246"/>
      <c r="K289" s="246"/>
      <c r="L289" s="247"/>
      <c r="M289" s="247"/>
      <c r="N289" s="247"/>
      <c r="O289" s="247"/>
      <c r="P289" s="247"/>
      <c r="Q289" s="247"/>
      <c r="R289" s="247"/>
      <c r="S289" s="247"/>
      <c r="T289" s="247"/>
      <c r="U289" s="247"/>
      <c r="V289" s="247"/>
    </row>
    <row r="290" spans="1:22" s="252" customFormat="1">
      <c r="A290" s="476"/>
      <c r="B290" s="247"/>
      <c r="C290" s="250"/>
      <c r="D290" s="250"/>
      <c r="E290" s="244"/>
      <c r="F290" s="246"/>
      <c r="G290" s="246"/>
      <c r="H290" s="246"/>
      <c r="I290" s="246"/>
      <c r="J290" s="246"/>
      <c r="K290" s="246"/>
      <c r="L290" s="247"/>
      <c r="M290" s="247"/>
      <c r="N290" s="247"/>
      <c r="O290" s="247"/>
      <c r="P290" s="247"/>
      <c r="Q290" s="247"/>
      <c r="R290" s="247"/>
      <c r="S290" s="247"/>
      <c r="T290" s="247"/>
      <c r="U290" s="247"/>
      <c r="V290" s="247"/>
    </row>
    <row r="291" spans="1:22" s="252" customFormat="1">
      <c r="A291" s="476"/>
      <c r="B291" s="247"/>
      <c r="C291" s="250"/>
      <c r="D291" s="250"/>
      <c r="E291" s="244"/>
      <c r="F291" s="246"/>
      <c r="G291" s="246"/>
      <c r="H291" s="246"/>
      <c r="I291" s="246"/>
      <c r="J291" s="246"/>
      <c r="K291" s="246"/>
      <c r="L291" s="247"/>
      <c r="M291" s="247"/>
      <c r="N291" s="247"/>
      <c r="O291" s="247"/>
      <c r="P291" s="247"/>
      <c r="Q291" s="247"/>
      <c r="R291" s="247"/>
      <c r="S291" s="247"/>
      <c r="T291" s="247"/>
      <c r="U291" s="247"/>
      <c r="V291" s="247"/>
    </row>
    <row r="292" spans="1:22" s="252" customFormat="1">
      <c r="A292" s="476"/>
      <c r="B292" s="247"/>
      <c r="C292" s="250"/>
      <c r="D292" s="250"/>
      <c r="E292" s="244"/>
      <c r="F292" s="246"/>
      <c r="G292" s="246"/>
      <c r="H292" s="246"/>
      <c r="I292" s="246"/>
      <c r="J292" s="246"/>
      <c r="K292" s="246"/>
      <c r="L292" s="247"/>
      <c r="M292" s="247"/>
      <c r="N292" s="247"/>
      <c r="O292" s="247"/>
      <c r="P292" s="247"/>
      <c r="Q292" s="247"/>
      <c r="R292" s="247"/>
      <c r="S292" s="247"/>
      <c r="T292" s="247"/>
      <c r="U292" s="247"/>
      <c r="V292" s="247"/>
    </row>
    <row r="293" spans="1:22" s="252" customFormat="1">
      <c r="A293" s="476"/>
      <c r="B293" s="247"/>
      <c r="C293" s="250"/>
      <c r="D293" s="250"/>
      <c r="E293" s="244"/>
      <c r="F293" s="246"/>
      <c r="G293" s="246"/>
      <c r="H293" s="246"/>
      <c r="I293" s="246"/>
      <c r="J293" s="246"/>
      <c r="K293" s="246"/>
      <c r="L293" s="247"/>
      <c r="M293" s="247"/>
      <c r="N293" s="247"/>
      <c r="O293" s="247"/>
      <c r="P293" s="247"/>
      <c r="Q293" s="247"/>
      <c r="R293" s="247"/>
      <c r="S293" s="247"/>
      <c r="T293" s="247"/>
      <c r="U293" s="247"/>
      <c r="V293" s="247"/>
    </row>
    <row r="294" spans="1:22" s="252" customFormat="1">
      <c r="A294" s="476"/>
      <c r="B294" s="247"/>
      <c r="C294" s="250"/>
      <c r="D294" s="250"/>
      <c r="E294" s="244"/>
      <c r="F294" s="246"/>
      <c r="G294" s="246"/>
      <c r="H294" s="246"/>
      <c r="I294" s="246"/>
      <c r="J294" s="246"/>
      <c r="K294" s="246"/>
      <c r="L294" s="247"/>
      <c r="M294" s="247"/>
      <c r="N294" s="247"/>
      <c r="O294" s="247"/>
      <c r="P294" s="247"/>
      <c r="Q294" s="247"/>
      <c r="R294" s="247"/>
      <c r="S294" s="247"/>
      <c r="T294" s="247"/>
      <c r="U294" s="247"/>
      <c r="V294" s="247"/>
    </row>
    <row r="295" spans="1:22" s="252" customFormat="1">
      <c r="A295" s="476"/>
      <c r="B295" s="247"/>
      <c r="C295" s="250"/>
      <c r="D295" s="250"/>
      <c r="E295" s="244"/>
      <c r="F295" s="246"/>
      <c r="G295" s="246"/>
      <c r="H295" s="246"/>
      <c r="I295" s="246"/>
      <c r="J295" s="246"/>
      <c r="K295" s="246"/>
      <c r="L295" s="247"/>
      <c r="M295" s="247"/>
      <c r="N295" s="247"/>
      <c r="O295" s="247"/>
      <c r="P295" s="247"/>
      <c r="Q295" s="247"/>
      <c r="R295" s="247"/>
      <c r="S295" s="247"/>
      <c r="T295" s="247"/>
      <c r="U295" s="247"/>
      <c r="V295" s="247"/>
    </row>
    <row r="296" spans="1:22" s="252" customFormat="1">
      <c r="A296" s="476"/>
      <c r="B296" s="247"/>
      <c r="C296" s="250"/>
      <c r="D296" s="250"/>
      <c r="E296" s="244"/>
      <c r="F296" s="246"/>
      <c r="G296" s="246"/>
      <c r="H296" s="246"/>
      <c r="I296" s="246"/>
      <c r="J296" s="246"/>
      <c r="K296" s="246"/>
      <c r="L296" s="247"/>
      <c r="M296" s="247"/>
      <c r="N296" s="247"/>
      <c r="O296" s="247"/>
      <c r="P296" s="247"/>
      <c r="Q296" s="247"/>
      <c r="R296" s="247"/>
      <c r="S296" s="247"/>
      <c r="T296" s="247"/>
      <c r="U296" s="247"/>
      <c r="V296" s="247"/>
    </row>
    <row r="297" spans="1:22" s="252" customFormat="1">
      <c r="A297" s="476"/>
      <c r="B297" s="247"/>
      <c r="C297" s="250"/>
      <c r="D297" s="250"/>
      <c r="E297" s="244"/>
      <c r="F297" s="246"/>
      <c r="G297" s="246"/>
      <c r="H297" s="246"/>
      <c r="I297" s="246"/>
      <c r="J297" s="246"/>
      <c r="K297" s="246"/>
      <c r="L297" s="247"/>
      <c r="M297" s="247"/>
      <c r="N297" s="247"/>
      <c r="O297" s="247"/>
      <c r="P297" s="247"/>
      <c r="Q297" s="247"/>
      <c r="R297" s="247"/>
      <c r="S297" s="247"/>
      <c r="T297" s="247"/>
      <c r="U297" s="247"/>
      <c r="V297" s="247"/>
    </row>
    <row r="298" spans="1:22" s="252" customFormat="1">
      <c r="A298" s="476"/>
      <c r="B298" s="247"/>
      <c r="C298" s="250"/>
      <c r="D298" s="250"/>
      <c r="E298" s="244"/>
      <c r="F298" s="246"/>
      <c r="G298" s="246"/>
      <c r="H298" s="246"/>
      <c r="I298" s="246"/>
      <c r="J298" s="246"/>
      <c r="K298" s="246"/>
      <c r="L298" s="247"/>
      <c r="M298" s="247"/>
      <c r="N298" s="247"/>
      <c r="O298" s="247"/>
      <c r="P298" s="247"/>
      <c r="Q298" s="247"/>
      <c r="R298" s="247"/>
      <c r="S298" s="247"/>
      <c r="T298" s="247"/>
      <c r="U298" s="247"/>
      <c r="V298" s="247"/>
    </row>
    <row r="299" spans="1:22" s="252" customFormat="1">
      <c r="A299" s="476"/>
      <c r="B299" s="247"/>
      <c r="C299" s="250"/>
      <c r="D299" s="250"/>
      <c r="E299" s="244"/>
      <c r="F299" s="246"/>
      <c r="G299" s="246"/>
      <c r="H299" s="246"/>
      <c r="I299" s="246"/>
      <c r="J299" s="246"/>
      <c r="K299" s="246"/>
      <c r="L299" s="247"/>
      <c r="M299" s="247"/>
      <c r="N299" s="247"/>
      <c r="O299" s="247"/>
      <c r="P299" s="247"/>
      <c r="Q299" s="247"/>
      <c r="R299" s="247"/>
      <c r="S299" s="247"/>
      <c r="T299" s="247"/>
      <c r="U299" s="247"/>
      <c r="V299" s="247"/>
    </row>
    <row r="300" spans="1:22" s="252" customFormat="1">
      <c r="A300" s="476"/>
      <c r="B300" s="247"/>
      <c r="C300" s="250"/>
      <c r="D300" s="250"/>
      <c r="E300" s="244"/>
      <c r="F300" s="246"/>
      <c r="G300" s="246"/>
      <c r="H300" s="246"/>
      <c r="I300" s="246"/>
      <c r="J300" s="246"/>
      <c r="K300" s="246"/>
      <c r="L300" s="247"/>
      <c r="M300" s="247"/>
      <c r="N300" s="247"/>
      <c r="O300" s="247"/>
      <c r="P300" s="247"/>
      <c r="Q300" s="247"/>
      <c r="R300" s="247"/>
      <c r="S300" s="247"/>
      <c r="T300" s="247"/>
      <c r="U300" s="247"/>
      <c r="V300" s="247"/>
    </row>
    <row r="301" spans="1:22" s="252" customFormat="1">
      <c r="A301" s="476"/>
      <c r="B301" s="247"/>
      <c r="C301" s="250"/>
      <c r="D301" s="250"/>
      <c r="E301" s="244"/>
      <c r="F301" s="246"/>
      <c r="G301" s="246"/>
      <c r="H301" s="246"/>
      <c r="I301" s="246"/>
      <c r="J301" s="246"/>
      <c r="K301" s="246"/>
      <c r="L301" s="247"/>
      <c r="M301" s="247"/>
      <c r="N301" s="247"/>
      <c r="O301" s="247"/>
      <c r="P301" s="247"/>
      <c r="Q301" s="247"/>
      <c r="R301" s="247"/>
      <c r="S301" s="247"/>
      <c r="T301" s="247"/>
      <c r="U301" s="247"/>
      <c r="V301" s="247"/>
    </row>
    <row r="302" spans="1:22" s="252" customFormat="1">
      <c r="A302" s="476"/>
      <c r="B302" s="247"/>
      <c r="C302" s="250"/>
      <c r="D302" s="250"/>
      <c r="E302" s="244"/>
      <c r="F302" s="246"/>
      <c r="G302" s="246"/>
      <c r="H302" s="246"/>
      <c r="I302" s="246"/>
      <c r="J302" s="246"/>
      <c r="K302" s="246"/>
      <c r="L302" s="247"/>
      <c r="M302" s="247"/>
      <c r="N302" s="247"/>
      <c r="O302" s="247"/>
      <c r="P302" s="247"/>
      <c r="Q302" s="247"/>
      <c r="R302" s="247"/>
      <c r="S302" s="247"/>
      <c r="T302" s="247"/>
      <c r="U302" s="247"/>
      <c r="V302" s="247"/>
    </row>
    <row r="303" spans="1:22" s="252" customFormat="1">
      <c r="A303" s="476"/>
      <c r="B303" s="247"/>
      <c r="C303" s="250"/>
      <c r="D303" s="250"/>
      <c r="E303" s="244"/>
      <c r="F303" s="246"/>
      <c r="G303" s="246"/>
      <c r="H303" s="246"/>
      <c r="I303" s="246"/>
      <c r="J303" s="246"/>
      <c r="K303" s="246"/>
      <c r="L303" s="247"/>
      <c r="M303" s="247"/>
      <c r="N303" s="247"/>
      <c r="O303" s="247"/>
      <c r="P303" s="247"/>
      <c r="Q303" s="247"/>
      <c r="R303" s="247"/>
      <c r="S303" s="247"/>
      <c r="T303" s="247"/>
      <c r="U303" s="247"/>
      <c r="V303" s="247"/>
    </row>
    <row r="304" spans="1:22" s="252" customFormat="1">
      <c r="A304" s="476"/>
      <c r="B304" s="247"/>
      <c r="C304" s="250"/>
      <c r="D304" s="250"/>
      <c r="E304" s="244"/>
      <c r="F304" s="246"/>
      <c r="G304" s="246"/>
      <c r="H304" s="246"/>
      <c r="I304" s="246"/>
      <c r="J304" s="246"/>
      <c r="K304" s="246"/>
      <c r="L304" s="247"/>
      <c r="M304" s="247"/>
      <c r="N304" s="247"/>
      <c r="O304" s="247"/>
      <c r="P304" s="247"/>
      <c r="Q304" s="247"/>
      <c r="R304" s="247"/>
      <c r="S304" s="247"/>
      <c r="T304" s="247"/>
      <c r="U304" s="247"/>
      <c r="V304" s="247"/>
    </row>
    <row r="305" spans="1:22" s="252" customFormat="1">
      <c r="A305" s="476"/>
      <c r="B305" s="247"/>
      <c r="C305" s="250"/>
      <c r="D305" s="250"/>
      <c r="E305" s="244"/>
      <c r="F305" s="246"/>
      <c r="G305" s="246"/>
      <c r="H305" s="246"/>
      <c r="I305" s="246"/>
      <c r="J305" s="246"/>
      <c r="K305" s="246"/>
      <c r="L305" s="247"/>
      <c r="M305" s="247"/>
      <c r="N305" s="247"/>
      <c r="O305" s="247"/>
      <c r="P305" s="247"/>
      <c r="Q305" s="247"/>
      <c r="R305" s="247"/>
      <c r="S305" s="247"/>
      <c r="T305" s="247"/>
      <c r="U305" s="247"/>
      <c r="V305" s="247"/>
    </row>
    <row r="306" spans="1:22" s="252" customFormat="1">
      <c r="A306" s="476"/>
      <c r="B306" s="247"/>
      <c r="C306" s="250"/>
      <c r="D306" s="250"/>
      <c r="E306" s="244"/>
      <c r="F306" s="246"/>
      <c r="G306" s="246"/>
      <c r="H306" s="246"/>
      <c r="I306" s="246"/>
      <c r="J306" s="246"/>
      <c r="K306" s="246"/>
      <c r="L306" s="247"/>
      <c r="M306" s="247"/>
      <c r="N306" s="247"/>
      <c r="O306" s="247"/>
      <c r="P306" s="247"/>
      <c r="Q306" s="247"/>
      <c r="R306" s="247"/>
      <c r="S306" s="247"/>
      <c r="T306" s="247"/>
      <c r="U306" s="247"/>
      <c r="V306" s="247"/>
    </row>
    <row r="307" spans="1:22" s="252" customFormat="1">
      <c r="A307" s="476"/>
      <c r="B307" s="247"/>
      <c r="C307" s="250"/>
      <c r="D307" s="250"/>
      <c r="E307" s="244"/>
      <c r="F307" s="246"/>
      <c r="G307" s="246"/>
      <c r="H307" s="246"/>
      <c r="I307" s="246"/>
      <c r="J307" s="246"/>
      <c r="K307" s="246"/>
      <c r="L307" s="247"/>
      <c r="M307" s="247"/>
      <c r="N307" s="247"/>
      <c r="O307" s="247"/>
      <c r="P307" s="247"/>
      <c r="Q307" s="247"/>
      <c r="R307" s="247"/>
      <c r="S307" s="247"/>
      <c r="T307" s="247"/>
      <c r="U307" s="247"/>
      <c r="V307" s="247"/>
    </row>
    <row r="308" spans="1:22" s="252" customFormat="1">
      <c r="A308" s="476"/>
      <c r="B308" s="247"/>
      <c r="C308" s="250"/>
      <c r="D308" s="250"/>
      <c r="E308" s="244"/>
      <c r="F308" s="246"/>
      <c r="G308" s="246"/>
      <c r="H308" s="246"/>
      <c r="I308" s="246"/>
      <c r="J308" s="246"/>
      <c r="K308" s="246"/>
      <c r="L308" s="247"/>
      <c r="M308" s="247"/>
      <c r="N308" s="247"/>
      <c r="O308" s="247"/>
      <c r="P308" s="247"/>
      <c r="Q308" s="247"/>
      <c r="R308" s="247"/>
      <c r="S308" s="247"/>
      <c r="T308" s="247"/>
      <c r="U308" s="247"/>
      <c r="V308" s="247"/>
    </row>
    <row r="309" spans="1:22" s="252" customFormat="1">
      <c r="A309" s="476"/>
      <c r="B309" s="247"/>
      <c r="C309" s="250"/>
      <c r="D309" s="250"/>
      <c r="E309" s="244"/>
      <c r="F309" s="246"/>
      <c r="G309" s="246"/>
      <c r="H309" s="246"/>
      <c r="I309" s="246"/>
      <c r="J309" s="246"/>
      <c r="K309" s="246"/>
      <c r="L309" s="247"/>
      <c r="M309" s="247"/>
      <c r="N309" s="247"/>
      <c r="O309" s="247"/>
      <c r="P309" s="247"/>
      <c r="Q309" s="247"/>
      <c r="R309" s="247"/>
      <c r="S309" s="247"/>
      <c r="T309" s="247"/>
      <c r="U309" s="247"/>
      <c r="V309" s="247"/>
    </row>
    <row r="310" spans="1:22" s="252" customFormat="1">
      <c r="A310" s="476"/>
      <c r="B310" s="247"/>
      <c r="C310" s="250"/>
      <c r="D310" s="250"/>
      <c r="E310" s="244"/>
      <c r="F310" s="246"/>
      <c r="G310" s="246"/>
      <c r="H310" s="246"/>
      <c r="I310" s="246"/>
      <c r="J310" s="246"/>
      <c r="K310" s="246"/>
      <c r="L310" s="247"/>
      <c r="M310" s="247"/>
      <c r="N310" s="247"/>
      <c r="O310" s="247"/>
      <c r="P310" s="247"/>
      <c r="Q310" s="247"/>
      <c r="R310" s="247"/>
      <c r="S310" s="247"/>
      <c r="T310" s="247"/>
      <c r="U310" s="247"/>
      <c r="V310" s="247"/>
    </row>
    <row r="311" spans="1:22" s="252" customFormat="1">
      <c r="A311" s="476"/>
      <c r="B311" s="247"/>
      <c r="C311" s="250"/>
      <c r="D311" s="250"/>
      <c r="E311" s="244"/>
      <c r="F311" s="246"/>
      <c r="G311" s="246"/>
      <c r="H311" s="246"/>
      <c r="I311" s="246"/>
      <c r="J311" s="246"/>
      <c r="K311" s="246"/>
      <c r="L311" s="247"/>
      <c r="M311" s="247"/>
      <c r="N311" s="247"/>
      <c r="O311" s="247"/>
      <c r="P311" s="247"/>
      <c r="Q311" s="247"/>
      <c r="R311" s="247"/>
      <c r="S311" s="247"/>
      <c r="T311" s="247"/>
      <c r="U311" s="247"/>
      <c r="V311" s="247"/>
    </row>
    <row r="312" spans="1:22" s="252" customFormat="1">
      <c r="A312" s="476"/>
      <c r="B312" s="247"/>
      <c r="C312" s="250"/>
      <c r="D312" s="250"/>
      <c r="E312" s="244"/>
      <c r="F312" s="246"/>
      <c r="G312" s="246"/>
      <c r="H312" s="246"/>
      <c r="I312" s="246"/>
      <c r="J312" s="246"/>
      <c r="K312" s="246"/>
      <c r="L312" s="247"/>
      <c r="M312" s="247"/>
      <c r="N312" s="247"/>
      <c r="O312" s="247"/>
      <c r="P312" s="247"/>
      <c r="Q312" s="247"/>
      <c r="R312" s="247"/>
      <c r="S312" s="247"/>
      <c r="T312" s="247"/>
      <c r="U312" s="247"/>
      <c r="V312" s="247"/>
    </row>
    <row r="313" spans="1:22" s="252" customFormat="1">
      <c r="A313" s="476"/>
      <c r="B313" s="247"/>
      <c r="C313" s="250"/>
      <c r="D313" s="250"/>
      <c r="E313" s="244"/>
      <c r="F313" s="246"/>
      <c r="G313" s="246"/>
      <c r="H313" s="246"/>
      <c r="I313" s="246"/>
      <c r="J313" s="246"/>
      <c r="K313" s="246"/>
      <c r="L313" s="247"/>
      <c r="M313" s="247"/>
      <c r="N313" s="247"/>
      <c r="O313" s="247"/>
      <c r="P313" s="247"/>
      <c r="Q313" s="247"/>
      <c r="R313" s="247"/>
      <c r="S313" s="247"/>
      <c r="T313" s="247"/>
      <c r="U313" s="247"/>
      <c r="V313" s="247"/>
    </row>
    <row r="314" spans="1:22" s="252" customFormat="1">
      <c r="A314" s="476"/>
      <c r="B314" s="247"/>
      <c r="C314" s="250"/>
      <c r="D314" s="250"/>
      <c r="E314" s="244"/>
      <c r="F314" s="246"/>
      <c r="G314" s="246"/>
      <c r="H314" s="246"/>
      <c r="I314" s="246"/>
      <c r="J314" s="246"/>
      <c r="K314" s="246"/>
      <c r="L314" s="247"/>
      <c r="M314" s="247"/>
      <c r="N314" s="247"/>
      <c r="O314" s="247"/>
      <c r="P314" s="247"/>
      <c r="Q314" s="247"/>
      <c r="R314" s="247"/>
      <c r="S314" s="247"/>
      <c r="T314" s="247"/>
      <c r="U314" s="247"/>
      <c r="V314" s="247"/>
    </row>
    <row r="315" spans="1:22" s="252" customFormat="1">
      <c r="A315" s="476"/>
      <c r="B315" s="247"/>
      <c r="C315" s="250"/>
      <c r="D315" s="250"/>
      <c r="E315" s="244"/>
      <c r="F315" s="246"/>
      <c r="G315" s="246"/>
      <c r="H315" s="246"/>
      <c r="I315" s="246"/>
      <c r="J315" s="246"/>
      <c r="K315" s="246"/>
      <c r="L315" s="247"/>
      <c r="M315" s="247"/>
      <c r="N315" s="247"/>
      <c r="O315" s="247"/>
      <c r="P315" s="247"/>
      <c r="Q315" s="247"/>
      <c r="R315" s="247"/>
      <c r="S315" s="247"/>
      <c r="T315" s="247"/>
      <c r="U315" s="247"/>
      <c r="V315" s="247"/>
    </row>
    <row r="316" spans="1:22" s="252" customFormat="1">
      <c r="A316" s="476"/>
      <c r="B316" s="247"/>
      <c r="C316" s="250"/>
      <c r="D316" s="250"/>
      <c r="E316" s="244"/>
      <c r="F316" s="246"/>
      <c r="G316" s="246"/>
      <c r="H316" s="246"/>
      <c r="I316" s="246"/>
      <c r="J316" s="246"/>
      <c r="K316" s="246"/>
      <c r="L316" s="247"/>
      <c r="M316" s="247"/>
      <c r="N316" s="247"/>
      <c r="O316" s="247"/>
      <c r="P316" s="247"/>
      <c r="Q316" s="247"/>
      <c r="R316" s="247"/>
      <c r="S316" s="247"/>
      <c r="T316" s="247"/>
      <c r="U316" s="247"/>
      <c r="V316" s="247"/>
    </row>
    <row r="317" spans="1:22" s="252" customFormat="1">
      <c r="A317" s="476"/>
      <c r="B317" s="247"/>
      <c r="C317" s="250"/>
      <c r="D317" s="250"/>
      <c r="E317" s="244"/>
      <c r="F317" s="246"/>
      <c r="G317" s="246"/>
      <c r="H317" s="246"/>
      <c r="I317" s="246"/>
      <c r="J317" s="246"/>
      <c r="K317" s="246"/>
      <c r="L317" s="247"/>
      <c r="M317" s="247"/>
      <c r="N317" s="247"/>
      <c r="O317" s="247"/>
      <c r="P317" s="247"/>
      <c r="Q317" s="247"/>
      <c r="R317" s="247"/>
      <c r="S317" s="247"/>
      <c r="T317" s="247"/>
      <c r="U317" s="247"/>
      <c r="V317" s="247"/>
    </row>
    <row r="318" spans="1:22" s="252" customFormat="1">
      <c r="A318" s="476"/>
      <c r="B318" s="247"/>
      <c r="C318" s="250"/>
      <c r="D318" s="250"/>
      <c r="E318" s="244"/>
      <c r="F318" s="246"/>
      <c r="G318" s="246"/>
      <c r="H318" s="246"/>
      <c r="I318" s="246"/>
      <c r="J318" s="246"/>
      <c r="K318" s="246"/>
      <c r="L318" s="247"/>
      <c r="M318" s="247"/>
      <c r="N318" s="247"/>
      <c r="O318" s="247"/>
      <c r="P318" s="247"/>
      <c r="Q318" s="247"/>
      <c r="R318" s="247"/>
      <c r="S318" s="247"/>
      <c r="T318" s="247"/>
      <c r="U318" s="247"/>
      <c r="V318" s="247"/>
    </row>
    <row r="319" spans="1:22" s="252" customFormat="1">
      <c r="A319" s="476"/>
      <c r="B319" s="247"/>
      <c r="C319" s="250"/>
      <c r="D319" s="250"/>
      <c r="E319" s="244"/>
      <c r="F319" s="246"/>
      <c r="G319" s="246"/>
      <c r="H319" s="246"/>
      <c r="I319" s="246"/>
      <c r="J319" s="246"/>
      <c r="K319" s="246"/>
      <c r="L319" s="247"/>
      <c r="M319" s="247"/>
      <c r="N319" s="247"/>
      <c r="O319" s="247"/>
      <c r="P319" s="247"/>
      <c r="Q319" s="247"/>
      <c r="R319" s="247"/>
      <c r="S319" s="247"/>
      <c r="T319" s="247"/>
      <c r="U319" s="247"/>
      <c r="V319" s="247"/>
    </row>
    <row r="320" spans="1:22" s="252" customFormat="1">
      <c r="A320" s="476"/>
      <c r="B320" s="247"/>
      <c r="C320" s="250"/>
      <c r="D320" s="250"/>
      <c r="E320" s="244"/>
      <c r="F320" s="246"/>
      <c r="G320" s="246"/>
      <c r="H320" s="246"/>
      <c r="I320" s="246"/>
      <c r="J320" s="246"/>
      <c r="K320" s="246"/>
      <c r="L320" s="247"/>
      <c r="M320" s="247"/>
      <c r="N320" s="247"/>
      <c r="O320" s="247"/>
      <c r="P320" s="247"/>
      <c r="Q320" s="247"/>
      <c r="R320" s="247"/>
      <c r="S320" s="247"/>
      <c r="T320" s="247"/>
      <c r="U320" s="247"/>
      <c r="V320" s="247"/>
    </row>
    <row r="321" spans="1:22" s="252" customFormat="1">
      <c r="A321" s="476"/>
      <c r="B321" s="247"/>
      <c r="C321" s="250"/>
      <c r="D321" s="250"/>
      <c r="E321" s="244"/>
      <c r="F321" s="246"/>
      <c r="G321" s="246"/>
      <c r="H321" s="246"/>
      <c r="I321" s="246"/>
      <c r="J321" s="246"/>
      <c r="K321" s="246"/>
      <c r="L321" s="247"/>
      <c r="M321" s="247"/>
      <c r="N321" s="247"/>
      <c r="O321" s="247"/>
      <c r="P321" s="247"/>
      <c r="Q321" s="247"/>
      <c r="R321" s="247"/>
      <c r="S321" s="247"/>
      <c r="T321" s="247"/>
      <c r="U321" s="247"/>
      <c r="V321" s="247"/>
    </row>
    <row r="322" spans="1:22" s="252" customFormat="1">
      <c r="A322" s="476"/>
      <c r="B322" s="247"/>
      <c r="C322" s="250"/>
      <c r="D322" s="250"/>
      <c r="E322" s="244"/>
      <c r="F322" s="246"/>
      <c r="G322" s="246"/>
      <c r="H322" s="246"/>
      <c r="I322" s="246"/>
      <c r="J322" s="246"/>
      <c r="K322" s="246"/>
      <c r="L322" s="247"/>
      <c r="M322" s="247"/>
      <c r="N322" s="247"/>
      <c r="O322" s="247"/>
      <c r="P322" s="247"/>
      <c r="Q322" s="247"/>
      <c r="R322" s="247"/>
      <c r="S322" s="247"/>
      <c r="T322" s="247"/>
      <c r="U322" s="247"/>
      <c r="V322" s="247"/>
    </row>
    <row r="323" spans="1:22" s="252" customFormat="1">
      <c r="A323" s="476"/>
      <c r="B323" s="247"/>
      <c r="C323" s="250"/>
      <c r="D323" s="250"/>
      <c r="E323" s="244"/>
      <c r="F323" s="246"/>
      <c r="G323" s="246"/>
      <c r="H323" s="246"/>
      <c r="I323" s="246"/>
      <c r="J323" s="246"/>
      <c r="K323" s="246"/>
      <c r="L323" s="247"/>
      <c r="M323" s="247"/>
      <c r="N323" s="247"/>
      <c r="O323" s="247"/>
      <c r="P323" s="247"/>
      <c r="Q323" s="247"/>
      <c r="R323" s="247"/>
      <c r="S323" s="247"/>
      <c r="T323" s="247"/>
      <c r="U323" s="247"/>
      <c r="V323" s="247"/>
    </row>
    <row r="324" spans="1:22" s="252" customFormat="1">
      <c r="A324" s="476"/>
      <c r="B324" s="247"/>
      <c r="C324" s="250"/>
      <c r="D324" s="250"/>
      <c r="E324" s="244"/>
      <c r="F324" s="246"/>
      <c r="G324" s="246"/>
      <c r="H324" s="246"/>
      <c r="I324" s="246"/>
      <c r="J324" s="246"/>
      <c r="K324" s="246"/>
      <c r="L324" s="247"/>
      <c r="M324" s="247"/>
      <c r="N324" s="247"/>
      <c r="O324" s="247"/>
      <c r="P324" s="247"/>
      <c r="Q324" s="247"/>
      <c r="R324" s="247"/>
      <c r="S324" s="247"/>
      <c r="T324" s="247"/>
      <c r="U324" s="247"/>
      <c r="V324" s="247"/>
    </row>
    <row r="325" spans="1:22" s="252" customFormat="1">
      <c r="A325" s="476"/>
      <c r="B325" s="247"/>
      <c r="C325" s="250"/>
      <c r="D325" s="250"/>
      <c r="E325" s="244"/>
      <c r="F325" s="246"/>
      <c r="G325" s="246"/>
      <c r="H325" s="246"/>
      <c r="I325" s="246"/>
      <c r="J325" s="246"/>
      <c r="K325" s="246"/>
      <c r="L325" s="247"/>
      <c r="M325" s="247"/>
      <c r="N325" s="247"/>
      <c r="O325" s="247"/>
      <c r="P325" s="247"/>
      <c r="Q325" s="247"/>
      <c r="R325" s="247"/>
      <c r="S325" s="247"/>
      <c r="T325" s="247"/>
      <c r="U325" s="247"/>
      <c r="V325" s="247"/>
    </row>
    <row r="326" spans="1:22" s="252" customFormat="1">
      <c r="A326" s="476"/>
      <c r="B326" s="247"/>
      <c r="C326" s="250"/>
      <c r="D326" s="250"/>
      <c r="E326" s="244"/>
      <c r="F326" s="246"/>
      <c r="G326" s="246"/>
      <c r="H326" s="246"/>
      <c r="I326" s="246"/>
      <c r="J326" s="246"/>
      <c r="K326" s="246"/>
      <c r="L326" s="247"/>
      <c r="M326" s="247"/>
      <c r="N326" s="247"/>
      <c r="O326" s="247"/>
      <c r="P326" s="247"/>
      <c r="Q326" s="247"/>
      <c r="R326" s="247"/>
      <c r="S326" s="247"/>
      <c r="T326" s="247"/>
      <c r="U326" s="247"/>
      <c r="V326" s="247"/>
    </row>
    <row r="327" spans="1:22" s="252" customFormat="1">
      <c r="A327" s="476"/>
      <c r="B327" s="247"/>
      <c r="C327" s="250"/>
      <c r="D327" s="250"/>
      <c r="E327" s="245"/>
      <c r="F327" s="442"/>
      <c r="G327" s="442"/>
      <c r="H327" s="442"/>
      <c r="I327" s="442"/>
      <c r="J327" s="442"/>
      <c r="K327" s="442"/>
      <c r="L327" s="247"/>
      <c r="M327" s="247"/>
      <c r="N327" s="247"/>
      <c r="O327" s="247"/>
      <c r="P327" s="247"/>
      <c r="Q327" s="247"/>
      <c r="R327" s="247"/>
      <c r="S327" s="247"/>
      <c r="T327" s="247"/>
      <c r="U327" s="247"/>
      <c r="V327" s="247"/>
    </row>
    <row r="328" spans="1:22" s="252" customFormat="1">
      <c r="A328" s="476"/>
      <c r="B328" s="247"/>
      <c r="C328" s="250"/>
      <c r="D328" s="250"/>
      <c r="E328" s="245"/>
      <c r="F328" s="442"/>
      <c r="G328" s="442"/>
      <c r="H328" s="442"/>
      <c r="I328" s="442"/>
      <c r="J328" s="442"/>
      <c r="K328" s="442"/>
      <c r="L328" s="247"/>
      <c r="M328" s="247"/>
      <c r="N328" s="247"/>
      <c r="O328" s="247"/>
      <c r="P328" s="247"/>
      <c r="Q328" s="247"/>
      <c r="R328" s="247"/>
      <c r="S328" s="247"/>
      <c r="T328" s="247"/>
      <c r="U328" s="247"/>
      <c r="V328" s="247"/>
    </row>
    <row r="329" spans="1:22" s="252" customFormat="1">
      <c r="A329" s="476"/>
      <c r="B329" s="247"/>
      <c r="C329" s="250"/>
      <c r="D329" s="250"/>
      <c r="E329" s="245"/>
      <c r="F329" s="442"/>
      <c r="G329" s="442"/>
      <c r="H329" s="442"/>
      <c r="I329" s="442"/>
      <c r="J329" s="442"/>
      <c r="K329" s="442"/>
      <c r="L329" s="247"/>
      <c r="M329" s="247"/>
      <c r="N329" s="247"/>
      <c r="O329" s="247"/>
      <c r="P329" s="247"/>
      <c r="Q329" s="247"/>
      <c r="R329" s="247"/>
      <c r="S329" s="247"/>
      <c r="T329" s="247"/>
      <c r="U329" s="247"/>
      <c r="V329" s="247"/>
    </row>
    <row r="330" spans="1:22" s="252" customFormat="1">
      <c r="A330" s="476"/>
      <c r="B330" s="247"/>
      <c r="C330" s="250"/>
      <c r="D330" s="250"/>
      <c r="E330" s="245"/>
      <c r="F330" s="442"/>
      <c r="G330" s="442"/>
      <c r="H330" s="442"/>
      <c r="I330" s="442"/>
      <c r="J330" s="442"/>
      <c r="K330" s="442"/>
      <c r="L330" s="247"/>
      <c r="M330" s="247"/>
      <c r="N330" s="247"/>
      <c r="O330" s="247"/>
      <c r="P330" s="247"/>
      <c r="Q330" s="247"/>
      <c r="R330" s="247"/>
      <c r="S330" s="247"/>
      <c r="T330" s="247"/>
      <c r="U330" s="247"/>
      <c r="V330" s="247"/>
    </row>
    <row r="331" spans="1:22" s="252" customFormat="1">
      <c r="A331" s="476"/>
      <c r="B331" s="247"/>
      <c r="C331" s="250"/>
      <c r="D331" s="250"/>
      <c r="E331" s="245"/>
      <c r="F331" s="442"/>
      <c r="G331" s="442"/>
      <c r="H331" s="442"/>
      <c r="I331" s="442"/>
      <c r="J331" s="442"/>
      <c r="K331" s="442"/>
      <c r="L331" s="247"/>
      <c r="M331" s="247"/>
      <c r="N331" s="247"/>
      <c r="O331" s="247"/>
      <c r="P331" s="247"/>
      <c r="Q331" s="247"/>
      <c r="R331" s="247"/>
      <c r="S331" s="247"/>
      <c r="T331" s="247"/>
      <c r="U331" s="247"/>
      <c r="V331" s="247"/>
    </row>
    <row r="332" spans="1:22" s="252" customFormat="1">
      <c r="A332" s="476"/>
      <c r="B332" s="247"/>
      <c r="C332" s="250"/>
      <c r="D332" s="250"/>
      <c r="E332" s="245"/>
      <c r="F332" s="442"/>
      <c r="G332" s="442"/>
      <c r="H332" s="442"/>
      <c r="I332" s="442"/>
      <c r="J332" s="442"/>
      <c r="K332" s="442"/>
      <c r="L332" s="247"/>
      <c r="M332" s="247"/>
      <c r="N332" s="247"/>
      <c r="O332" s="247"/>
      <c r="P332" s="247"/>
      <c r="Q332" s="247"/>
      <c r="R332" s="247"/>
      <c r="S332" s="247"/>
      <c r="T332" s="247"/>
      <c r="U332" s="247"/>
      <c r="V332" s="247"/>
    </row>
    <row r="333" spans="1:22" s="252" customFormat="1">
      <c r="A333" s="476"/>
      <c r="B333" s="247"/>
      <c r="C333" s="250"/>
      <c r="D333" s="250"/>
      <c r="E333" s="245"/>
      <c r="F333" s="442"/>
      <c r="G333" s="442"/>
      <c r="H333" s="442"/>
      <c r="I333" s="442"/>
      <c r="J333" s="442"/>
      <c r="K333" s="442"/>
      <c r="L333" s="247"/>
      <c r="M333" s="247"/>
      <c r="N333" s="247"/>
      <c r="O333" s="247"/>
      <c r="P333" s="247"/>
      <c r="Q333" s="247"/>
      <c r="R333" s="247"/>
      <c r="S333" s="247"/>
      <c r="T333" s="247"/>
      <c r="U333" s="247"/>
      <c r="V333" s="247"/>
    </row>
    <row r="334" spans="1:22" s="252" customFormat="1">
      <c r="A334" s="476"/>
      <c r="B334" s="247"/>
      <c r="C334" s="250"/>
      <c r="D334" s="250"/>
      <c r="E334" s="245"/>
      <c r="F334" s="442"/>
      <c r="G334" s="442"/>
      <c r="H334" s="442"/>
      <c r="I334" s="442"/>
      <c r="J334" s="442"/>
      <c r="K334" s="442"/>
      <c r="L334" s="247"/>
      <c r="M334" s="247"/>
      <c r="N334" s="247"/>
      <c r="O334" s="247"/>
      <c r="P334" s="247"/>
      <c r="Q334" s="247"/>
      <c r="R334" s="247"/>
      <c r="S334" s="247"/>
      <c r="T334" s="247"/>
      <c r="U334" s="247"/>
      <c r="V334" s="247"/>
    </row>
    <row r="335" spans="1:22" s="252" customFormat="1">
      <c r="A335" s="476"/>
      <c r="B335" s="247"/>
      <c r="C335" s="250"/>
      <c r="D335" s="250"/>
      <c r="E335" s="244"/>
      <c r="F335" s="246"/>
      <c r="G335" s="246"/>
      <c r="H335" s="246"/>
      <c r="I335" s="246"/>
      <c r="J335" s="246"/>
      <c r="K335" s="246"/>
      <c r="L335" s="247"/>
      <c r="M335" s="247"/>
      <c r="N335" s="247"/>
      <c r="O335" s="247"/>
      <c r="P335" s="247"/>
      <c r="Q335" s="247"/>
      <c r="R335" s="247"/>
      <c r="S335" s="247"/>
      <c r="T335" s="247"/>
      <c r="U335" s="247"/>
      <c r="V335" s="247"/>
    </row>
    <row r="336" spans="1:22" s="252" customFormat="1">
      <c r="A336" s="476"/>
      <c r="B336" s="247"/>
      <c r="C336" s="250"/>
      <c r="D336" s="250"/>
      <c r="E336" s="244"/>
      <c r="F336" s="246"/>
      <c r="G336" s="246"/>
      <c r="H336" s="246"/>
      <c r="I336" s="246"/>
      <c r="J336" s="246"/>
      <c r="K336" s="246"/>
      <c r="L336" s="247"/>
      <c r="M336" s="247"/>
      <c r="N336" s="247"/>
      <c r="O336" s="247"/>
      <c r="P336" s="247"/>
      <c r="Q336" s="247"/>
      <c r="R336" s="247"/>
      <c r="S336" s="247"/>
      <c r="T336" s="247"/>
      <c r="U336" s="247"/>
      <c r="V336" s="247"/>
    </row>
    <row r="337" spans="1:22" s="252" customFormat="1">
      <c r="A337" s="476"/>
      <c r="B337" s="247"/>
      <c r="C337" s="250"/>
      <c r="D337" s="250"/>
      <c r="E337" s="244"/>
      <c r="F337" s="246"/>
      <c r="G337" s="246"/>
      <c r="H337" s="246"/>
      <c r="I337" s="246"/>
      <c r="J337" s="246"/>
      <c r="K337" s="246"/>
      <c r="L337" s="247"/>
      <c r="M337" s="247"/>
      <c r="N337" s="247"/>
      <c r="O337" s="247"/>
      <c r="P337" s="247"/>
      <c r="Q337" s="247"/>
      <c r="R337" s="247"/>
      <c r="S337" s="247"/>
      <c r="T337" s="247"/>
      <c r="U337" s="247"/>
      <c r="V337" s="247"/>
    </row>
    <row r="338" spans="1:22" s="252" customFormat="1">
      <c r="A338" s="476"/>
      <c r="B338" s="247"/>
      <c r="C338" s="250"/>
      <c r="D338" s="250"/>
      <c r="E338" s="246"/>
      <c r="F338" s="246"/>
      <c r="G338" s="246"/>
      <c r="H338" s="246"/>
      <c r="I338" s="246"/>
      <c r="J338" s="246"/>
      <c r="K338" s="246"/>
      <c r="L338" s="247"/>
      <c r="M338" s="247"/>
      <c r="N338" s="247"/>
      <c r="O338" s="247"/>
      <c r="P338" s="247"/>
      <c r="Q338" s="247"/>
      <c r="R338" s="247"/>
      <c r="S338" s="247"/>
      <c r="T338" s="247"/>
      <c r="U338" s="247"/>
      <c r="V338" s="247"/>
    </row>
    <row r="339" spans="1:22" s="252" customFormat="1">
      <c r="A339" s="476"/>
      <c r="B339" s="247"/>
      <c r="C339" s="250"/>
      <c r="D339" s="250"/>
      <c r="E339" s="245"/>
      <c r="F339" s="442"/>
      <c r="G339" s="442"/>
      <c r="H339" s="442"/>
      <c r="I339" s="442"/>
      <c r="J339" s="442"/>
      <c r="K339" s="442"/>
      <c r="L339" s="247"/>
      <c r="M339" s="247"/>
      <c r="N339" s="247"/>
      <c r="O339" s="247"/>
      <c r="P339" s="247"/>
      <c r="Q339" s="247"/>
      <c r="R339" s="247"/>
      <c r="S339" s="247"/>
      <c r="T339" s="247"/>
      <c r="U339" s="247"/>
      <c r="V339" s="247"/>
    </row>
    <row r="340" spans="1:22" s="252" customFormat="1">
      <c r="A340" s="476"/>
      <c r="B340" s="247"/>
      <c r="C340" s="250"/>
      <c r="D340" s="250"/>
      <c r="E340" s="245"/>
      <c r="F340" s="442"/>
      <c r="G340" s="442"/>
      <c r="H340" s="442"/>
      <c r="I340" s="442"/>
      <c r="J340" s="442"/>
      <c r="K340" s="442"/>
      <c r="L340" s="247"/>
      <c r="M340" s="247"/>
      <c r="N340" s="247"/>
      <c r="O340" s="247"/>
      <c r="P340" s="247"/>
      <c r="Q340" s="247"/>
      <c r="R340" s="247"/>
      <c r="S340" s="247"/>
      <c r="T340" s="247"/>
      <c r="U340" s="247"/>
      <c r="V340" s="247"/>
    </row>
    <row r="341" spans="1:22" s="252" customFormat="1">
      <c r="A341" s="476"/>
      <c r="B341" s="247"/>
      <c r="C341" s="250"/>
      <c r="D341" s="250"/>
      <c r="E341" s="244"/>
      <c r="F341" s="246"/>
      <c r="G341" s="246"/>
      <c r="H341" s="246"/>
      <c r="I341" s="246"/>
      <c r="J341" s="246"/>
      <c r="K341" s="246"/>
      <c r="L341" s="247"/>
      <c r="M341" s="247"/>
      <c r="N341" s="247"/>
      <c r="O341" s="247"/>
      <c r="P341" s="247"/>
      <c r="Q341" s="247"/>
      <c r="R341" s="247"/>
      <c r="S341" s="247"/>
      <c r="T341" s="247"/>
      <c r="U341" s="247"/>
      <c r="V341" s="247"/>
    </row>
    <row r="342" spans="1:22" s="252" customFormat="1">
      <c r="A342" s="476"/>
      <c r="B342" s="247"/>
      <c r="C342" s="250"/>
      <c r="D342" s="250"/>
      <c r="E342" s="244"/>
      <c r="F342" s="246"/>
      <c r="G342" s="246"/>
      <c r="H342" s="246"/>
      <c r="I342" s="246"/>
      <c r="J342" s="246"/>
      <c r="K342" s="246"/>
      <c r="L342" s="247"/>
      <c r="M342" s="247"/>
      <c r="N342" s="247"/>
      <c r="O342" s="247"/>
      <c r="P342" s="247"/>
      <c r="Q342" s="247"/>
      <c r="R342" s="247"/>
      <c r="S342" s="247"/>
      <c r="T342" s="247"/>
      <c r="U342" s="247"/>
      <c r="V342" s="247"/>
    </row>
    <row r="343" spans="1:22" s="252" customFormat="1">
      <c r="A343" s="476"/>
      <c r="B343" s="247"/>
      <c r="C343" s="250"/>
      <c r="D343" s="250"/>
      <c r="E343" s="244"/>
      <c r="F343" s="246"/>
      <c r="G343" s="246"/>
      <c r="H343" s="246"/>
      <c r="I343" s="246"/>
      <c r="J343" s="246"/>
      <c r="K343" s="246"/>
      <c r="L343" s="247"/>
      <c r="M343" s="247"/>
      <c r="N343" s="247"/>
      <c r="O343" s="247"/>
      <c r="P343" s="247"/>
      <c r="Q343" s="247"/>
      <c r="R343" s="247"/>
      <c r="S343" s="247"/>
      <c r="T343" s="247"/>
      <c r="U343" s="247"/>
      <c r="V343" s="247"/>
    </row>
    <row r="344" spans="1:22" s="252" customFormat="1">
      <c r="A344" s="476"/>
      <c r="B344" s="247"/>
      <c r="C344" s="250"/>
      <c r="D344" s="250"/>
      <c r="E344" s="274"/>
      <c r="F344" s="443"/>
      <c r="G344" s="443"/>
      <c r="H344" s="443"/>
      <c r="I344" s="443"/>
      <c r="J344" s="443"/>
      <c r="K344" s="443"/>
      <c r="L344" s="247"/>
      <c r="M344" s="247"/>
      <c r="N344" s="247"/>
      <c r="O344" s="247"/>
      <c r="P344" s="247"/>
      <c r="Q344" s="247"/>
      <c r="R344" s="247"/>
      <c r="S344" s="247"/>
      <c r="T344" s="247"/>
      <c r="U344" s="247"/>
      <c r="V344" s="247"/>
    </row>
    <row r="345" spans="1:22" s="252" customFormat="1">
      <c r="A345" s="476"/>
      <c r="B345" s="247"/>
      <c r="C345" s="250"/>
      <c r="D345" s="250"/>
      <c r="E345" s="274"/>
      <c r="F345" s="443"/>
      <c r="G345" s="443"/>
      <c r="H345" s="443"/>
      <c r="I345" s="443"/>
      <c r="J345" s="443"/>
      <c r="K345" s="443"/>
      <c r="L345" s="247"/>
      <c r="M345" s="247"/>
      <c r="N345" s="247"/>
      <c r="O345" s="247"/>
      <c r="P345" s="247"/>
      <c r="Q345" s="247"/>
      <c r="R345" s="247"/>
      <c r="S345" s="247"/>
      <c r="T345" s="247"/>
      <c r="U345" s="247"/>
      <c r="V345" s="247"/>
    </row>
    <row r="346" spans="1:22" s="252" customFormat="1">
      <c r="A346" s="476"/>
      <c r="B346" s="247"/>
      <c r="C346" s="250"/>
      <c r="D346" s="250"/>
      <c r="E346" s="538"/>
      <c r="F346" s="443"/>
      <c r="G346" s="443"/>
      <c r="H346" s="443"/>
      <c r="I346" s="443"/>
      <c r="J346" s="443"/>
      <c r="K346" s="443"/>
      <c r="L346" s="247"/>
      <c r="M346" s="247"/>
      <c r="N346" s="247"/>
      <c r="O346" s="247"/>
      <c r="P346" s="247"/>
      <c r="Q346" s="247"/>
      <c r="R346" s="247"/>
      <c r="S346" s="247"/>
      <c r="T346" s="247"/>
      <c r="U346" s="247"/>
      <c r="V346" s="247"/>
    </row>
    <row r="347" spans="1:22" s="252" customFormat="1">
      <c r="A347" s="476"/>
      <c r="B347" s="247"/>
      <c r="C347" s="250"/>
      <c r="D347" s="250"/>
      <c r="E347" s="538"/>
      <c r="F347" s="443"/>
      <c r="G347" s="443"/>
      <c r="H347" s="443"/>
      <c r="I347" s="443"/>
      <c r="J347" s="443"/>
      <c r="K347" s="443"/>
      <c r="L347" s="247"/>
      <c r="M347" s="247"/>
      <c r="N347" s="247"/>
      <c r="O347" s="247"/>
      <c r="P347" s="247"/>
      <c r="Q347" s="247"/>
      <c r="R347" s="247"/>
      <c r="S347" s="247"/>
      <c r="T347" s="247"/>
      <c r="U347" s="247"/>
      <c r="V347" s="247"/>
    </row>
    <row r="348" spans="1:22" s="252" customFormat="1">
      <c r="A348" s="476"/>
      <c r="B348" s="247"/>
      <c r="C348" s="250"/>
      <c r="D348" s="250"/>
      <c r="E348" s="274"/>
      <c r="F348" s="443"/>
      <c r="G348" s="443"/>
      <c r="H348" s="443"/>
      <c r="I348" s="443"/>
      <c r="J348" s="443"/>
      <c r="K348" s="443"/>
      <c r="L348" s="247"/>
      <c r="M348" s="247"/>
      <c r="N348" s="247"/>
      <c r="O348" s="247"/>
      <c r="P348" s="247"/>
      <c r="Q348" s="247"/>
      <c r="R348" s="247"/>
      <c r="S348" s="247"/>
      <c r="T348" s="247"/>
      <c r="U348" s="247"/>
      <c r="V348" s="247"/>
    </row>
    <row r="349" spans="1:22" s="252" customFormat="1">
      <c r="A349" s="476"/>
      <c r="B349" s="247"/>
      <c r="C349" s="250"/>
      <c r="D349" s="250"/>
      <c r="E349" s="245"/>
      <c r="F349" s="442"/>
      <c r="G349" s="442"/>
      <c r="H349" s="442"/>
      <c r="I349" s="442"/>
      <c r="J349" s="442"/>
      <c r="K349" s="442"/>
      <c r="L349" s="247"/>
      <c r="M349" s="247"/>
      <c r="N349" s="247"/>
      <c r="O349" s="247"/>
      <c r="P349" s="247"/>
      <c r="Q349" s="247"/>
      <c r="R349" s="247"/>
      <c r="S349" s="247"/>
      <c r="T349" s="247"/>
      <c r="U349" s="247"/>
      <c r="V349" s="247"/>
    </row>
    <row r="350" spans="1:22" s="252" customFormat="1">
      <c r="A350" s="476"/>
      <c r="B350" s="247"/>
      <c r="C350" s="250"/>
      <c r="D350" s="250"/>
      <c r="E350" s="245"/>
      <c r="F350" s="442"/>
      <c r="G350" s="442"/>
      <c r="H350" s="442"/>
      <c r="I350" s="442"/>
      <c r="J350" s="442"/>
      <c r="K350" s="442"/>
      <c r="L350" s="247"/>
      <c r="M350" s="247"/>
      <c r="N350" s="247"/>
      <c r="O350" s="247"/>
      <c r="P350" s="247"/>
      <c r="Q350" s="247"/>
      <c r="R350" s="247"/>
      <c r="S350" s="247"/>
      <c r="T350" s="247"/>
      <c r="U350" s="247"/>
      <c r="V350" s="247"/>
    </row>
    <row r="351" spans="1:22" s="252" customFormat="1">
      <c r="A351" s="476"/>
      <c r="B351" s="247"/>
      <c r="C351" s="250"/>
      <c r="D351" s="250"/>
      <c r="E351" s="251"/>
      <c r="F351" s="441"/>
      <c r="G351" s="441"/>
      <c r="H351" s="441"/>
      <c r="I351" s="441"/>
      <c r="J351" s="441"/>
      <c r="K351" s="441"/>
      <c r="L351" s="247"/>
      <c r="M351" s="247"/>
      <c r="N351" s="247"/>
      <c r="O351" s="247"/>
      <c r="P351" s="247"/>
      <c r="Q351" s="247"/>
      <c r="R351" s="247"/>
      <c r="S351" s="247"/>
      <c r="T351" s="247"/>
      <c r="U351" s="247"/>
      <c r="V351" s="247"/>
    </row>
  </sheetData>
  <mergeCells count="3">
    <mergeCell ref="A2:K2"/>
    <mergeCell ref="E346:E347"/>
    <mergeCell ref="A1:K1"/>
  </mergeCells>
  <conditionalFormatting sqref="C21:C22 C151:C153 E172:E175 C38:C39 C55:C56 C80:C81 C43 C47 C51 C60 C64 C68 C72 C76 E146:E157 E21:E22 E85:K85 E89:K89 E93:K93 E97:K97 E101:K101 E76:K76 E72:K72 E68:K68 E64:K64 E60:K60 E51:K51 E47:K47 E43:K43 E80:K81 E55:K56 E38:K39">
    <cfRule type="cellIs" dxfId="134" priority="78" stopIfTrue="1" operator="equal">
      <formula>0</formula>
    </cfRule>
  </conditionalFormatting>
  <conditionalFormatting sqref="C40:C42 E40:E42">
    <cfRule type="cellIs" dxfId="133" priority="77" stopIfTrue="1" operator="equal">
      <formula>0</formula>
    </cfRule>
  </conditionalFormatting>
  <conditionalFormatting sqref="K40:K42">
    <cfRule type="cellIs" dxfId="132" priority="76" stopIfTrue="1" operator="equal">
      <formula>0</formula>
    </cfRule>
  </conditionalFormatting>
  <conditionalFormatting sqref="C44:C46 E44:E46">
    <cfRule type="cellIs" dxfId="131" priority="74" stopIfTrue="1" operator="equal">
      <formula>0</formula>
    </cfRule>
  </conditionalFormatting>
  <conditionalFormatting sqref="K44:K46">
    <cfRule type="cellIs" dxfId="130" priority="73" stopIfTrue="1" operator="equal">
      <formula>0</formula>
    </cfRule>
  </conditionalFormatting>
  <conditionalFormatting sqref="C48:C50 E48:E50">
    <cfRule type="cellIs" dxfId="129" priority="71" stopIfTrue="1" operator="equal">
      <formula>0</formula>
    </cfRule>
  </conditionalFormatting>
  <conditionalFormatting sqref="K48:K50">
    <cfRule type="cellIs" dxfId="128" priority="70" stopIfTrue="1" operator="equal">
      <formula>0</formula>
    </cfRule>
  </conditionalFormatting>
  <conditionalFormatting sqref="C52:C54 E52:E54">
    <cfRule type="cellIs" dxfId="127" priority="68" stopIfTrue="1" operator="equal">
      <formula>0</formula>
    </cfRule>
  </conditionalFormatting>
  <conditionalFormatting sqref="K52:K54">
    <cfRule type="cellIs" dxfId="126" priority="67" stopIfTrue="1" operator="equal">
      <formula>0</formula>
    </cfRule>
  </conditionalFormatting>
  <conditionalFormatting sqref="C57:C59 E57:E59">
    <cfRule type="cellIs" dxfId="125" priority="65" stopIfTrue="1" operator="equal">
      <formula>0</formula>
    </cfRule>
  </conditionalFormatting>
  <conditionalFormatting sqref="K57:K59">
    <cfRule type="cellIs" dxfId="124" priority="64" stopIfTrue="1" operator="equal">
      <formula>0</formula>
    </cfRule>
  </conditionalFormatting>
  <conditionalFormatting sqref="C61:C63 E61:E63">
    <cfRule type="cellIs" dxfId="123" priority="62" stopIfTrue="1" operator="equal">
      <formula>0</formula>
    </cfRule>
  </conditionalFormatting>
  <conditionalFormatting sqref="K61:K63">
    <cfRule type="cellIs" dxfId="122" priority="61" stopIfTrue="1" operator="equal">
      <formula>0</formula>
    </cfRule>
  </conditionalFormatting>
  <conditionalFormatting sqref="C65:C67 E65:E67">
    <cfRule type="cellIs" dxfId="121" priority="59" stopIfTrue="1" operator="equal">
      <formula>0</formula>
    </cfRule>
  </conditionalFormatting>
  <conditionalFormatting sqref="K65:K67">
    <cfRule type="cellIs" dxfId="120" priority="58" stopIfTrue="1" operator="equal">
      <formula>0</formula>
    </cfRule>
  </conditionalFormatting>
  <conditionalFormatting sqref="C69:C71 E69:E71">
    <cfRule type="cellIs" dxfId="119" priority="56" stopIfTrue="1" operator="equal">
      <formula>0</formula>
    </cfRule>
  </conditionalFormatting>
  <conditionalFormatting sqref="K69:K71">
    <cfRule type="cellIs" dxfId="118" priority="55" stopIfTrue="1" operator="equal">
      <formula>0</formula>
    </cfRule>
  </conditionalFormatting>
  <conditionalFormatting sqref="C73:C75 E73:E75">
    <cfRule type="cellIs" dxfId="117" priority="53" stopIfTrue="1" operator="equal">
      <formula>0</formula>
    </cfRule>
  </conditionalFormatting>
  <conditionalFormatting sqref="K73:K75">
    <cfRule type="cellIs" dxfId="116" priority="52" stopIfTrue="1" operator="equal">
      <formula>0</formula>
    </cfRule>
  </conditionalFormatting>
  <conditionalFormatting sqref="C77:C79 E77:E79">
    <cfRule type="cellIs" dxfId="115" priority="50" stopIfTrue="1" operator="equal">
      <formula>0</formula>
    </cfRule>
  </conditionalFormatting>
  <conditionalFormatting sqref="K77:K79">
    <cfRule type="cellIs" dxfId="114" priority="49" stopIfTrue="1" operator="equal">
      <formula>0</formula>
    </cfRule>
  </conditionalFormatting>
  <conditionalFormatting sqref="C82:C84 E82:E84">
    <cfRule type="cellIs" dxfId="113" priority="47" stopIfTrue="1" operator="equal">
      <formula>0</formula>
    </cfRule>
  </conditionalFormatting>
  <conditionalFormatting sqref="K82:K84">
    <cfRule type="cellIs" dxfId="112" priority="46" stopIfTrue="1" operator="equal">
      <formula>0</formula>
    </cfRule>
  </conditionalFormatting>
  <conditionalFormatting sqref="C86:C88 E86:E88">
    <cfRule type="cellIs" dxfId="111" priority="44" stopIfTrue="1" operator="equal">
      <formula>0</formula>
    </cfRule>
  </conditionalFormatting>
  <conditionalFormatting sqref="K86:K88">
    <cfRule type="cellIs" dxfId="110" priority="43" stopIfTrue="1" operator="equal">
      <formula>0</formula>
    </cfRule>
  </conditionalFormatting>
  <conditionalFormatting sqref="C90:C92 E90:E92">
    <cfRule type="cellIs" dxfId="109" priority="41" stopIfTrue="1" operator="equal">
      <formula>0</formula>
    </cfRule>
  </conditionalFormatting>
  <conditionalFormatting sqref="K90:K92">
    <cfRule type="cellIs" dxfId="108" priority="40" stopIfTrue="1" operator="equal">
      <formula>0</formula>
    </cfRule>
  </conditionalFormatting>
  <conditionalFormatting sqref="C94:C96 E94:E96">
    <cfRule type="cellIs" dxfId="107" priority="38" stopIfTrue="1" operator="equal">
      <formula>0</formula>
    </cfRule>
  </conditionalFormatting>
  <conditionalFormatting sqref="K94:K96">
    <cfRule type="cellIs" dxfId="106" priority="37" stopIfTrue="1" operator="equal">
      <formula>0</formula>
    </cfRule>
  </conditionalFormatting>
  <conditionalFormatting sqref="C98:C100 E98:E100">
    <cfRule type="cellIs" dxfId="105" priority="35" stopIfTrue="1" operator="equal">
      <formula>0</formula>
    </cfRule>
  </conditionalFormatting>
  <conditionalFormatting sqref="K98:K100">
    <cfRule type="cellIs" dxfId="104" priority="34" stopIfTrue="1" operator="equal">
      <formula>0</formula>
    </cfRule>
  </conditionalFormatting>
  <conditionalFormatting sqref="C102:C104 E102:E104">
    <cfRule type="cellIs" dxfId="103" priority="32" stopIfTrue="1" operator="equal">
      <formula>0</formula>
    </cfRule>
  </conditionalFormatting>
  <conditionalFormatting sqref="K102:K104">
    <cfRule type="cellIs" dxfId="102" priority="31" stopIfTrue="1" operator="equal">
      <formula>0</formula>
    </cfRule>
  </conditionalFormatting>
  <conditionalFormatting sqref="C178:C180 E178:E180">
    <cfRule type="cellIs" dxfId="101" priority="29" stopIfTrue="1" operator="equal">
      <formula>0</formula>
    </cfRule>
  </conditionalFormatting>
  <conditionalFormatting sqref="K178:K180">
    <cfRule type="cellIs" dxfId="100" priority="28" stopIfTrue="1" operator="equal">
      <formula>0</formula>
    </cfRule>
  </conditionalFormatting>
  <conditionalFormatting sqref="C182:C184 E182:E184">
    <cfRule type="cellIs" dxfId="99" priority="25" stopIfTrue="1" operator="equal">
      <formula>0</formula>
    </cfRule>
  </conditionalFormatting>
  <conditionalFormatting sqref="K182:K184">
    <cfRule type="cellIs" dxfId="98" priority="24" stopIfTrue="1" operator="equal">
      <formula>0</formula>
    </cfRule>
  </conditionalFormatting>
  <conditionalFormatting sqref="C186:C188 E186:E188">
    <cfRule type="cellIs" dxfId="97" priority="21" stopIfTrue="1" operator="equal">
      <formula>0</formula>
    </cfRule>
  </conditionalFormatting>
  <conditionalFormatting sqref="K186:K188">
    <cfRule type="cellIs" dxfId="96" priority="20" stopIfTrue="1" operator="equal">
      <formula>0</formula>
    </cfRule>
  </conditionalFormatting>
  <conditionalFormatting sqref="C190:C192 E190:E192">
    <cfRule type="cellIs" dxfId="95" priority="17" stopIfTrue="1" operator="equal">
      <formula>0</formula>
    </cfRule>
  </conditionalFormatting>
  <conditionalFormatting sqref="K190:K192">
    <cfRule type="cellIs" dxfId="94" priority="16" stopIfTrue="1" operator="equal">
      <formula>0</formula>
    </cfRule>
  </conditionalFormatting>
  <conditionalFormatting sqref="C194:C196 E194:E196">
    <cfRule type="cellIs" dxfId="93" priority="13" stopIfTrue="1" operator="equal">
      <formula>0</formula>
    </cfRule>
  </conditionalFormatting>
  <conditionalFormatting sqref="K194:K196">
    <cfRule type="cellIs" dxfId="92" priority="12" stopIfTrue="1" operator="equal">
      <formula>0</formula>
    </cfRule>
  </conditionalFormatting>
  <conditionalFormatting sqref="C198:C200 E198:E200">
    <cfRule type="cellIs" dxfId="91" priority="9" stopIfTrue="1" operator="equal">
      <formula>0</formula>
    </cfRule>
  </conditionalFormatting>
  <conditionalFormatting sqref="K198:K200">
    <cfRule type="cellIs" dxfId="90" priority="8" stopIfTrue="1" operator="equal">
      <formula>0</formula>
    </cfRule>
  </conditionalFormatting>
  <conditionalFormatting sqref="C202:C204 E202:E204">
    <cfRule type="cellIs" dxfId="89" priority="5" stopIfTrue="1" operator="equal">
      <formula>0</formula>
    </cfRule>
  </conditionalFormatting>
  <conditionalFormatting sqref="K202:K204">
    <cfRule type="cellIs" dxfId="88" priority="4" stopIfTrue="1" operator="equal">
      <formula>0</formula>
    </cfRule>
  </conditionalFormatting>
  <conditionalFormatting sqref="D146:D157 D172:D175 D85 D38:D39 D55:D56 D80:D81 D43 D47 D51 D60 D64 D68 D72 D76 D89 D93 D97 D101">
    <cfRule type="cellIs" dxfId="87" priority="1" stopIfTrue="1" operator="equal">
      <formula>0</formula>
    </cfRule>
  </conditionalFormatting>
  <printOptions horizontalCentered="1"/>
  <pageMargins left="0.47244094488188981" right="0.35433070866141736" top="0.74803149606299213" bottom="0.74803149606299213" header="0.31496062992125984" footer="0.31496062992125984"/>
  <pageSetup paperSize="9" scale="43" fitToHeight="4" orientation="portrait" r:id="rId1"/>
  <headerFooter>
    <oddFooter>&amp;L&amp;9KBR-AIPPL-JV
Contractor&amp;CTeam Leader - ONTB
Consultant&amp;R&amp;9
Client - BWSSB
&amp;P of &amp;N</oddFooter>
  </headerFooter>
  <rowBreaks count="2" manualBreakCount="2">
    <brk id="32" max="10" man="1"/>
    <brk id="80"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1"/>
  <sheetViews>
    <sheetView view="pageBreakPreview" zoomScaleNormal="100" zoomScaleSheetLayoutView="100" workbookViewId="0">
      <pane ySplit="3" topLeftCell="A170" activePane="bottomLeft" state="frozen"/>
      <selection pane="bottomLeft" activeCell="B23" sqref="B23"/>
    </sheetView>
  </sheetViews>
  <sheetFormatPr defaultColWidth="9.296875" defaultRowHeight="14"/>
  <cols>
    <col min="1" max="1" width="7.19921875" style="249" customWidth="1"/>
    <col min="2" max="2" width="12.296875" style="249" customWidth="1"/>
    <col min="3" max="3" width="77.19921875" style="249" customWidth="1"/>
    <col min="4" max="4" width="11" style="249" customWidth="1"/>
    <col min="5" max="5" width="8.796875" style="254" customWidth="1"/>
    <col min="6" max="9" width="18.69921875" style="444" customWidth="1"/>
    <col min="10" max="10" width="18.796875" style="444" customWidth="1"/>
    <col min="11" max="11" width="19.69921875" style="444" customWidth="1"/>
    <col min="12" max="16384" width="9.296875" style="247"/>
  </cols>
  <sheetData>
    <row r="1" spans="1:11" ht="63.75" customHeight="1">
      <c r="A1" s="539" t="s">
        <v>503</v>
      </c>
      <c r="B1" s="539"/>
      <c r="C1" s="539"/>
      <c r="D1" s="539"/>
      <c r="E1" s="539"/>
      <c r="F1" s="539"/>
      <c r="G1" s="539"/>
      <c r="H1" s="539"/>
      <c r="I1" s="539"/>
      <c r="J1" s="539"/>
      <c r="K1" s="539"/>
    </row>
    <row r="2" spans="1:11" ht="21.75" customHeight="1">
      <c r="A2" s="530" t="s">
        <v>379</v>
      </c>
      <c r="B2" s="530"/>
      <c r="C2" s="530"/>
      <c r="D2" s="530"/>
      <c r="E2" s="530"/>
      <c r="F2" s="530"/>
      <c r="G2" s="530"/>
      <c r="H2" s="530"/>
      <c r="I2" s="530"/>
      <c r="J2" s="530"/>
      <c r="K2" s="530"/>
    </row>
    <row r="3" spans="1:11" s="248" customFormat="1" ht="42">
      <c r="A3" s="437" t="s">
        <v>524</v>
      </c>
      <c r="B3" s="437" t="s">
        <v>525</v>
      </c>
      <c r="C3" s="437" t="s">
        <v>82</v>
      </c>
      <c r="D3" s="437" t="s">
        <v>204</v>
      </c>
      <c r="E3" s="437" t="s">
        <v>195</v>
      </c>
      <c r="F3" s="439" t="s">
        <v>518</v>
      </c>
      <c r="G3" s="439" t="s">
        <v>513</v>
      </c>
      <c r="H3" s="439" t="s">
        <v>520</v>
      </c>
      <c r="I3" s="439" t="s">
        <v>521</v>
      </c>
      <c r="J3" s="439" t="s">
        <v>511</v>
      </c>
      <c r="K3" s="439" t="s">
        <v>519</v>
      </c>
    </row>
    <row r="4" spans="1:11" s="248" customFormat="1" ht="44.25" customHeight="1">
      <c r="A4" s="248">
        <v>2</v>
      </c>
      <c r="B4" s="373">
        <v>1</v>
      </c>
      <c r="C4" s="341" t="s">
        <v>279</v>
      </c>
      <c r="D4" s="375"/>
      <c r="E4" s="374"/>
      <c r="F4" s="375"/>
      <c r="G4" s="375"/>
      <c r="H4" s="375"/>
      <c r="I4" s="375"/>
      <c r="J4" s="375"/>
      <c r="K4" s="375"/>
    </row>
    <row r="5" spans="1:11" s="248" customFormat="1">
      <c r="A5" s="248">
        <v>3</v>
      </c>
      <c r="B5" s="510" t="s">
        <v>546</v>
      </c>
      <c r="C5" s="341" t="s">
        <v>302</v>
      </c>
      <c r="D5" s="375"/>
      <c r="E5" s="374"/>
      <c r="F5" s="375"/>
      <c r="G5" s="375"/>
      <c r="H5" s="375"/>
      <c r="I5" s="375"/>
      <c r="J5" s="375"/>
      <c r="K5" s="375"/>
    </row>
    <row r="6" spans="1:11" s="248" customFormat="1">
      <c r="A6" s="248">
        <v>4</v>
      </c>
      <c r="B6" s="373" t="s">
        <v>547</v>
      </c>
      <c r="C6" s="344" t="s">
        <v>257</v>
      </c>
      <c r="D6" s="376">
        <v>12738</v>
      </c>
      <c r="E6" s="345" t="s">
        <v>31</v>
      </c>
      <c r="F6" s="430">
        <v>3070767.8571428568</v>
      </c>
      <c r="G6" s="430"/>
      <c r="H6" s="430"/>
      <c r="I6" s="430"/>
      <c r="J6" s="430">
        <v>368492.14285714284</v>
      </c>
      <c r="K6" s="430">
        <v>3439259.9999999995</v>
      </c>
    </row>
    <row r="7" spans="1:11" s="248" customFormat="1">
      <c r="A7" s="248">
        <v>4</v>
      </c>
      <c r="B7" s="373" t="s">
        <v>548</v>
      </c>
      <c r="C7" s="344" t="s">
        <v>258</v>
      </c>
      <c r="D7" s="376">
        <v>7050</v>
      </c>
      <c r="E7" s="345" t="s">
        <v>31</v>
      </c>
      <c r="F7" s="430">
        <v>2266071.4285714282</v>
      </c>
      <c r="G7" s="430"/>
      <c r="H7" s="430"/>
      <c r="I7" s="430"/>
      <c r="J7" s="430">
        <v>271928.57142857136</v>
      </c>
      <c r="K7" s="430">
        <v>2537999.9999999995</v>
      </c>
    </row>
    <row r="8" spans="1:11" s="248" customFormat="1">
      <c r="A8" s="248">
        <v>4</v>
      </c>
      <c r="B8" s="373" t="s">
        <v>549</v>
      </c>
      <c r="C8" s="344" t="s">
        <v>259</v>
      </c>
      <c r="D8" s="376">
        <v>1302</v>
      </c>
      <c r="E8" s="345" t="s">
        <v>31</v>
      </c>
      <c r="F8" s="430">
        <v>488249.99999999994</v>
      </c>
      <c r="G8" s="430"/>
      <c r="H8" s="430"/>
      <c r="I8" s="430"/>
      <c r="J8" s="430">
        <v>58589.999999999993</v>
      </c>
      <c r="K8" s="430">
        <v>546839.99999999988</v>
      </c>
    </row>
    <row r="9" spans="1:11" s="248" customFormat="1">
      <c r="A9" s="248">
        <v>4</v>
      </c>
      <c r="B9" s="373" t="s">
        <v>550</v>
      </c>
      <c r="C9" s="344" t="s">
        <v>330</v>
      </c>
      <c r="D9" s="376">
        <v>217</v>
      </c>
      <c r="E9" s="345" t="s">
        <v>31</v>
      </c>
      <c r="F9" s="430">
        <v>96874.999999999985</v>
      </c>
      <c r="G9" s="430"/>
      <c r="H9" s="430"/>
      <c r="I9" s="430"/>
      <c r="J9" s="430">
        <v>11624.999999999998</v>
      </c>
      <c r="K9" s="430">
        <v>108499.99999999999</v>
      </c>
    </row>
    <row r="10" spans="1:11" s="248" customFormat="1" ht="112">
      <c r="A10" s="248">
        <v>3</v>
      </c>
      <c r="B10" s="373" t="s">
        <v>555</v>
      </c>
      <c r="C10" s="341" t="s">
        <v>280</v>
      </c>
      <c r="D10" s="376"/>
      <c r="E10" s="346"/>
      <c r="F10" s="430"/>
      <c r="G10" s="430"/>
      <c r="H10" s="430"/>
      <c r="I10" s="430"/>
      <c r="J10" s="430"/>
      <c r="K10" s="430"/>
    </row>
    <row r="11" spans="1:11" s="248" customFormat="1">
      <c r="A11" s="248">
        <v>4</v>
      </c>
      <c r="B11" s="373" t="s">
        <v>547</v>
      </c>
      <c r="C11" s="344" t="s">
        <v>257</v>
      </c>
      <c r="D11" s="376">
        <v>3185</v>
      </c>
      <c r="E11" s="346" t="s">
        <v>31</v>
      </c>
      <c r="F11" s="430">
        <v>1564062.4999999998</v>
      </c>
      <c r="G11" s="430"/>
      <c r="H11" s="430"/>
      <c r="I11" s="430"/>
      <c r="J11" s="430">
        <v>187687.49999999997</v>
      </c>
      <c r="K11" s="430">
        <v>1751749.9999999998</v>
      </c>
    </row>
    <row r="12" spans="1:11" s="248" customFormat="1">
      <c r="A12" s="248">
        <v>4</v>
      </c>
      <c r="B12" s="373" t="s">
        <v>548</v>
      </c>
      <c r="C12" s="344" t="s">
        <v>258</v>
      </c>
      <c r="D12" s="376">
        <v>1763</v>
      </c>
      <c r="E12" s="346" t="s">
        <v>31</v>
      </c>
      <c r="F12" s="430">
        <v>1023169.6428571427</v>
      </c>
      <c r="G12" s="430"/>
      <c r="H12" s="430"/>
      <c r="I12" s="430"/>
      <c r="J12" s="430">
        <v>122780.35714285712</v>
      </c>
      <c r="K12" s="430">
        <v>1145949.9999999998</v>
      </c>
    </row>
    <row r="13" spans="1:11" s="248" customFormat="1">
      <c r="A13" s="248">
        <v>4</v>
      </c>
      <c r="B13" s="373" t="s">
        <v>549</v>
      </c>
      <c r="C13" s="344" t="s">
        <v>259</v>
      </c>
      <c r="D13" s="376">
        <v>326</v>
      </c>
      <c r="E13" s="346" t="s">
        <v>31</v>
      </c>
      <c r="F13" s="430">
        <v>209571.42857142855</v>
      </c>
      <c r="G13" s="430"/>
      <c r="H13" s="430"/>
      <c r="I13" s="430"/>
      <c r="J13" s="430">
        <v>25148.571428571424</v>
      </c>
      <c r="K13" s="430">
        <v>234719.99999999997</v>
      </c>
    </row>
    <row r="14" spans="1:11" s="248" customFormat="1">
      <c r="A14" s="248">
        <v>4</v>
      </c>
      <c r="B14" s="373" t="s">
        <v>550</v>
      </c>
      <c r="C14" s="344" t="s">
        <v>330</v>
      </c>
      <c r="D14" s="376">
        <v>55</v>
      </c>
      <c r="E14" s="345" t="s">
        <v>31</v>
      </c>
      <c r="F14" s="430">
        <v>39285.714285714283</v>
      </c>
      <c r="G14" s="430"/>
      <c r="H14" s="430"/>
      <c r="I14" s="430"/>
      <c r="J14" s="430">
        <v>4714.2857142857138</v>
      </c>
      <c r="K14" s="430">
        <v>44000</v>
      </c>
    </row>
    <row r="15" spans="1:11" s="248" customFormat="1" ht="78" customHeight="1">
      <c r="A15" s="248">
        <v>3</v>
      </c>
      <c r="B15" s="373" t="s">
        <v>556</v>
      </c>
      <c r="C15" s="341" t="s">
        <v>305</v>
      </c>
      <c r="D15" s="376"/>
      <c r="E15" s="346"/>
      <c r="F15" s="430"/>
      <c r="G15" s="430"/>
      <c r="H15" s="430"/>
      <c r="I15" s="430"/>
      <c r="J15" s="430"/>
      <c r="K15" s="430"/>
    </row>
    <row r="16" spans="1:11" s="248" customFormat="1">
      <c r="A16" s="248">
        <v>4</v>
      </c>
      <c r="B16" s="373" t="s">
        <v>547</v>
      </c>
      <c r="C16" s="344" t="s">
        <v>257</v>
      </c>
      <c r="D16" s="376">
        <v>1593</v>
      </c>
      <c r="E16" s="346" t="s">
        <v>31</v>
      </c>
      <c r="F16" s="430">
        <v>2560178.5714285709</v>
      </c>
      <c r="G16" s="430"/>
      <c r="H16" s="430"/>
      <c r="I16" s="430"/>
      <c r="J16" s="430">
        <v>307221.42857142852</v>
      </c>
      <c r="K16" s="430">
        <v>2867399.9999999995</v>
      </c>
    </row>
    <row r="17" spans="1:11" s="248" customFormat="1">
      <c r="A17" s="248">
        <v>4</v>
      </c>
      <c r="B17" s="373" t="s">
        <v>548</v>
      </c>
      <c r="C17" s="344" t="s">
        <v>258</v>
      </c>
      <c r="D17" s="376">
        <v>882</v>
      </c>
      <c r="E17" s="346" t="s">
        <v>31</v>
      </c>
      <c r="F17" s="430">
        <v>1574999.9999999998</v>
      </c>
      <c r="G17" s="430"/>
      <c r="H17" s="430"/>
      <c r="I17" s="430"/>
      <c r="J17" s="430">
        <v>188999.99999999997</v>
      </c>
      <c r="K17" s="430">
        <v>1763999.9999999998</v>
      </c>
    </row>
    <row r="18" spans="1:11" s="248" customFormat="1">
      <c r="A18" s="248">
        <v>4</v>
      </c>
      <c r="B18" s="373" t="s">
        <v>549</v>
      </c>
      <c r="C18" s="344" t="s">
        <v>259</v>
      </c>
      <c r="D18" s="376">
        <v>163</v>
      </c>
      <c r="E18" s="346" t="s">
        <v>31</v>
      </c>
      <c r="F18" s="430">
        <v>320178.57142857136</v>
      </c>
      <c r="G18" s="430"/>
      <c r="H18" s="430"/>
      <c r="I18" s="430"/>
      <c r="J18" s="430">
        <v>38421.428571428565</v>
      </c>
      <c r="K18" s="430">
        <v>358599.99999999994</v>
      </c>
    </row>
    <row r="19" spans="1:11" s="248" customFormat="1">
      <c r="A19" s="248">
        <v>4</v>
      </c>
      <c r="B19" s="373" t="s">
        <v>550</v>
      </c>
      <c r="C19" s="344" t="s">
        <v>330</v>
      </c>
      <c r="D19" s="376">
        <v>28</v>
      </c>
      <c r="E19" s="345" t="s">
        <v>31</v>
      </c>
      <c r="F19" s="430">
        <v>59999.999999999993</v>
      </c>
      <c r="G19" s="430"/>
      <c r="H19" s="430"/>
      <c r="I19" s="430"/>
      <c r="J19" s="430">
        <v>7199.9999999999991</v>
      </c>
      <c r="K19" s="430">
        <v>67199.999999999985</v>
      </c>
    </row>
    <row r="20" spans="1:11" s="248" customFormat="1" ht="70">
      <c r="A20" s="248">
        <v>3</v>
      </c>
      <c r="B20" s="373" t="s">
        <v>236</v>
      </c>
      <c r="C20" s="344" t="s">
        <v>478</v>
      </c>
      <c r="D20" s="376">
        <v>1066</v>
      </c>
      <c r="E20" s="345" t="s">
        <v>31</v>
      </c>
      <c r="F20" s="430">
        <v>6186607.1428571427</v>
      </c>
      <c r="G20" s="430"/>
      <c r="H20" s="430"/>
      <c r="I20" s="430"/>
      <c r="J20" s="430">
        <v>742392.85714285704</v>
      </c>
      <c r="K20" s="430">
        <v>6929000</v>
      </c>
    </row>
    <row r="21" spans="1:11" s="248" customFormat="1" ht="107.25" customHeight="1">
      <c r="A21" s="248">
        <v>2</v>
      </c>
      <c r="B21" s="373">
        <v>2</v>
      </c>
      <c r="C21" s="341" t="s">
        <v>281</v>
      </c>
      <c r="D21" s="376">
        <v>5848</v>
      </c>
      <c r="E21" s="346" t="s">
        <v>237</v>
      </c>
      <c r="F21" s="430">
        <v>391607.14285714284</v>
      </c>
      <c r="G21" s="430"/>
      <c r="H21" s="430"/>
      <c r="I21" s="430"/>
      <c r="J21" s="430">
        <v>46992.857142857138</v>
      </c>
      <c r="K21" s="430">
        <v>438600</v>
      </c>
    </row>
    <row r="22" spans="1:11" s="248" customFormat="1" ht="126">
      <c r="A22" s="248">
        <v>2</v>
      </c>
      <c r="B22" s="373">
        <v>3</v>
      </c>
      <c r="C22" s="344" t="s">
        <v>282</v>
      </c>
      <c r="D22" s="376">
        <v>22758</v>
      </c>
      <c r="E22" s="346" t="s">
        <v>31</v>
      </c>
      <c r="F22" s="430">
        <v>2743151.7857142854</v>
      </c>
      <c r="G22" s="430"/>
      <c r="H22" s="430"/>
      <c r="I22" s="430"/>
      <c r="J22" s="430">
        <v>329178.21428571426</v>
      </c>
      <c r="K22" s="430">
        <v>3072329.9999999995</v>
      </c>
    </row>
    <row r="23" spans="1:11" s="248" customFormat="1" ht="70">
      <c r="A23" s="248">
        <v>2</v>
      </c>
      <c r="B23" s="373">
        <v>4</v>
      </c>
      <c r="C23" s="344" t="s">
        <v>283</v>
      </c>
      <c r="D23" s="376">
        <v>10478</v>
      </c>
      <c r="E23" s="345" t="s">
        <v>31</v>
      </c>
      <c r="F23" s="430">
        <v>841982.14285714272</v>
      </c>
      <c r="G23" s="430"/>
      <c r="H23" s="430"/>
      <c r="I23" s="430"/>
      <c r="J23" s="430">
        <v>101037.85714285712</v>
      </c>
      <c r="K23" s="430">
        <v>943019.99999999988</v>
      </c>
    </row>
    <row r="24" spans="1:11" s="248" customFormat="1">
      <c r="A24" s="248">
        <v>3</v>
      </c>
      <c r="B24" s="373" t="s">
        <v>546</v>
      </c>
      <c r="C24" s="377" t="s">
        <v>238</v>
      </c>
      <c r="D24" s="376">
        <v>5766</v>
      </c>
      <c r="E24" s="378" t="s">
        <v>31</v>
      </c>
      <c r="F24" s="430">
        <v>617785.71428571432</v>
      </c>
      <c r="G24" s="430"/>
      <c r="H24" s="430"/>
      <c r="I24" s="430"/>
      <c r="J24" s="430">
        <v>74134.28571428571</v>
      </c>
      <c r="K24" s="430">
        <v>691920</v>
      </c>
    </row>
    <row r="25" spans="1:11" s="248" customFormat="1">
      <c r="A25" s="248">
        <v>3</v>
      </c>
      <c r="B25" s="373" t="s">
        <v>555</v>
      </c>
      <c r="C25" s="377" t="s">
        <v>239</v>
      </c>
      <c r="D25" s="376">
        <v>894</v>
      </c>
      <c r="E25" s="378" t="s">
        <v>31</v>
      </c>
      <c r="F25" s="430">
        <v>119732.14285714284</v>
      </c>
      <c r="G25" s="430"/>
      <c r="H25" s="430"/>
      <c r="I25" s="430"/>
      <c r="J25" s="430">
        <v>14367.857142857141</v>
      </c>
      <c r="K25" s="430">
        <v>134099.99999999997</v>
      </c>
    </row>
    <row r="26" spans="1:11" s="248" customFormat="1">
      <c r="A26" s="248">
        <v>3</v>
      </c>
      <c r="B26" s="373" t="s">
        <v>235</v>
      </c>
      <c r="C26" s="377" t="s">
        <v>331</v>
      </c>
      <c r="D26" s="376">
        <v>78</v>
      </c>
      <c r="E26" s="378" t="s">
        <v>31</v>
      </c>
      <c r="F26" s="430">
        <v>12883.928571428571</v>
      </c>
      <c r="G26" s="430"/>
      <c r="H26" s="430"/>
      <c r="I26" s="430"/>
      <c r="J26" s="430">
        <v>1546.0714285714284</v>
      </c>
      <c r="K26" s="430">
        <v>14430</v>
      </c>
    </row>
    <row r="27" spans="1:11" s="248" customFormat="1" ht="56">
      <c r="A27" s="248">
        <v>2</v>
      </c>
      <c r="B27" s="373">
        <v>5</v>
      </c>
      <c r="C27" s="379" t="s">
        <v>392</v>
      </c>
      <c r="D27" s="376"/>
      <c r="E27" s="346"/>
      <c r="F27" s="430"/>
      <c r="G27" s="430"/>
      <c r="H27" s="430"/>
      <c r="I27" s="430"/>
      <c r="J27" s="430"/>
      <c r="K27" s="430"/>
    </row>
    <row r="28" spans="1:11" s="248" customFormat="1">
      <c r="A28" s="248">
        <v>3</v>
      </c>
      <c r="B28" s="373" t="s">
        <v>546</v>
      </c>
      <c r="C28" s="379" t="s">
        <v>261</v>
      </c>
      <c r="D28" s="376">
        <v>812</v>
      </c>
      <c r="E28" s="350" t="s">
        <v>31</v>
      </c>
      <c r="F28" s="430">
        <v>869999.99999999988</v>
      </c>
      <c r="G28" s="430"/>
      <c r="H28" s="430"/>
      <c r="I28" s="430"/>
      <c r="J28" s="430">
        <v>104399.99999999999</v>
      </c>
      <c r="K28" s="430">
        <v>974399.99999999988</v>
      </c>
    </row>
    <row r="29" spans="1:11" s="248" customFormat="1">
      <c r="A29" s="248">
        <v>3</v>
      </c>
      <c r="B29" s="373" t="s">
        <v>555</v>
      </c>
      <c r="C29" s="379" t="s">
        <v>262</v>
      </c>
      <c r="D29" s="376">
        <v>203</v>
      </c>
      <c r="E29" s="350" t="s">
        <v>31</v>
      </c>
      <c r="F29" s="430">
        <v>244687.49999999997</v>
      </c>
      <c r="G29" s="430"/>
      <c r="H29" s="430"/>
      <c r="I29" s="430"/>
      <c r="J29" s="430">
        <v>29362.499999999993</v>
      </c>
      <c r="K29" s="430">
        <v>274049.99999999994</v>
      </c>
    </row>
    <row r="30" spans="1:11" s="248" customFormat="1" ht="91.5" customHeight="1">
      <c r="A30" s="248">
        <v>2</v>
      </c>
      <c r="B30" s="373">
        <v>6</v>
      </c>
      <c r="C30" s="356" t="s">
        <v>393</v>
      </c>
      <c r="D30" s="376"/>
      <c r="E30" s="345"/>
      <c r="F30" s="430"/>
      <c r="G30" s="430"/>
      <c r="H30" s="430"/>
      <c r="I30" s="430"/>
      <c r="J30" s="430"/>
      <c r="K30" s="430"/>
    </row>
    <row r="31" spans="1:11" s="248" customFormat="1">
      <c r="A31" s="248">
        <v>3</v>
      </c>
      <c r="B31" s="373" t="s">
        <v>546</v>
      </c>
      <c r="C31" s="356" t="s">
        <v>284</v>
      </c>
      <c r="D31" s="376">
        <v>207</v>
      </c>
      <c r="E31" s="345" t="s">
        <v>31</v>
      </c>
      <c r="F31" s="430">
        <v>1108928.5714285714</v>
      </c>
      <c r="G31" s="430"/>
      <c r="H31" s="430"/>
      <c r="I31" s="430"/>
      <c r="J31" s="430">
        <v>133071.42857142855</v>
      </c>
      <c r="K31" s="430">
        <v>1242000</v>
      </c>
    </row>
    <row r="32" spans="1:11" s="248" customFormat="1" ht="112">
      <c r="A32" s="248">
        <v>2</v>
      </c>
      <c r="B32" s="373">
        <v>7</v>
      </c>
      <c r="C32" s="356" t="s">
        <v>306</v>
      </c>
      <c r="D32" s="376">
        <v>150</v>
      </c>
      <c r="E32" s="345" t="s">
        <v>31</v>
      </c>
      <c r="F32" s="430">
        <v>1205357.1428571427</v>
      </c>
      <c r="G32" s="430"/>
      <c r="H32" s="430"/>
      <c r="I32" s="430"/>
      <c r="J32" s="430">
        <v>144642.85714285713</v>
      </c>
      <c r="K32" s="430">
        <v>1349999.9999999998</v>
      </c>
    </row>
    <row r="33" spans="1:11" s="248" customFormat="1" ht="126">
      <c r="A33" s="248">
        <v>2</v>
      </c>
      <c r="B33" s="373">
        <v>8</v>
      </c>
      <c r="C33" s="356" t="s">
        <v>307</v>
      </c>
      <c r="D33" s="376">
        <v>309</v>
      </c>
      <c r="E33" s="357" t="s">
        <v>31</v>
      </c>
      <c r="F33" s="430">
        <v>2069196.4285714284</v>
      </c>
      <c r="G33" s="430"/>
      <c r="H33" s="430"/>
      <c r="I33" s="430"/>
      <c r="J33" s="430">
        <v>248303.57142857139</v>
      </c>
      <c r="K33" s="430">
        <v>2317500</v>
      </c>
    </row>
    <row r="34" spans="1:11" s="248" customFormat="1" ht="84">
      <c r="A34" s="248">
        <v>2</v>
      </c>
      <c r="B34" s="380">
        <v>9</v>
      </c>
      <c r="C34" s="356" t="s">
        <v>260</v>
      </c>
      <c r="D34" s="376">
        <v>20725</v>
      </c>
      <c r="E34" s="345" t="s">
        <v>241</v>
      </c>
      <c r="F34" s="430">
        <v>1424843.75</v>
      </c>
      <c r="G34" s="430"/>
      <c r="H34" s="430"/>
      <c r="I34" s="430"/>
      <c r="J34" s="430">
        <v>170981.25</v>
      </c>
      <c r="K34" s="430">
        <v>1595825</v>
      </c>
    </row>
    <row r="35" spans="1:11" s="248" customFormat="1" ht="140">
      <c r="A35" s="248">
        <v>2</v>
      </c>
      <c r="B35" s="373">
        <v>10</v>
      </c>
      <c r="C35" s="351" t="s">
        <v>308</v>
      </c>
      <c r="D35" s="376">
        <v>100</v>
      </c>
      <c r="E35" s="346" t="s">
        <v>31</v>
      </c>
      <c r="F35" s="430">
        <v>491071.42857142852</v>
      </c>
      <c r="G35" s="430"/>
      <c r="H35" s="430"/>
      <c r="I35" s="430"/>
      <c r="J35" s="430">
        <v>58928.57142857142</v>
      </c>
      <c r="K35" s="430">
        <v>550000</v>
      </c>
    </row>
    <row r="36" spans="1:11" s="248" customFormat="1" ht="63" customHeight="1">
      <c r="A36" s="248">
        <v>2</v>
      </c>
      <c r="B36" s="373">
        <v>11</v>
      </c>
      <c r="C36" s="351" t="s">
        <v>309</v>
      </c>
      <c r="D36" s="376"/>
      <c r="E36" s="346"/>
      <c r="F36" s="430"/>
      <c r="G36" s="430"/>
      <c r="H36" s="430"/>
      <c r="I36" s="430"/>
      <c r="J36" s="430"/>
      <c r="K36" s="430"/>
    </row>
    <row r="37" spans="1:11" s="248" customFormat="1" ht="152.25" customHeight="1">
      <c r="A37" s="248">
        <v>3</v>
      </c>
      <c r="B37" s="373" t="s">
        <v>546</v>
      </c>
      <c r="C37" s="381" t="s">
        <v>309</v>
      </c>
      <c r="D37" s="376">
        <v>20</v>
      </c>
      <c r="E37" s="346" t="s">
        <v>31</v>
      </c>
      <c r="F37" s="430">
        <v>410714.28571428568</v>
      </c>
      <c r="G37" s="430"/>
      <c r="H37" s="430"/>
      <c r="I37" s="430"/>
      <c r="J37" s="430">
        <v>49285.714285714275</v>
      </c>
      <c r="K37" s="430">
        <v>459999.99999999994</v>
      </c>
    </row>
    <row r="38" spans="1:11" s="248" customFormat="1" ht="93" customHeight="1">
      <c r="A38" s="248">
        <v>3</v>
      </c>
      <c r="B38" s="373" t="s">
        <v>555</v>
      </c>
      <c r="C38" s="381" t="s">
        <v>310</v>
      </c>
      <c r="D38" s="376">
        <v>95</v>
      </c>
      <c r="E38" s="346" t="s">
        <v>7</v>
      </c>
      <c r="F38" s="430">
        <v>3392.8571428571422</v>
      </c>
      <c r="G38" s="430"/>
      <c r="H38" s="430"/>
      <c r="I38" s="430"/>
      <c r="J38" s="430">
        <v>407.14285714285705</v>
      </c>
      <c r="K38" s="430">
        <v>3799.9999999999991</v>
      </c>
    </row>
    <row r="39" spans="1:11" s="248" customFormat="1" ht="138" customHeight="1">
      <c r="A39" s="248">
        <v>3</v>
      </c>
      <c r="B39" s="373" t="s">
        <v>556</v>
      </c>
      <c r="C39" s="381" t="s">
        <v>311</v>
      </c>
      <c r="D39" s="376">
        <v>24</v>
      </c>
      <c r="E39" s="346" t="s">
        <v>80</v>
      </c>
      <c r="F39" s="430">
        <v>171428.57142857142</v>
      </c>
      <c r="G39" s="430"/>
      <c r="H39" s="430"/>
      <c r="I39" s="430"/>
      <c r="J39" s="430">
        <v>20571.428571428569</v>
      </c>
      <c r="K39" s="430">
        <v>192000</v>
      </c>
    </row>
    <row r="40" spans="1:11" s="248" customFormat="1" ht="70">
      <c r="A40" s="248">
        <v>2</v>
      </c>
      <c r="B40" s="373">
        <v>12</v>
      </c>
      <c r="C40" s="351" t="s">
        <v>312</v>
      </c>
      <c r="D40" s="376">
        <v>5209</v>
      </c>
      <c r="E40" s="346" t="s">
        <v>80</v>
      </c>
      <c r="F40" s="430">
        <v>3023080.3571428568</v>
      </c>
      <c r="G40" s="430"/>
      <c r="H40" s="430"/>
      <c r="I40" s="430"/>
      <c r="J40" s="430">
        <v>362769.64285714278</v>
      </c>
      <c r="K40" s="430">
        <v>3385849.9999999995</v>
      </c>
    </row>
    <row r="41" spans="1:11" s="248" customFormat="1" ht="140">
      <c r="A41" s="248">
        <v>2</v>
      </c>
      <c r="B41" s="373">
        <v>13</v>
      </c>
      <c r="C41" s="382" t="s">
        <v>313</v>
      </c>
      <c r="D41" s="376">
        <v>1737</v>
      </c>
      <c r="E41" s="346" t="s">
        <v>80</v>
      </c>
      <c r="F41" s="430">
        <v>1473348.2142857141</v>
      </c>
      <c r="G41" s="430"/>
      <c r="H41" s="430"/>
      <c r="I41" s="430"/>
      <c r="J41" s="430">
        <v>176801.78571428571</v>
      </c>
      <c r="K41" s="430">
        <v>1650149.9999999998</v>
      </c>
    </row>
    <row r="42" spans="1:11" s="248" customFormat="1" ht="126">
      <c r="A42" s="248">
        <v>2</v>
      </c>
      <c r="B42" s="373">
        <v>14</v>
      </c>
      <c r="C42" s="383" t="s">
        <v>394</v>
      </c>
      <c r="D42" s="376"/>
      <c r="E42" s="378"/>
      <c r="F42" s="448"/>
      <c r="G42" s="448"/>
      <c r="H42" s="448"/>
      <c r="I42" s="448"/>
      <c r="J42" s="448"/>
      <c r="K42" s="448"/>
    </row>
    <row r="43" spans="1:11" s="248" customFormat="1">
      <c r="A43" s="248">
        <v>3</v>
      </c>
      <c r="B43" s="373" t="s">
        <v>546</v>
      </c>
      <c r="C43" s="384" t="s">
        <v>255</v>
      </c>
      <c r="D43" s="376">
        <v>803</v>
      </c>
      <c r="E43" s="378" t="s">
        <v>237</v>
      </c>
      <c r="F43" s="430"/>
      <c r="G43" s="430"/>
      <c r="H43" s="430"/>
      <c r="I43" s="430"/>
      <c r="J43" s="430"/>
      <c r="K43" s="430"/>
    </row>
    <row r="44" spans="1:11" s="242" customFormat="1">
      <c r="A44" s="242">
        <v>4</v>
      </c>
      <c r="B44" s="373" t="s">
        <v>547</v>
      </c>
      <c r="C44" s="296" t="s">
        <v>497</v>
      </c>
      <c r="D44" s="272"/>
      <c r="E44" s="286"/>
      <c r="F44" s="423">
        <v>745642.85714285704</v>
      </c>
      <c r="G44" s="423"/>
      <c r="H44" s="423"/>
      <c r="I44" s="423"/>
      <c r="J44" s="423">
        <v>89477.142857142841</v>
      </c>
      <c r="K44" s="286">
        <v>835119.99999999988</v>
      </c>
    </row>
    <row r="45" spans="1:11" s="242" customFormat="1">
      <c r="A45" s="242">
        <v>4</v>
      </c>
      <c r="B45" s="373" t="s">
        <v>548</v>
      </c>
      <c r="C45" s="296" t="s">
        <v>495</v>
      </c>
      <c r="D45" s="272"/>
      <c r="E45" s="286"/>
      <c r="F45" s="423">
        <v>344142.8571428571</v>
      </c>
      <c r="G45" s="423"/>
      <c r="H45" s="423"/>
      <c r="I45" s="423"/>
      <c r="J45" s="423">
        <v>41297.142857142855</v>
      </c>
      <c r="K45" s="286">
        <v>385439.99999999994</v>
      </c>
    </row>
    <row r="46" spans="1:11" s="242" customFormat="1">
      <c r="A46" s="242">
        <v>4</v>
      </c>
      <c r="B46" s="373" t="s">
        <v>549</v>
      </c>
      <c r="C46" s="296" t="s">
        <v>496</v>
      </c>
      <c r="D46" s="272"/>
      <c r="E46" s="286"/>
      <c r="F46" s="423">
        <v>57357.142857142848</v>
      </c>
      <c r="G46" s="423"/>
      <c r="H46" s="423"/>
      <c r="I46" s="423"/>
      <c r="J46" s="423">
        <v>6882.8571428571413</v>
      </c>
      <c r="K46" s="286">
        <v>64239.999999999985</v>
      </c>
    </row>
    <row r="47" spans="1:11" s="248" customFormat="1">
      <c r="A47" s="248">
        <v>3</v>
      </c>
      <c r="B47" s="373" t="s">
        <v>555</v>
      </c>
      <c r="C47" s="385" t="s">
        <v>256</v>
      </c>
      <c r="D47" s="376">
        <v>873</v>
      </c>
      <c r="E47" s="378" t="s">
        <v>237</v>
      </c>
      <c r="F47" s="430"/>
      <c r="G47" s="430"/>
      <c r="H47" s="430"/>
      <c r="I47" s="430"/>
      <c r="J47" s="430"/>
      <c r="K47" s="430"/>
    </row>
    <row r="48" spans="1:11" s="242" customFormat="1">
      <c r="A48" s="242">
        <v>4</v>
      </c>
      <c r="B48" s="373" t="s">
        <v>547</v>
      </c>
      <c r="C48" s="296" t="s">
        <v>497</v>
      </c>
      <c r="D48" s="272"/>
      <c r="E48" s="286"/>
      <c r="F48" s="423">
        <v>1013303.5714285712</v>
      </c>
      <c r="G48" s="423"/>
      <c r="H48" s="423"/>
      <c r="I48" s="423"/>
      <c r="J48" s="423">
        <v>121596.42857142854</v>
      </c>
      <c r="K48" s="286">
        <v>1134899.9999999998</v>
      </c>
    </row>
    <row r="49" spans="1:12" s="242" customFormat="1">
      <c r="A49" s="242">
        <v>4</v>
      </c>
      <c r="B49" s="373" t="s">
        <v>548</v>
      </c>
      <c r="C49" s="296" t="s">
        <v>495</v>
      </c>
      <c r="D49" s="272"/>
      <c r="E49" s="286"/>
      <c r="F49" s="423">
        <v>467678.57142857136</v>
      </c>
      <c r="G49" s="423"/>
      <c r="H49" s="423"/>
      <c r="I49" s="423"/>
      <c r="J49" s="423">
        <v>56121.428571428565</v>
      </c>
      <c r="K49" s="286">
        <v>523799.99999999994</v>
      </c>
    </row>
    <row r="50" spans="1:12" s="242" customFormat="1">
      <c r="A50" s="242">
        <v>4</v>
      </c>
      <c r="B50" s="373" t="s">
        <v>549</v>
      </c>
      <c r="C50" s="296" t="s">
        <v>496</v>
      </c>
      <c r="D50" s="272"/>
      <c r="E50" s="286"/>
      <c r="F50" s="423">
        <v>77946.428571428565</v>
      </c>
      <c r="G50" s="423"/>
      <c r="H50" s="423"/>
      <c r="I50" s="423"/>
      <c r="J50" s="423">
        <v>9353.5714285714275</v>
      </c>
      <c r="K50" s="286">
        <v>87300</v>
      </c>
    </row>
    <row r="51" spans="1:12" s="248" customFormat="1">
      <c r="A51" s="248">
        <v>3</v>
      </c>
      <c r="B51" s="373" t="s">
        <v>556</v>
      </c>
      <c r="C51" s="385" t="s">
        <v>264</v>
      </c>
      <c r="D51" s="376">
        <v>44</v>
      </c>
      <c r="E51" s="378" t="s">
        <v>237</v>
      </c>
      <c r="F51" s="430"/>
      <c r="G51" s="430"/>
      <c r="H51" s="430"/>
      <c r="I51" s="430"/>
      <c r="J51" s="430"/>
      <c r="K51" s="430"/>
      <c r="L51" s="256"/>
    </row>
    <row r="52" spans="1:12" s="242" customFormat="1">
      <c r="A52" s="242">
        <v>4</v>
      </c>
      <c r="B52" s="373" t="s">
        <v>547</v>
      </c>
      <c r="C52" s="296" t="s">
        <v>497</v>
      </c>
      <c r="D52" s="272"/>
      <c r="E52" s="286"/>
      <c r="F52" s="423">
        <v>137892.85714285713</v>
      </c>
      <c r="G52" s="423"/>
      <c r="H52" s="423"/>
      <c r="I52" s="423"/>
      <c r="J52" s="423">
        <v>16547.142857142855</v>
      </c>
      <c r="K52" s="286">
        <v>154440</v>
      </c>
    </row>
    <row r="53" spans="1:12" s="242" customFormat="1">
      <c r="A53" s="242">
        <v>4</v>
      </c>
      <c r="B53" s="373" t="s">
        <v>548</v>
      </c>
      <c r="C53" s="296" t="s">
        <v>495</v>
      </c>
      <c r="D53" s="272"/>
      <c r="E53" s="286"/>
      <c r="F53" s="423">
        <v>63642.857142857138</v>
      </c>
      <c r="G53" s="423"/>
      <c r="H53" s="423"/>
      <c r="I53" s="423"/>
      <c r="J53" s="423">
        <v>7637.1428571428569</v>
      </c>
      <c r="K53" s="286">
        <v>71280</v>
      </c>
    </row>
    <row r="54" spans="1:12" s="242" customFormat="1">
      <c r="A54" s="242">
        <v>4</v>
      </c>
      <c r="B54" s="373" t="s">
        <v>549</v>
      </c>
      <c r="C54" s="296" t="s">
        <v>496</v>
      </c>
      <c r="D54" s="272"/>
      <c r="E54" s="286"/>
      <c r="F54" s="423">
        <v>10607.142857142857</v>
      </c>
      <c r="G54" s="423"/>
      <c r="H54" s="423"/>
      <c r="I54" s="423"/>
      <c r="J54" s="423">
        <v>1272.8571428571429</v>
      </c>
      <c r="K54" s="286">
        <v>11880</v>
      </c>
    </row>
    <row r="55" spans="1:12" s="248" customFormat="1">
      <c r="A55" s="248">
        <v>3</v>
      </c>
      <c r="B55" s="373" t="s">
        <v>557</v>
      </c>
      <c r="C55" s="385" t="s">
        <v>265</v>
      </c>
      <c r="D55" s="376">
        <v>12</v>
      </c>
      <c r="E55" s="378" t="s">
        <v>237</v>
      </c>
      <c r="F55" s="430"/>
      <c r="G55" s="430"/>
      <c r="H55" s="430"/>
      <c r="I55" s="430"/>
      <c r="J55" s="430"/>
      <c r="K55" s="430"/>
      <c r="L55" s="256"/>
    </row>
    <row r="56" spans="1:12" s="242" customFormat="1">
      <c r="A56" s="242">
        <v>4</v>
      </c>
      <c r="B56" s="373" t="s">
        <v>547</v>
      </c>
      <c r="C56" s="296" t="s">
        <v>497</v>
      </c>
      <c r="D56" s="272"/>
      <c r="E56" s="286"/>
      <c r="F56" s="423">
        <v>59196.428571428565</v>
      </c>
      <c r="G56" s="423"/>
      <c r="H56" s="423"/>
      <c r="I56" s="423"/>
      <c r="J56" s="423">
        <v>7103.5714285714275</v>
      </c>
      <c r="K56" s="286">
        <v>66300</v>
      </c>
    </row>
    <row r="57" spans="1:12" s="242" customFormat="1">
      <c r="A57" s="242">
        <v>4</v>
      </c>
      <c r="B57" s="373" t="s">
        <v>548</v>
      </c>
      <c r="C57" s="296" t="s">
        <v>495</v>
      </c>
      <c r="D57" s="272"/>
      <c r="E57" s="286"/>
      <c r="F57" s="423">
        <v>27321.428571428572</v>
      </c>
      <c r="G57" s="423"/>
      <c r="H57" s="423"/>
      <c r="I57" s="423"/>
      <c r="J57" s="423">
        <v>3278.5714285714284</v>
      </c>
      <c r="K57" s="286">
        <v>30600</v>
      </c>
    </row>
    <row r="58" spans="1:12" s="242" customFormat="1">
      <c r="A58" s="242">
        <v>4</v>
      </c>
      <c r="B58" s="373" t="s">
        <v>549</v>
      </c>
      <c r="C58" s="296" t="s">
        <v>496</v>
      </c>
      <c r="D58" s="272"/>
      <c r="E58" s="286"/>
      <c r="F58" s="423">
        <v>4553.5714285714275</v>
      </c>
      <c r="G58" s="423"/>
      <c r="H58" s="423"/>
      <c r="I58" s="423"/>
      <c r="J58" s="423">
        <v>546.42857142857133</v>
      </c>
      <c r="K58" s="286">
        <v>5099.9999999999991</v>
      </c>
    </row>
    <row r="59" spans="1:12" s="248" customFormat="1" ht="189" customHeight="1">
      <c r="A59" s="248">
        <v>2</v>
      </c>
      <c r="B59" s="373">
        <v>15</v>
      </c>
      <c r="C59" s="383" t="s">
        <v>395</v>
      </c>
      <c r="D59" s="376"/>
      <c r="E59" s="378"/>
      <c r="F59" s="430"/>
      <c r="G59" s="430"/>
      <c r="H59" s="430"/>
      <c r="I59" s="430"/>
      <c r="J59" s="430"/>
      <c r="K59" s="430"/>
      <c r="L59" s="256"/>
    </row>
    <row r="60" spans="1:12" s="248" customFormat="1">
      <c r="A60" s="248">
        <v>3</v>
      </c>
      <c r="B60" s="373" t="s">
        <v>546</v>
      </c>
      <c r="C60" s="385">
        <v>300</v>
      </c>
      <c r="D60" s="376">
        <v>344</v>
      </c>
      <c r="E60" s="378" t="s">
        <v>237</v>
      </c>
      <c r="F60" s="430"/>
      <c r="G60" s="430"/>
      <c r="H60" s="430"/>
      <c r="I60" s="430"/>
      <c r="J60" s="430"/>
      <c r="K60" s="430"/>
    </row>
    <row r="61" spans="1:12" s="242" customFormat="1">
      <c r="A61" s="242">
        <v>4</v>
      </c>
      <c r="B61" s="373" t="s">
        <v>547</v>
      </c>
      <c r="C61" s="296" t="s">
        <v>497</v>
      </c>
      <c r="D61" s="272"/>
      <c r="E61" s="286"/>
      <c r="F61" s="423">
        <v>419249.99999999994</v>
      </c>
      <c r="G61" s="423"/>
      <c r="H61" s="423"/>
      <c r="I61" s="423"/>
      <c r="J61" s="423">
        <v>50309.999999999993</v>
      </c>
      <c r="K61" s="286">
        <v>469559.99999999994</v>
      </c>
    </row>
    <row r="62" spans="1:12" s="242" customFormat="1">
      <c r="A62" s="242">
        <v>4</v>
      </c>
      <c r="B62" s="373" t="s">
        <v>548</v>
      </c>
      <c r="C62" s="296" t="s">
        <v>495</v>
      </c>
      <c r="D62" s="272"/>
      <c r="E62" s="286"/>
      <c r="F62" s="423">
        <v>193500</v>
      </c>
      <c r="G62" s="423"/>
      <c r="H62" s="423"/>
      <c r="I62" s="423"/>
      <c r="J62" s="423">
        <v>23220</v>
      </c>
      <c r="K62" s="286">
        <v>216720</v>
      </c>
    </row>
    <row r="63" spans="1:12" s="242" customFormat="1">
      <c r="A63" s="242">
        <v>4</v>
      </c>
      <c r="B63" s="373" t="s">
        <v>549</v>
      </c>
      <c r="C63" s="296" t="s">
        <v>496</v>
      </c>
      <c r="D63" s="272"/>
      <c r="E63" s="286"/>
      <c r="F63" s="423">
        <v>32249.999999999996</v>
      </c>
      <c r="G63" s="423"/>
      <c r="H63" s="423"/>
      <c r="I63" s="423"/>
      <c r="J63" s="423">
        <v>3869.9999999999995</v>
      </c>
      <c r="K63" s="286">
        <v>36119.999999999993</v>
      </c>
    </row>
    <row r="64" spans="1:12" s="248" customFormat="1">
      <c r="A64" s="248">
        <v>3</v>
      </c>
      <c r="B64" s="373" t="s">
        <v>555</v>
      </c>
      <c r="C64" s="385">
        <v>400</v>
      </c>
      <c r="D64" s="376">
        <v>374</v>
      </c>
      <c r="E64" s="378" t="s">
        <v>237</v>
      </c>
      <c r="F64" s="430"/>
      <c r="G64" s="430"/>
      <c r="H64" s="430"/>
      <c r="I64" s="430"/>
      <c r="J64" s="430"/>
      <c r="K64" s="430"/>
    </row>
    <row r="65" spans="1:12" s="242" customFormat="1">
      <c r="A65" s="242">
        <v>4</v>
      </c>
      <c r="B65" s="373" t="s">
        <v>547</v>
      </c>
      <c r="C65" s="296" t="s">
        <v>497</v>
      </c>
      <c r="D65" s="272"/>
      <c r="E65" s="286"/>
      <c r="F65" s="423">
        <v>520928.57142857136</v>
      </c>
      <c r="G65" s="423"/>
      <c r="H65" s="423"/>
      <c r="I65" s="423"/>
      <c r="J65" s="423">
        <v>62511.428571428558</v>
      </c>
      <c r="K65" s="286">
        <v>583439.99999999988</v>
      </c>
    </row>
    <row r="66" spans="1:12" s="242" customFormat="1">
      <c r="A66" s="242">
        <v>4</v>
      </c>
      <c r="B66" s="373" t="s">
        <v>548</v>
      </c>
      <c r="C66" s="296" t="s">
        <v>495</v>
      </c>
      <c r="D66" s="272"/>
      <c r="E66" s="286"/>
      <c r="F66" s="423">
        <v>240428.57142857139</v>
      </c>
      <c r="G66" s="423"/>
      <c r="H66" s="423"/>
      <c r="I66" s="423"/>
      <c r="J66" s="423">
        <v>28851.428571428565</v>
      </c>
      <c r="K66" s="286">
        <v>269279.99999999994</v>
      </c>
    </row>
    <row r="67" spans="1:12" s="242" customFormat="1">
      <c r="A67" s="242">
        <v>4</v>
      </c>
      <c r="B67" s="373" t="s">
        <v>549</v>
      </c>
      <c r="C67" s="296" t="s">
        <v>496</v>
      </c>
      <c r="D67" s="272"/>
      <c r="E67" s="286"/>
      <c r="F67" s="423">
        <v>40071.428571428572</v>
      </c>
      <c r="G67" s="423"/>
      <c r="H67" s="423"/>
      <c r="I67" s="423"/>
      <c r="J67" s="423">
        <v>4808.5714285714284</v>
      </c>
      <c r="K67" s="286">
        <v>44880</v>
      </c>
    </row>
    <row r="68" spans="1:12" s="248" customFormat="1">
      <c r="A68" s="248">
        <v>3</v>
      </c>
      <c r="B68" s="373" t="s">
        <v>556</v>
      </c>
      <c r="C68" s="385">
        <v>450</v>
      </c>
      <c r="D68" s="376">
        <v>838</v>
      </c>
      <c r="E68" s="378" t="s">
        <v>237</v>
      </c>
      <c r="F68" s="430"/>
      <c r="G68" s="430"/>
      <c r="H68" s="430"/>
      <c r="I68" s="430"/>
      <c r="J68" s="430"/>
      <c r="K68" s="430"/>
    </row>
    <row r="69" spans="1:12" s="242" customFormat="1">
      <c r="A69" s="242">
        <v>4</v>
      </c>
      <c r="B69" s="373" t="s">
        <v>547</v>
      </c>
      <c r="C69" s="296" t="s">
        <v>497</v>
      </c>
      <c r="D69" s="272"/>
      <c r="E69" s="286"/>
      <c r="F69" s="423">
        <v>1264482.1428571427</v>
      </c>
      <c r="G69" s="423"/>
      <c r="H69" s="423"/>
      <c r="I69" s="423"/>
      <c r="J69" s="423">
        <v>151737.85714285713</v>
      </c>
      <c r="K69" s="286">
        <v>1416219.9999999998</v>
      </c>
    </row>
    <row r="70" spans="1:12" s="242" customFormat="1">
      <c r="A70" s="242">
        <v>4</v>
      </c>
      <c r="B70" s="373" t="s">
        <v>548</v>
      </c>
      <c r="C70" s="296" t="s">
        <v>495</v>
      </c>
      <c r="D70" s="272"/>
      <c r="E70" s="286"/>
      <c r="F70" s="423">
        <v>583607.14285714272</v>
      </c>
      <c r="G70" s="423"/>
      <c r="H70" s="423"/>
      <c r="I70" s="423"/>
      <c r="J70" s="423">
        <v>70032.85714285713</v>
      </c>
      <c r="K70" s="286">
        <v>653639.99999999988</v>
      </c>
    </row>
    <row r="71" spans="1:12" s="242" customFormat="1">
      <c r="A71" s="242">
        <v>4</v>
      </c>
      <c r="B71" s="373" t="s">
        <v>549</v>
      </c>
      <c r="C71" s="296" t="s">
        <v>496</v>
      </c>
      <c r="D71" s="272"/>
      <c r="E71" s="286"/>
      <c r="F71" s="423">
        <v>97267.85714285713</v>
      </c>
      <c r="G71" s="423"/>
      <c r="H71" s="423"/>
      <c r="I71" s="423"/>
      <c r="J71" s="423">
        <v>11672.142857142855</v>
      </c>
      <c r="K71" s="286">
        <v>108939.99999999999</v>
      </c>
    </row>
    <row r="72" spans="1:12" s="248" customFormat="1">
      <c r="A72" s="248">
        <v>3</v>
      </c>
      <c r="B72" s="373" t="s">
        <v>557</v>
      </c>
      <c r="C72" s="385">
        <v>500</v>
      </c>
      <c r="D72" s="376">
        <v>396</v>
      </c>
      <c r="E72" s="378" t="s">
        <v>237</v>
      </c>
      <c r="F72" s="430"/>
      <c r="G72" s="430"/>
      <c r="H72" s="430"/>
      <c r="I72" s="430"/>
      <c r="J72" s="430"/>
      <c r="K72" s="430"/>
      <c r="L72" s="256"/>
    </row>
    <row r="73" spans="1:12" s="242" customFormat="1">
      <c r="A73" s="242">
        <v>4</v>
      </c>
      <c r="B73" s="373" t="s">
        <v>547</v>
      </c>
      <c r="C73" s="296" t="s">
        <v>497</v>
      </c>
      <c r="D73" s="272"/>
      <c r="E73" s="286"/>
      <c r="F73" s="423">
        <v>689464.28571428568</v>
      </c>
      <c r="G73" s="423"/>
      <c r="H73" s="423"/>
      <c r="I73" s="423"/>
      <c r="J73" s="423">
        <v>82735.714285714275</v>
      </c>
      <c r="K73" s="286">
        <v>772200</v>
      </c>
    </row>
    <row r="74" spans="1:12" s="242" customFormat="1">
      <c r="A74" s="242">
        <v>4</v>
      </c>
      <c r="B74" s="373" t="s">
        <v>548</v>
      </c>
      <c r="C74" s="296" t="s">
        <v>495</v>
      </c>
      <c r="D74" s="272"/>
      <c r="E74" s="286"/>
      <c r="F74" s="423">
        <v>318214.28571428568</v>
      </c>
      <c r="G74" s="423"/>
      <c r="H74" s="423"/>
      <c r="I74" s="423"/>
      <c r="J74" s="423">
        <v>38185.714285714283</v>
      </c>
      <c r="K74" s="286">
        <v>356399.99999999994</v>
      </c>
    </row>
    <row r="75" spans="1:12" s="242" customFormat="1">
      <c r="A75" s="242">
        <v>4</v>
      </c>
      <c r="B75" s="373" t="s">
        <v>549</v>
      </c>
      <c r="C75" s="296" t="s">
        <v>496</v>
      </c>
      <c r="D75" s="272"/>
      <c r="E75" s="286"/>
      <c r="F75" s="423">
        <v>53035.714285714283</v>
      </c>
      <c r="G75" s="423"/>
      <c r="H75" s="423"/>
      <c r="I75" s="423"/>
      <c r="J75" s="423">
        <v>6364.2857142857138</v>
      </c>
      <c r="K75" s="286">
        <v>59400</v>
      </c>
    </row>
    <row r="76" spans="1:12" s="248" customFormat="1">
      <c r="A76" s="248">
        <v>3</v>
      </c>
      <c r="B76" s="373" t="s">
        <v>558</v>
      </c>
      <c r="C76" s="385">
        <v>600</v>
      </c>
      <c r="D76" s="376">
        <v>100</v>
      </c>
      <c r="E76" s="378" t="s">
        <v>237</v>
      </c>
      <c r="F76" s="430"/>
      <c r="G76" s="430"/>
      <c r="H76" s="430"/>
      <c r="I76" s="430"/>
      <c r="J76" s="430"/>
      <c r="K76" s="430"/>
    </row>
    <row r="77" spans="1:12" s="242" customFormat="1">
      <c r="A77" s="242">
        <v>4</v>
      </c>
      <c r="B77" s="373" t="s">
        <v>547</v>
      </c>
      <c r="C77" s="296" t="s">
        <v>497</v>
      </c>
      <c r="D77" s="272"/>
      <c r="E77" s="286"/>
      <c r="F77" s="423">
        <v>214732.14285714284</v>
      </c>
      <c r="G77" s="423"/>
      <c r="H77" s="423"/>
      <c r="I77" s="423"/>
      <c r="J77" s="423">
        <v>25767.857142857138</v>
      </c>
      <c r="K77" s="286">
        <v>240499.99999999997</v>
      </c>
    </row>
    <row r="78" spans="1:12" s="242" customFormat="1">
      <c r="A78" s="242">
        <v>4</v>
      </c>
      <c r="B78" s="373" t="s">
        <v>548</v>
      </c>
      <c r="C78" s="296" t="s">
        <v>495</v>
      </c>
      <c r="D78" s="272"/>
      <c r="E78" s="286"/>
      <c r="F78" s="423">
        <v>99107.142857142841</v>
      </c>
      <c r="G78" s="423"/>
      <c r="H78" s="423"/>
      <c r="I78" s="423"/>
      <c r="J78" s="423">
        <v>11892.857142857139</v>
      </c>
      <c r="K78" s="286">
        <v>110999.99999999999</v>
      </c>
    </row>
    <row r="79" spans="1:12" s="242" customFormat="1">
      <c r="A79" s="242">
        <v>4</v>
      </c>
      <c r="B79" s="373" t="s">
        <v>549</v>
      </c>
      <c r="C79" s="296" t="s">
        <v>496</v>
      </c>
      <c r="D79" s="272"/>
      <c r="E79" s="286"/>
      <c r="F79" s="423">
        <v>16517.857142857141</v>
      </c>
      <c r="G79" s="423"/>
      <c r="H79" s="423"/>
      <c r="I79" s="423"/>
      <c r="J79" s="423">
        <v>1982.1428571428569</v>
      </c>
      <c r="K79" s="286">
        <v>18500</v>
      </c>
    </row>
    <row r="80" spans="1:12" s="248" customFormat="1">
      <c r="A80" s="248">
        <v>3</v>
      </c>
      <c r="B80" s="373" t="s">
        <v>562</v>
      </c>
      <c r="C80" s="385">
        <v>700</v>
      </c>
      <c r="D80" s="376">
        <v>602</v>
      </c>
      <c r="E80" s="378" t="s">
        <v>237</v>
      </c>
      <c r="F80" s="430"/>
      <c r="G80" s="430"/>
      <c r="H80" s="430"/>
      <c r="I80" s="430"/>
      <c r="J80" s="430"/>
      <c r="K80" s="430"/>
    </row>
    <row r="81" spans="1:11" s="242" customFormat="1">
      <c r="A81" s="242">
        <v>4</v>
      </c>
      <c r="B81" s="373" t="s">
        <v>547</v>
      </c>
      <c r="C81" s="296" t="s">
        <v>497</v>
      </c>
      <c r="D81" s="272"/>
      <c r="E81" s="286"/>
      <c r="F81" s="423">
        <v>1642062.4999999998</v>
      </c>
      <c r="G81" s="423"/>
      <c r="H81" s="423"/>
      <c r="I81" s="423"/>
      <c r="J81" s="423">
        <v>197047.49999999994</v>
      </c>
      <c r="K81" s="286">
        <v>1839109.9999999998</v>
      </c>
    </row>
    <row r="82" spans="1:11" s="242" customFormat="1">
      <c r="A82" s="242">
        <v>4</v>
      </c>
      <c r="B82" s="373" t="s">
        <v>548</v>
      </c>
      <c r="C82" s="296" t="s">
        <v>495</v>
      </c>
      <c r="D82" s="272"/>
      <c r="E82" s="286"/>
      <c r="F82" s="423">
        <v>757874.99999999988</v>
      </c>
      <c r="G82" s="423"/>
      <c r="H82" s="423"/>
      <c r="I82" s="423"/>
      <c r="J82" s="423">
        <v>90944.999999999985</v>
      </c>
      <c r="K82" s="286">
        <v>848819.99999999988</v>
      </c>
    </row>
    <row r="83" spans="1:11" s="242" customFormat="1">
      <c r="A83" s="242">
        <v>4</v>
      </c>
      <c r="B83" s="373" t="s">
        <v>549</v>
      </c>
      <c r="C83" s="296" t="s">
        <v>496</v>
      </c>
      <c r="D83" s="272"/>
      <c r="E83" s="286"/>
      <c r="F83" s="423">
        <v>126312.49999999999</v>
      </c>
      <c r="G83" s="423"/>
      <c r="H83" s="423"/>
      <c r="I83" s="423"/>
      <c r="J83" s="423">
        <v>15157.499999999998</v>
      </c>
      <c r="K83" s="286">
        <v>141469.99999999997</v>
      </c>
    </row>
    <row r="84" spans="1:11" s="248" customFormat="1">
      <c r="A84" s="248">
        <v>3</v>
      </c>
      <c r="B84" s="373" t="s">
        <v>561</v>
      </c>
      <c r="C84" s="385">
        <v>800</v>
      </c>
      <c r="D84" s="376">
        <v>1405</v>
      </c>
      <c r="E84" s="378" t="s">
        <v>237</v>
      </c>
      <c r="F84" s="430"/>
      <c r="G84" s="430"/>
      <c r="H84" s="430"/>
      <c r="I84" s="430"/>
      <c r="J84" s="430"/>
      <c r="K84" s="430"/>
    </row>
    <row r="85" spans="1:11" s="242" customFormat="1">
      <c r="A85" s="242">
        <v>4</v>
      </c>
      <c r="B85" s="373" t="s">
        <v>547</v>
      </c>
      <c r="C85" s="296" t="s">
        <v>497</v>
      </c>
      <c r="D85" s="272"/>
      <c r="E85" s="286"/>
      <c r="F85" s="423">
        <v>4892410.7142857136</v>
      </c>
      <c r="G85" s="423"/>
      <c r="H85" s="423"/>
      <c r="I85" s="423"/>
      <c r="J85" s="423">
        <v>587089.28571428568</v>
      </c>
      <c r="K85" s="286">
        <v>5479499.9999999991</v>
      </c>
    </row>
    <row r="86" spans="1:11" s="242" customFormat="1">
      <c r="A86" s="242">
        <v>4</v>
      </c>
      <c r="B86" s="373" t="s">
        <v>548</v>
      </c>
      <c r="C86" s="296" t="s">
        <v>495</v>
      </c>
      <c r="D86" s="272"/>
      <c r="E86" s="286"/>
      <c r="F86" s="423">
        <v>2258035.7142857141</v>
      </c>
      <c r="G86" s="423"/>
      <c r="H86" s="423"/>
      <c r="I86" s="423"/>
      <c r="J86" s="423">
        <v>270964.28571428568</v>
      </c>
      <c r="K86" s="286">
        <v>2529000</v>
      </c>
    </row>
    <row r="87" spans="1:11" s="242" customFormat="1">
      <c r="A87" s="242">
        <v>4</v>
      </c>
      <c r="B87" s="373" t="s">
        <v>549</v>
      </c>
      <c r="C87" s="296" t="s">
        <v>496</v>
      </c>
      <c r="D87" s="272"/>
      <c r="E87" s="286"/>
      <c r="F87" s="423">
        <v>376339.28571428568</v>
      </c>
      <c r="G87" s="423"/>
      <c r="H87" s="423"/>
      <c r="I87" s="423"/>
      <c r="J87" s="423">
        <v>45160.714285714283</v>
      </c>
      <c r="K87" s="286">
        <v>421499.99999999994</v>
      </c>
    </row>
    <row r="88" spans="1:11" s="248" customFormat="1" ht="226.5" customHeight="1">
      <c r="A88" s="248">
        <v>2</v>
      </c>
      <c r="B88" s="373">
        <v>16</v>
      </c>
      <c r="C88" s="383" t="s">
        <v>391</v>
      </c>
      <c r="D88" s="376"/>
      <c r="E88" s="378"/>
      <c r="F88" s="430"/>
      <c r="G88" s="430"/>
      <c r="H88" s="430"/>
      <c r="I88" s="430"/>
      <c r="J88" s="430"/>
      <c r="K88" s="430"/>
    </row>
    <row r="89" spans="1:11" s="248" customFormat="1">
      <c r="A89" s="248">
        <v>3</v>
      </c>
      <c r="B89" s="373" t="s">
        <v>546</v>
      </c>
      <c r="C89" s="385" t="s">
        <v>267</v>
      </c>
      <c r="D89" s="376">
        <v>80</v>
      </c>
      <c r="E89" s="378" t="s">
        <v>237</v>
      </c>
      <c r="F89" s="430"/>
      <c r="G89" s="430"/>
      <c r="H89" s="430"/>
      <c r="I89" s="430"/>
      <c r="J89" s="430"/>
      <c r="K89" s="430"/>
    </row>
    <row r="90" spans="1:11" s="242" customFormat="1">
      <c r="A90" s="242">
        <v>4</v>
      </c>
      <c r="B90" s="373" t="s">
        <v>547</v>
      </c>
      <c r="C90" s="296" t="s">
        <v>497</v>
      </c>
      <c r="D90" s="272"/>
      <c r="E90" s="286"/>
      <c r="F90" s="423">
        <v>278571.42857142852</v>
      </c>
      <c r="G90" s="423"/>
      <c r="H90" s="423"/>
      <c r="I90" s="423"/>
      <c r="J90" s="423">
        <v>33428.571428571428</v>
      </c>
      <c r="K90" s="286">
        <v>311999.99999999994</v>
      </c>
    </row>
    <row r="91" spans="1:11" s="242" customFormat="1">
      <c r="A91" s="242">
        <v>4</v>
      </c>
      <c r="B91" s="373" t="s">
        <v>548</v>
      </c>
      <c r="C91" s="296" t="s">
        <v>495</v>
      </c>
      <c r="D91" s="272"/>
      <c r="E91" s="286"/>
      <c r="F91" s="423">
        <v>128571.42857142855</v>
      </c>
      <c r="G91" s="423"/>
      <c r="H91" s="423"/>
      <c r="I91" s="423"/>
      <c r="J91" s="423">
        <v>15428.571428571428</v>
      </c>
      <c r="K91" s="286">
        <v>143999.99999999997</v>
      </c>
    </row>
    <row r="92" spans="1:11" s="242" customFormat="1">
      <c r="A92" s="242">
        <v>4</v>
      </c>
      <c r="B92" s="373" t="s">
        <v>549</v>
      </c>
      <c r="C92" s="296" t="s">
        <v>496</v>
      </c>
      <c r="D92" s="272"/>
      <c r="E92" s="286"/>
      <c r="F92" s="423">
        <v>21428.571428571428</v>
      </c>
      <c r="G92" s="423"/>
      <c r="H92" s="423"/>
      <c r="I92" s="423"/>
      <c r="J92" s="423">
        <v>2571.4285714285711</v>
      </c>
      <c r="K92" s="286">
        <v>24000</v>
      </c>
    </row>
    <row r="93" spans="1:11" s="248" customFormat="1">
      <c r="A93" s="248">
        <v>3</v>
      </c>
      <c r="B93" s="373" t="s">
        <v>555</v>
      </c>
      <c r="C93" s="341" t="s">
        <v>242</v>
      </c>
      <c r="D93" s="376">
        <v>80</v>
      </c>
      <c r="E93" s="378" t="s">
        <v>237</v>
      </c>
      <c r="F93" s="430"/>
      <c r="G93" s="430"/>
      <c r="H93" s="430"/>
      <c r="I93" s="430"/>
      <c r="J93" s="430"/>
      <c r="K93" s="430"/>
    </row>
    <row r="94" spans="1:11" s="242" customFormat="1">
      <c r="A94" s="242">
        <v>4</v>
      </c>
      <c r="B94" s="373" t="s">
        <v>547</v>
      </c>
      <c r="C94" s="296" t="s">
        <v>497</v>
      </c>
      <c r="D94" s="272"/>
      <c r="E94" s="286"/>
      <c r="F94" s="423">
        <v>394642.8571428571</v>
      </c>
      <c r="G94" s="423"/>
      <c r="H94" s="423"/>
      <c r="I94" s="423"/>
      <c r="J94" s="423">
        <v>47357.142857142855</v>
      </c>
      <c r="K94" s="286">
        <v>441999.99999999994</v>
      </c>
    </row>
    <row r="95" spans="1:11" s="242" customFormat="1">
      <c r="A95" s="242">
        <v>4</v>
      </c>
      <c r="B95" s="373" t="s">
        <v>548</v>
      </c>
      <c r="C95" s="296" t="s">
        <v>495</v>
      </c>
      <c r="D95" s="272"/>
      <c r="E95" s="286"/>
      <c r="F95" s="423">
        <v>182142.85714285713</v>
      </c>
      <c r="G95" s="423"/>
      <c r="H95" s="423"/>
      <c r="I95" s="423"/>
      <c r="J95" s="423">
        <v>21857.142857142859</v>
      </c>
      <c r="K95" s="286">
        <v>204000</v>
      </c>
    </row>
    <row r="96" spans="1:11" s="242" customFormat="1">
      <c r="A96" s="242">
        <v>4</v>
      </c>
      <c r="B96" s="373" t="s">
        <v>549</v>
      </c>
      <c r="C96" s="296" t="s">
        <v>496</v>
      </c>
      <c r="D96" s="272"/>
      <c r="E96" s="286"/>
      <c r="F96" s="423">
        <v>30357.142857142855</v>
      </c>
      <c r="G96" s="423"/>
      <c r="H96" s="423"/>
      <c r="I96" s="423"/>
      <c r="J96" s="423">
        <v>3642.8571428571422</v>
      </c>
      <c r="K96" s="286">
        <v>34000</v>
      </c>
    </row>
    <row r="97" spans="1:11" s="248" customFormat="1">
      <c r="A97" s="248">
        <v>3</v>
      </c>
      <c r="B97" s="373" t="s">
        <v>556</v>
      </c>
      <c r="C97" s="341" t="s">
        <v>252</v>
      </c>
      <c r="D97" s="376">
        <v>80</v>
      </c>
      <c r="E97" s="378" t="s">
        <v>237</v>
      </c>
      <c r="F97" s="430"/>
      <c r="G97" s="430"/>
      <c r="H97" s="430"/>
      <c r="I97" s="430"/>
      <c r="J97" s="430"/>
      <c r="K97" s="430"/>
    </row>
    <row r="98" spans="1:11" s="242" customFormat="1">
      <c r="A98" s="242">
        <v>4</v>
      </c>
      <c r="B98" s="373" t="s">
        <v>547</v>
      </c>
      <c r="C98" s="296" t="s">
        <v>497</v>
      </c>
      <c r="D98" s="272"/>
      <c r="E98" s="286"/>
      <c r="F98" s="423">
        <v>464285.71428571426</v>
      </c>
      <c r="G98" s="423"/>
      <c r="H98" s="423"/>
      <c r="I98" s="423"/>
      <c r="J98" s="423">
        <v>55714.28571428571</v>
      </c>
      <c r="K98" s="286">
        <v>520000</v>
      </c>
    </row>
    <row r="99" spans="1:11" s="242" customFormat="1">
      <c r="A99" s="242">
        <v>4</v>
      </c>
      <c r="B99" s="373" t="s">
        <v>548</v>
      </c>
      <c r="C99" s="296" t="s">
        <v>495</v>
      </c>
      <c r="D99" s="272"/>
      <c r="E99" s="286"/>
      <c r="F99" s="423">
        <v>214285.71428571426</v>
      </c>
      <c r="G99" s="423"/>
      <c r="H99" s="423"/>
      <c r="I99" s="423"/>
      <c r="J99" s="423">
        <v>25714.28571428571</v>
      </c>
      <c r="K99" s="286">
        <v>239999.99999999997</v>
      </c>
    </row>
    <row r="100" spans="1:11" s="242" customFormat="1">
      <c r="A100" s="242">
        <v>4</v>
      </c>
      <c r="B100" s="373" t="s">
        <v>549</v>
      </c>
      <c r="C100" s="296" t="s">
        <v>496</v>
      </c>
      <c r="D100" s="272"/>
      <c r="E100" s="286"/>
      <c r="F100" s="423">
        <v>35714.28571428571</v>
      </c>
      <c r="G100" s="423"/>
      <c r="H100" s="423"/>
      <c r="I100" s="423"/>
      <c r="J100" s="423">
        <v>4285.7142857142853</v>
      </c>
      <c r="K100" s="286">
        <v>39999.999999999993</v>
      </c>
    </row>
    <row r="101" spans="1:11" s="248" customFormat="1">
      <c r="A101" s="248">
        <v>3</v>
      </c>
      <c r="B101" s="373" t="s">
        <v>557</v>
      </c>
      <c r="C101" s="341" t="s">
        <v>253</v>
      </c>
      <c r="D101" s="376">
        <v>30</v>
      </c>
      <c r="E101" s="378" t="s">
        <v>237</v>
      </c>
      <c r="F101" s="430"/>
      <c r="G101" s="430"/>
      <c r="H101" s="430"/>
      <c r="I101" s="430"/>
      <c r="J101" s="430"/>
      <c r="K101" s="430"/>
    </row>
    <row r="102" spans="1:11" s="242" customFormat="1">
      <c r="A102" s="242">
        <v>4</v>
      </c>
      <c r="B102" s="373" t="s">
        <v>547</v>
      </c>
      <c r="C102" s="296" t="s">
        <v>497</v>
      </c>
      <c r="D102" s="272"/>
      <c r="E102" s="286"/>
      <c r="F102" s="423">
        <v>208928.57142857142</v>
      </c>
      <c r="G102" s="423"/>
      <c r="H102" s="423"/>
      <c r="I102" s="423"/>
      <c r="J102" s="423">
        <v>25071.428571428569</v>
      </c>
      <c r="K102" s="286">
        <v>234000</v>
      </c>
    </row>
    <row r="103" spans="1:11" s="242" customFormat="1">
      <c r="A103" s="242">
        <v>4</v>
      </c>
      <c r="B103" s="373" t="s">
        <v>548</v>
      </c>
      <c r="C103" s="296" t="s">
        <v>495</v>
      </c>
      <c r="D103" s="272"/>
      <c r="E103" s="286"/>
      <c r="F103" s="423">
        <v>96428.57142857142</v>
      </c>
      <c r="G103" s="423"/>
      <c r="H103" s="423"/>
      <c r="I103" s="423"/>
      <c r="J103" s="423">
        <v>11571.428571428571</v>
      </c>
      <c r="K103" s="286">
        <v>107999.99999999999</v>
      </c>
    </row>
    <row r="104" spans="1:11" s="242" customFormat="1">
      <c r="A104" s="242">
        <v>4</v>
      </c>
      <c r="B104" s="373" t="s">
        <v>549</v>
      </c>
      <c r="C104" s="296" t="s">
        <v>496</v>
      </c>
      <c r="D104" s="272"/>
      <c r="E104" s="286"/>
      <c r="F104" s="423">
        <v>16071.428571428571</v>
      </c>
      <c r="G104" s="423"/>
      <c r="H104" s="423"/>
      <c r="I104" s="423"/>
      <c r="J104" s="423">
        <v>1928.5714285714284</v>
      </c>
      <c r="K104" s="286">
        <v>18000</v>
      </c>
    </row>
    <row r="105" spans="1:11" s="248" customFormat="1">
      <c r="A105" s="248">
        <v>3</v>
      </c>
      <c r="B105" s="373" t="s">
        <v>558</v>
      </c>
      <c r="C105" s="341" t="s">
        <v>243</v>
      </c>
      <c r="D105" s="376">
        <v>30</v>
      </c>
      <c r="E105" s="378" t="s">
        <v>237</v>
      </c>
      <c r="F105" s="430"/>
      <c r="G105" s="430"/>
      <c r="H105" s="430"/>
      <c r="I105" s="430"/>
      <c r="J105" s="430"/>
      <c r="K105" s="430"/>
    </row>
    <row r="106" spans="1:11" s="242" customFormat="1">
      <c r="A106" s="242">
        <v>4</v>
      </c>
      <c r="B106" s="373" t="s">
        <v>547</v>
      </c>
      <c r="C106" s="296" t="s">
        <v>497</v>
      </c>
      <c r="D106" s="272"/>
      <c r="E106" s="286"/>
      <c r="F106" s="423">
        <v>261160.71428571423</v>
      </c>
      <c r="G106" s="423"/>
      <c r="H106" s="423"/>
      <c r="I106" s="423"/>
      <c r="J106" s="423">
        <v>31339.285714285706</v>
      </c>
      <c r="K106" s="286">
        <v>292499.99999999994</v>
      </c>
    </row>
    <row r="107" spans="1:11" s="242" customFormat="1">
      <c r="A107" s="242">
        <v>4</v>
      </c>
      <c r="B107" s="373" t="s">
        <v>548</v>
      </c>
      <c r="C107" s="296" t="s">
        <v>495</v>
      </c>
      <c r="D107" s="272"/>
      <c r="E107" s="286"/>
      <c r="F107" s="423">
        <v>120535.71428571428</v>
      </c>
      <c r="G107" s="423"/>
      <c r="H107" s="423"/>
      <c r="I107" s="423"/>
      <c r="J107" s="423">
        <v>14464.285714285714</v>
      </c>
      <c r="K107" s="286">
        <v>135000</v>
      </c>
    </row>
    <row r="108" spans="1:11" s="242" customFormat="1">
      <c r="A108" s="242">
        <v>4</v>
      </c>
      <c r="B108" s="373" t="s">
        <v>549</v>
      </c>
      <c r="C108" s="296" t="s">
        <v>496</v>
      </c>
      <c r="D108" s="272"/>
      <c r="E108" s="286"/>
      <c r="F108" s="423">
        <v>20089.285714285714</v>
      </c>
      <c r="G108" s="423"/>
      <c r="H108" s="423"/>
      <c r="I108" s="423"/>
      <c r="J108" s="423">
        <v>2410.7142857142853</v>
      </c>
      <c r="K108" s="286">
        <v>22500</v>
      </c>
    </row>
    <row r="109" spans="1:11" s="248" customFormat="1">
      <c r="A109" s="248">
        <v>3</v>
      </c>
      <c r="B109" s="373" t="s">
        <v>562</v>
      </c>
      <c r="C109" s="341" t="s">
        <v>332</v>
      </c>
      <c r="D109" s="376">
        <v>60</v>
      </c>
      <c r="E109" s="378" t="s">
        <v>237</v>
      </c>
      <c r="F109" s="430"/>
      <c r="G109" s="430"/>
      <c r="H109" s="430"/>
      <c r="I109" s="430"/>
      <c r="J109" s="430"/>
      <c r="K109" s="430"/>
    </row>
    <row r="110" spans="1:11" s="242" customFormat="1">
      <c r="A110" s="242">
        <v>4</v>
      </c>
      <c r="B110" s="373" t="s">
        <v>547</v>
      </c>
      <c r="C110" s="296" t="s">
        <v>497</v>
      </c>
      <c r="D110" s="272"/>
      <c r="E110" s="286"/>
      <c r="F110" s="423">
        <v>598928.57142857136</v>
      </c>
      <c r="G110" s="423"/>
      <c r="H110" s="423"/>
      <c r="I110" s="423"/>
      <c r="J110" s="423">
        <v>71871.42857142858</v>
      </c>
      <c r="K110" s="286">
        <v>670800</v>
      </c>
    </row>
    <row r="111" spans="1:11" s="242" customFormat="1">
      <c r="A111" s="242">
        <v>4</v>
      </c>
      <c r="B111" s="373" t="s">
        <v>548</v>
      </c>
      <c r="C111" s="296" t="s">
        <v>495</v>
      </c>
      <c r="D111" s="272"/>
      <c r="E111" s="286"/>
      <c r="F111" s="423">
        <v>276428.57142857142</v>
      </c>
      <c r="G111" s="423"/>
      <c r="H111" s="423"/>
      <c r="I111" s="423"/>
      <c r="J111" s="423">
        <v>33171.428571428565</v>
      </c>
      <c r="K111" s="286">
        <v>309600</v>
      </c>
    </row>
    <row r="112" spans="1:11" s="242" customFormat="1">
      <c r="A112" s="242">
        <v>4</v>
      </c>
      <c r="B112" s="373" t="s">
        <v>549</v>
      </c>
      <c r="C112" s="296" t="s">
        <v>496</v>
      </c>
      <c r="D112" s="272"/>
      <c r="E112" s="286"/>
      <c r="F112" s="423">
        <v>46071.428571428565</v>
      </c>
      <c r="G112" s="423"/>
      <c r="H112" s="423"/>
      <c r="I112" s="423"/>
      <c r="J112" s="423">
        <v>5528.5714285714275</v>
      </c>
      <c r="K112" s="286">
        <v>51599.999999999993</v>
      </c>
    </row>
    <row r="113" spans="1:12" s="248" customFormat="1">
      <c r="A113" s="248">
        <v>3</v>
      </c>
      <c r="B113" s="373" t="s">
        <v>561</v>
      </c>
      <c r="C113" s="341" t="s">
        <v>348</v>
      </c>
      <c r="D113" s="376">
        <v>60</v>
      </c>
      <c r="E113" s="378" t="s">
        <v>237</v>
      </c>
      <c r="F113" s="430"/>
      <c r="G113" s="430"/>
      <c r="H113" s="430"/>
      <c r="I113" s="430"/>
      <c r="J113" s="430"/>
      <c r="K113" s="430"/>
    </row>
    <row r="114" spans="1:12" s="242" customFormat="1">
      <c r="A114" s="242">
        <v>4</v>
      </c>
      <c r="B114" s="373" t="s">
        <v>547</v>
      </c>
      <c r="C114" s="296" t="s">
        <v>497</v>
      </c>
      <c r="D114" s="272"/>
      <c r="E114" s="286"/>
      <c r="F114" s="423">
        <v>731249.99999999988</v>
      </c>
      <c r="G114" s="423"/>
      <c r="H114" s="423"/>
      <c r="I114" s="423"/>
      <c r="J114" s="423">
        <v>87749.999999999985</v>
      </c>
      <c r="K114" s="286">
        <v>818999.99999999988</v>
      </c>
    </row>
    <row r="115" spans="1:12" s="242" customFormat="1">
      <c r="A115" s="242">
        <v>4</v>
      </c>
      <c r="B115" s="373" t="s">
        <v>548</v>
      </c>
      <c r="C115" s="296" t="s">
        <v>495</v>
      </c>
      <c r="D115" s="272"/>
      <c r="E115" s="286"/>
      <c r="F115" s="423">
        <v>337499.99999999994</v>
      </c>
      <c r="G115" s="423"/>
      <c r="H115" s="423"/>
      <c r="I115" s="423"/>
      <c r="J115" s="423">
        <v>40499.999999999993</v>
      </c>
      <c r="K115" s="286">
        <v>377999.99999999994</v>
      </c>
    </row>
    <row r="116" spans="1:12" s="242" customFormat="1">
      <c r="A116" s="242">
        <v>4</v>
      </c>
      <c r="B116" s="373" t="s">
        <v>549</v>
      </c>
      <c r="C116" s="296" t="s">
        <v>496</v>
      </c>
      <c r="D116" s="272"/>
      <c r="E116" s="286"/>
      <c r="F116" s="423">
        <v>56249.999999999993</v>
      </c>
      <c r="G116" s="423"/>
      <c r="H116" s="423"/>
      <c r="I116" s="423"/>
      <c r="J116" s="423">
        <v>6749.9999999999991</v>
      </c>
      <c r="K116" s="286">
        <v>62999.999999999993</v>
      </c>
    </row>
    <row r="117" spans="1:12" s="248" customFormat="1" ht="330" customHeight="1">
      <c r="A117" s="248">
        <v>2</v>
      </c>
      <c r="B117" s="386">
        <v>17</v>
      </c>
      <c r="C117" s="356" t="s">
        <v>471</v>
      </c>
      <c r="D117" s="376"/>
      <c r="E117" s="346"/>
      <c r="F117" s="430"/>
      <c r="G117" s="430"/>
      <c r="H117" s="430"/>
      <c r="I117" s="430"/>
      <c r="J117" s="430"/>
      <c r="K117" s="430"/>
    </row>
    <row r="118" spans="1:12" s="248" customFormat="1">
      <c r="A118" s="248">
        <v>3</v>
      </c>
      <c r="B118" s="387" t="s">
        <v>546</v>
      </c>
      <c r="C118" s="388" t="s">
        <v>244</v>
      </c>
      <c r="D118" s="376"/>
      <c r="E118" s="354"/>
      <c r="F118" s="430"/>
      <c r="G118" s="430"/>
      <c r="H118" s="430"/>
      <c r="I118" s="430"/>
      <c r="J118" s="430"/>
      <c r="K118" s="430"/>
    </row>
    <row r="119" spans="1:12" s="248" customFormat="1">
      <c r="A119" s="248">
        <v>4</v>
      </c>
      <c r="B119" s="389" t="s">
        <v>547</v>
      </c>
      <c r="C119" s="344" t="s">
        <v>196</v>
      </c>
      <c r="D119" s="376">
        <v>28</v>
      </c>
      <c r="E119" s="354" t="s">
        <v>75</v>
      </c>
      <c r="F119" s="430">
        <v>999999.99999999988</v>
      </c>
      <c r="G119" s="430"/>
      <c r="H119" s="430"/>
      <c r="I119" s="430"/>
      <c r="J119" s="430">
        <v>119999.99999999999</v>
      </c>
      <c r="K119" s="430">
        <v>1119999.9999999998</v>
      </c>
    </row>
    <row r="120" spans="1:12" s="248" customFormat="1">
      <c r="A120" s="248">
        <v>4</v>
      </c>
      <c r="B120" s="389" t="s">
        <v>548</v>
      </c>
      <c r="C120" s="344" t="s">
        <v>269</v>
      </c>
      <c r="D120" s="376">
        <v>191</v>
      </c>
      <c r="E120" s="354" t="s">
        <v>75</v>
      </c>
      <c r="F120" s="430">
        <v>341071.42857142852</v>
      </c>
      <c r="G120" s="430"/>
      <c r="H120" s="430"/>
      <c r="I120" s="430"/>
      <c r="J120" s="430">
        <v>40928.57142857142</v>
      </c>
      <c r="K120" s="430">
        <v>381999.99999999994</v>
      </c>
      <c r="L120" s="256"/>
    </row>
    <row r="121" spans="1:12" s="248" customFormat="1">
      <c r="A121" s="248">
        <v>4</v>
      </c>
      <c r="B121" s="389" t="s">
        <v>549</v>
      </c>
      <c r="C121" s="344" t="s">
        <v>197</v>
      </c>
      <c r="D121" s="376">
        <v>14</v>
      </c>
      <c r="E121" s="354" t="s">
        <v>75</v>
      </c>
      <c r="F121" s="430">
        <v>812500</v>
      </c>
      <c r="G121" s="430"/>
      <c r="H121" s="430"/>
      <c r="I121" s="430"/>
      <c r="J121" s="430">
        <v>97500</v>
      </c>
      <c r="K121" s="430">
        <v>910000</v>
      </c>
      <c r="L121" s="256"/>
    </row>
    <row r="122" spans="1:12" s="248" customFormat="1">
      <c r="A122" s="248">
        <v>4</v>
      </c>
      <c r="B122" s="389" t="s">
        <v>550</v>
      </c>
      <c r="C122" s="344" t="s">
        <v>270</v>
      </c>
      <c r="D122" s="376">
        <v>27</v>
      </c>
      <c r="E122" s="354" t="s">
        <v>75</v>
      </c>
      <c r="F122" s="430">
        <v>48214.28571428571</v>
      </c>
      <c r="G122" s="430"/>
      <c r="H122" s="430"/>
      <c r="I122" s="430"/>
      <c r="J122" s="430">
        <v>5785.7142857142844</v>
      </c>
      <c r="K122" s="430">
        <v>53999.999999999993</v>
      </c>
    </row>
    <row r="123" spans="1:12">
      <c r="A123" s="247">
        <v>3</v>
      </c>
      <c r="B123" s="387" t="s">
        <v>555</v>
      </c>
      <c r="C123" s="388" t="s">
        <v>245</v>
      </c>
      <c r="D123" s="376"/>
      <c r="E123" s="354"/>
      <c r="F123" s="430"/>
      <c r="G123" s="430"/>
      <c r="H123" s="430"/>
      <c r="I123" s="430"/>
      <c r="J123" s="430"/>
      <c r="K123" s="430"/>
    </row>
    <row r="124" spans="1:12">
      <c r="A124" s="247">
        <v>4</v>
      </c>
      <c r="B124" s="389" t="s">
        <v>547</v>
      </c>
      <c r="C124" s="344" t="s">
        <v>196</v>
      </c>
      <c r="D124" s="376">
        <v>2</v>
      </c>
      <c r="E124" s="354" t="s">
        <v>75</v>
      </c>
      <c r="F124" s="430">
        <v>92857.142857142855</v>
      </c>
      <c r="G124" s="430"/>
      <c r="H124" s="430"/>
      <c r="I124" s="430"/>
      <c r="J124" s="430">
        <v>11142.857142857141</v>
      </c>
      <c r="K124" s="430">
        <v>104000</v>
      </c>
    </row>
    <row r="125" spans="1:12">
      <c r="A125" s="247">
        <v>4</v>
      </c>
      <c r="B125" s="389" t="s">
        <v>548</v>
      </c>
      <c r="C125" s="344" t="s">
        <v>269</v>
      </c>
      <c r="D125" s="376">
        <v>19</v>
      </c>
      <c r="E125" s="354" t="s">
        <v>75</v>
      </c>
      <c r="F125" s="430">
        <v>42410.714285714283</v>
      </c>
      <c r="G125" s="430"/>
      <c r="H125" s="430"/>
      <c r="I125" s="430"/>
      <c r="J125" s="430">
        <v>5089.2857142857138</v>
      </c>
      <c r="K125" s="430">
        <v>47500</v>
      </c>
    </row>
    <row r="126" spans="1:12">
      <c r="A126" s="247">
        <v>4</v>
      </c>
      <c r="B126" s="389" t="s">
        <v>549</v>
      </c>
      <c r="C126" s="344" t="s">
        <v>246</v>
      </c>
      <c r="D126" s="376">
        <v>24</v>
      </c>
      <c r="E126" s="354" t="s">
        <v>75</v>
      </c>
      <c r="F126" s="430">
        <v>1757142.857142857</v>
      </c>
      <c r="G126" s="430"/>
      <c r="H126" s="430"/>
      <c r="I126" s="430"/>
      <c r="J126" s="430">
        <v>210857.14285714284</v>
      </c>
      <c r="K126" s="430">
        <v>1968000</v>
      </c>
    </row>
    <row r="127" spans="1:12">
      <c r="A127" s="247">
        <v>4</v>
      </c>
      <c r="B127" s="389" t="s">
        <v>550</v>
      </c>
      <c r="C127" s="344" t="s">
        <v>271</v>
      </c>
      <c r="D127" s="376">
        <v>121</v>
      </c>
      <c r="E127" s="354" t="s">
        <v>75</v>
      </c>
      <c r="F127" s="430">
        <v>270089.28571428568</v>
      </c>
      <c r="G127" s="430"/>
      <c r="H127" s="430"/>
      <c r="I127" s="430"/>
      <c r="J127" s="430">
        <v>32410.714285714283</v>
      </c>
      <c r="K127" s="430">
        <v>302499.99999999994</v>
      </c>
    </row>
    <row r="128" spans="1:12">
      <c r="A128" s="247">
        <v>4</v>
      </c>
      <c r="B128" s="389" t="s">
        <v>551</v>
      </c>
      <c r="C128" s="344" t="s">
        <v>247</v>
      </c>
      <c r="D128" s="376">
        <v>11</v>
      </c>
      <c r="E128" s="354" t="s">
        <v>75</v>
      </c>
      <c r="F128" s="430">
        <v>982142.85714285704</v>
      </c>
      <c r="G128" s="430"/>
      <c r="H128" s="430"/>
      <c r="I128" s="430"/>
      <c r="J128" s="430">
        <v>117857.14285714283</v>
      </c>
      <c r="K128" s="430">
        <v>1099999.9999999998</v>
      </c>
    </row>
    <row r="129" spans="1:11">
      <c r="A129" s="247">
        <v>4</v>
      </c>
      <c r="B129" s="389" t="s">
        <v>552</v>
      </c>
      <c r="C129" s="344" t="s">
        <v>272</v>
      </c>
      <c r="D129" s="376">
        <v>53</v>
      </c>
      <c r="E129" s="354" t="s">
        <v>75</v>
      </c>
      <c r="F129" s="430">
        <v>118303.57142857142</v>
      </c>
      <c r="G129" s="430"/>
      <c r="H129" s="430"/>
      <c r="I129" s="430"/>
      <c r="J129" s="430">
        <v>14196.428571428571</v>
      </c>
      <c r="K129" s="430">
        <v>132500</v>
      </c>
    </row>
    <row r="130" spans="1:11">
      <c r="A130" s="247">
        <v>4</v>
      </c>
      <c r="B130" s="390" t="s">
        <v>553</v>
      </c>
      <c r="C130" s="344" t="s">
        <v>248</v>
      </c>
      <c r="D130" s="376">
        <v>5</v>
      </c>
      <c r="E130" s="354" t="s">
        <v>75</v>
      </c>
      <c r="F130" s="430">
        <v>558035.7142857142</v>
      </c>
      <c r="G130" s="430"/>
      <c r="H130" s="430"/>
      <c r="I130" s="430"/>
      <c r="J130" s="430">
        <v>66964.285714285696</v>
      </c>
      <c r="K130" s="430">
        <v>624999.99999999988</v>
      </c>
    </row>
    <row r="131" spans="1:11">
      <c r="A131" s="247">
        <v>4</v>
      </c>
      <c r="B131" s="390" t="s">
        <v>554</v>
      </c>
      <c r="C131" s="344" t="s">
        <v>273</v>
      </c>
      <c r="D131" s="376">
        <v>30</v>
      </c>
      <c r="E131" s="354" t="s">
        <v>75</v>
      </c>
      <c r="F131" s="430">
        <v>80357.142857142855</v>
      </c>
      <c r="G131" s="430"/>
      <c r="H131" s="430"/>
      <c r="I131" s="430"/>
      <c r="J131" s="430">
        <v>9642.8571428571413</v>
      </c>
      <c r="K131" s="430">
        <v>90000</v>
      </c>
    </row>
    <row r="132" spans="1:11">
      <c r="A132" s="247">
        <v>4</v>
      </c>
      <c r="B132" s="389" t="s">
        <v>563</v>
      </c>
      <c r="C132" s="344" t="s">
        <v>249</v>
      </c>
      <c r="D132" s="376">
        <v>3</v>
      </c>
      <c r="E132" s="354" t="s">
        <v>75</v>
      </c>
      <c r="F132" s="430">
        <v>401785.71428571426</v>
      </c>
      <c r="G132" s="430"/>
      <c r="H132" s="430"/>
      <c r="I132" s="430"/>
      <c r="J132" s="430">
        <v>48214.28571428571</v>
      </c>
      <c r="K132" s="430">
        <v>450000</v>
      </c>
    </row>
    <row r="133" spans="1:11">
      <c r="A133" s="247">
        <v>4</v>
      </c>
      <c r="B133" s="389" t="s">
        <v>564</v>
      </c>
      <c r="C133" s="344" t="s">
        <v>274</v>
      </c>
      <c r="D133" s="376">
        <v>8</v>
      </c>
      <c r="E133" s="354" t="s">
        <v>75</v>
      </c>
      <c r="F133" s="430">
        <v>24999.999999999996</v>
      </c>
      <c r="G133" s="430"/>
      <c r="H133" s="430"/>
      <c r="I133" s="430"/>
      <c r="J133" s="430">
        <v>2999.9999999999995</v>
      </c>
      <c r="K133" s="430">
        <v>27999.999999999996</v>
      </c>
    </row>
    <row r="134" spans="1:11">
      <c r="A134" s="247">
        <v>3</v>
      </c>
      <c r="B134" s="387" t="s">
        <v>556</v>
      </c>
      <c r="C134" s="388" t="s">
        <v>333</v>
      </c>
      <c r="D134" s="376"/>
      <c r="E134" s="354"/>
      <c r="F134" s="430"/>
      <c r="G134" s="430"/>
      <c r="H134" s="430"/>
      <c r="I134" s="430"/>
      <c r="J134" s="430"/>
      <c r="K134" s="430"/>
    </row>
    <row r="135" spans="1:11">
      <c r="A135" s="247">
        <v>4</v>
      </c>
      <c r="B135" s="390" t="s">
        <v>547</v>
      </c>
      <c r="C135" s="344" t="s">
        <v>334</v>
      </c>
      <c r="D135" s="376">
        <v>6</v>
      </c>
      <c r="E135" s="354" t="s">
        <v>75</v>
      </c>
      <c r="F135" s="430">
        <v>1339285.7142857141</v>
      </c>
      <c r="G135" s="430"/>
      <c r="H135" s="430"/>
      <c r="I135" s="430"/>
      <c r="J135" s="430">
        <v>160714.28571428568</v>
      </c>
      <c r="K135" s="430">
        <v>1499999.9999999998</v>
      </c>
    </row>
    <row r="136" spans="1:11">
      <c r="A136" s="247">
        <v>4</v>
      </c>
      <c r="B136" s="390" t="s">
        <v>548</v>
      </c>
      <c r="C136" s="344" t="s">
        <v>335</v>
      </c>
      <c r="D136" s="376">
        <v>34</v>
      </c>
      <c r="E136" s="354" t="s">
        <v>75</v>
      </c>
      <c r="F136" s="430">
        <v>136607.14285714284</v>
      </c>
      <c r="G136" s="430"/>
      <c r="H136" s="430"/>
      <c r="I136" s="430"/>
      <c r="J136" s="430">
        <v>16392.857142857141</v>
      </c>
      <c r="K136" s="430">
        <v>152999.99999999997</v>
      </c>
    </row>
    <row r="137" spans="1:11" ht="315.75" customHeight="1">
      <c r="A137" s="247">
        <v>2</v>
      </c>
      <c r="B137" s="386">
        <v>18</v>
      </c>
      <c r="C137" s="356" t="s">
        <v>475</v>
      </c>
      <c r="D137" s="376"/>
      <c r="E137" s="346"/>
      <c r="F137" s="430"/>
      <c r="G137" s="430"/>
      <c r="H137" s="430"/>
      <c r="I137" s="430"/>
      <c r="J137" s="430"/>
      <c r="K137" s="430"/>
    </row>
    <row r="138" spans="1:11">
      <c r="A138" s="247">
        <v>3</v>
      </c>
      <c r="B138" s="387" t="s">
        <v>546</v>
      </c>
      <c r="C138" s="388" t="s">
        <v>244</v>
      </c>
      <c r="D138" s="376"/>
      <c r="E138" s="354"/>
      <c r="F138" s="430"/>
      <c r="G138" s="430"/>
      <c r="H138" s="430"/>
      <c r="I138" s="430"/>
      <c r="J138" s="430"/>
      <c r="K138" s="430"/>
    </row>
    <row r="139" spans="1:11">
      <c r="A139" s="247">
        <v>4</v>
      </c>
      <c r="B139" s="389" t="s">
        <v>547</v>
      </c>
      <c r="C139" s="344" t="s">
        <v>197</v>
      </c>
      <c r="D139" s="376">
        <v>1</v>
      </c>
      <c r="E139" s="354" t="s">
        <v>75</v>
      </c>
      <c r="F139" s="430">
        <v>42857.142857142855</v>
      </c>
      <c r="G139" s="430"/>
      <c r="H139" s="430"/>
      <c r="I139" s="430"/>
      <c r="J139" s="430">
        <v>5142.8571428571422</v>
      </c>
      <c r="K139" s="430">
        <v>48000</v>
      </c>
    </row>
    <row r="140" spans="1:11">
      <c r="A140" s="247">
        <v>4</v>
      </c>
      <c r="B140" s="389" t="s">
        <v>548</v>
      </c>
      <c r="C140" s="344" t="s">
        <v>270</v>
      </c>
      <c r="D140" s="376">
        <v>3</v>
      </c>
      <c r="E140" s="354" t="s">
        <v>75</v>
      </c>
      <c r="F140" s="430">
        <v>4419.6428571428569</v>
      </c>
      <c r="G140" s="430"/>
      <c r="H140" s="430"/>
      <c r="I140" s="430"/>
      <c r="J140" s="430">
        <v>530.35714285714278</v>
      </c>
      <c r="K140" s="430">
        <v>4950</v>
      </c>
    </row>
    <row r="141" spans="1:11">
      <c r="A141" s="247">
        <v>3</v>
      </c>
      <c r="B141" s="391" t="s">
        <v>555</v>
      </c>
      <c r="C141" s="388" t="s">
        <v>245</v>
      </c>
      <c r="D141" s="376"/>
      <c r="E141" s="354"/>
      <c r="F141" s="430"/>
      <c r="G141" s="430"/>
      <c r="H141" s="430"/>
      <c r="I141" s="430"/>
      <c r="J141" s="430"/>
      <c r="K141" s="430"/>
    </row>
    <row r="142" spans="1:11">
      <c r="A142" s="247">
        <v>4</v>
      </c>
      <c r="B142" s="389" t="s">
        <v>547</v>
      </c>
      <c r="C142" s="344" t="s">
        <v>246</v>
      </c>
      <c r="D142" s="376">
        <v>65</v>
      </c>
      <c r="E142" s="354" t="s">
        <v>75</v>
      </c>
      <c r="F142" s="430">
        <v>4642857.1428571427</v>
      </c>
      <c r="G142" s="430"/>
      <c r="H142" s="430"/>
      <c r="I142" s="430"/>
      <c r="J142" s="430">
        <v>557142.85714285704</v>
      </c>
      <c r="K142" s="430">
        <v>5200000</v>
      </c>
    </row>
    <row r="143" spans="1:11">
      <c r="A143" s="247">
        <v>4</v>
      </c>
      <c r="B143" s="389" t="s">
        <v>548</v>
      </c>
      <c r="C143" s="344" t="s">
        <v>271</v>
      </c>
      <c r="D143" s="376">
        <v>530</v>
      </c>
      <c r="E143" s="354" t="s">
        <v>75</v>
      </c>
      <c r="F143" s="430">
        <v>1183035.7142857141</v>
      </c>
      <c r="G143" s="430"/>
      <c r="H143" s="430"/>
      <c r="I143" s="430"/>
      <c r="J143" s="430">
        <v>141964.28571428571</v>
      </c>
      <c r="K143" s="430">
        <v>1324999.9999999998</v>
      </c>
    </row>
    <row r="144" spans="1:11">
      <c r="A144" s="247">
        <v>4</v>
      </c>
      <c r="B144" s="389" t="s">
        <v>549</v>
      </c>
      <c r="C144" s="344" t="s">
        <v>247</v>
      </c>
      <c r="D144" s="376">
        <v>24</v>
      </c>
      <c r="E144" s="354" t="s">
        <v>75</v>
      </c>
      <c r="F144" s="430">
        <v>2142857.1428571427</v>
      </c>
      <c r="G144" s="430"/>
      <c r="H144" s="430"/>
      <c r="I144" s="430"/>
      <c r="J144" s="430">
        <v>257142.8571428571</v>
      </c>
      <c r="K144" s="430">
        <v>2400000</v>
      </c>
    </row>
    <row r="145" spans="1:11">
      <c r="A145" s="247">
        <v>4</v>
      </c>
      <c r="B145" s="389" t="s">
        <v>550</v>
      </c>
      <c r="C145" s="344" t="s">
        <v>272</v>
      </c>
      <c r="D145" s="376">
        <v>114</v>
      </c>
      <c r="E145" s="354" t="s">
        <v>75</v>
      </c>
      <c r="F145" s="430">
        <v>356249.99999999994</v>
      </c>
      <c r="G145" s="430"/>
      <c r="H145" s="430"/>
      <c r="I145" s="430"/>
      <c r="J145" s="430">
        <v>42749.999999999993</v>
      </c>
      <c r="K145" s="430">
        <v>398999.99999999994</v>
      </c>
    </row>
    <row r="146" spans="1:11">
      <c r="A146" s="247">
        <v>4</v>
      </c>
      <c r="B146" s="389" t="s">
        <v>551</v>
      </c>
      <c r="C146" s="344" t="s">
        <v>248</v>
      </c>
      <c r="D146" s="376">
        <v>11</v>
      </c>
      <c r="E146" s="354" t="s">
        <v>75</v>
      </c>
      <c r="F146" s="430">
        <v>1473214.2857142857</v>
      </c>
      <c r="G146" s="430"/>
      <c r="H146" s="430"/>
      <c r="I146" s="430"/>
      <c r="J146" s="430">
        <v>176785.71428571429</v>
      </c>
      <c r="K146" s="430">
        <v>1650000</v>
      </c>
    </row>
    <row r="147" spans="1:11">
      <c r="A147" s="247">
        <v>4</v>
      </c>
      <c r="B147" s="389" t="s">
        <v>552</v>
      </c>
      <c r="C147" s="344" t="s">
        <v>273</v>
      </c>
      <c r="D147" s="376">
        <v>61</v>
      </c>
      <c r="E147" s="354" t="s">
        <v>75</v>
      </c>
      <c r="F147" s="430">
        <v>245089.28571428571</v>
      </c>
      <c r="G147" s="430"/>
      <c r="H147" s="430"/>
      <c r="I147" s="430"/>
      <c r="J147" s="430">
        <v>29410.714285714283</v>
      </c>
      <c r="K147" s="430">
        <v>274500</v>
      </c>
    </row>
    <row r="148" spans="1:11">
      <c r="A148" s="247">
        <v>4</v>
      </c>
      <c r="B148" s="389" t="s">
        <v>553</v>
      </c>
      <c r="C148" s="344" t="s">
        <v>249</v>
      </c>
      <c r="D148" s="376">
        <v>1</v>
      </c>
      <c r="E148" s="354" t="s">
        <v>75</v>
      </c>
      <c r="F148" s="430">
        <v>160714.28571428571</v>
      </c>
      <c r="G148" s="430"/>
      <c r="H148" s="430"/>
      <c r="I148" s="430"/>
      <c r="J148" s="430">
        <v>19285.714285714286</v>
      </c>
      <c r="K148" s="430">
        <v>180000</v>
      </c>
    </row>
    <row r="149" spans="1:11">
      <c r="A149" s="247">
        <v>4</v>
      </c>
      <c r="B149" s="389" t="s">
        <v>554</v>
      </c>
      <c r="C149" s="344" t="s">
        <v>274</v>
      </c>
      <c r="D149" s="376">
        <v>1</v>
      </c>
      <c r="E149" s="354" t="s">
        <v>75</v>
      </c>
      <c r="F149" s="430">
        <v>4017.8571428571427</v>
      </c>
      <c r="G149" s="430"/>
      <c r="H149" s="430"/>
      <c r="I149" s="430"/>
      <c r="J149" s="430">
        <v>482.14285714285711</v>
      </c>
      <c r="K149" s="430">
        <v>4500</v>
      </c>
    </row>
    <row r="150" spans="1:11" ht="154">
      <c r="A150" s="247">
        <v>2</v>
      </c>
      <c r="B150" s="389">
        <v>19</v>
      </c>
      <c r="C150" s="344" t="s">
        <v>314</v>
      </c>
      <c r="D150" s="376"/>
      <c r="E150" s="354"/>
      <c r="F150" s="430"/>
      <c r="G150" s="430"/>
      <c r="H150" s="430"/>
      <c r="I150" s="430"/>
      <c r="J150" s="430"/>
      <c r="K150" s="430"/>
    </row>
    <row r="151" spans="1:11">
      <c r="A151" s="247">
        <v>3</v>
      </c>
      <c r="B151" s="516" t="s">
        <v>546</v>
      </c>
      <c r="C151" s="392" t="s">
        <v>275</v>
      </c>
      <c r="D151" s="376">
        <v>13</v>
      </c>
      <c r="E151" s="354" t="s">
        <v>237</v>
      </c>
      <c r="F151" s="430">
        <v>150892.85714285713</v>
      </c>
      <c r="G151" s="430"/>
      <c r="H151" s="430"/>
      <c r="I151" s="430"/>
      <c r="J151" s="430">
        <v>18107.142857142855</v>
      </c>
      <c r="K151" s="430">
        <v>169000</v>
      </c>
    </row>
    <row r="152" spans="1:11">
      <c r="A152" s="247">
        <v>3</v>
      </c>
      <c r="B152" s="516" t="s">
        <v>555</v>
      </c>
      <c r="C152" s="392" t="s">
        <v>276</v>
      </c>
      <c r="D152" s="376">
        <v>27</v>
      </c>
      <c r="E152" s="354" t="s">
        <v>237</v>
      </c>
      <c r="F152" s="430">
        <v>482142.8571428571</v>
      </c>
      <c r="G152" s="430"/>
      <c r="H152" s="430"/>
      <c r="I152" s="430"/>
      <c r="J152" s="430">
        <v>57857.142857142855</v>
      </c>
      <c r="K152" s="430">
        <v>540000</v>
      </c>
    </row>
    <row r="153" spans="1:11">
      <c r="A153" s="247">
        <v>3</v>
      </c>
      <c r="B153" s="389" t="s">
        <v>556</v>
      </c>
      <c r="C153" s="392" t="s">
        <v>277</v>
      </c>
      <c r="D153" s="376">
        <v>8</v>
      </c>
      <c r="E153" s="354" t="s">
        <v>237</v>
      </c>
      <c r="F153" s="430">
        <v>342857.14285714284</v>
      </c>
      <c r="G153" s="430"/>
      <c r="H153" s="430"/>
      <c r="I153" s="430"/>
      <c r="J153" s="430">
        <v>41142.857142857138</v>
      </c>
      <c r="K153" s="430">
        <v>384000</v>
      </c>
    </row>
    <row r="154" spans="1:11">
      <c r="A154" s="247">
        <v>3</v>
      </c>
      <c r="B154" s="389" t="s">
        <v>557</v>
      </c>
      <c r="C154" s="392" t="s">
        <v>278</v>
      </c>
      <c r="D154" s="376">
        <v>15</v>
      </c>
      <c r="E154" s="354" t="s">
        <v>237</v>
      </c>
      <c r="F154" s="430">
        <v>937499.99999999988</v>
      </c>
      <c r="G154" s="430"/>
      <c r="H154" s="430"/>
      <c r="I154" s="430"/>
      <c r="J154" s="430">
        <v>112499.99999999999</v>
      </c>
      <c r="K154" s="430">
        <v>1049999.9999999998</v>
      </c>
    </row>
    <row r="155" spans="1:11" ht="78" customHeight="1">
      <c r="A155" s="247">
        <v>2</v>
      </c>
      <c r="B155" s="340">
        <v>20</v>
      </c>
      <c r="C155" s="356" t="s">
        <v>384</v>
      </c>
      <c r="D155" s="376">
        <v>944</v>
      </c>
      <c r="E155" s="346" t="s">
        <v>250</v>
      </c>
      <c r="F155" s="430">
        <v>227571.42857142855</v>
      </c>
      <c r="G155" s="430"/>
      <c r="H155" s="430"/>
      <c r="I155" s="430"/>
      <c r="J155" s="430">
        <v>27308.571428571428</v>
      </c>
      <c r="K155" s="430">
        <v>254879.99999999997</v>
      </c>
    </row>
    <row r="156" spans="1:11" ht="63" customHeight="1">
      <c r="A156" s="247">
        <v>2</v>
      </c>
      <c r="B156" s="340">
        <f t="shared" ref="B156:B162" si="0">B155+1</f>
        <v>21</v>
      </c>
      <c r="C156" s="356" t="s">
        <v>315</v>
      </c>
      <c r="D156" s="376">
        <v>944</v>
      </c>
      <c r="E156" s="346" t="s">
        <v>250</v>
      </c>
      <c r="F156" s="430">
        <v>674285.7142857142</v>
      </c>
      <c r="G156" s="430"/>
      <c r="H156" s="430"/>
      <c r="I156" s="430"/>
      <c r="J156" s="430">
        <v>80914.28571428571</v>
      </c>
      <c r="K156" s="430">
        <v>755199.99999999988</v>
      </c>
    </row>
    <row r="157" spans="1:11" ht="56">
      <c r="A157" s="247">
        <v>2</v>
      </c>
      <c r="B157" s="340">
        <f t="shared" si="0"/>
        <v>22</v>
      </c>
      <c r="C157" s="356" t="s">
        <v>316</v>
      </c>
      <c r="D157" s="376">
        <v>58</v>
      </c>
      <c r="E157" s="346" t="s">
        <v>75</v>
      </c>
      <c r="F157" s="430">
        <v>36249.999999999993</v>
      </c>
      <c r="G157" s="430"/>
      <c r="H157" s="430"/>
      <c r="I157" s="430"/>
      <c r="J157" s="430">
        <v>4349.9999999999991</v>
      </c>
      <c r="K157" s="430">
        <v>40599.999999999993</v>
      </c>
    </row>
    <row r="158" spans="1:11" s="248" customFormat="1" ht="98">
      <c r="A158" s="248">
        <v>2</v>
      </c>
      <c r="B158" s="340">
        <f t="shared" si="0"/>
        <v>23</v>
      </c>
      <c r="C158" s="359" t="s">
        <v>285</v>
      </c>
      <c r="D158" s="376">
        <v>70</v>
      </c>
      <c r="E158" s="357" t="s">
        <v>31</v>
      </c>
      <c r="F158" s="430">
        <v>21874.999999999996</v>
      </c>
      <c r="G158" s="430"/>
      <c r="H158" s="430"/>
      <c r="I158" s="430"/>
      <c r="J158" s="430">
        <v>2624.9999999999995</v>
      </c>
      <c r="K158" s="430">
        <v>24499.999999999996</v>
      </c>
    </row>
    <row r="159" spans="1:11" s="248" customFormat="1" ht="63" customHeight="1">
      <c r="A159" s="248">
        <v>2</v>
      </c>
      <c r="B159" s="340">
        <f t="shared" si="0"/>
        <v>24</v>
      </c>
      <c r="C159" s="359" t="s">
        <v>317</v>
      </c>
      <c r="D159" s="376">
        <v>20</v>
      </c>
      <c r="E159" s="357" t="s">
        <v>31</v>
      </c>
      <c r="F159" s="430">
        <v>80357.142857142855</v>
      </c>
      <c r="G159" s="430"/>
      <c r="H159" s="430"/>
      <c r="I159" s="430"/>
      <c r="J159" s="430">
        <v>9642.8571428571413</v>
      </c>
      <c r="K159" s="430">
        <v>90000</v>
      </c>
    </row>
    <row r="160" spans="1:11" s="248" customFormat="1" ht="84">
      <c r="A160" s="248">
        <v>2</v>
      </c>
      <c r="B160" s="340">
        <v>25</v>
      </c>
      <c r="C160" s="359" t="s">
        <v>318</v>
      </c>
      <c r="D160" s="376">
        <v>150</v>
      </c>
      <c r="E160" s="357" t="s">
        <v>31</v>
      </c>
      <c r="F160" s="430">
        <v>180803.57142857139</v>
      </c>
      <c r="G160" s="430"/>
      <c r="H160" s="430"/>
      <c r="I160" s="430"/>
      <c r="J160" s="430">
        <v>21696.428571428565</v>
      </c>
      <c r="K160" s="430">
        <v>202499.99999999994</v>
      </c>
    </row>
    <row r="161" spans="1:11" s="248" customFormat="1" ht="70">
      <c r="A161" s="248">
        <v>2</v>
      </c>
      <c r="B161" s="340">
        <v>26</v>
      </c>
      <c r="C161" s="359" t="s">
        <v>286</v>
      </c>
      <c r="D161" s="376">
        <v>50</v>
      </c>
      <c r="E161" s="346" t="s">
        <v>31</v>
      </c>
      <c r="F161" s="430">
        <v>245535.71428571426</v>
      </c>
      <c r="G161" s="430"/>
      <c r="H161" s="430"/>
      <c r="I161" s="430"/>
      <c r="J161" s="430">
        <v>29464.28571428571</v>
      </c>
      <c r="K161" s="430">
        <v>275000</v>
      </c>
    </row>
    <row r="162" spans="1:11" s="248" customFormat="1" ht="56">
      <c r="A162" s="248">
        <v>2</v>
      </c>
      <c r="B162" s="340">
        <f t="shared" si="0"/>
        <v>27</v>
      </c>
      <c r="C162" s="356" t="s">
        <v>287</v>
      </c>
      <c r="D162" s="376">
        <v>270</v>
      </c>
      <c r="E162" s="346" t="s">
        <v>31</v>
      </c>
      <c r="F162" s="430">
        <v>433928.57142857136</v>
      </c>
      <c r="G162" s="430"/>
      <c r="H162" s="430"/>
      <c r="I162" s="430"/>
      <c r="J162" s="430">
        <v>52071.428571428565</v>
      </c>
      <c r="K162" s="430">
        <v>485999.99999999994</v>
      </c>
    </row>
    <row r="163" spans="1:11" s="248" customFormat="1" ht="61.5" customHeight="1">
      <c r="A163" s="248">
        <v>2</v>
      </c>
      <c r="B163" s="340">
        <v>28</v>
      </c>
      <c r="C163" s="356" t="s">
        <v>319</v>
      </c>
      <c r="D163" s="376">
        <v>3878</v>
      </c>
      <c r="E163" s="346" t="s">
        <v>31</v>
      </c>
      <c r="F163" s="430">
        <v>1904374.9999999998</v>
      </c>
      <c r="G163" s="430"/>
      <c r="H163" s="430"/>
      <c r="I163" s="430"/>
      <c r="J163" s="430">
        <v>228524.99999999994</v>
      </c>
      <c r="K163" s="430">
        <v>2132899.9999999995</v>
      </c>
    </row>
    <row r="164" spans="1:11" s="248" customFormat="1" ht="61.5" customHeight="1">
      <c r="A164" s="248">
        <v>2</v>
      </c>
      <c r="B164" s="340">
        <v>29</v>
      </c>
      <c r="C164" s="356" t="s">
        <v>526</v>
      </c>
      <c r="D164" s="376"/>
      <c r="E164" s="346"/>
      <c r="F164" s="430"/>
      <c r="G164" s="430"/>
      <c r="H164" s="430"/>
      <c r="I164" s="430"/>
      <c r="J164" s="430"/>
      <c r="K164" s="430"/>
    </row>
    <row r="165" spans="1:11" s="248" customFormat="1" ht="136.5" customHeight="1">
      <c r="A165" s="248">
        <v>3</v>
      </c>
      <c r="B165" s="519" t="s">
        <v>546</v>
      </c>
      <c r="C165" s="356" t="s">
        <v>386</v>
      </c>
      <c r="D165" s="376">
        <v>1147</v>
      </c>
      <c r="E165" s="346" t="s">
        <v>237</v>
      </c>
      <c r="F165" s="430">
        <v>30723.214285714286</v>
      </c>
      <c r="G165" s="430"/>
      <c r="H165" s="430"/>
      <c r="I165" s="430"/>
      <c r="J165" s="430">
        <v>3686.7857142857138</v>
      </c>
      <c r="K165" s="430">
        <v>34410</v>
      </c>
    </row>
    <row r="166" spans="1:11" s="248" customFormat="1">
      <c r="A166" s="248">
        <v>3</v>
      </c>
      <c r="B166" s="519" t="s">
        <v>555</v>
      </c>
      <c r="C166" s="356" t="s">
        <v>254</v>
      </c>
      <c r="D166" s="376">
        <v>4644</v>
      </c>
      <c r="E166" s="346" t="s">
        <v>237</v>
      </c>
      <c r="F166" s="430">
        <v>145124.99999999997</v>
      </c>
      <c r="G166" s="430"/>
      <c r="H166" s="430"/>
      <c r="I166" s="430"/>
      <c r="J166" s="430">
        <v>17414.999999999996</v>
      </c>
      <c r="K166" s="430">
        <v>162539.99999999997</v>
      </c>
    </row>
    <row r="167" spans="1:11" s="248" customFormat="1" ht="150" customHeight="1">
      <c r="A167" s="248">
        <v>2</v>
      </c>
      <c r="B167" s="340">
        <v>30</v>
      </c>
      <c r="C167" s="356" t="s">
        <v>288</v>
      </c>
      <c r="D167" s="376">
        <v>2</v>
      </c>
      <c r="E167" s="346" t="s">
        <v>75</v>
      </c>
      <c r="F167" s="430">
        <v>66071.428571428565</v>
      </c>
      <c r="G167" s="430"/>
      <c r="H167" s="430"/>
      <c r="I167" s="430"/>
      <c r="J167" s="430">
        <v>7928.5714285714275</v>
      </c>
      <c r="K167" s="430">
        <v>74000</v>
      </c>
    </row>
    <row r="168" spans="1:11" s="248" customFormat="1" ht="56">
      <c r="A168" s="248">
        <v>2</v>
      </c>
      <c r="B168" s="340">
        <f>B167+1</f>
        <v>31</v>
      </c>
      <c r="C168" s="393" t="s">
        <v>479</v>
      </c>
      <c r="D168" s="376">
        <v>1058</v>
      </c>
      <c r="E168" s="342" t="s">
        <v>31</v>
      </c>
      <c r="F168" s="430">
        <v>661249.99999999988</v>
      </c>
      <c r="G168" s="430"/>
      <c r="H168" s="430"/>
      <c r="I168" s="430"/>
      <c r="J168" s="430">
        <v>79349.999999999985</v>
      </c>
      <c r="K168" s="430">
        <v>740599.99999999988</v>
      </c>
    </row>
    <row r="169" spans="1:11" s="248" customFormat="1" ht="56">
      <c r="A169" s="248">
        <v>2</v>
      </c>
      <c r="B169" s="340">
        <f>B168+1</f>
        <v>32</v>
      </c>
      <c r="C169" s="393" t="s">
        <v>480</v>
      </c>
      <c r="D169" s="376">
        <v>287</v>
      </c>
      <c r="E169" s="342" t="s">
        <v>31</v>
      </c>
      <c r="F169" s="430">
        <v>320312.49999999994</v>
      </c>
      <c r="G169" s="430"/>
      <c r="H169" s="430"/>
      <c r="I169" s="430"/>
      <c r="J169" s="430">
        <v>38437.5</v>
      </c>
      <c r="K169" s="430">
        <v>358749.99999999994</v>
      </c>
    </row>
    <row r="170" spans="1:11" s="248" customFormat="1" ht="42">
      <c r="A170" s="248">
        <v>2</v>
      </c>
      <c r="B170" s="340">
        <v>33</v>
      </c>
      <c r="C170" s="358" t="s">
        <v>289</v>
      </c>
      <c r="D170" s="376">
        <v>174</v>
      </c>
      <c r="E170" s="342" t="s">
        <v>31</v>
      </c>
      <c r="F170" s="430">
        <v>54374.999999999993</v>
      </c>
      <c r="G170" s="430"/>
      <c r="H170" s="430"/>
      <c r="I170" s="430"/>
      <c r="J170" s="430">
        <v>6524.9999999999991</v>
      </c>
      <c r="K170" s="430">
        <v>60899.999999999993</v>
      </c>
    </row>
    <row r="171" spans="1:11" s="248" customFormat="1" ht="84">
      <c r="A171" s="248">
        <v>2</v>
      </c>
      <c r="B171" s="340">
        <v>34</v>
      </c>
      <c r="C171" s="358" t="s">
        <v>290</v>
      </c>
      <c r="D171" s="376">
        <v>50</v>
      </c>
      <c r="E171" s="342" t="s">
        <v>31</v>
      </c>
      <c r="F171" s="430">
        <v>15624.999999999996</v>
      </c>
      <c r="G171" s="430"/>
      <c r="H171" s="430"/>
      <c r="I171" s="430"/>
      <c r="J171" s="430">
        <v>1874.9999999999995</v>
      </c>
      <c r="K171" s="430">
        <v>17499.999999999996</v>
      </c>
    </row>
    <row r="172" spans="1:11" s="248" customFormat="1" ht="106.5" customHeight="1">
      <c r="A172" s="248">
        <v>2</v>
      </c>
      <c r="B172" s="340">
        <v>35</v>
      </c>
      <c r="C172" s="358" t="s">
        <v>291</v>
      </c>
      <c r="D172" s="376">
        <v>50</v>
      </c>
      <c r="E172" s="342" t="s">
        <v>31</v>
      </c>
      <c r="F172" s="430">
        <v>357142.8571428571</v>
      </c>
      <c r="G172" s="430"/>
      <c r="H172" s="430"/>
      <c r="I172" s="430"/>
      <c r="J172" s="430">
        <v>42857.142857142848</v>
      </c>
      <c r="K172" s="430">
        <v>399999.99999999994</v>
      </c>
    </row>
    <row r="173" spans="1:11" s="248" customFormat="1" ht="31.5" customHeight="1">
      <c r="A173" s="248">
        <v>2</v>
      </c>
      <c r="B173" s="342">
        <v>36</v>
      </c>
      <c r="C173" s="394" t="s">
        <v>484</v>
      </c>
      <c r="D173" s="376">
        <v>250</v>
      </c>
      <c r="E173" s="342" t="s">
        <v>80</v>
      </c>
      <c r="F173" s="430">
        <v>20089.28571428571</v>
      </c>
      <c r="G173" s="430"/>
      <c r="H173" s="430"/>
      <c r="I173" s="430"/>
      <c r="J173" s="430">
        <v>2410.7142857142853</v>
      </c>
      <c r="K173" s="430">
        <v>22499.999999999996</v>
      </c>
    </row>
    <row r="174" spans="1:11" s="248" customFormat="1" ht="42">
      <c r="A174" s="248">
        <v>2</v>
      </c>
      <c r="B174" s="342">
        <v>37</v>
      </c>
      <c r="C174" s="394" t="s">
        <v>482</v>
      </c>
      <c r="D174" s="376">
        <v>250</v>
      </c>
      <c r="E174" s="342" t="s">
        <v>80</v>
      </c>
      <c r="F174" s="430">
        <v>22321.428571428569</v>
      </c>
      <c r="G174" s="430"/>
      <c r="H174" s="430"/>
      <c r="I174" s="430"/>
      <c r="J174" s="430">
        <v>2678.5714285714284</v>
      </c>
      <c r="K174" s="430">
        <v>24999.999999999996</v>
      </c>
    </row>
    <row r="175" spans="1:11" s="248" customFormat="1" ht="44.25" customHeight="1">
      <c r="A175" s="248">
        <v>2</v>
      </c>
      <c r="B175" s="342">
        <v>38</v>
      </c>
      <c r="C175" s="395" t="s">
        <v>396</v>
      </c>
      <c r="D175" s="376">
        <v>200</v>
      </c>
      <c r="E175" s="342" t="s">
        <v>80</v>
      </c>
      <c r="F175" s="430">
        <v>160714.28571428568</v>
      </c>
      <c r="G175" s="430"/>
      <c r="H175" s="430"/>
      <c r="I175" s="430"/>
      <c r="J175" s="430">
        <v>19285.714285714283</v>
      </c>
      <c r="K175" s="430">
        <v>179999.99999999997</v>
      </c>
    </row>
    <row r="176" spans="1:11" s="248" customFormat="1" ht="73.5" customHeight="1">
      <c r="A176" s="248">
        <v>2</v>
      </c>
      <c r="B176" s="342">
        <v>39</v>
      </c>
      <c r="C176" s="396" t="s">
        <v>483</v>
      </c>
      <c r="D176" s="376">
        <v>10</v>
      </c>
      <c r="E176" s="397" t="s">
        <v>251</v>
      </c>
      <c r="F176" s="430">
        <v>87500</v>
      </c>
      <c r="G176" s="430"/>
      <c r="H176" s="430"/>
      <c r="I176" s="430"/>
      <c r="J176" s="430">
        <v>10500</v>
      </c>
      <c r="K176" s="430">
        <v>98000</v>
      </c>
    </row>
    <row r="177" spans="1:11" s="248" customFormat="1" ht="70">
      <c r="A177" s="248">
        <v>2</v>
      </c>
      <c r="B177" s="342">
        <v>40</v>
      </c>
      <c r="C177" s="398" t="s">
        <v>388</v>
      </c>
      <c r="D177" s="376">
        <v>30</v>
      </c>
      <c r="E177" s="397" t="s">
        <v>75</v>
      </c>
      <c r="F177" s="430">
        <v>7232.1428571428569</v>
      </c>
      <c r="G177" s="430"/>
      <c r="H177" s="430"/>
      <c r="I177" s="430"/>
      <c r="J177" s="430">
        <v>867.85714285714278</v>
      </c>
      <c r="K177" s="430">
        <v>8100</v>
      </c>
    </row>
    <row r="178" spans="1:11" s="248" customFormat="1" ht="42">
      <c r="A178" s="248">
        <v>2</v>
      </c>
      <c r="B178" s="342">
        <v>41</v>
      </c>
      <c r="C178" s="398" t="s">
        <v>292</v>
      </c>
      <c r="D178" s="376">
        <v>30</v>
      </c>
      <c r="E178" s="397" t="s">
        <v>75</v>
      </c>
      <c r="F178" s="430">
        <v>6026.7857142857138</v>
      </c>
      <c r="G178" s="430"/>
      <c r="H178" s="430"/>
      <c r="I178" s="430"/>
      <c r="J178" s="430">
        <v>723.21428571428567</v>
      </c>
      <c r="K178" s="430">
        <v>6749.9999999999991</v>
      </c>
    </row>
    <row r="179" spans="1:11" s="248" customFormat="1" ht="42">
      <c r="A179" s="248">
        <v>2</v>
      </c>
      <c r="B179" s="342">
        <v>42</v>
      </c>
      <c r="C179" s="398" t="s">
        <v>293</v>
      </c>
      <c r="D179" s="376">
        <v>840</v>
      </c>
      <c r="E179" s="397" t="s">
        <v>7</v>
      </c>
      <c r="F179" s="430">
        <v>75000</v>
      </c>
      <c r="G179" s="430"/>
      <c r="H179" s="430"/>
      <c r="I179" s="430"/>
      <c r="J179" s="430">
        <v>9000</v>
      </c>
      <c r="K179" s="430">
        <v>84000</v>
      </c>
    </row>
    <row r="180" spans="1:11" s="248" customFormat="1" ht="35.25" customHeight="1">
      <c r="A180" s="248">
        <v>2</v>
      </c>
      <c r="B180" s="342">
        <v>43</v>
      </c>
      <c r="C180" s="398" t="s">
        <v>294</v>
      </c>
      <c r="D180" s="376"/>
      <c r="E180" s="397"/>
      <c r="F180" s="430"/>
      <c r="G180" s="430"/>
      <c r="H180" s="430"/>
      <c r="I180" s="430"/>
      <c r="J180" s="430"/>
      <c r="K180" s="430"/>
    </row>
    <row r="181" spans="1:11" s="248" customFormat="1" ht="112">
      <c r="A181" s="248">
        <v>3</v>
      </c>
      <c r="B181" s="521" t="s">
        <v>546</v>
      </c>
      <c r="C181" s="398" t="s">
        <v>294</v>
      </c>
      <c r="D181" s="376">
        <v>84</v>
      </c>
      <c r="E181" s="397" t="s">
        <v>80</v>
      </c>
      <c r="F181" s="430">
        <v>89999.999999999985</v>
      </c>
      <c r="G181" s="430"/>
      <c r="H181" s="430"/>
      <c r="I181" s="430"/>
      <c r="J181" s="430">
        <v>10799.999999999998</v>
      </c>
      <c r="K181" s="430">
        <v>100799.99999999999</v>
      </c>
    </row>
    <row r="182" spans="1:11" s="248" customFormat="1" ht="134.25" customHeight="1">
      <c r="A182" s="248">
        <v>3</v>
      </c>
      <c r="B182" s="342" t="s">
        <v>555</v>
      </c>
      <c r="C182" s="398" t="s">
        <v>295</v>
      </c>
      <c r="D182" s="376">
        <v>756</v>
      </c>
      <c r="E182" s="397" t="s">
        <v>80</v>
      </c>
      <c r="F182" s="430">
        <v>438749.99999999994</v>
      </c>
      <c r="G182" s="430"/>
      <c r="H182" s="430"/>
      <c r="I182" s="430"/>
      <c r="J182" s="430">
        <v>52649.999999999985</v>
      </c>
      <c r="K182" s="430">
        <v>491399.99999999994</v>
      </c>
    </row>
    <row r="183" spans="1:11" s="248" customFormat="1" ht="76.5" customHeight="1">
      <c r="A183" s="248">
        <v>2</v>
      </c>
      <c r="B183" s="342">
        <v>44</v>
      </c>
      <c r="C183" s="398" t="s">
        <v>349</v>
      </c>
      <c r="D183" s="376">
        <v>1043</v>
      </c>
      <c r="E183" s="397" t="s">
        <v>31</v>
      </c>
      <c r="F183" s="430">
        <v>93124.999999999985</v>
      </c>
      <c r="G183" s="430"/>
      <c r="H183" s="430"/>
      <c r="I183" s="430"/>
      <c r="J183" s="430">
        <v>11175</v>
      </c>
      <c r="K183" s="430">
        <v>104299.99999999999</v>
      </c>
    </row>
    <row r="184" spans="1:11" s="248" customFormat="1" ht="56">
      <c r="A184" s="248">
        <v>2</v>
      </c>
      <c r="B184" s="373">
        <v>45</v>
      </c>
      <c r="C184" s="351" t="s">
        <v>296</v>
      </c>
      <c r="D184" s="376">
        <v>824</v>
      </c>
      <c r="E184" s="346" t="s">
        <v>31</v>
      </c>
      <c r="F184" s="430">
        <v>220714.28571428568</v>
      </c>
      <c r="G184" s="430"/>
      <c r="H184" s="430"/>
      <c r="I184" s="430"/>
      <c r="J184" s="430">
        <v>26485.714285714283</v>
      </c>
      <c r="K184" s="430">
        <v>247199.99999999997</v>
      </c>
    </row>
    <row r="185" spans="1:11" s="248" customFormat="1" ht="56">
      <c r="A185" s="248">
        <v>2</v>
      </c>
      <c r="B185" s="373">
        <v>46</v>
      </c>
      <c r="C185" s="351" t="s">
        <v>297</v>
      </c>
      <c r="D185" s="376">
        <v>824</v>
      </c>
      <c r="E185" s="346" t="s">
        <v>31</v>
      </c>
      <c r="F185" s="430">
        <v>919642.85714285704</v>
      </c>
      <c r="G185" s="430"/>
      <c r="H185" s="430"/>
      <c r="I185" s="430"/>
      <c r="J185" s="430">
        <v>110357.14285714284</v>
      </c>
      <c r="K185" s="430">
        <v>1029999.9999999999</v>
      </c>
    </row>
    <row r="186" spans="1:11" s="248" customFormat="1" ht="111" customHeight="1">
      <c r="A186" s="248">
        <v>2</v>
      </c>
      <c r="B186" s="373">
        <v>47</v>
      </c>
      <c r="C186" s="351" t="s">
        <v>320</v>
      </c>
      <c r="D186" s="376">
        <v>824</v>
      </c>
      <c r="E186" s="346" t="s">
        <v>31</v>
      </c>
      <c r="F186" s="430">
        <v>1397857.1428571427</v>
      </c>
      <c r="G186" s="430"/>
      <c r="H186" s="430"/>
      <c r="I186" s="430"/>
      <c r="J186" s="430">
        <v>167742.85714285713</v>
      </c>
      <c r="K186" s="430">
        <v>1565599.9999999998</v>
      </c>
    </row>
    <row r="187" spans="1:11" s="248" customFormat="1" ht="153" customHeight="1">
      <c r="A187" s="248">
        <v>2</v>
      </c>
      <c r="B187" s="401">
        <v>48</v>
      </c>
      <c r="C187" s="352" t="s">
        <v>328</v>
      </c>
      <c r="D187" s="376">
        <v>84</v>
      </c>
      <c r="E187" s="401" t="s">
        <v>31</v>
      </c>
      <c r="F187" s="430">
        <v>172500</v>
      </c>
      <c r="G187" s="430"/>
      <c r="H187" s="430"/>
      <c r="I187" s="430"/>
      <c r="J187" s="430">
        <v>20700</v>
      </c>
      <c r="K187" s="430">
        <v>193200</v>
      </c>
    </row>
    <row r="188" spans="1:11" s="248" customFormat="1" ht="98">
      <c r="A188" s="248">
        <v>2</v>
      </c>
      <c r="B188" s="373">
        <v>49</v>
      </c>
      <c r="C188" s="351" t="s">
        <v>298</v>
      </c>
      <c r="D188" s="376">
        <v>330</v>
      </c>
      <c r="E188" s="346" t="s">
        <v>31</v>
      </c>
      <c r="F188" s="430">
        <v>618749.99999999988</v>
      </c>
      <c r="G188" s="430"/>
      <c r="H188" s="430"/>
      <c r="I188" s="430"/>
      <c r="J188" s="430">
        <v>74249.999999999985</v>
      </c>
      <c r="K188" s="430">
        <v>692999.99999999988</v>
      </c>
    </row>
    <row r="189" spans="1:11" s="248" customFormat="1" ht="70">
      <c r="A189" s="248">
        <v>2</v>
      </c>
      <c r="B189" s="373">
        <v>50</v>
      </c>
      <c r="C189" s="351" t="s">
        <v>299</v>
      </c>
      <c r="D189" s="376">
        <v>2195</v>
      </c>
      <c r="E189" s="346" t="s">
        <v>80</v>
      </c>
      <c r="F189" s="430">
        <v>68593.749999999985</v>
      </c>
      <c r="G189" s="430"/>
      <c r="H189" s="430"/>
      <c r="I189" s="430"/>
      <c r="J189" s="430">
        <v>8231.2499999999982</v>
      </c>
      <c r="K189" s="430">
        <v>76824.999999999985</v>
      </c>
    </row>
    <row r="190" spans="1:11" s="248" customFormat="1" ht="70">
      <c r="A190" s="248">
        <v>2</v>
      </c>
      <c r="B190" s="373">
        <v>51</v>
      </c>
      <c r="C190" s="351" t="s">
        <v>321</v>
      </c>
      <c r="D190" s="376">
        <v>2195</v>
      </c>
      <c r="E190" s="346" t="s">
        <v>80</v>
      </c>
      <c r="F190" s="430">
        <v>29397.321428571428</v>
      </c>
      <c r="G190" s="430"/>
      <c r="H190" s="430"/>
      <c r="I190" s="430"/>
      <c r="J190" s="430">
        <v>3527.6785714285711</v>
      </c>
      <c r="K190" s="430">
        <v>32925</v>
      </c>
    </row>
    <row r="191" spans="1:11" s="248" customFormat="1" ht="93.75" customHeight="1">
      <c r="A191" s="248">
        <v>2</v>
      </c>
      <c r="B191" s="373">
        <v>52</v>
      </c>
      <c r="C191" s="351" t="s">
        <v>327</v>
      </c>
      <c r="D191" s="376">
        <v>2195</v>
      </c>
      <c r="E191" s="346" t="s">
        <v>80</v>
      </c>
      <c r="F191" s="430">
        <v>58794.642857142855</v>
      </c>
      <c r="G191" s="430"/>
      <c r="H191" s="430"/>
      <c r="I191" s="430"/>
      <c r="J191" s="430">
        <v>7055.3571428571422</v>
      </c>
      <c r="K191" s="430">
        <v>65850</v>
      </c>
    </row>
    <row r="192" spans="1:11" s="248" customFormat="1" ht="180.75" customHeight="1">
      <c r="A192" s="248">
        <v>2</v>
      </c>
      <c r="B192" s="373">
        <v>53</v>
      </c>
      <c r="C192" s="351" t="s">
        <v>326</v>
      </c>
      <c r="D192" s="376">
        <v>110</v>
      </c>
      <c r="E192" s="354" t="s">
        <v>31</v>
      </c>
      <c r="F192" s="430">
        <v>638392.85714285716</v>
      </c>
      <c r="G192" s="430"/>
      <c r="H192" s="430"/>
      <c r="I192" s="430"/>
      <c r="J192" s="430">
        <v>76607.142857142841</v>
      </c>
      <c r="K192" s="430">
        <v>715000</v>
      </c>
    </row>
    <row r="193" spans="1:11" s="248" customFormat="1" ht="112">
      <c r="A193" s="248">
        <v>2</v>
      </c>
      <c r="B193" s="373">
        <v>54</v>
      </c>
      <c r="C193" s="355" t="s">
        <v>300</v>
      </c>
      <c r="D193" s="376">
        <v>56</v>
      </c>
      <c r="E193" s="354" t="s">
        <v>31</v>
      </c>
      <c r="F193" s="430">
        <v>399999.99999999994</v>
      </c>
      <c r="G193" s="430"/>
      <c r="H193" s="430"/>
      <c r="I193" s="430"/>
      <c r="J193" s="430">
        <v>47999.999999999993</v>
      </c>
      <c r="K193" s="430">
        <v>447999.99999999994</v>
      </c>
    </row>
    <row r="194" spans="1:11" s="248" customFormat="1" ht="112">
      <c r="A194" s="248">
        <v>2</v>
      </c>
      <c r="B194" s="373">
        <v>55</v>
      </c>
      <c r="C194" s="351" t="s">
        <v>301</v>
      </c>
      <c r="D194" s="376">
        <v>28</v>
      </c>
      <c r="E194" s="346" t="s">
        <v>31</v>
      </c>
      <c r="F194" s="430">
        <v>225000</v>
      </c>
      <c r="G194" s="430"/>
      <c r="H194" s="430"/>
      <c r="I194" s="430"/>
      <c r="J194" s="430">
        <v>27000</v>
      </c>
      <c r="K194" s="430">
        <v>252000</v>
      </c>
    </row>
    <row r="195" spans="1:11" s="248" customFormat="1" ht="119.25" customHeight="1">
      <c r="A195" s="248">
        <v>2</v>
      </c>
      <c r="B195" s="373">
        <v>56</v>
      </c>
      <c r="C195" s="351" t="s">
        <v>322</v>
      </c>
      <c r="D195" s="376">
        <v>56</v>
      </c>
      <c r="E195" s="346" t="s">
        <v>31</v>
      </c>
      <c r="F195" s="430">
        <v>314999.99999999994</v>
      </c>
      <c r="G195" s="430"/>
      <c r="H195" s="430"/>
      <c r="I195" s="430"/>
      <c r="J195" s="430">
        <v>37799.999999999993</v>
      </c>
      <c r="K195" s="430">
        <v>352799.99999999994</v>
      </c>
    </row>
    <row r="196" spans="1:11" s="248" customFormat="1" ht="271.5" customHeight="1">
      <c r="A196" s="248">
        <v>2</v>
      </c>
      <c r="B196" s="373">
        <v>57</v>
      </c>
      <c r="C196" s="356" t="s">
        <v>323</v>
      </c>
      <c r="D196" s="376">
        <v>110</v>
      </c>
      <c r="E196" s="346" t="s">
        <v>31</v>
      </c>
      <c r="F196" s="430">
        <v>785714.28571428568</v>
      </c>
      <c r="G196" s="430"/>
      <c r="H196" s="430"/>
      <c r="I196" s="430"/>
      <c r="J196" s="430">
        <v>94285.714285714275</v>
      </c>
      <c r="K196" s="430">
        <v>880000</v>
      </c>
    </row>
    <row r="197" spans="1:11" s="248" customFormat="1" ht="28">
      <c r="B197" s="372"/>
      <c r="C197" s="368" t="s">
        <v>357</v>
      </c>
      <c r="D197" s="405"/>
      <c r="E197" s="346"/>
      <c r="F197" s="449">
        <v>91529263.392857149</v>
      </c>
      <c r="G197" s="449"/>
      <c r="H197" s="449"/>
      <c r="I197" s="449"/>
      <c r="J197" s="449">
        <v>10983511.607142856</v>
      </c>
      <c r="K197" s="449">
        <v>102512775</v>
      </c>
    </row>
    <row r="198" spans="1:11" s="248" customFormat="1">
      <c r="A198" s="249"/>
      <c r="B198" s="249"/>
      <c r="C198" s="250"/>
      <c r="D198" s="250"/>
      <c r="E198" s="251"/>
      <c r="F198" s="441"/>
      <c r="G198" s="441"/>
      <c r="H198" s="441"/>
      <c r="I198" s="441"/>
      <c r="J198" s="441"/>
      <c r="K198" s="441"/>
    </row>
    <row r="199" spans="1:11" s="248" customFormat="1">
      <c r="A199" s="249"/>
      <c r="B199" s="249"/>
      <c r="C199" s="250"/>
      <c r="D199" s="250"/>
      <c r="E199" s="251"/>
      <c r="F199" s="441"/>
      <c r="G199" s="441"/>
      <c r="H199" s="441"/>
      <c r="I199" s="441"/>
      <c r="J199" s="441"/>
      <c r="K199" s="441"/>
    </row>
    <row r="200" spans="1:11" s="248" customFormat="1">
      <c r="A200" s="249"/>
      <c r="B200" s="249"/>
      <c r="C200" s="250"/>
      <c r="D200" s="250"/>
      <c r="E200" s="251"/>
      <c r="F200" s="441"/>
      <c r="G200" s="441"/>
      <c r="H200" s="441"/>
      <c r="I200" s="441"/>
      <c r="J200" s="441"/>
      <c r="K200" s="441"/>
    </row>
    <row r="201" spans="1:11" s="248" customFormat="1">
      <c r="A201" s="249"/>
      <c r="B201" s="249"/>
      <c r="C201" s="250"/>
      <c r="D201" s="250"/>
      <c r="E201" s="251"/>
      <c r="F201" s="441"/>
      <c r="G201" s="441"/>
      <c r="H201" s="441"/>
      <c r="I201" s="441"/>
      <c r="J201" s="441"/>
      <c r="K201" s="441"/>
    </row>
    <row r="202" spans="1:11" s="248" customFormat="1">
      <c r="A202" s="249"/>
      <c r="B202" s="249"/>
      <c r="C202" s="250"/>
      <c r="D202" s="250"/>
      <c r="E202" s="251"/>
      <c r="F202" s="441"/>
      <c r="G202" s="441"/>
      <c r="H202" s="441"/>
      <c r="I202" s="441"/>
      <c r="J202" s="441"/>
      <c r="K202" s="441"/>
    </row>
    <row r="203" spans="1:11" s="248" customFormat="1">
      <c r="A203" s="249"/>
      <c r="B203" s="249"/>
      <c r="C203" s="250"/>
      <c r="D203" s="250"/>
      <c r="E203" s="251"/>
      <c r="F203" s="441"/>
      <c r="G203" s="441"/>
      <c r="H203" s="441"/>
      <c r="I203" s="441"/>
      <c r="J203" s="441"/>
      <c r="K203" s="441"/>
    </row>
    <row r="204" spans="1:11" s="248" customFormat="1">
      <c r="A204" s="249"/>
      <c r="B204" s="249"/>
      <c r="C204" s="250"/>
      <c r="D204" s="250"/>
      <c r="E204" s="251"/>
      <c r="F204" s="441"/>
      <c r="G204" s="441"/>
      <c r="H204" s="441"/>
      <c r="I204" s="441"/>
      <c r="J204" s="441"/>
      <c r="K204" s="441"/>
    </row>
    <row r="205" spans="1:11" s="248" customFormat="1">
      <c r="A205" s="249"/>
      <c r="B205" s="249"/>
      <c r="C205" s="250"/>
      <c r="D205" s="250"/>
      <c r="E205" s="244"/>
      <c r="F205" s="246"/>
      <c r="G205" s="246"/>
      <c r="H205" s="246"/>
      <c r="I205" s="246"/>
      <c r="J205" s="246"/>
      <c r="K205" s="246"/>
    </row>
    <row r="206" spans="1:11" s="248" customFormat="1">
      <c r="A206" s="249"/>
      <c r="B206" s="249"/>
      <c r="C206" s="250"/>
      <c r="D206" s="250"/>
      <c r="E206" s="244"/>
      <c r="F206" s="246"/>
      <c r="G206" s="246"/>
      <c r="H206" s="246"/>
      <c r="I206" s="246"/>
      <c r="J206" s="246"/>
      <c r="K206" s="246"/>
    </row>
    <row r="207" spans="1:11" s="248" customFormat="1">
      <c r="A207" s="249"/>
      <c r="B207" s="249"/>
      <c r="C207" s="250"/>
      <c r="D207" s="250"/>
      <c r="E207" s="244"/>
      <c r="F207" s="246"/>
      <c r="G207" s="246"/>
      <c r="H207" s="246"/>
      <c r="I207" s="246"/>
      <c r="J207" s="246"/>
      <c r="K207" s="246"/>
    </row>
    <row r="208" spans="1:11" s="248" customFormat="1" ht="18.75" customHeight="1">
      <c r="A208" s="249"/>
      <c r="B208" s="249"/>
      <c r="C208" s="250"/>
      <c r="D208" s="250"/>
      <c r="E208" s="244"/>
      <c r="F208" s="246"/>
      <c r="G208" s="246"/>
      <c r="H208" s="246"/>
      <c r="I208" s="246"/>
      <c r="J208" s="246"/>
      <c r="K208" s="246"/>
    </row>
    <row r="209" spans="3:11">
      <c r="C209" s="250"/>
      <c r="D209" s="250"/>
      <c r="E209" s="244"/>
      <c r="F209" s="246"/>
      <c r="G209" s="246"/>
      <c r="H209" s="246"/>
      <c r="I209" s="246"/>
      <c r="J209" s="246"/>
      <c r="K209" s="246"/>
    </row>
    <row r="210" spans="3:11" ht="38.25" customHeight="1">
      <c r="C210" s="250"/>
      <c r="D210" s="250"/>
      <c r="E210" s="244"/>
      <c r="F210" s="246"/>
      <c r="G210" s="246"/>
      <c r="H210" s="246"/>
      <c r="I210" s="246"/>
      <c r="J210" s="246"/>
      <c r="K210" s="246"/>
    </row>
    <row r="211" spans="3:11">
      <c r="C211" s="250"/>
      <c r="D211" s="250"/>
      <c r="E211" s="244"/>
      <c r="F211" s="246"/>
      <c r="G211" s="246"/>
      <c r="H211" s="246"/>
      <c r="I211" s="246"/>
      <c r="J211" s="246"/>
      <c r="K211" s="246"/>
    </row>
    <row r="212" spans="3:11">
      <c r="C212" s="250"/>
      <c r="D212" s="250"/>
      <c r="E212" s="244"/>
      <c r="F212" s="246"/>
      <c r="G212" s="246"/>
      <c r="H212" s="246"/>
      <c r="I212" s="246"/>
      <c r="J212" s="246"/>
      <c r="K212" s="246"/>
    </row>
    <row r="213" spans="3:11">
      <c r="C213" s="250"/>
      <c r="D213" s="250"/>
      <c r="E213" s="244"/>
      <c r="F213" s="246"/>
      <c r="G213" s="246"/>
      <c r="H213" s="246"/>
      <c r="I213" s="246"/>
      <c r="J213" s="246"/>
      <c r="K213" s="246"/>
    </row>
    <row r="214" spans="3:11" s="249" customFormat="1">
      <c r="C214" s="250"/>
      <c r="D214" s="250"/>
      <c r="E214" s="244"/>
      <c r="F214" s="246"/>
      <c r="G214" s="246"/>
      <c r="H214" s="246"/>
      <c r="I214" s="246"/>
      <c r="J214" s="246"/>
      <c r="K214" s="246"/>
    </row>
    <row r="215" spans="3:11" s="249" customFormat="1">
      <c r="C215" s="250"/>
      <c r="D215" s="250"/>
      <c r="E215" s="244"/>
      <c r="F215" s="246"/>
      <c r="G215" s="246"/>
      <c r="H215" s="246"/>
      <c r="I215" s="246"/>
      <c r="J215" s="246"/>
      <c r="K215" s="246"/>
    </row>
    <row r="216" spans="3:11" s="249" customFormat="1">
      <c r="C216" s="250"/>
      <c r="D216" s="250"/>
      <c r="E216" s="244"/>
      <c r="F216" s="246"/>
      <c r="G216" s="246"/>
      <c r="H216" s="246"/>
      <c r="I216" s="246"/>
      <c r="J216" s="246"/>
      <c r="K216" s="246"/>
    </row>
    <row r="217" spans="3:11" s="249" customFormat="1">
      <c r="C217" s="250"/>
      <c r="D217" s="250"/>
      <c r="E217" s="244"/>
      <c r="F217" s="246"/>
      <c r="G217" s="246"/>
      <c r="H217" s="246"/>
      <c r="I217" s="246"/>
      <c r="J217" s="246"/>
      <c r="K217" s="246"/>
    </row>
    <row r="218" spans="3:11" s="249" customFormat="1">
      <c r="C218" s="250"/>
      <c r="D218" s="250"/>
      <c r="E218" s="244"/>
      <c r="F218" s="246"/>
      <c r="G218" s="246"/>
      <c r="H218" s="246"/>
      <c r="I218" s="246"/>
      <c r="J218" s="246"/>
      <c r="K218" s="246"/>
    </row>
    <row r="219" spans="3:11" s="249" customFormat="1">
      <c r="C219" s="250"/>
      <c r="D219" s="250"/>
      <c r="E219" s="244"/>
      <c r="F219" s="246"/>
      <c r="G219" s="246"/>
      <c r="H219" s="246"/>
      <c r="I219" s="246"/>
      <c r="J219" s="246"/>
      <c r="K219" s="246"/>
    </row>
    <row r="220" spans="3:11" s="249" customFormat="1">
      <c r="C220" s="250"/>
      <c r="D220" s="250"/>
      <c r="E220" s="244"/>
      <c r="F220" s="246"/>
      <c r="G220" s="246"/>
      <c r="H220" s="246"/>
      <c r="I220" s="246"/>
      <c r="J220" s="246"/>
      <c r="K220" s="246"/>
    </row>
    <row r="221" spans="3:11" s="249" customFormat="1">
      <c r="C221" s="250"/>
      <c r="D221" s="250"/>
      <c r="E221" s="244"/>
      <c r="F221" s="246"/>
      <c r="G221" s="246"/>
      <c r="H221" s="246"/>
      <c r="I221" s="246"/>
      <c r="J221" s="246"/>
      <c r="K221" s="246"/>
    </row>
    <row r="222" spans="3:11" s="249" customFormat="1">
      <c r="C222" s="250"/>
      <c r="D222" s="250"/>
      <c r="E222" s="244"/>
      <c r="F222" s="246"/>
      <c r="G222" s="246"/>
      <c r="H222" s="246"/>
      <c r="I222" s="246"/>
      <c r="J222" s="246"/>
      <c r="K222" s="246"/>
    </row>
    <row r="223" spans="3:11" s="249" customFormat="1">
      <c r="C223" s="250"/>
      <c r="D223" s="250"/>
      <c r="E223" s="244"/>
      <c r="F223" s="246"/>
      <c r="G223" s="246"/>
      <c r="H223" s="246"/>
      <c r="I223" s="246"/>
      <c r="J223" s="246"/>
      <c r="K223" s="246"/>
    </row>
    <row r="224" spans="3:11" s="249" customFormat="1">
      <c r="C224" s="250"/>
      <c r="D224" s="250"/>
      <c r="E224" s="244"/>
      <c r="F224" s="246"/>
      <c r="G224" s="246"/>
      <c r="H224" s="246"/>
      <c r="I224" s="246"/>
      <c r="J224" s="246"/>
      <c r="K224" s="246"/>
    </row>
    <row r="225" spans="1:11" s="249" customFormat="1">
      <c r="C225" s="250"/>
      <c r="D225" s="250"/>
      <c r="E225" s="244"/>
      <c r="F225" s="246"/>
      <c r="G225" s="246"/>
      <c r="H225" s="246"/>
      <c r="I225" s="246"/>
      <c r="J225" s="246"/>
      <c r="K225" s="246"/>
    </row>
    <row r="226" spans="1:11" s="249" customFormat="1">
      <c r="C226" s="250"/>
      <c r="D226" s="250"/>
      <c r="E226" s="244"/>
      <c r="F226" s="246"/>
      <c r="G226" s="246"/>
      <c r="H226" s="246"/>
      <c r="I226" s="246"/>
      <c r="J226" s="246"/>
      <c r="K226" s="246"/>
    </row>
    <row r="227" spans="1:11" s="249" customFormat="1">
      <c r="C227" s="250"/>
      <c r="D227" s="250"/>
      <c r="E227" s="244"/>
      <c r="F227" s="246"/>
      <c r="G227" s="246"/>
      <c r="H227" s="246"/>
      <c r="I227" s="246"/>
      <c r="J227" s="246"/>
      <c r="K227" s="246"/>
    </row>
    <row r="228" spans="1:11" s="249" customFormat="1">
      <c r="C228" s="250"/>
      <c r="D228" s="250"/>
      <c r="E228" s="244"/>
      <c r="F228" s="246"/>
      <c r="G228" s="246"/>
      <c r="H228" s="246"/>
      <c r="I228" s="246"/>
      <c r="J228" s="246"/>
      <c r="K228" s="246"/>
    </row>
    <row r="229" spans="1:11" s="249" customFormat="1">
      <c r="C229" s="250"/>
      <c r="D229" s="250"/>
      <c r="E229" s="244"/>
      <c r="F229" s="246"/>
      <c r="G229" s="246"/>
      <c r="H229" s="246"/>
      <c r="I229" s="246"/>
      <c r="J229" s="246"/>
      <c r="K229" s="246"/>
    </row>
    <row r="230" spans="1:11" s="253" customFormat="1">
      <c r="A230" s="249"/>
      <c r="B230" s="249"/>
      <c r="C230" s="250"/>
      <c r="D230" s="250"/>
      <c r="E230" s="244"/>
      <c r="F230" s="246"/>
      <c r="G230" s="246"/>
      <c r="H230" s="246"/>
      <c r="I230" s="246"/>
      <c r="J230" s="246"/>
      <c r="K230" s="246"/>
    </row>
    <row r="231" spans="1:11" s="253" customFormat="1">
      <c r="A231" s="249"/>
      <c r="B231" s="249"/>
      <c r="C231" s="250"/>
      <c r="D231" s="250"/>
      <c r="E231" s="244"/>
      <c r="F231" s="246"/>
      <c r="G231" s="246"/>
      <c r="H231" s="246"/>
      <c r="I231" s="246"/>
      <c r="J231" s="246"/>
      <c r="K231" s="246"/>
    </row>
    <row r="232" spans="1:11" s="253" customFormat="1">
      <c r="A232" s="249"/>
      <c r="B232" s="249"/>
      <c r="C232" s="250"/>
      <c r="D232" s="250"/>
      <c r="E232" s="244"/>
      <c r="F232" s="246"/>
      <c r="G232" s="246"/>
      <c r="H232" s="246"/>
      <c r="I232" s="246"/>
      <c r="J232" s="246"/>
      <c r="K232" s="246"/>
    </row>
    <row r="233" spans="1:11" s="253" customFormat="1">
      <c r="A233" s="249"/>
      <c r="B233" s="249"/>
      <c r="C233" s="250"/>
      <c r="D233" s="250"/>
      <c r="E233" s="244"/>
      <c r="F233" s="246"/>
      <c r="G233" s="246"/>
      <c r="H233" s="246"/>
      <c r="I233" s="246"/>
      <c r="J233" s="246"/>
      <c r="K233" s="246"/>
    </row>
    <row r="234" spans="1:11" s="253" customFormat="1">
      <c r="A234" s="249"/>
      <c r="B234" s="249"/>
      <c r="C234" s="250"/>
      <c r="D234" s="250"/>
      <c r="E234" s="244"/>
      <c r="F234" s="246"/>
      <c r="G234" s="246"/>
      <c r="H234" s="246"/>
      <c r="I234" s="246"/>
      <c r="J234" s="246"/>
      <c r="K234" s="246"/>
    </row>
    <row r="235" spans="1:11" s="253" customFormat="1">
      <c r="A235" s="249"/>
      <c r="B235" s="249"/>
      <c r="C235" s="250"/>
      <c r="D235" s="250"/>
      <c r="E235" s="244"/>
      <c r="F235" s="246"/>
      <c r="G235" s="246"/>
      <c r="H235" s="246"/>
      <c r="I235" s="246"/>
      <c r="J235" s="246"/>
      <c r="K235" s="246"/>
    </row>
    <row r="236" spans="1:11" s="253" customFormat="1">
      <c r="A236" s="249"/>
      <c r="B236" s="249"/>
      <c r="C236" s="250"/>
      <c r="D236" s="250"/>
      <c r="E236" s="244"/>
      <c r="F236" s="246"/>
      <c r="G236" s="246"/>
      <c r="H236" s="246"/>
      <c r="I236" s="246"/>
      <c r="J236" s="246"/>
      <c r="K236" s="246"/>
    </row>
    <row r="237" spans="1:11" s="253" customFormat="1">
      <c r="A237" s="249"/>
      <c r="B237" s="249"/>
      <c r="C237" s="250"/>
      <c r="D237" s="250"/>
      <c r="E237" s="244"/>
      <c r="F237" s="246"/>
      <c r="G237" s="246"/>
      <c r="H237" s="246"/>
      <c r="I237" s="246"/>
      <c r="J237" s="246"/>
      <c r="K237" s="246"/>
    </row>
    <row r="238" spans="1:11" s="253" customFormat="1">
      <c r="A238" s="249"/>
      <c r="B238" s="249"/>
      <c r="C238" s="250"/>
      <c r="D238" s="250"/>
      <c r="E238" s="244"/>
      <c r="F238" s="246"/>
      <c r="G238" s="246"/>
      <c r="H238" s="246"/>
      <c r="I238" s="246"/>
      <c r="J238" s="246"/>
      <c r="K238" s="246"/>
    </row>
    <row r="239" spans="1:11" s="253" customFormat="1">
      <c r="A239" s="249"/>
      <c r="B239" s="249"/>
      <c r="C239" s="250"/>
      <c r="D239" s="250"/>
      <c r="E239" s="244"/>
      <c r="F239" s="246"/>
      <c r="G239" s="246"/>
      <c r="H239" s="246"/>
      <c r="I239" s="246"/>
      <c r="J239" s="246"/>
      <c r="K239" s="246"/>
    </row>
    <row r="240" spans="1:11" s="253" customFormat="1">
      <c r="A240" s="249"/>
      <c r="B240" s="249"/>
      <c r="C240" s="250"/>
      <c r="D240" s="250"/>
      <c r="E240" s="244"/>
      <c r="F240" s="246"/>
      <c r="G240" s="246"/>
      <c r="H240" s="246"/>
      <c r="I240" s="246"/>
      <c r="J240" s="246"/>
      <c r="K240" s="246"/>
    </row>
    <row r="241" spans="1:11" s="253" customFormat="1">
      <c r="A241" s="249"/>
      <c r="B241" s="249"/>
      <c r="C241" s="250"/>
      <c r="D241" s="250"/>
      <c r="E241" s="244"/>
      <c r="F241" s="246"/>
      <c r="G241" s="246"/>
      <c r="H241" s="246"/>
      <c r="I241" s="246"/>
      <c r="J241" s="246"/>
      <c r="K241" s="246"/>
    </row>
    <row r="242" spans="1:11" s="253" customFormat="1">
      <c r="A242" s="249"/>
      <c r="B242" s="249"/>
      <c r="C242" s="250"/>
      <c r="D242" s="250"/>
      <c r="E242" s="244"/>
      <c r="F242" s="246"/>
      <c r="G242" s="246"/>
      <c r="H242" s="246"/>
      <c r="I242" s="246"/>
      <c r="J242" s="246"/>
      <c r="K242" s="246"/>
    </row>
    <row r="243" spans="1:11" s="253" customFormat="1">
      <c r="A243" s="249"/>
      <c r="B243" s="249"/>
      <c r="C243" s="250"/>
      <c r="D243" s="250"/>
      <c r="E243" s="244"/>
      <c r="F243" s="246"/>
      <c r="G243" s="246"/>
      <c r="H243" s="246"/>
      <c r="I243" s="246"/>
      <c r="J243" s="246"/>
      <c r="K243" s="246"/>
    </row>
    <row r="244" spans="1:11" s="253" customFormat="1">
      <c r="A244" s="249"/>
      <c r="B244" s="249"/>
      <c r="C244" s="250"/>
      <c r="D244" s="250"/>
      <c r="E244" s="244"/>
      <c r="F244" s="246"/>
      <c r="G244" s="246"/>
      <c r="H244" s="246"/>
      <c r="I244" s="246"/>
      <c r="J244" s="246"/>
      <c r="K244" s="246"/>
    </row>
    <row r="245" spans="1:11" s="253" customFormat="1">
      <c r="A245" s="249"/>
      <c r="B245" s="249"/>
      <c r="C245" s="250"/>
      <c r="D245" s="250"/>
      <c r="E245" s="244"/>
      <c r="F245" s="246"/>
      <c r="G245" s="246"/>
      <c r="H245" s="246"/>
      <c r="I245" s="246"/>
      <c r="J245" s="246"/>
      <c r="K245" s="246"/>
    </row>
    <row r="246" spans="1:11" s="253" customFormat="1">
      <c r="A246" s="249"/>
      <c r="B246" s="249"/>
      <c r="C246" s="250"/>
      <c r="D246" s="250"/>
      <c r="E246" s="244"/>
      <c r="F246" s="246"/>
      <c r="G246" s="246"/>
      <c r="H246" s="246"/>
      <c r="I246" s="246"/>
      <c r="J246" s="246"/>
      <c r="K246" s="246"/>
    </row>
    <row r="247" spans="1:11" s="253" customFormat="1">
      <c r="A247" s="249"/>
      <c r="B247" s="249"/>
      <c r="C247" s="250"/>
      <c r="D247" s="250"/>
      <c r="E247" s="244"/>
      <c r="F247" s="246"/>
      <c r="G247" s="246"/>
      <c r="H247" s="246"/>
      <c r="I247" s="246"/>
      <c r="J247" s="246"/>
      <c r="K247" s="246"/>
    </row>
    <row r="248" spans="1:11" s="253" customFormat="1">
      <c r="A248" s="249"/>
      <c r="B248" s="249"/>
      <c r="C248" s="250"/>
      <c r="D248" s="250"/>
      <c r="E248" s="244"/>
      <c r="F248" s="246"/>
      <c r="G248" s="246"/>
      <c r="H248" s="246"/>
      <c r="I248" s="246"/>
      <c r="J248" s="246"/>
      <c r="K248" s="246"/>
    </row>
    <row r="249" spans="1:11" s="253" customFormat="1">
      <c r="A249" s="249"/>
      <c r="B249" s="249"/>
      <c r="C249" s="250"/>
      <c r="D249" s="250"/>
      <c r="E249" s="244"/>
      <c r="F249" s="246"/>
      <c r="G249" s="246"/>
      <c r="H249" s="246"/>
      <c r="I249" s="246"/>
      <c r="J249" s="246"/>
      <c r="K249" s="246"/>
    </row>
    <row r="250" spans="1:11" s="253" customFormat="1">
      <c r="A250" s="249"/>
      <c r="B250" s="249"/>
      <c r="C250" s="250"/>
      <c r="D250" s="250"/>
      <c r="E250" s="244"/>
      <c r="F250" s="246"/>
      <c r="G250" s="246"/>
      <c r="H250" s="246"/>
      <c r="I250" s="246"/>
      <c r="J250" s="246"/>
      <c r="K250" s="246"/>
    </row>
    <row r="251" spans="1:11" s="253" customFormat="1">
      <c r="A251" s="247"/>
      <c r="B251" s="247"/>
      <c r="C251" s="250"/>
      <c r="D251" s="250"/>
      <c r="E251" s="244"/>
      <c r="F251" s="246"/>
      <c r="G251" s="246"/>
      <c r="H251" s="246"/>
      <c r="I251" s="246"/>
      <c r="J251" s="246"/>
      <c r="K251" s="246"/>
    </row>
    <row r="252" spans="1:11" s="253" customFormat="1">
      <c r="A252" s="247"/>
      <c r="B252" s="247"/>
      <c r="C252" s="250"/>
      <c r="D252" s="250"/>
      <c r="E252" s="244"/>
      <c r="F252" s="246"/>
      <c r="G252" s="246"/>
      <c r="H252" s="246"/>
      <c r="I252" s="246"/>
      <c r="J252" s="246"/>
      <c r="K252" s="246"/>
    </row>
    <row r="253" spans="1:11" s="253" customFormat="1">
      <c r="A253" s="247"/>
      <c r="B253" s="247"/>
      <c r="C253" s="250"/>
      <c r="D253" s="250"/>
      <c r="E253" s="244"/>
      <c r="F253" s="246"/>
      <c r="G253" s="246"/>
      <c r="H253" s="246"/>
      <c r="I253" s="246"/>
      <c r="J253" s="246"/>
      <c r="K253" s="246"/>
    </row>
    <row r="254" spans="1:11" s="253" customFormat="1">
      <c r="A254" s="247"/>
      <c r="B254" s="247"/>
      <c r="C254" s="250"/>
      <c r="D254" s="250"/>
      <c r="E254" s="244"/>
      <c r="F254" s="246"/>
      <c r="G254" s="246"/>
      <c r="H254" s="246"/>
      <c r="I254" s="246"/>
      <c r="J254" s="246"/>
      <c r="K254" s="246"/>
    </row>
    <row r="255" spans="1:11" s="253" customFormat="1">
      <c r="A255" s="247"/>
      <c r="B255" s="247"/>
      <c r="C255" s="250"/>
      <c r="D255" s="250"/>
      <c r="E255" s="244"/>
      <c r="F255" s="246"/>
      <c r="G255" s="246"/>
      <c r="H255" s="246"/>
      <c r="I255" s="246"/>
      <c r="J255" s="246"/>
      <c r="K255" s="246"/>
    </row>
    <row r="256" spans="1:11" s="253" customFormat="1">
      <c r="A256" s="247"/>
      <c r="B256" s="247"/>
      <c r="C256" s="250"/>
      <c r="D256" s="250"/>
      <c r="E256" s="244"/>
      <c r="F256" s="246"/>
      <c r="G256" s="246"/>
      <c r="H256" s="246"/>
      <c r="I256" s="246"/>
      <c r="J256" s="246"/>
      <c r="K256" s="246"/>
    </row>
    <row r="257" spans="1:11" s="253" customFormat="1">
      <c r="A257" s="247"/>
      <c r="B257" s="247"/>
      <c r="C257" s="250"/>
      <c r="D257" s="250"/>
      <c r="E257" s="244"/>
      <c r="F257" s="246"/>
      <c r="G257" s="246"/>
      <c r="H257" s="246"/>
      <c r="I257" s="246"/>
      <c r="J257" s="246"/>
      <c r="K257" s="246"/>
    </row>
    <row r="258" spans="1:11" s="253" customFormat="1">
      <c r="A258" s="247"/>
      <c r="B258" s="247"/>
      <c r="C258" s="250"/>
      <c r="D258" s="250"/>
      <c r="E258" s="244"/>
      <c r="F258" s="246"/>
      <c r="G258" s="246"/>
      <c r="H258" s="246"/>
      <c r="I258" s="246"/>
      <c r="J258" s="246"/>
      <c r="K258" s="246"/>
    </row>
    <row r="259" spans="1:11" s="253" customFormat="1">
      <c r="A259" s="247"/>
      <c r="B259" s="247"/>
      <c r="C259" s="250"/>
      <c r="D259" s="250"/>
      <c r="E259" s="244"/>
      <c r="F259" s="246"/>
      <c r="G259" s="246"/>
      <c r="H259" s="246"/>
      <c r="I259" s="246"/>
      <c r="J259" s="246"/>
      <c r="K259" s="246"/>
    </row>
    <row r="260" spans="1:11" s="253" customFormat="1">
      <c r="A260" s="247"/>
      <c r="B260" s="247"/>
      <c r="C260" s="250"/>
      <c r="D260" s="250"/>
      <c r="E260" s="244"/>
      <c r="F260" s="246"/>
      <c r="G260" s="246"/>
      <c r="H260" s="246"/>
      <c r="I260" s="246"/>
      <c r="J260" s="246"/>
      <c r="K260" s="246"/>
    </row>
    <row r="261" spans="1:11" s="253" customFormat="1">
      <c r="A261" s="247"/>
      <c r="B261" s="247"/>
      <c r="C261" s="250"/>
      <c r="D261" s="250"/>
      <c r="E261" s="244"/>
      <c r="F261" s="246"/>
      <c r="G261" s="246"/>
      <c r="H261" s="246"/>
      <c r="I261" s="246"/>
      <c r="J261" s="246"/>
      <c r="K261" s="246"/>
    </row>
    <row r="262" spans="1:11">
      <c r="A262" s="247"/>
      <c r="B262" s="247"/>
      <c r="C262" s="250"/>
      <c r="D262" s="250"/>
      <c r="E262" s="244"/>
      <c r="F262" s="246"/>
      <c r="G262" s="246"/>
      <c r="H262" s="246"/>
      <c r="I262" s="246"/>
      <c r="J262" s="246"/>
      <c r="K262" s="246"/>
    </row>
    <row r="263" spans="1:11">
      <c r="A263" s="247"/>
      <c r="B263" s="247"/>
      <c r="C263" s="250"/>
      <c r="D263" s="250"/>
      <c r="E263" s="244"/>
      <c r="F263" s="246"/>
      <c r="G263" s="246"/>
      <c r="H263" s="246"/>
      <c r="I263" s="246"/>
      <c r="J263" s="246"/>
      <c r="K263" s="246"/>
    </row>
    <row r="264" spans="1:11">
      <c r="A264" s="247"/>
      <c r="B264" s="247"/>
      <c r="C264" s="250"/>
      <c r="D264" s="250"/>
      <c r="E264" s="244"/>
      <c r="F264" s="246"/>
      <c r="G264" s="246"/>
      <c r="H264" s="246"/>
      <c r="I264" s="246"/>
      <c r="J264" s="246"/>
      <c r="K264" s="246"/>
    </row>
    <row r="265" spans="1:11">
      <c r="A265" s="247"/>
      <c r="B265" s="247"/>
      <c r="C265" s="250"/>
      <c r="D265" s="250"/>
      <c r="E265" s="244"/>
      <c r="F265" s="246"/>
      <c r="G265" s="246"/>
      <c r="H265" s="246"/>
      <c r="I265" s="246"/>
      <c r="J265" s="246"/>
      <c r="K265" s="246"/>
    </row>
    <row r="266" spans="1:11">
      <c r="A266" s="247"/>
      <c r="B266" s="247"/>
      <c r="C266" s="250"/>
      <c r="D266" s="250"/>
      <c r="E266" s="244"/>
      <c r="F266" s="246"/>
      <c r="G266" s="246"/>
      <c r="H266" s="246"/>
      <c r="I266" s="246"/>
      <c r="J266" s="246"/>
      <c r="K266" s="246"/>
    </row>
    <row r="267" spans="1:11">
      <c r="A267" s="247"/>
      <c r="B267" s="247"/>
      <c r="C267" s="250"/>
      <c r="D267" s="250"/>
      <c r="E267" s="244"/>
      <c r="F267" s="246"/>
      <c r="G267" s="246"/>
      <c r="H267" s="246"/>
      <c r="I267" s="246"/>
      <c r="J267" s="246"/>
      <c r="K267" s="246"/>
    </row>
    <row r="268" spans="1:11">
      <c r="A268" s="247"/>
      <c r="B268" s="247"/>
      <c r="C268" s="250"/>
      <c r="D268" s="250"/>
      <c r="E268" s="244"/>
      <c r="F268" s="246"/>
      <c r="G268" s="246"/>
      <c r="H268" s="246"/>
      <c r="I268" s="246"/>
      <c r="J268" s="246"/>
      <c r="K268" s="246"/>
    </row>
    <row r="269" spans="1:11">
      <c r="A269" s="247"/>
      <c r="B269" s="247"/>
      <c r="C269" s="250"/>
      <c r="D269" s="250"/>
      <c r="E269" s="244"/>
      <c r="F269" s="246"/>
      <c r="G269" s="246"/>
      <c r="H269" s="246"/>
      <c r="I269" s="246"/>
      <c r="J269" s="246"/>
      <c r="K269" s="246"/>
    </row>
    <row r="270" spans="1:11">
      <c r="A270" s="247"/>
      <c r="B270" s="247"/>
      <c r="C270" s="250"/>
      <c r="D270" s="250"/>
      <c r="E270" s="244"/>
      <c r="F270" s="246"/>
      <c r="G270" s="246"/>
      <c r="H270" s="246"/>
      <c r="I270" s="246"/>
      <c r="J270" s="246"/>
      <c r="K270" s="246"/>
    </row>
    <row r="271" spans="1:11">
      <c r="A271" s="247"/>
      <c r="B271" s="247"/>
      <c r="C271" s="250"/>
      <c r="D271" s="250"/>
      <c r="E271" s="244"/>
      <c r="F271" s="246"/>
      <c r="G271" s="246"/>
      <c r="H271" s="246"/>
      <c r="I271" s="246"/>
      <c r="J271" s="246"/>
      <c r="K271" s="246"/>
    </row>
    <row r="272" spans="1:11">
      <c r="A272" s="247"/>
      <c r="B272" s="247"/>
      <c r="C272" s="250"/>
      <c r="D272" s="250"/>
      <c r="E272" s="244"/>
      <c r="F272" s="246"/>
      <c r="G272" s="246"/>
      <c r="H272" s="246"/>
      <c r="I272" s="246"/>
      <c r="J272" s="246"/>
      <c r="K272" s="246"/>
    </row>
    <row r="273" spans="1:11">
      <c r="A273" s="247"/>
      <c r="B273" s="247"/>
      <c r="C273" s="250"/>
      <c r="D273" s="250"/>
      <c r="E273" s="244"/>
      <c r="F273" s="246"/>
      <c r="G273" s="246"/>
      <c r="H273" s="246"/>
      <c r="I273" s="246"/>
      <c r="J273" s="246"/>
      <c r="K273" s="246"/>
    </row>
    <row r="274" spans="1:11">
      <c r="A274" s="247"/>
      <c r="B274" s="247"/>
      <c r="C274" s="250"/>
      <c r="D274" s="250"/>
      <c r="E274" s="244"/>
      <c r="F274" s="246"/>
      <c r="G274" s="246"/>
      <c r="H274" s="246"/>
      <c r="I274" s="246"/>
      <c r="J274" s="246"/>
      <c r="K274" s="246"/>
    </row>
    <row r="275" spans="1:11">
      <c r="A275" s="247"/>
      <c r="B275" s="247"/>
      <c r="C275" s="250"/>
      <c r="D275" s="250"/>
      <c r="E275" s="244"/>
      <c r="F275" s="246"/>
      <c r="G275" s="246"/>
      <c r="H275" s="246"/>
      <c r="I275" s="246"/>
      <c r="J275" s="246"/>
      <c r="K275" s="246"/>
    </row>
    <row r="276" spans="1:11">
      <c r="A276" s="247"/>
      <c r="B276" s="247"/>
      <c r="C276" s="250"/>
      <c r="D276" s="250"/>
      <c r="E276" s="244"/>
      <c r="F276" s="246"/>
      <c r="G276" s="246"/>
      <c r="H276" s="246"/>
      <c r="I276" s="246"/>
      <c r="J276" s="246"/>
      <c r="K276" s="246"/>
    </row>
    <row r="277" spans="1:11">
      <c r="A277" s="247"/>
      <c r="B277" s="247"/>
      <c r="C277" s="250"/>
      <c r="D277" s="250"/>
      <c r="E277" s="244"/>
      <c r="F277" s="246"/>
      <c r="G277" s="246"/>
      <c r="H277" s="246"/>
      <c r="I277" s="246"/>
      <c r="J277" s="246"/>
      <c r="K277" s="246"/>
    </row>
    <row r="278" spans="1:11">
      <c r="A278" s="247"/>
      <c r="B278" s="247"/>
      <c r="C278" s="250"/>
      <c r="D278" s="250"/>
      <c r="E278" s="244"/>
      <c r="F278" s="246"/>
      <c r="G278" s="246"/>
      <c r="H278" s="246"/>
      <c r="I278" s="246"/>
      <c r="J278" s="246"/>
      <c r="K278" s="246"/>
    </row>
    <row r="279" spans="1:11">
      <c r="A279" s="247"/>
      <c r="B279" s="247"/>
      <c r="C279" s="250"/>
      <c r="D279" s="250"/>
      <c r="E279" s="244"/>
      <c r="F279" s="246"/>
      <c r="G279" s="246"/>
      <c r="H279" s="246"/>
      <c r="I279" s="246"/>
      <c r="J279" s="246"/>
      <c r="K279" s="246"/>
    </row>
    <row r="280" spans="1:11">
      <c r="A280" s="247"/>
      <c r="B280" s="247"/>
      <c r="C280" s="250"/>
      <c r="D280" s="250"/>
      <c r="E280" s="244"/>
      <c r="F280" s="246"/>
      <c r="G280" s="246"/>
      <c r="H280" s="246"/>
      <c r="I280" s="246"/>
      <c r="J280" s="246"/>
      <c r="K280" s="246"/>
    </row>
    <row r="281" spans="1:11">
      <c r="A281" s="247"/>
      <c r="B281" s="247"/>
      <c r="C281" s="250"/>
      <c r="D281" s="250"/>
      <c r="E281" s="244"/>
      <c r="F281" s="246"/>
      <c r="G281" s="246"/>
      <c r="H281" s="246"/>
      <c r="I281" s="246"/>
      <c r="J281" s="246"/>
      <c r="K281" s="246"/>
    </row>
    <row r="282" spans="1:11">
      <c r="A282" s="247"/>
      <c r="B282" s="247"/>
      <c r="C282" s="250"/>
      <c r="D282" s="250"/>
      <c r="E282" s="244"/>
      <c r="F282" s="246"/>
      <c r="G282" s="246"/>
      <c r="H282" s="246"/>
      <c r="I282" s="246"/>
      <c r="J282" s="246"/>
      <c r="K282" s="246"/>
    </row>
    <row r="283" spans="1:11">
      <c r="A283" s="247"/>
      <c r="B283" s="247"/>
      <c r="C283" s="250"/>
      <c r="D283" s="250"/>
      <c r="E283" s="244"/>
      <c r="F283" s="246"/>
      <c r="G283" s="246"/>
      <c r="H283" s="246"/>
      <c r="I283" s="246"/>
      <c r="J283" s="246"/>
      <c r="K283" s="246"/>
    </row>
    <row r="284" spans="1:11">
      <c r="A284" s="247"/>
      <c r="B284" s="247"/>
      <c r="C284" s="250"/>
      <c r="D284" s="250"/>
      <c r="E284" s="244"/>
      <c r="F284" s="246"/>
      <c r="G284" s="246"/>
      <c r="H284" s="246"/>
      <c r="I284" s="246"/>
      <c r="J284" s="246"/>
      <c r="K284" s="246"/>
    </row>
    <row r="285" spans="1:11">
      <c r="A285" s="247"/>
      <c r="B285" s="247"/>
      <c r="C285" s="250"/>
      <c r="D285" s="250"/>
      <c r="E285" s="244"/>
      <c r="F285" s="246"/>
      <c r="G285" s="246"/>
      <c r="H285" s="246"/>
      <c r="I285" s="246"/>
      <c r="J285" s="246"/>
      <c r="K285" s="246"/>
    </row>
    <row r="286" spans="1:11">
      <c r="A286" s="247"/>
      <c r="B286" s="247"/>
      <c r="C286" s="250"/>
      <c r="D286" s="250"/>
      <c r="E286" s="244"/>
      <c r="F286" s="246"/>
      <c r="G286" s="246"/>
      <c r="H286" s="246"/>
      <c r="I286" s="246"/>
      <c r="J286" s="246"/>
      <c r="K286" s="246"/>
    </row>
    <row r="287" spans="1:11">
      <c r="A287" s="247"/>
      <c r="B287" s="247"/>
      <c r="C287" s="250"/>
      <c r="D287" s="250"/>
      <c r="E287" s="244"/>
      <c r="F287" s="246"/>
      <c r="G287" s="246"/>
      <c r="H287" s="246"/>
      <c r="I287" s="246"/>
      <c r="J287" s="246"/>
      <c r="K287" s="246"/>
    </row>
    <row r="288" spans="1:11">
      <c r="A288" s="247"/>
      <c r="B288" s="247"/>
      <c r="C288" s="250"/>
      <c r="D288" s="250"/>
      <c r="E288" s="244"/>
      <c r="F288" s="246"/>
      <c r="G288" s="246"/>
      <c r="H288" s="246"/>
      <c r="I288" s="246"/>
      <c r="J288" s="246"/>
      <c r="K288" s="246"/>
    </row>
    <row r="289" spans="1:11">
      <c r="A289" s="247"/>
      <c r="B289" s="247"/>
      <c r="C289" s="250"/>
      <c r="D289" s="250"/>
      <c r="E289" s="244"/>
      <c r="F289" s="246"/>
      <c r="G289" s="246"/>
      <c r="H289" s="246"/>
      <c r="I289" s="246"/>
      <c r="J289" s="246"/>
      <c r="K289" s="246"/>
    </row>
    <row r="290" spans="1:11">
      <c r="A290" s="247"/>
      <c r="B290" s="247"/>
      <c r="C290" s="250"/>
      <c r="D290" s="250"/>
      <c r="E290" s="244"/>
      <c r="F290" s="246"/>
      <c r="G290" s="246"/>
      <c r="H290" s="246"/>
      <c r="I290" s="246"/>
      <c r="J290" s="246"/>
      <c r="K290" s="246"/>
    </row>
    <row r="291" spans="1:11">
      <c r="A291" s="247"/>
      <c r="B291" s="247"/>
      <c r="C291" s="250"/>
      <c r="D291" s="250"/>
      <c r="E291" s="244"/>
      <c r="F291" s="246"/>
      <c r="G291" s="246"/>
      <c r="H291" s="246"/>
      <c r="I291" s="246"/>
      <c r="J291" s="246"/>
      <c r="K291" s="246"/>
    </row>
    <row r="292" spans="1:11">
      <c r="A292" s="247"/>
      <c r="B292" s="247"/>
      <c r="C292" s="250"/>
      <c r="D292" s="250"/>
      <c r="E292" s="244"/>
      <c r="F292" s="246"/>
      <c r="G292" s="246"/>
      <c r="H292" s="246"/>
      <c r="I292" s="246"/>
      <c r="J292" s="246"/>
      <c r="K292" s="246"/>
    </row>
    <row r="293" spans="1:11">
      <c r="A293" s="247"/>
      <c r="B293" s="247"/>
      <c r="C293" s="250"/>
      <c r="D293" s="250"/>
      <c r="E293" s="244"/>
      <c r="F293" s="246"/>
      <c r="G293" s="246"/>
      <c r="H293" s="246"/>
      <c r="I293" s="246"/>
      <c r="J293" s="246"/>
      <c r="K293" s="246"/>
    </row>
    <row r="294" spans="1:11">
      <c r="A294" s="247"/>
      <c r="B294" s="247"/>
      <c r="C294" s="250"/>
      <c r="D294" s="250"/>
      <c r="E294" s="244"/>
      <c r="F294" s="246"/>
      <c r="G294" s="246"/>
      <c r="H294" s="246"/>
      <c r="I294" s="246"/>
      <c r="J294" s="246"/>
      <c r="K294" s="246"/>
    </row>
    <row r="295" spans="1:11">
      <c r="A295" s="247"/>
      <c r="B295" s="247"/>
      <c r="C295" s="250"/>
      <c r="D295" s="250"/>
      <c r="E295" s="244"/>
      <c r="F295" s="246"/>
      <c r="G295" s="246"/>
      <c r="H295" s="246"/>
      <c r="I295" s="246"/>
      <c r="J295" s="246"/>
      <c r="K295" s="246"/>
    </row>
    <row r="296" spans="1:11">
      <c r="A296" s="247"/>
      <c r="B296" s="247"/>
      <c r="C296" s="250"/>
      <c r="D296" s="250"/>
      <c r="E296" s="244"/>
      <c r="F296" s="246"/>
      <c r="G296" s="246"/>
      <c r="H296" s="246"/>
      <c r="I296" s="246"/>
      <c r="J296" s="246"/>
      <c r="K296" s="246"/>
    </row>
    <row r="297" spans="1:11">
      <c r="A297" s="247"/>
      <c r="B297" s="247"/>
      <c r="C297" s="250"/>
      <c r="D297" s="250"/>
      <c r="E297" s="244"/>
      <c r="F297" s="246"/>
      <c r="G297" s="246"/>
      <c r="H297" s="246"/>
      <c r="I297" s="246"/>
      <c r="J297" s="246"/>
      <c r="K297" s="246"/>
    </row>
    <row r="298" spans="1:11">
      <c r="A298" s="247"/>
      <c r="B298" s="247"/>
      <c r="C298" s="250"/>
      <c r="D298" s="250"/>
      <c r="E298" s="244"/>
      <c r="F298" s="246"/>
      <c r="G298" s="246"/>
      <c r="H298" s="246"/>
      <c r="I298" s="246"/>
      <c r="J298" s="246"/>
      <c r="K298" s="246"/>
    </row>
    <row r="299" spans="1:11">
      <c r="A299" s="247"/>
      <c r="B299" s="247"/>
      <c r="C299" s="250"/>
      <c r="D299" s="250"/>
      <c r="E299" s="244"/>
      <c r="F299" s="246"/>
      <c r="G299" s="246"/>
      <c r="H299" s="246"/>
      <c r="I299" s="246"/>
      <c r="J299" s="246"/>
      <c r="K299" s="246"/>
    </row>
    <row r="300" spans="1:11">
      <c r="A300" s="247"/>
      <c r="B300" s="247"/>
      <c r="C300" s="250"/>
      <c r="D300" s="250"/>
      <c r="E300" s="244"/>
      <c r="F300" s="246"/>
      <c r="G300" s="246"/>
      <c r="H300" s="246"/>
      <c r="I300" s="246"/>
      <c r="J300" s="246"/>
      <c r="K300" s="246"/>
    </row>
    <row r="301" spans="1:11">
      <c r="A301" s="247"/>
      <c r="B301" s="247"/>
      <c r="C301" s="250"/>
      <c r="D301" s="250"/>
      <c r="E301" s="244"/>
      <c r="F301" s="246"/>
      <c r="G301" s="246"/>
      <c r="H301" s="246"/>
      <c r="I301" s="246"/>
      <c r="J301" s="246"/>
      <c r="K301" s="246"/>
    </row>
    <row r="302" spans="1:11">
      <c r="A302" s="247"/>
      <c r="B302" s="247"/>
      <c r="C302" s="250"/>
      <c r="D302" s="250"/>
      <c r="E302" s="244"/>
      <c r="F302" s="246"/>
      <c r="G302" s="246"/>
      <c r="H302" s="246"/>
      <c r="I302" s="246"/>
      <c r="J302" s="246"/>
      <c r="K302" s="246"/>
    </row>
    <row r="303" spans="1:11">
      <c r="A303" s="247"/>
      <c r="B303" s="247"/>
      <c r="C303" s="250"/>
      <c r="D303" s="250"/>
      <c r="E303" s="244"/>
      <c r="F303" s="246"/>
      <c r="G303" s="246"/>
      <c r="H303" s="246"/>
      <c r="I303" s="246"/>
      <c r="J303" s="246"/>
      <c r="K303" s="246"/>
    </row>
    <row r="304" spans="1:11">
      <c r="A304" s="247"/>
      <c r="B304" s="247"/>
      <c r="C304" s="250"/>
      <c r="D304" s="250"/>
      <c r="E304" s="244"/>
      <c r="F304" s="246"/>
      <c r="G304" s="246"/>
      <c r="H304" s="246"/>
      <c r="I304" s="246"/>
      <c r="J304" s="246"/>
      <c r="K304" s="246"/>
    </row>
    <row r="305" spans="1:11">
      <c r="A305" s="247"/>
      <c r="B305" s="247"/>
      <c r="C305" s="250"/>
      <c r="D305" s="250"/>
      <c r="E305" s="244"/>
      <c r="F305" s="246"/>
      <c r="G305" s="246"/>
      <c r="H305" s="246"/>
      <c r="I305" s="246"/>
      <c r="J305" s="246"/>
      <c r="K305" s="246"/>
    </row>
    <row r="306" spans="1:11">
      <c r="A306" s="247"/>
      <c r="B306" s="247"/>
      <c r="C306" s="250"/>
      <c r="D306" s="250"/>
      <c r="E306" s="244"/>
      <c r="F306" s="246"/>
      <c r="G306" s="246"/>
      <c r="H306" s="246"/>
      <c r="I306" s="246"/>
      <c r="J306" s="246"/>
      <c r="K306" s="246"/>
    </row>
    <row r="307" spans="1:11">
      <c r="A307" s="247"/>
      <c r="B307" s="247"/>
      <c r="C307" s="250"/>
      <c r="D307" s="250"/>
      <c r="E307" s="244"/>
      <c r="F307" s="246"/>
      <c r="G307" s="246"/>
      <c r="H307" s="246"/>
      <c r="I307" s="246"/>
      <c r="J307" s="246"/>
      <c r="K307" s="246"/>
    </row>
    <row r="308" spans="1:11">
      <c r="A308" s="247"/>
      <c r="B308" s="247"/>
      <c r="C308" s="250"/>
      <c r="D308" s="250"/>
      <c r="E308" s="244"/>
      <c r="F308" s="246"/>
      <c r="G308" s="246"/>
      <c r="H308" s="246"/>
      <c r="I308" s="246"/>
      <c r="J308" s="246"/>
      <c r="K308" s="246"/>
    </row>
    <row r="309" spans="1:11">
      <c r="A309" s="247"/>
      <c r="B309" s="247"/>
      <c r="C309" s="250"/>
      <c r="D309" s="250"/>
      <c r="E309" s="244"/>
      <c r="F309" s="246"/>
      <c r="G309" s="246"/>
      <c r="H309" s="246"/>
      <c r="I309" s="246"/>
      <c r="J309" s="246"/>
      <c r="K309" s="246"/>
    </row>
    <row r="310" spans="1:11">
      <c r="A310" s="247"/>
      <c r="B310" s="247"/>
      <c r="C310" s="250"/>
      <c r="D310" s="250"/>
      <c r="E310" s="244"/>
      <c r="F310" s="246"/>
      <c r="G310" s="246"/>
      <c r="H310" s="246"/>
      <c r="I310" s="246"/>
      <c r="J310" s="246"/>
      <c r="K310" s="246"/>
    </row>
    <row r="311" spans="1:11">
      <c r="A311" s="247"/>
      <c r="B311" s="247"/>
      <c r="C311" s="250"/>
      <c r="D311" s="250"/>
      <c r="E311" s="244"/>
      <c r="F311" s="246"/>
      <c r="G311" s="246"/>
      <c r="H311" s="246"/>
      <c r="I311" s="246"/>
      <c r="J311" s="246"/>
      <c r="K311" s="246"/>
    </row>
    <row r="312" spans="1:11">
      <c r="A312" s="247"/>
      <c r="B312" s="247"/>
      <c r="C312" s="250"/>
      <c r="D312" s="250"/>
      <c r="E312" s="244"/>
      <c r="F312" s="246"/>
      <c r="G312" s="246"/>
      <c r="H312" s="246"/>
      <c r="I312" s="246"/>
      <c r="J312" s="246"/>
      <c r="K312" s="246"/>
    </row>
    <row r="313" spans="1:11">
      <c r="A313" s="247"/>
      <c r="B313" s="247"/>
      <c r="C313" s="250"/>
      <c r="D313" s="250"/>
      <c r="E313" s="244"/>
      <c r="F313" s="246"/>
      <c r="G313" s="246"/>
      <c r="H313" s="246"/>
      <c r="I313" s="246"/>
      <c r="J313" s="246"/>
      <c r="K313" s="246"/>
    </row>
    <row r="314" spans="1:11">
      <c r="A314" s="247"/>
      <c r="B314" s="247"/>
      <c r="C314" s="250"/>
      <c r="D314" s="250"/>
      <c r="E314" s="244"/>
      <c r="F314" s="246"/>
      <c r="G314" s="246"/>
      <c r="H314" s="246"/>
      <c r="I314" s="246"/>
      <c r="J314" s="246"/>
      <c r="K314" s="246"/>
    </row>
    <row r="315" spans="1:11">
      <c r="A315" s="247"/>
      <c r="B315" s="247"/>
      <c r="C315" s="250"/>
      <c r="D315" s="250"/>
      <c r="E315" s="244"/>
      <c r="F315" s="246"/>
      <c r="G315" s="246"/>
      <c r="H315" s="246"/>
      <c r="I315" s="246"/>
      <c r="J315" s="246"/>
      <c r="K315" s="246"/>
    </row>
    <row r="316" spans="1:11">
      <c r="A316" s="247"/>
      <c r="B316" s="247"/>
      <c r="C316" s="250"/>
      <c r="D316" s="250"/>
      <c r="E316" s="244"/>
      <c r="F316" s="246"/>
      <c r="G316" s="246"/>
      <c r="H316" s="246"/>
      <c r="I316" s="246"/>
      <c r="J316" s="246"/>
      <c r="K316" s="246"/>
    </row>
    <row r="317" spans="1:11">
      <c r="A317" s="247"/>
      <c r="B317" s="247"/>
      <c r="C317" s="250"/>
      <c r="D317" s="250"/>
      <c r="E317" s="245"/>
      <c r="F317" s="442"/>
      <c r="G317" s="442"/>
      <c r="H317" s="442"/>
      <c r="I317" s="442"/>
      <c r="J317" s="442"/>
      <c r="K317" s="442"/>
    </row>
    <row r="318" spans="1:11">
      <c r="A318" s="247"/>
      <c r="B318" s="247"/>
      <c r="C318" s="250"/>
      <c r="D318" s="250"/>
      <c r="E318" s="245"/>
      <c r="F318" s="442"/>
      <c r="G318" s="442"/>
      <c r="H318" s="442"/>
      <c r="I318" s="442"/>
      <c r="J318" s="442"/>
      <c r="K318" s="442"/>
    </row>
    <row r="319" spans="1:11">
      <c r="A319" s="247"/>
      <c r="B319" s="247"/>
      <c r="C319" s="250"/>
      <c r="D319" s="250"/>
      <c r="E319" s="245"/>
      <c r="F319" s="442"/>
      <c r="G319" s="442"/>
      <c r="H319" s="442"/>
      <c r="I319" s="442"/>
      <c r="J319" s="442"/>
      <c r="K319" s="442"/>
    </row>
    <row r="320" spans="1:11">
      <c r="A320" s="247"/>
      <c r="B320" s="247"/>
      <c r="C320" s="250"/>
      <c r="D320" s="250"/>
      <c r="E320" s="245"/>
      <c r="F320" s="442"/>
      <c r="G320" s="442"/>
      <c r="H320" s="442"/>
      <c r="I320" s="442"/>
      <c r="J320" s="442"/>
      <c r="K320" s="442"/>
    </row>
    <row r="321" spans="1:11">
      <c r="A321" s="247"/>
      <c r="B321" s="247"/>
      <c r="C321" s="250"/>
      <c r="D321" s="250"/>
      <c r="E321" s="245"/>
      <c r="F321" s="442"/>
      <c r="G321" s="442"/>
      <c r="H321" s="442"/>
      <c r="I321" s="442"/>
      <c r="J321" s="442"/>
      <c r="K321" s="442"/>
    </row>
    <row r="322" spans="1:11">
      <c r="A322" s="247"/>
      <c r="B322" s="247"/>
      <c r="C322" s="250"/>
      <c r="D322" s="250"/>
      <c r="E322" s="245"/>
      <c r="F322" s="442"/>
      <c r="G322" s="442"/>
      <c r="H322" s="442"/>
      <c r="I322" s="442"/>
      <c r="J322" s="442"/>
      <c r="K322" s="442"/>
    </row>
    <row r="323" spans="1:11">
      <c r="A323" s="247"/>
      <c r="B323" s="247"/>
      <c r="C323" s="250"/>
      <c r="D323" s="250"/>
      <c r="E323" s="245"/>
      <c r="F323" s="442"/>
      <c r="G323" s="442"/>
      <c r="H323" s="442"/>
      <c r="I323" s="442"/>
      <c r="J323" s="442"/>
      <c r="K323" s="442"/>
    </row>
    <row r="324" spans="1:11">
      <c r="A324" s="247"/>
      <c r="B324" s="247"/>
      <c r="C324" s="250"/>
      <c r="D324" s="250"/>
      <c r="E324" s="245"/>
      <c r="F324" s="442"/>
      <c r="G324" s="442"/>
      <c r="H324" s="442"/>
      <c r="I324" s="442"/>
      <c r="J324" s="442"/>
      <c r="K324" s="442"/>
    </row>
    <row r="325" spans="1:11">
      <c r="A325" s="247"/>
      <c r="B325" s="247"/>
      <c r="C325" s="250"/>
      <c r="D325" s="250"/>
      <c r="E325" s="244"/>
      <c r="F325" s="246"/>
      <c r="G325" s="246"/>
      <c r="H325" s="246"/>
      <c r="I325" s="246"/>
      <c r="J325" s="246"/>
      <c r="K325" s="246"/>
    </row>
    <row r="326" spans="1:11">
      <c r="A326" s="247"/>
      <c r="B326" s="247"/>
      <c r="C326" s="250"/>
      <c r="D326" s="250"/>
      <c r="E326" s="244"/>
      <c r="F326" s="246"/>
      <c r="G326" s="246"/>
      <c r="H326" s="246"/>
      <c r="I326" s="246"/>
      <c r="J326" s="246"/>
      <c r="K326" s="246"/>
    </row>
    <row r="327" spans="1:11">
      <c r="A327" s="247"/>
      <c r="B327" s="247"/>
      <c r="C327" s="250"/>
      <c r="D327" s="250"/>
      <c r="E327" s="244"/>
      <c r="F327" s="246"/>
      <c r="G327" s="246"/>
      <c r="H327" s="246"/>
      <c r="I327" s="246"/>
      <c r="J327" s="246"/>
      <c r="K327" s="246"/>
    </row>
    <row r="328" spans="1:11">
      <c r="A328" s="247"/>
      <c r="B328" s="247"/>
      <c r="C328" s="250"/>
      <c r="D328" s="250"/>
      <c r="E328" s="246"/>
      <c r="F328" s="246"/>
      <c r="G328" s="246"/>
      <c r="H328" s="246"/>
      <c r="I328" s="246"/>
      <c r="J328" s="246"/>
      <c r="K328" s="246"/>
    </row>
    <row r="329" spans="1:11">
      <c r="A329" s="247"/>
      <c r="B329" s="247"/>
      <c r="C329" s="250"/>
      <c r="D329" s="250"/>
      <c r="E329" s="245"/>
      <c r="F329" s="442"/>
      <c r="G329" s="442"/>
      <c r="H329" s="442"/>
      <c r="I329" s="442"/>
      <c r="J329" s="442"/>
      <c r="K329" s="442"/>
    </row>
    <row r="330" spans="1:11">
      <c r="A330" s="247"/>
      <c r="B330" s="247"/>
      <c r="C330" s="250"/>
      <c r="D330" s="250"/>
      <c r="E330" s="245"/>
      <c r="F330" s="442"/>
      <c r="G330" s="442"/>
      <c r="H330" s="442"/>
      <c r="I330" s="442"/>
      <c r="J330" s="442"/>
      <c r="K330" s="442"/>
    </row>
    <row r="331" spans="1:11">
      <c r="A331" s="247"/>
      <c r="B331" s="247"/>
      <c r="C331" s="250"/>
      <c r="D331" s="250"/>
      <c r="E331" s="244"/>
      <c r="F331" s="246"/>
      <c r="G331" s="246"/>
      <c r="H331" s="246"/>
      <c r="I331" s="246"/>
      <c r="J331" s="246"/>
      <c r="K331" s="246"/>
    </row>
    <row r="332" spans="1:11">
      <c r="A332" s="247"/>
      <c r="B332" s="247"/>
      <c r="C332" s="250"/>
      <c r="D332" s="250"/>
      <c r="E332" s="244"/>
      <c r="F332" s="246"/>
      <c r="G332" s="246"/>
      <c r="H332" s="246"/>
      <c r="I332" s="246"/>
      <c r="J332" s="246"/>
      <c r="K332" s="246"/>
    </row>
    <row r="333" spans="1:11">
      <c r="A333" s="247"/>
      <c r="B333" s="247"/>
      <c r="C333" s="250"/>
      <c r="D333" s="250"/>
      <c r="E333" s="244"/>
      <c r="F333" s="246"/>
      <c r="G333" s="246"/>
      <c r="H333" s="246"/>
      <c r="I333" s="246"/>
      <c r="J333" s="246"/>
      <c r="K333" s="246"/>
    </row>
    <row r="334" spans="1:11">
      <c r="A334" s="247"/>
      <c r="B334" s="247"/>
      <c r="C334" s="250"/>
      <c r="D334" s="250"/>
      <c r="E334" s="274"/>
      <c r="F334" s="443"/>
      <c r="G334" s="443"/>
      <c r="H334" s="443"/>
      <c r="I334" s="443"/>
      <c r="J334" s="443"/>
      <c r="K334" s="443"/>
    </row>
    <row r="335" spans="1:11">
      <c r="A335" s="247"/>
      <c r="B335" s="247"/>
      <c r="C335" s="250"/>
      <c r="D335" s="250"/>
      <c r="E335" s="274"/>
      <c r="F335" s="443"/>
      <c r="G335" s="443"/>
      <c r="H335" s="443"/>
      <c r="I335" s="443"/>
      <c r="J335" s="443"/>
      <c r="K335" s="443"/>
    </row>
    <row r="336" spans="1:11">
      <c r="A336" s="247"/>
      <c r="B336" s="247"/>
      <c r="C336" s="250"/>
      <c r="D336" s="250"/>
      <c r="E336" s="538"/>
      <c r="F336" s="443"/>
      <c r="G336" s="443"/>
      <c r="H336" s="443"/>
      <c r="I336" s="443"/>
      <c r="J336" s="443"/>
      <c r="K336" s="443"/>
    </row>
    <row r="337" spans="1:11">
      <c r="A337" s="247"/>
      <c r="B337" s="247"/>
      <c r="C337" s="250"/>
      <c r="D337" s="250"/>
      <c r="E337" s="538"/>
      <c r="F337" s="443"/>
      <c r="G337" s="443"/>
      <c r="H337" s="443"/>
      <c r="I337" s="443"/>
      <c r="J337" s="443"/>
      <c r="K337" s="443"/>
    </row>
    <row r="338" spans="1:11">
      <c r="A338" s="247"/>
      <c r="B338" s="247"/>
      <c r="C338" s="250"/>
      <c r="D338" s="250"/>
      <c r="E338" s="274"/>
      <c r="F338" s="443"/>
      <c r="G338" s="443"/>
      <c r="H338" s="443"/>
      <c r="I338" s="443"/>
      <c r="J338" s="443"/>
      <c r="K338" s="443"/>
    </row>
    <row r="339" spans="1:11">
      <c r="A339" s="247"/>
      <c r="B339" s="247"/>
      <c r="C339" s="250"/>
      <c r="D339" s="250"/>
      <c r="E339" s="245"/>
      <c r="F339" s="442"/>
      <c r="G339" s="442"/>
      <c r="H339" s="442"/>
      <c r="I339" s="442"/>
      <c r="J339" s="442"/>
      <c r="K339" s="442"/>
    </row>
    <row r="340" spans="1:11">
      <c r="A340" s="247"/>
      <c r="B340" s="247"/>
      <c r="C340" s="250"/>
      <c r="D340" s="250"/>
      <c r="E340" s="245"/>
      <c r="F340" s="442"/>
      <c r="G340" s="442"/>
      <c r="H340" s="442"/>
      <c r="I340" s="442"/>
      <c r="J340" s="442"/>
      <c r="K340" s="442"/>
    </row>
    <row r="341" spans="1:11">
      <c r="A341" s="247"/>
      <c r="B341" s="247"/>
      <c r="C341" s="250"/>
      <c r="D341" s="250"/>
      <c r="E341" s="251"/>
      <c r="F341" s="441"/>
      <c r="G341" s="441"/>
      <c r="H341" s="441"/>
      <c r="I341" s="441"/>
      <c r="J341" s="441"/>
      <c r="K341" s="441"/>
    </row>
  </sheetData>
  <mergeCells count="3">
    <mergeCell ref="A1:K1"/>
    <mergeCell ref="A2:K2"/>
    <mergeCell ref="E336:E337"/>
  </mergeCells>
  <conditionalFormatting sqref="C24:C26 C173:C175 C42:C43 C47 C51 C55 C59:C60 C64 C68 C72 C76 C80 C84 C88:C89 E168:E183 E24:E26 E93 E97 E101 E105 E109 E113 E88:E89 E84 E80 E76 E72 E68 E64 E59:E60 E55 E51 E47 E42:E43">
    <cfRule type="cellIs" dxfId="86" priority="55" stopIfTrue="1" operator="equal">
      <formula>0</formula>
    </cfRule>
  </conditionalFormatting>
  <conditionalFormatting sqref="C44:C46 E44:E46">
    <cfRule type="cellIs" dxfId="85" priority="54" stopIfTrue="1" operator="equal">
      <formula>0</formula>
    </cfRule>
  </conditionalFormatting>
  <conditionalFormatting sqref="K44:K46">
    <cfRule type="cellIs" dxfId="84" priority="53" stopIfTrue="1" operator="equal">
      <formula>0</formula>
    </cfRule>
  </conditionalFormatting>
  <conditionalFormatting sqref="C48:C50 E48:E50">
    <cfRule type="cellIs" dxfId="83" priority="51" stopIfTrue="1" operator="equal">
      <formula>0</formula>
    </cfRule>
  </conditionalFormatting>
  <conditionalFormatting sqref="K48:K50">
    <cfRule type="cellIs" dxfId="82" priority="50" stopIfTrue="1" operator="equal">
      <formula>0</formula>
    </cfRule>
  </conditionalFormatting>
  <conditionalFormatting sqref="C52:C54 E52:E54">
    <cfRule type="cellIs" dxfId="81" priority="48" stopIfTrue="1" operator="equal">
      <formula>0</formula>
    </cfRule>
  </conditionalFormatting>
  <conditionalFormatting sqref="K52:K54">
    <cfRule type="cellIs" dxfId="80" priority="47" stopIfTrue="1" operator="equal">
      <formula>0</formula>
    </cfRule>
  </conditionalFormatting>
  <conditionalFormatting sqref="C56:C58 E56:E58">
    <cfRule type="cellIs" dxfId="79" priority="45" stopIfTrue="1" operator="equal">
      <formula>0</formula>
    </cfRule>
  </conditionalFormatting>
  <conditionalFormatting sqref="K56:K58">
    <cfRule type="cellIs" dxfId="78" priority="44" stopIfTrue="1" operator="equal">
      <formula>0</formula>
    </cfRule>
  </conditionalFormatting>
  <conditionalFormatting sqref="C61:C63 E61:E63">
    <cfRule type="cellIs" dxfId="77" priority="42" stopIfTrue="1" operator="equal">
      <formula>0</formula>
    </cfRule>
  </conditionalFormatting>
  <conditionalFormatting sqref="K61:K63">
    <cfRule type="cellIs" dxfId="76" priority="41" stopIfTrue="1" operator="equal">
      <formula>0</formula>
    </cfRule>
  </conditionalFormatting>
  <conditionalFormatting sqref="C65:C67 E65:E67">
    <cfRule type="cellIs" dxfId="75" priority="39" stopIfTrue="1" operator="equal">
      <formula>0</formula>
    </cfRule>
  </conditionalFormatting>
  <conditionalFormatting sqref="K65:K67">
    <cfRule type="cellIs" dxfId="74" priority="38" stopIfTrue="1" operator="equal">
      <formula>0</formula>
    </cfRule>
  </conditionalFormatting>
  <conditionalFormatting sqref="C69:C71 E69:E71">
    <cfRule type="cellIs" dxfId="73" priority="36" stopIfTrue="1" operator="equal">
      <formula>0</formula>
    </cfRule>
  </conditionalFormatting>
  <conditionalFormatting sqref="K69:K71">
    <cfRule type="cellIs" dxfId="72" priority="35" stopIfTrue="1" operator="equal">
      <formula>0</formula>
    </cfRule>
  </conditionalFormatting>
  <conditionalFormatting sqref="C73:C75 E73:E75">
    <cfRule type="cellIs" dxfId="71" priority="33" stopIfTrue="1" operator="equal">
      <formula>0</formula>
    </cfRule>
  </conditionalFormatting>
  <conditionalFormatting sqref="K73:K75">
    <cfRule type="cellIs" dxfId="70" priority="32" stopIfTrue="1" operator="equal">
      <formula>0</formula>
    </cfRule>
  </conditionalFormatting>
  <conditionalFormatting sqref="C77:C79 E77:E79">
    <cfRule type="cellIs" dxfId="69" priority="30" stopIfTrue="1" operator="equal">
      <formula>0</formula>
    </cfRule>
  </conditionalFormatting>
  <conditionalFormatting sqref="K77:K79">
    <cfRule type="cellIs" dxfId="68" priority="29" stopIfTrue="1" operator="equal">
      <formula>0</formula>
    </cfRule>
  </conditionalFormatting>
  <conditionalFormatting sqref="C81:C83 E81:E83">
    <cfRule type="cellIs" dxfId="67" priority="27" stopIfTrue="1" operator="equal">
      <formula>0</formula>
    </cfRule>
  </conditionalFormatting>
  <conditionalFormatting sqref="K81:K83">
    <cfRule type="cellIs" dxfId="66" priority="26" stopIfTrue="1" operator="equal">
      <formula>0</formula>
    </cfRule>
  </conditionalFormatting>
  <conditionalFormatting sqref="C85:C87 E85:E87">
    <cfRule type="cellIs" dxfId="65" priority="24" stopIfTrue="1" operator="equal">
      <formula>0</formula>
    </cfRule>
  </conditionalFormatting>
  <conditionalFormatting sqref="K85:K87">
    <cfRule type="cellIs" dxfId="64" priority="23" stopIfTrue="1" operator="equal">
      <formula>0</formula>
    </cfRule>
  </conditionalFormatting>
  <conditionalFormatting sqref="C90:C92 E90:E92">
    <cfRule type="cellIs" dxfId="63" priority="21" stopIfTrue="1" operator="equal">
      <formula>0</formula>
    </cfRule>
  </conditionalFormatting>
  <conditionalFormatting sqref="K90:K92">
    <cfRule type="cellIs" dxfId="62" priority="20" stopIfTrue="1" operator="equal">
      <formula>0</formula>
    </cfRule>
  </conditionalFormatting>
  <conditionalFormatting sqref="C94:C96 E94:E96">
    <cfRule type="cellIs" dxfId="61" priority="18" stopIfTrue="1" operator="equal">
      <formula>0</formula>
    </cfRule>
  </conditionalFormatting>
  <conditionalFormatting sqref="K94:K96">
    <cfRule type="cellIs" dxfId="60" priority="17" stopIfTrue="1" operator="equal">
      <formula>0</formula>
    </cfRule>
  </conditionalFormatting>
  <conditionalFormatting sqref="C98:C100 E98:E100">
    <cfRule type="cellIs" dxfId="59" priority="15" stopIfTrue="1" operator="equal">
      <formula>0</formula>
    </cfRule>
  </conditionalFormatting>
  <conditionalFormatting sqref="K98:K100">
    <cfRule type="cellIs" dxfId="58" priority="14" stopIfTrue="1" operator="equal">
      <formula>0</formula>
    </cfRule>
  </conditionalFormatting>
  <conditionalFormatting sqref="C102:C104 E102:E104">
    <cfRule type="cellIs" dxfId="57" priority="12" stopIfTrue="1" operator="equal">
      <formula>0</formula>
    </cfRule>
  </conditionalFormatting>
  <conditionalFormatting sqref="K102:K104">
    <cfRule type="cellIs" dxfId="56" priority="11" stopIfTrue="1" operator="equal">
      <formula>0</formula>
    </cfRule>
  </conditionalFormatting>
  <conditionalFormatting sqref="C106:C108 E106:E108">
    <cfRule type="cellIs" dxfId="55" priority="9" stopIfTrue="1" operator="equal">
      <formula>0</formula>
    </cfRule>
  </conditionalFormatting>
  <conditionalFormatting sqref="K106:K108">
    <cfRule type="cellIs" dxfId="54" priority="8" stopIfTrue="1" operator="equal">
      <formula>0</formula>
    </cfRule>
  </conditionalFormatting>
  <conditionalFormatting sqref="C110:C112 E110:E112">
    <cfRule type="cellIs" dxfId="53" priority="6" stopIfTrue="1" operator="equal">
      <formula>0</formula>
    </cfRule>
  </conditionalFormatting>
  <conditionalFormatting sqref="K110:K112">
    <cfRule type="cellIs" dxfId="52" priority="5" stopIfTrue="1" operator="equal">
      <formula>0</formula>
    </cfRule>
  </conditionalFormatting>
  <conditionalFormatting sqref="C114:C116 E114:E116">
    <cfRule type="cellIs" dxfId="51" priority="3" stopIfTrue="1" operator="equal">
      <formula>0</formula>
    </cfRule>
  </conditionalFormatting>
  <conditionalFormatting sqref="K114:K116">
    <cfRule type="cellIs" dxfId="50" priority="2" stopIfTrue="1" operator="equal">
      <formula>0</formula>
    </cfRule>
  </conditionalFormatting>
  <printOptions horizontalCentered="1"/>
  <pageMargins left="0.47244094488188981" right="0.35433070866141736" top="0.74803149606299213" bottom="0.74803149606299213" header="0.31496062992125984" footer="0.31496062992125984"/>
  <pageSetup paperSize="9" scale="45" fitToHeight="4" orientation="portrait" r:id="rId1"/>
  <headerFooter>
    <oddFooter>&amp;L&amp;9KBR-AIPPL-JV
Contractor&amp;CTeam Leader - ONTB
Consultant&amp;R&amp;9
Client - BWSSb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18</vt:i4>
      </vt:variant>
    </vt:vector>
  </HeadingPairs>
  <TitlesOfParts>
    <vt:vector size="40" baseType="lpstr">
      <vt:lpstr>Qty</vt:lpstr>
      <vt:lpstr>Working</vt:lpstr>
      <vt:lpstr>For new bedding AE</vt:lpstr>
      <vt:lpstr>Sewer 1</vt:lpstr>
      <vt:lpstr>Grand Summary</vt:lpstr>
      <vt:lpstr>Sewer1</vt:lpstr>
      <vt:lpstr>Sewer 2</vt:lpstr>
      <vt:lpstr>Sewer 3</vt:lpstr>
      <vt:lpstr>Sewer 4</vt:lpstr>
      <vt:lpstr>Sewer 5</vt:lpstr>
      <vt:lpstr>Pumping Main</vt:lpstr>
      <vt:lpstr>Overflow of Sewage-3</vt:lpstr>
      <vt:lpstr>Rising main Calculation</vt:lpstr>
      <vt:lpstr>Z factor</vt:lpstr>
      <vt:lpstr>Amount</vt:lpstr>
      <vt:lpstr>STD-Table</vt:lpstr>
      <vt:lpstr>pipe cd</vt:lpstr>
      <vt:lpstr>pipe strength</vt:lpstr>
      <vt:lpstr>pipe Cs</vt:lpstr>
      <vt:lpstr>Pipe laying</vt:lpstr>
      <vt:lpstr>Covered drains</vt:lpstr>
      <vt:lpstr>Day Works</vt:lpstr>
      <vt:lpstr>'Day Works'!Print_Area</vt:lpstr>
      <vt:lpstr>'Overflow of Sewage-3'!Print_Area</vt:lpstr>
      <vt:lpstr>'Pumping Main'!Print_Area</vt:lpstr>
      <vt:lpstr>Qty!Print_Area</vt:lpstr>
      <vt:lpstr>'Sewer 1'!Print_Area</vt:lpstr>
      <vt:lpstr>'Sewer 2'!Print_Area</vt:lpstr>
      <vt:lpstr>'Sewer 3'!Print_Area</vt:lpstr>
      <vt:lpstr>'Sewer 4'!Print_Area</vt:lpstr>
      <vt:lpstr>'Sewer 5'!Print_Area</vt:lpstr>
      <vt:lpstr>'Z factor'!Print_Area</vt:lpstr>
      <vt:lpstr>'Day Works'!Print_Titles</vt:lpstr>
      <vt:lpstr>'Pumping Main'!Print_Titles</vt:lpstr>
      <vt:lpstr>Qty!Print_Titles</vt:lpstr>
      <vt:lpstr>'Sewer 1'!Print_Titles</vt:lpstr>
      <vt:lpstr>'Sewer 2'!Print_Titles</vt:lpstr>
      <vt:lpstr>'Sewer 3'!Print_Titles</vt:lpstr>
      <vt:lpstr>'Sewer 4'!Print_Titles</vt:lpstr>
      <vt:lpstr>'Sewer 5'!Print_Titles</vt:lpstr>
    </vt:vector>
  </TitlesOfParts>
  <Company>DCEL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ABM</dc:creator>
  <cp:lastModifiedBy>EXTO-11</cp:lastModifiedBy>
  <cp:lastPrinted>2022-02-28T07:23:17Z</cp:lastPrinted>
  <dcterms:created xsi:type="dcterms:W3CDTF">2000-11-16T04:03:47Z</dcterms:created>
  <dcterms:modified xsi:type="dcterms:W3CDTF">2022-09-02T12:59:54Z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VID131C12F0">
    <vt:lpwstr/>
  </property>
  <property fmtid="{D5CDD505-2E9C-101B-9397-08002B2CF9AE}" pid="3" name="IVID132C13E1">
    <vt:lpwstr/>
  </property>
  <property fmtid="{D5CDD505-2E9C-101B-9397-08002B2CF9AE}" pid="4" name="IVID205413FD">
    <vt:lpwstr/>
  </property>
  <property fmtid="{D5CDD505-2E9C-101B-9397-08002B2CF9AE}" pid="5" name="IVID44F16FA">
    <vt:lpwstr/>
  </property>
  <property fmtid="{D5CDD505-2E9C-101B-9397-08002B2CF9AE}" pid="6" name="IVID23591303">
    <vt:lpwstr/>
  </property>
  <property fmtid="{D5CDD505-2E9C-101B-9397-08002B2CF9AE}" pid="7" name="IVID2C2B0FEF">
    <vt:lpwstr/>
  </property>
  <property fmtid="{D5CDD505-2E9C-101B-9397-08002B2CF9AE}" pid="8" name="IVID3E3614F8">
    <vt:lpwstr/>
  </property>
  <property fmtid="{D5CDD505-2E9C-101B-9397-08002B2CF9AE}" pid="9" name="IVIDB286DF80">
    <vt:lpwstr/>
  </property>
  <property fmtid="{D5CDD505-2E9C-101B-9397-08002B2CF9AE}" pid="10" name="IVID24438A6F">
    <vt:lpwstr/>
  </property>
  <property fmtid="{D5CDD505-2E9C-101B-9397-08002B2CF9AE}" pid="11" name="IVIDA11AA923">
    <vt:lpwstr/>
  </property>
  <property fmtid="{D5CDD505-2E9C-101B-9397-08002B2CF9AE}" pid="12" name="IVID1E6B0E0B">
    <vt:lpwstr/>
  </property>
</Properties>
</file>