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640" windowHeight="9435"/>
  </bookViews>
  <sheets>
    <sheet name="BASE " sheetId="13" r:id="rId1"/>
    <sheet name="Sheet3" sheetId="15" state="hidden" r:id="rId2"/>
    <sheet name="Sheet2" sheetId="14" state="hidden" r:id="rId3"/>
    <sheet name="Billing" sheetId="7" state="hidden" r:id="rId4"/>
    <sheet name="Sheet1" sheetId="3" state="hidden" r:id="rId5"/>
    <sheet name="Sheet4" sheetId="16" state="hidden" r:id="rId6"/>
  </sheets>
  <definedNames>
    <definedName name="_xlnm._FilterDatabase" localSheetId="0" hidden="1">'BASE '!$A$3:$G$252</definedName>
    <definedName name="_xlnm.Print_Area" localSheetId="0">'BASE '!$A$1:$G$251</definedName>
    <definedName name="_xlnm.Print_Area" localSheetId="3">Billing!$B$1:$P$22</definedName>
  </definedName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4" i="16"/>
  <c r="G24" s="1"/>
  <c r="E23"/>
  <c r="G23" s="1"/>
  <c r="E22"/>
  <c r="G22" s="1"/>
  <c r="E21"/>
  <c r="G21" s="1"/>
  <c r="E16"/>
  <c r="G16" s="1"/>
  <c r="E15"/>
  <c r="G15" s="1"/>
  <c r="E14"/>
  <c r="G14" s="1"/>
  <c r="E13"/>
  <c r="G13" s="1"/>
  <c r="E9"/>
  <c r="G9" s="1"/>
  <c r="E8"/>
  <c r="G8" s="1"/>
  <c r="E7"/>
  <c r="G7" s="1"/>
  <c r="E6"/>
  <c r="G6" s="1"/>
  <c r="G17" l="1"/>
  <c r="G25"/>
  <c r="G10"/>
  <c r="F11" i="15" l="1"/>
  <c r="E11"/>
  <c r="G11" l="1"/>
  <c r="F79" i="13" l="1"/>
  <c r="F78"/>
  <c r="F77"/>
  <c r="F76"/>
  <c r="F75"/>
  <c r="F74"/>
  <c r="F73"/>
  <c r="F72"/>
  <c r="F71"/>
  <c r="F70"/>
  <c r="F59" l="1"/>
  <c r="F67"/>
  <c r="F90"/>
  <c r="F60"/>
  <c r="F84"/>
  <c r="F64"/>
  <c r="F66"/>
  <c r="F83"/>
  <c r="F63"/>
  <c r="F87"/>
  <c r="F82"/>
  <c r="F89"/>
  <c r="F85"/>
  <c r="F86"/>
  <c r="F68"/>
  <c r="F88"/>
  <c r="F65"/>
  <c r="F61"/>
  <c r="F62"/>
  <c r="G90"/>
  <c r="G87" l="1"/>
  <c r="G86"/>
  <c r="G83"/>
  <c r="G82"/>
  <c r="G84"/>
  <c r="G89"/>
  <c r="G88"/>
  <c r="G85"/>
  <c r="J6" i="14" l="1"/>
  <c r="F6" s="1"/>
  <c r="J5"/>
  <c r="F5" s="1"/>
  <c r="G6" l="1"/>
  <c r="G5"/>
  <c r="G4"/>
  <c r="G3"/>
  <c r="G7" l="1"/>
  <c r="G245" i="13" l="1"/>
  <c r="G244"/>
  <c r="G243"/>
  <c r="G242"/>
  <c r="G241"/>
  <c r="G239"/>
  <c r="G238"/>
  <c r="G237"/>
  <c r="G236"/>
  <c r="G235"/>
  <c r="G234"/>
  <c r="G233"/>
  <c r="G231"/>
  <c r="G230"/>
  <c r="G228"/>
  <c r="G227"/>
  <c r="G226"/>
  <c r="G225"/>
  <c r="G224"/>
  <c r="G223"/>
  <c r="G222"/>
  <c r="G221"/>
  <c r="G220"/>
  <c r="G219"/>
  <c r="G218"/>
  <c r="G217"/>
  <c r="G216"/>
  <c r="G215"/>
  <c r="G214"/>
  <c r="G213"/>
  <c r="A212"/>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G209"/>
  <c r="G208"/>
  <c r="G207"/>
  <c r="G206"/>
  <c r="G205"/>
  <c r="G203"/>
  <c r="G202"/>
  <c r="G201"/>
  <c r="G200"/>
  <c r="G199"/>
  <c r="G197"/>
  <c r="G196"/>
  <c r="G195"/>
  <c r="G194"/>
  <c r="G193"/>
  <c r="G191"/>
  <c r="G190"/>
  <c r="G189"/>
  <c r="G188"/>
  <c r="G187"/>
  <c r="G186"/>
  <c r="G185"/>
  <c r="G184"/>
  <c r="G183"/>
  <c r="G182"/>
  <c r="G181"/>
  <c r="G179"/>
  <c r="G178"/>
  <c r="G177"/>
  <c r="G176"/>
  <c r="G175"/>
  <c r="G174"/>
  <c r="G173"/>
  <c r="G172"/>
  <c r="G170"/>
  <c r="G169"/>
  <c r="G168"/>
  <c r="A168"/>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G164"/>
  <c r="G163"/>
  <c r="G162"/>
  <c r="A162"/>
  <c r="A163" s="1"/>
  <c r="A164" s="1"/>
  <c r="A165" s="1"/>
  <c r="G159"/>
  <c r="G157"/>
  <c r="G155"/>
  <c r="G154"/>
  <c r="G153"/>
  <c r="G152"/>
  <c r="G151"/>
  <c r="G150"/>
  <c r="G149"/>
  <c r="G148"/>
  <c r="G146"/>
  <c r="G144"/>
  <c r="G143"/>
  <c r="G142"/>
  <c r="G141"/>
  <c r="G140"/>
  <c r="G139"/>
  <c r="G137"/>
  <c r="G135"/>
  <c r="G134"/>
  <c r="G132"/>
  <c r="G131"/>
  <c r="G130"/>
  <c r="G129"/>
  <c r="G128"/>
  <c r="G126"/>
  <c r="G125"/>
  <c r="G124"/>
  <c r="G123"/>
  <c r="G122"/>
  <c r="G121"/>
  <c r="G120"/>
  <c r="G119"/>
  <c r="G118"/>
  <c r="G117"/>
  <c r="G116"/>
  <c r="G115"/>
  <c r="G113"/>
  <c r="G112"/>
  <c r="G111"/>
  <c r="G110"/>
  <c r="G109"/>
  <c r="G108"/>
  <c r="G107"/>
  <c r="G106"/>
  <c r="G105"/>
  <c r="G104"/>
  <c r="G102"/>
  <c r="G101"/>
  <c r="G100"/>
  <c r="G99"/>
  <c r="G98"/>
  <c r="G97"/>
  <c r="G96"/>
  <c r="G95"/>
  <c r="G94"/>
  <c r="G93"/>
  <c r="G91"/>
  <c r="G79"/>
  <c r="G78"/>
  <c r="G77"/>
  <c r="G76"/>
  <c r="G75"/>
  <c r="G74"/>
  <c r="G73"/>
  <c r="G72"/>
  <c r="G71"/>
  <c r="G68"/>
  <c r="G67"/>
  <c r="G66"/>
  <c r="G65"/>
  <c r="G64"/>
  <c r="G63"/>
  <c r="G62"/>
  <c r="G61"/>
  <c r="G60"/>
  <c r="A58"/>
  <c r="A59" s="1"/>
  <c r="A60" s="1"/>
  <c r="A61" s="1"/>
  <c r="A62" s="1"/>
  <c r="A63" s="1"/>
  <c r="A64" s="1"/>
  <c r="A65" s="1"/>
  <c r="A66" s="1"/>
  <c r="A67" s="1"/>
  <c r="A68" s="1"/>
  <c r="A69" s="1"/>
  <c r="A70" s="1"/>
  <c r="A71" s="1"/>
  <c r="A72" s="1"/>
  <c r="A73" s="1"/>
  <c r="A74" s="1"/>
  <c r="A75" s="1"/>
  <c r="A76" s="1"/>
  <c r="A77" s="1"/>
  <c r="A78" s="1"/>
  <c r="A79" s="1"/>
  <c r="G54"/>
  <c r="G53"/>
  <c r="G52"/>
  <c r="G51"/>
  <c r="G50"/>
  <c r="G49"/>
  <c r="G48"/>
  <c r="G47"/>
  <c r="G46"/>
  <c r="G45"/>
  <c r="G44"/>
  <c r="G42"/>
  <c r="G41"/>
  <c r="G40"/>
  <c r="G39"/>
  <c r="G37"/>
  <c r="G36"/>
  <c r="G35"/>
  <c r="G34"/>
  <c r="A34"/>
  <c r="A35" s="1"/>
  <c r="A36" s="1"/>
  <c r="A37" s="1"/>
  <c r="A38" s="1"/>
  <c r="A39" s="1"/>
  <c r="A40" s="1"/>
  <c r="A41" s="1"/>
  <c r="A42" s="1"/>
  <c r="A43" s="1"/>
  <c r="A44" s="1"/>
  <c r="A45" s="1"/>
  <c r="A46" s="1"/>
  <c r="A47" s="1"/>
  <c r="A48" s="1"/>
  <c r="A49" s="1"/>
  <c r="A50" s="1"/>
  <c r="A51" s="1"/>
  <c r="A52" s="1"/>
  <c r="A53" s="1"/>
  <c r="A54" s="1"/>
  <c r="A55" s="1"/>
  <c r="G33"/>
  <c r="G30"/>
  <c r="G29"/>
  <c r="G28"/>
  <c r="G27"/>
  <c r="G26"/>
  <c r="G24"/>
  <c r="G23"/>
  <c r="G22"/>
  <c r="G20"/>
  <c r="G19"/>
  <c r="G18"/>
  <c r="G17"/>
  <c r="G16"/>
  <c r="G14"/>
  <c r="G13"/>
  <c r="G12"/>
  <c r="G11"/>
  <c r="G9"/>
  <c r="G8"/>
  <c r="G7"/>
  <c r="G6"/>
  <c r="A6"/>
  <c r="A7" s="1"/>
  <c r="A8" s="1"/>
  <c r="A9" s="1"/>
  <c r="A10" s="1"/>
  <c r="A11" s="1"/>
  <c r="A12" s="1"/>
  <c r="A13" s="1"/>
  <c r="A14" s="1"/>
  <c r="A15" s="1"/>
  <c r="A16" s="1"/>
  <c r="A17" s="1"/>
  <c r="A18" s="1"/>
  <c r="A19" s="1"/>
  <c r="A20" s="1"/>
  <c r="A21" s="1"/>
  <c r="A22" s="1"/>
  <c r="A23" s="1"/>
  <c r="A24" s="1"/>
  <c r="A25" s="1"/>
  <c r="A26" s="1"/>
  <c r="A27" s="1"/>
  <c r="A28" s="1"/>
  <c r="A29" s="1"/>
  <c r="A30" s="1"/>
  <c r="A31" s="1"/>
  <c r="A91" l="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80"/>
  <c r="A81" s="1"/>
  <c r="A82" s="1"/>
  <c r="A83" s="1"/>
  <c r="A84" s="1"/>
  <c r="A85" s="1"/>
  <c r="A86" s="1"/>
  <c r="A87" s="1"/>
  <c r="A88" s="1"/>
  <c r="A89" s="1"/>
  <c r="A90" s="1"/>
  <c r="G166"/>
  <c r="G210"/>
  <c r="G32"/>
  <c r="G56"/>
  <c r="G246"/>
  <c r="G247" s="1"/>
  <c r="G248" l="1"/>
  <c r="L8" i="3" l="1"/>
  <c r="K8"/>
  <c r="J8"/>
  <c r="I8"/>
  <c r="H8"/>
  <c r="G8"/>
  <c r="F8"/>
  <c r="E8"/>
  <c r="D8"/>
  <c r="C8"/>
  <c r="I21" i="7"/>
  <c r="H21"/>
  <c r="G21"/>
  <c r="J14"/>
  <c r="J21" s="1"/>
  <c r="O13"/>
  <c r="O22" s="1"/>
  <c r="N13"/>
  <c r="N22" s="1"/>
  <c r="O24" s="1"/>
  <c r="M13"/>
  <c r="M22" s="1"/>
  <c r="J13"/>
  <c r="I13"/>
  <c r="H13"/>
  <c r="G13"/>
  <c r="K12"/>
  <c r="K11"/>
  <c r="K10"/>
  <c r="K9"/>
  <c r="K8"/>
  <c r="K7"/>
  <c r="K6"/>
  <c r="K5"/>
  <c r="J24" l="1"/>
  <c r="H22"/>
  <c r="H25" s="1"/>
  <c r="H26" s="1"/>
  <c r="K13"/>
  <c r="I22"/>
  <c r="J22"/>
  <c r="G22"/>
  <c r="O25"/>
  <c r="G59" i="13" l="1"/>
  <c r="F81" l="1"/>
  <c r="G70"/>
  <c r="G81" l="1"/>
  <c r="G160" l="1"/>
  <c r="G249" l="1"/>
</calcChain>
</file>

<file path=xl/sharedStrings.xml><?xml version="1.0" encoding="utf-8"?>
<sst xmlns="http://schemas.openxmlformats.org/spreadsheetml/2006/main" count="739" uniqueCount="344">
  <si>
    <t>Unit</t>
  </si>
  <si>
    <t>Rate</t>
  </si>
  <si>
    <t>Amount</t>
  </si>
  <si>
    <t>Cum</t>
  </si>
  <si>
    <t>2 to 4 m depth</t>
  </si>
  <si>
    <t>Rmt</t>
  </si>
  <si>
    <t>Nos</t>
  </si>
  <si>
    <t>Kg</t>
  </si>
  <si>
    <t>Sqm</t>
  </si>
  <si>
    <t>MT</t>
  </si>
  <si>
    <t>S.no</t>
  </si>
  <si>
    <t>Description</t>
  </si>
  <si>
    <t>% as per Agrmt.</t>
  </si>
  <si>
    <t>Sub %</t>
  </si>
  <si>
    <t>As per Agmt.</t>
  </si>
  <si>
    <t>As per revised Agmt.</t>
  </si>
  <si>
    <t xml:space="preserve">Balance Work </t>
  </si>
  <si>
    <t>Remarks</t>
  </si>
  <si>
    <t>Qty</t>
  </si>
  <si>
    <t>Value</t>
  </si>
  <si>
    <t>Survey for Pipe Line</t>
  </si>
  <si>
    <t>Km</t>
  </si>
  <si>
    <t>Excavation, Refilling works</t>
  </si>
  <si>
    <r>
      <t xml:space="preserve">DI Pipes </t>
    </r>
    <r>
      <rPr>
        <sz val="10"/>
        <rFont val="Calibri"/>
        <family val="2"/>
      </rPr>
      <t>(100mm DI K7 to 600mm DI K7)</t>
    </r>
  </si>
  <si>
    <r>
      <t xml:space="preserve">MS Pipes </t>
    </r>
    <r>
      <rPr>
        <sz val="10"/>
        <rFont val="Calibri"/>
        <family val="2"/>
      </rPr>
      <t>(762x7.1mm &amp; 813x7.1mm)</t>
    </r>
  </si>
  <si>
    <t xml:space="preserve">Pipe line Specials </t>
  </si>
  <si>
    <t>Valves &amp; Water Meters in line</t>
  </si>
  <si>
    <t>Pipe Line Civil Works</t>
  </si>
  <si>
    <t>Total</t>
  </si>
  <si>
    <t>Price Escalation:</t>
  </si>
  <si>
    <t>Labour</t>
  </si>
  <si>
    <t>Cement</t>
  </si>
  <si>
    <t>Fuel &amp; Lubricant</t>
  </si>
  <si>
    <t>Plant &amp; Machinery</t>
  </si>
  <si>
    <t>Other Materials</t>
  </si>
  <si>
    <t>MS/DI/Steel</t>
  </si>
  <si>
    <t>Sub-Total</t>
  </si>
  <si>
    <t>Grand Total</t>
  </si>
  <si>
    <t xml:space="preserve">   </t>
  </si>
  <si>
    <t>EIRL</t>
  </si>
  <si>
    <t>Abbigere</t>
  </si>
  <si>
    <t>Mydarahalli</t>
  </si>
  <si>
    <t>Shettihalli DMA-1</t>
  </si>
  <si>
    <t>Chikkasandra</t>
  </si>
  <si>
    <t>100MM K7</t>
  </si>
  <si>
    <t>150MM K7</t>
  </si>
  <si>
    <t>200MM K7</t>
  </si>
  <si>
    <t>250MM K7</t>
  </si>
  <si>
    <t>300MM K7</t>
  </si>
  <si>
    <t>350MM K7</t>
  </si>
  <si>
    <t>400MM K7</t>
  </si>
  <si>
    <t>450MM K7</t>
  </si>
  <si>
    <t>500MM K7</t>
  </si>
  <si>
    <t>600MM K7</t>
  </si>
  <si>
    <t>Excecuted upto Jan'19</t>
  </si>
  <si>
    <r>
      <t>Billed upto Jan.'</t>
    </r>
    <r>
      <rPr>
        <b/>
        <sz val="9"/>
        <color indexed="8"/>
        <rFont val="Calibri"/>
        <family val="2"/>
      </rPr>
      <t>2019</t>
    </r>
  </si>
  <si>
    <t>Program for February'19</t>
  </si>
  <si>
    <t>Actual balance works as per site.</t>
  </si>
  <si>
    <t>Balance to be billed</t>
  </si>
  <si>
    <t>200 Km Billing underprocess</t>
  </si>
  <si>
    <t>HT &amp; Laying Billing Underprocess</t>
  </si>
  <si>
    <t>Near by 2Crs Work slip Approval pending &amp; Laying &amp; HT balance for DI Specials.</t>
  </si>
  <si>
    <t>In this RA Bill -8 will be claimed</t>
  </si>
  <si>
    <t>BWSSB (Phase-III) CP-10</t>
  </si>
  <si>
    <t>Sl No</t>
  </si>
  <si>
    <t>Item No.</t>
  </si>
  <si>
    <t>Earthwork excavation for pipeline trenches,anchor/thrust blocks, saddle supports, valve chambers, etc., in all types of soils by mechanical / manual means exclusive of hard rock including dressing sides,ramming of bottoms, providing barricading, danger lighting,dewatering,etc., complete as per specifications.</t>
  </si>
  <si>
    <t>(a)</t>
  </si>
  <si>
    <t>0 to 2 m depth</t>
  </si>
  <si>
    <t>(b)</t>
  </si>
  <si>
    <t>(c)</t>
  </si>
  <si>
    <t>4 to 6 m depth</t>
  </si>
  <si>
    <t>(d)</t>
  </si>
  <si>
    <t>&gt; 6 m depth</t>
  </si>
  <si>
    <t>Earth work excavation for pipeline trenches, anchor/thrust blocks, saddle supports, valve chambers, etc., in hard rock by mechanical / manual means including dressing sides, ramming of bottoms, providing barricading,danger lighting, dewatering,etc., complete as per specifications.</t>
  </si>
  <si>
    <t>Backfilling around pipeline trenches and  foundations of  structures, etc., including depositing in layers not exceeding 200 mm in depth, compacting each deposited layer by ramming after watering all lead and lift including cost of all labour,consolidation by mechanical means to 95% modified proctor density,etc., complete as per specifications with:</t>
  </si>
  <si>
    <t>Approved available excavated earth</t>
  </si>
  <si>
    <t>Approved earth obtained from borrow pits</t>
  </si>
  <si>
    <t>Approved stone dust/quarry dust</t>
  </si>
  <si>
    <t>Disposal off the excess excavated material of all types by vehicle including loading,unloading with all leads and lifts,labour,HOM of machineries,etc. complete as per specifications.</t>
  </si>
  <si>
    <t>Providing Class N bedding for pipeline with well graded sand as per drawing with all lead and lift etc complete as per specifications.</t>
  </si>
  <si>
    <t>Cutting road surface for pipeline trenches and disposing off the excavated stuff with all leads and lifts as directed including barricading, danger lighting etc. complete in the following classifications.</t>
  </si>
  <si>
    <t>Cutting macadam road</t>
  </si>
  <si>
    <t>Cutting asphalt road</t>
  </si>
  <si>
    <t>Cutting cement concrete road</t>
  </si>
  <si>
    <t>Reinstatement of roads in item 1.6 as per drawings and specifications as directed.</t>
  </si>
  <si>
    <t xml:space="preserve"> (a)</t>
  </si>
  <si>
    <t>Macadam road</t>
  </si>
  <si>
    <t xml:space="preserve"> (b)</t>
  </si>
  <si>
    <t>Asphalt road</t>
  </si>
  <si>
    <t>Cement concrete road</t>
  </si>
  <si>
    <t>Clearing and grubbing land including uprooting rank vegetation, grass, bushes, shrubs, saplings and trees of girth upto 300 mm, by manual means, in area of light jungle, removal of stumps, disposal of unserviceable materials with all leads and lifts, stacking of serviceable materials, including labour charges etc., complete as per all specifications.</t>
  </si>
  <si>
    <t>1.9</t>
  </si>
  <si>
    <t>Excavation in filled up earth including dewatering, trimming of bottom and disposing of excavated materials with all leads and lifts complete as directed and as per specifications.</t>
  </si>
  <si>
    <t>1.10</t>
  </si>
  <si>
    <t>Providing strutting &amp; shoring to vertical sides  of pipeline trench, foundation etc., complete as per specification and as directed by the Engineer.</t>
  </si>
  <si>
    <t>TOTAL EARTH WORK AMOUNT</t>
  </si>
  <si>
    <t>Providing and laying in position plain cement concrete of mix 1:3:6 with OPC cement content at 220kgs using 40 mm and down size graded granite metal course aggregates and the fine agregates machine mixed, concrete laid in layers not exceeding 15 cms. thick, well compacted, in foundation and plinth for levelling course, including cost of all materials, labour, HOM of machinery, shuttering, curing,etc.,complete as per specifications.</t>
  </si>
  <si>
    <t>Providing and laying in position reinforced cement concrete of design mix M25 as per specifications using 20 mm and down size graded granite metal course aggregates and the fine agregates with superplastisiser, machine mixed, concrete laid in layers not exceeding 15 cms. thick, vibrated, well compacted including cost of all materials,labour, HOM of machinery, curing complete as per specifications.</t>
  </si>
  <si>
    <t>Providing and laying in position cement concrete of mix 1:2:4 with OPC cement content at 240kgs using 20 mm and down size graded granite metal course aggregates and the fine agregates machine mixed, concrete laid in layers not exceeding 15 cms. thick, well compacted, including cost of all materials, labour, HOM of machinery, curing complete as per specifications.</t>
  </si>
  <si>
    <t>Providing TMT steel reinforcement of Fe500 grade for R.C.C. work including straightening, cutting, bending, hooking, placing in position, lapping and / or welding wherever required, tying with binding wire and anchoring to the adjoining members wherever necessary complete as per drawings including cost of materials, labour, HOM of machinery,etc., complete as per specifications.</t>
  </si>
  <si>
    <t>Providing and removing centering, shuttering, strutting, propping etc., and removal of form work for foundations, footings, bases of columns, for mass concrete including cost of all materials, labour,etc., complete as per specifications.
(Type F1 finish)</t>
  </si>
  <si>
    <t>Providing and removing centering, shuttering, strutting, propping etc and removal of form work for columns, pillars, piers, abutments, post and struts, including cost of all materials, labour complete as per specifications. 
(Type F2 finish)</t>
  </si>
  <si>
    <t xml:space="preserve">  (a)</t>
  </si>
  <si>
    <t>Level from 0.00 to 3.50m</t>
  </si>
  <si>
    <t xml:space="preserve">  (b)</t>
  </si>
  <si>
    <t>Level from 3.50 to 4.50m</t>
  </si>
  <si>
    <t xml:space="preserve">  (c)</t>
  </si>
  <si>
    <t>Level from 4.50 to 5.50m</t>
  </si>
  <si>
    <t xml:space="preserve">  (d)</t>
  </si>
  <si>
    <t>Level from 5.50 to 6.50m</t>
  </si>
  <si>
    <t>Providing and removing centering, shuttering, strutting, propping etc. and removal of form work for vertical surface such as walls at any thickness, including attached pilasters, buttesses, plinth and string courses cost of all materials, labour complete as per specifications. 
(Type F2 finish)</t>
  </si>
  <si>
    <t>Providing and removing centering, shuttering, strutting, propping etc and removal of form work for sides and soffits of beams, beam haunchings, cantilever girders, including cost of all materials, labour,etc., complete as per specifications. 
(Type F2 finish)</t>
  </si>
  <si>
    <t>Dismantling of existing structures (if any) in cement concrete in all grades,masonry,steel work, in foundation and/or above ground level including sorting the dismantled materials, disposal of unserviceable materials, stacking the serviceable materials, providing and removing scaffolding wherever nessecary cost of all labour charges, with all leads and lifts,complete as per specifications.</t>
  </si>
  <si>
    <t>2.10</t>
  </si>
  <si>
    <t>Grouting with 1:3 (cement : sand) mortar for anchor bolt pockets, below base plates, pipe sleeves, pockets, holes, saddle supports etc., including roughening and cleaning of concrete surface, curing etc., complete as per specifications.</t>
  </si>
  <si>
    <t>2.11</t>
  </si>
  <si>
    <t>Providing non-shrink grout of approved make for anchor bolt pockets below base plates, pipe sleeves etc., as shown in drawings complete as per specifications.</t>
  </si>
  <si>
    <t>2.12</t>
  </si>
  <si>
    <t>Providing and fixing in position M20 grade (design mix) precast RC covers with 20mm and down size aggregate of any size and shape for valve chamber including all precasting work,curing,reinforcement,formwork,etc., complete as per specifications and drawings.</t>
  </si>
  <si>
    <t>2.13</t>
  </si>
  <si>
    <t>Supplying and fixing PVC encapsulated CI rungs to shapes and at locations specified in drawings and complete as per specifications.</t>
  </si>
  <si>
    <t>2.14</t>
  </si>
  <si>
    <t>Painting the surfaces of thrust/anchor blocks,valve chambers,saddle supports above ground level with onecoat of cement paint of approved brand and shade after thoroughly brooming the surface to remove all dirt including cost of materials,labour, lettering for identification with paint,etc., complete as per specifications.</t>
  </si>
  <si>
    <t>2.15</t>
  </si>
  <si>
    <t>Supply and fixing of manhole SFRC rings and covers as per IS Heavy duty to suit the manhole with all leads &amp; lift charges.</t>
  </si>
  <si>
    <t>TOTAL CONCRETE AMOUNT</t>
  </si>
  <si>
    <t xml:space="preserve">Providing, Fabricating, shop welding, transporting, handling, aligning, laying and jointing / welding of MS pipes of spirally welded/Plate welded pipes, conforming to IS 10748 Grade 3 for spirally welded/IS 2062 Grade B for Plate welded. The rate also include loading and unloading, radiography of joints as specified and hydraulic testing of pipeline to specified pressure as per specifications and other necessary equipment, labour, operation charges etc., required for testing.  Rate shall also include cost of retesting if necessary, complete in all respects as per specifications and drawings. </t>
  </si>
  <si>
    <t>Laying, Jointing &amp; HT</t>
  </si>
  <si>
    <t>(i)</t>
  </si>
  <si>
    <t xml:space="preserve">401 mm internal diameter with 4 mm shell thickness </t>
  </si>
  <si>
    <t>(ii)</t>
  </si>
  <si>
    <t xml:space="preserve">501 mm internal diameter with 6 mm shell thickness </t>
  </si>
  <si>
    <t>(iii)</t>
  </si>
  <si>
    <t xml:space="preserve">701 mm internal diameter with 6 mm shell thickness </t>
  </si>
  <si>
    <t>(iv)</t>
  </si>
  <si>
    <t xml:space="preserve">1001 mm internal diameter with 7 mm shell thickness </t>
  </si>
  <si>
    <t>(v)</t>
  </si>
  <si>
    <t xml:space="preserve">1401 mm internal diameter with 9 mm shell thickness </t>
  </si>
  <si>
    <t>(vi)</t>
  </si>
  <si>
    <t xml:space="preserve">1501 mm internal diameter with 9 mm shell thickness </t>
  </si>
  <si>
    <t>(vii)</t>
  </si>
  <si>
    <t xml:space="preserve">1601 mm internal diameter with 11 mm shell thickness </t>
  </si>
  <si>
    <t>(viii)</t>
  </si>
  <si>
    <t xml:space="preserve">1801 mm internal diameter with 12 mm shell thickness </t>
  </si>
  <si>
    <t>(ix)</t>
  </si>
  <si>
    <t xml:space="preserve">1901 mm internal diameter with 14 mm shell thickness </t>
  </si>
  <si>
    <t>(x)</t>
  </si>
  <si>
    <t xml:space="preserve">2101 mm internal diameter with 14 mm shell thickness </t>
  </si>
  <si>
    <t>Manufacturing &amp; Supply</t>
  </si>
  <si>
    <t xml:space="preserve">Providing, fabricating, shop welding, handling, transporting, aligning, laying and jointing of MS specials of spirally welded/Plate welded pipes, conforming to IS 10748 Grade 3 for spirally welded/IS 2062 Grade B for Plate welded. The rate include loading and unloading, radiography of joints as specified and hydraulic testing of specials to specified pressure and other necessary equipment, labour, operation charges etc., required for testing.  Rate shall also include cost of retesting if necessary, complete in all respects as per specifications and drawings. </t>
  </si>
  <si>
    <t>Providing guniting (CM 1:3 over 50 x 50 mm x 3mm weld mesh ) on the external surface of pipes and specials including supplying and fixing reinforcement as per specifications after cleaning the pipes including curing etc., at fabrication yard  and guniting the field joints at site between two pipes after testing complete in all respects as per specifications.</t>
  </si>
  <si>
    <t>409 mm OD pipes and specials, 25 mm thick guniting</t>
  </si>
  <si>
    <t>513 mm OD pipes and specials, 25 mm thick guniting</t>
  </si>
  <si>
    <t>713 mm OD pipes and specials, 25 mm thick guniting</t>
  </si>
  <si>
    <t>1015 mm OD pipes and specials, 25 mm thick guniting</t>
  </si>
  <si>
    <t>1419 mm OD pipes and specials, 25 mm thick guniting</t>
  </si>
  <si>
    <t>1521 mm OD pipes and specials, 25 mm thick guniting</t>
  </si>
  <si>
    <t>1623 mm OD pipes and specials, 25 mm thick guniting</t>
  </si>
  <si>
    <t>1825 mm OD pipes and specials, 25 mm thick guniting</t>
  </si>
  <si>
    <t>1929 mm OD pipes and specials, 25 mm thick guniting</t>
  </si>
  <si>
    <t>2129 mm OD pipes and specials, 25 mm thick guniting</t>
  </si>
  <si>
    <t>Providing food grade internal epoxy lining of 0.5 mm thick as per specifications to the internal surfaces of mild steel pipeline, fittings, specials etc., including surface preparation, machine lining, curing and testing / inspection etc., complete.</t>
  </si>
  <si>
    <t>401 mm ID pipes &amp; specials to 400 mm finished diameter,  0.5 mm thick internal epoxy lining</t>
  </si>
  <si>
    <t>501 mm ID pipes &amp; specials to 500 mm finished diameter,  0.5 mm thick internal epoxy lining</t>
  </si>
  <si>
    <t>701 mm ID pipes &amp; specials to 700 mm finished diameter,  0.5 mm thick internal epoxy lining</t>
  </si>
  <si>
    <t>1001 mm ID pipes &amp; specials to 1000 mm finished diameter,  0.5 mm thick internal epoxy lining</t>
  </si>
  <si>
    <t>1401 mm ID pipes &amp; specials to 1400 mm finished diameter,  0.5 mm thick internal epoxy lining</t>
  </si>
  <si>
    <t>1501 mm ID pipes &amp; specials to 1000 mm finished diameter,  0.5 mm thick internal epoxy lining</t>
  </si>
  <si>
    <t>1601 mm ID pipes &amp; specials to 1600 mm finished diameter,  0.5 mm thick internal epoxy lining</t>
  </si>
  <si>
    <t>1801 mm ID pipes &amp; specials to 1800 mm finished diameter,  0.5 mm thick internal epoxy lining</t>
  </si>
  <si>
    <t>1901 mm ID pipes &amp; specials to 1900 mm finished diameter,  0.5 mm thick internal epoxy lining</t>
  </si>
  <si>
    <t>2101 mm ID pipes &amp; specials to 1000 mm finished diameter,  0.5 mm thick internal epoxy lining</t>
  </si>
  <si>
    <t xml:space="preserve">Supply,installation, testing &amp; Commissioning of Ductile Iron (DI)  Manually operated Long Body, Double Flanged, Double eccentric Resilient seated Butterfly valve confirming to BS EN 593/IS 13095  for MS pipes with necessary mating flanges,bolts &amp; Gaskets and Bypass pipe &amp; valve arrangement as per detailed specifications defined in Volume 2, The rate is inclusive of cost of mating flanges, bypass valve,Valve, bypass piping, bolts &amp; nuts and rubber insertions complete ,excluding earthwork,Rates are incluisve of Labour Charges.  </t>
  </si>
  <si>
    <t>400 mm dia PN 16 for 400 mm ID</t>
  </si>
  <si>
    <t>400 mm dia PN 25 for 400 mm ID</t>
  </si>
  <si>
    <t>500 mm dia PN 16 for 500 mm ID</t>
  </si>
  <si>
    <t>700 mm dia PN 16 for 700 mm ID</t>
  </si>
  <si>
    <t>1000 mm dia PN 16 for 1000 mm ID</t>
  </si>
  <si>
    <t>1400 mm dia PN 16 for 1400 mm ID</t>
  </si>
  <si>
    <t>1500 mm dia PN 16 for 1500 mm ID</t>
  </si>
  <si>
    <t>1600 mm dia PN 16 for 1600 mm ID</t>
  </si>
  <si>
    <t>1800 mm dia PN 16 for 1800 mm ID</t>
  </si>
  <si>
    <t>1800 mm dia PN 25 for 1900 mm ID</t>
  </si>
  <si>
    <t>(xi)</t>
  </si>
  <si>
    <t>1800 mm dia PN 16 for 1900 mm ID</t>
  </si>
  <si>
    <t>(xii)</t>
  </si>
  <si>
    <t>2100 mm dia  PN 16 for 2100 mm ID</t>
  </si>
  <si>
    <t xml:space="preserve">Supply,installation, testing &amp; Commissioning of (Scour purpose) Ductile Iron (DI) Resilient seated soft sealing sluice valve.  Detailed Valve specifications &amp; arrangement shall be as  defined in Volume 2. The rate is inclusive of cost of mating flanges, valve,bolts &amp; nuts and rubber insertions,excluding earthwork,Rates are incluisve of Labour Charges. </t>
  </si>
  <si>
    <t>100 mm dia. PN 16 size scour valves for pipe dia 400 to 700 mm</t>
  </si>
  <si>
    <t xml:space="preserve">200 mm dia. PN 16 size scour valves for pipe 1000 dia pipe </t>
  </si>
  <si>
    <t>300 mm dia. PN 16 size scour valves for pipe dia 1400 to 1600 mm</t>
  </si>
  <si>
    <t>400 mm dia. PN 16 size scour valves for pipe dia 1800 to 2100 mm</t>
  </si>
  <si>
    <t>400 mm dia. PN 25 size scour valves for pipe dia 1800 to 2100 mm</t>
  </si>
  <si>
    <t xml:space="preserve">Supply,installation, testing &amp; Commissioning of   Ductile Iron (DI) PN 16/25 Single/Double chamber Triple function Tamper Proof Kinetic Air valves with isolation valve, mounted on a MS fabricated stub  arrangement on pumping main. Detailed Valve specifications shall be as  defined in Volume 2,The rate is inclusive of cost of MS Stub arrangement, mating flanges, valve,bolts &amp; nuts and rubber insertions complete,excluding earthwork,Rates are incluisve of Labour Charges. </t>
  </si>
  <si>
    <t>100 mm size of PN 16 for pipe dia. 400 to 500 mm.</t>
  </si>
  <si>
    <t>150 mm size of PN 16 for pipe dia. 700 to  1000 mm.</t>
  </si>
  <si>
    <t>200 mm size of PN 16 for pipe dia. 1400 to  2100 mm.</t>
  </si>
  <si>
    <t>200 mm size of PN 25 for pipe dia. 1400 to  2100 mm.</t>
  </si>
  <si>
    <t xml:space="preserve">Providing, fixing in position and true to line and level PN 16 Diaphragm operated Ductile Iron (DI) Pressure Reducing Valve with necessary accessories as per specifications for the following sizes. Detailed Valve specifications shall be as  defined in Volume 2.The rate is inclusive of cost of mating flanges, valve,bolts &amp; nuts and rubber insertions,excluding earthwork,Rates are incluisve of Labour Charges.    </t>
  </si>
  <si>
    <t>300 mm dia PRV for 400 mm ID at SMV 8th block GLR.</t>
  </si>
  <si>
    <t>300 mm dia PRV for 400 mm ID at SMV 6th block GLR</t>
  </si>
  <si>
    <t>400 mm dia PRV for 500 mm ID at BSK 6th Phase GLR</t>
  </si>
  <si>
    <t>600 mm dia PRV for 700 mm ID at Singapura GLR.</t>
  </si>
  <si>
    <t>600 mm dia PRV for 700 mm ID at Hegganahalli GLR.</t>
  </si>
  <si>
    <t>800 mm dia PRV for 1000 mm ID at Lingaderanahalli GLR.</t>
  </si>
  <si>
    <t>Providing, supplying and fixing 2100  dia. PN16 SS 304 Expansion Bellows with Welded Ends as per specifications and drawings. The rate shall include transportation to site with all leads and lifts, aligning and jointing  approved anti-corrosive paint etc., complete in all aspects. , Rates are incluisve of Labour Charges.</t>
  </si>
  <si>
    <t>2100 mm dia.</t>
  </si>
  <si>
    <t xml:space="preserve">Providing and laying following dia of MS pipes conforming to IS 3589 in trenches with inside CM1:1.5 lining of minimum 10mm thick and outside with minimum 25 mm thick coating in CM1:3 over 50 x 50 mm weld mesh of 13 guage, including loading and un loading of pipes including bailing out of water wherever necessary outside the pipeline scour valve chambers for draining. Item to include excavation, connecting to scour valve, backfilling the earth etc., complete.  </t>
  </si>
  <si>
    <t>100 mm, 5mm thick</t>
  </si>
  <si>
    <t>200 mm,  6mm thick</t>
  </si>
  <si>
    <t>300 mm, 6mm thick</t>
  </si>
  <si>
    <t>400 mm, 6mm thick</t>
  </si>
  <si>
    <t>Providing Epoxy painting as per specifications to the external exposed surfaces of pipeline, fittings, specials over saddles including procuring approved primer and paints, surface prepartion, application and testing, inspection,etc., complete as directed by the Engineer.</t>
  </si>
  <si>
    <t>Providing, fabricating and fixing at site, anchor bolts including anchorage assembly, composed of plates, MS insert plates on RC saddles including cost of materials, labour, threads, nuts, lock nuts, washers, pipe sleeves, welding, etc. Complete as per specifications and drawings.</t>
  </si>
  <si>
    <t>Providing and fixing 6 mm thick graphited asbestos ferrobestos/Teflon of approved manufacturer with  araldite of approved make  to MS plate in saddle supports as shown in drawings etc., complete  as directed by the Engineer.</t>
  </si>
  <si>
    <t>Providing, fabricating and transporting necessary holding down MS straps as shown in drawing or as directed by the engineer including bolts, nuts and washers etc., complete.</t>
  </si>
  <si>
    <t>Manufacturing, supplying and fixing of MS manholes as per specifications and drawings including transportation to the site of work, cutting of pipe and welding and fixing with pad plates with gaskets, bolts, nuts, washers, etc., and with 2 coats of painting over one coat of primer complete as per Specifications and Drawings etc complete</t>
  </si>
  <si>
    <t>600 mm dia manhole for 1000mm ID to 2100mm ID</t>
  </si>
  <si>
    <t>Supply, Installation, Commission and Testing of (for receipt of flowmeter data -instantaneous and totalized flow to the Centralized SCADA Server at Shimsha &amp;  Cauvery Bhavan) via GPRS  based multi path ultrasonic insertion type flow meters. The flow meter shall be installed using hot tapping method on existing water supply lines. Online Retraction tool shall be supplied along with the flowmeter.Communication shall be 2-way between flowmeter and the centralized SCADA server's.The rates quoted shall be inclusive of all required accessories for the complete functioning of the system.</t>
  </si>
  <si>
    <t>Ultrasonic Bulk Flow meter for 2100 mm ID at Vajarahalli junction</t>
  </si>
  <si>
    <t>TOTAL PIPELINE AMOUNT</t>
  </si>
  <si>
    <t>4.1</t>
  </si>
  <si>
    <t xml:space="preserve">Installation of MS carrier pipe by trenchless technology - 
Manufacturing, providing, transporting, rolling, lowering, laying &amp; jointing, testing, commissioning of ERW (Electric Resistance Welded), SAW Submerged Arc Welded) MS jacking pipe (Fe-410 grade) conforming to IS 3589-2001 with latest amendments including perfect linking welding of joints to correct position including cost and conveyance of pipes and materials with all lead, lift, cost of labour, loading and unloading of pipes including bailing out of water,construction of jacking and receiving pit with side protection wherever necessary, inside and outside surface protection of MS jacking pipe for laying of MS carrier pipe as mentioned below. Installation of steel pipe by ramming / jacking method to cross railway track / NH /BDA /BBMP/other roads/existing utilities / nallah crossings, filling the gap between jacking pipe and carrier pipe with quarry grit with all necessary equipments, plants etc, complete. Suitable spacers of HDP/MS or other similar material should be provided in between carrier &amp; jacking pipe to prevent carrier pipe forming metallic contact with jacking pipe as per specifications and as directed and approved by the Engineer. The cost of carrying pipe is seperate as per relevant BOQ items.
</t>
  </si>
  <si>
    <t>For laying of 1900 ID MS carrier pipe</t>
  </si>
  <si>
    <t>For laying of 1800 ID MS carrier pipe</t>
  </si>
  <si>
    <t>For laying of 1600 ID MS carrier pipe</t>
  </si>
  <si>
    <t>For laying of 1400 ID MS carrier pipe</t>
  </si>
  <si>
    <t>TOTAL TRENCHLESS TECHNOLOGY AMOUNT</t>
  </si>
  <si>
    <t>Earthwork excavation in all types of soils by mechanical / manual means exclusive of hard rock including dressing sides,ramming of bottoms, providing barricading, danger lighting,dewatering,etc., complete as per specifications.</t>
  </si>
  <si>
    <t>Earth work excavation in hard rock by mechanical / manual means including dressing sides, ramming of bottoms, providing barricading,danger lighting, dewatering,etc., complete as per specifications.</t>
  </si>
  <si>
    <t>Backfilling around foundations of  structures with approved available excavated earth including depositing in layers not exceeding 200 mm in depth, compacting each deposited layer by ramming after watering all lead and lift including cost of all labour,consolidation by mechanical means to 95% modified proctor density,etc., complete as per specifications with:</t>
  </si>
  <si>
    <t>Disposal off the excess excavated earth of all types by vehicle including loading,unloading with all leads and lifts,labour,HOM of machineries,etc. complete as per specifications.</t>
  </si>
  <si>
    <t>Providing and laying in position plain cement concrete of mix 1:2:4 with OPC cement content at 240kgs using 20 mm and down size graded granite metal course aggregates and the fine agregates machine mixed, concrete laid in layers not exceeding 15 cms. thick, well compacted, in foundation for levelling course, including cost of all materials, labour, HOM of machinery, shuttering, curing,etc.,complete as per specifications.</t>
  </si>
  <si>
    <t>Providing and removing centering, shuttering, strutting, propping etc., and removal of form work for foundations, footings, bases of columns for mass concrete including cost of all materials, labour,etc., complete as per specifications.
(Type F1 finish)</t>
  </si>
  <si>
    <t>Providing TMT steel reinforcement of Fe500 grade for R.C.C. work including straightening, cutting, bending, hooking, placing in position, lapping and / or welding wherever required, tying with binding wire and anchoring to the adjoining members wherever necessary complete as per design  including cost of materials, labour, HOM of machinery,etc., complete as per specifications.</t>
  </si>
  <si>
    <t>5.10</t>
  </si>
  <si>
    <t>Providing stone pitching on slopes using stones of approved size including cost of materials,labour,etc., complete as per specifications.</t>
  </si>
  <si>
    <t>5.11</t>
  </si>
  <si>
    <t>Supplying, detailing, fabricating, transporting to site and erecting in position, provision of erection bolts, permanent bolts, nuts and washers, welding cleats, stiffeners, gussets, base plates and all other fixtures, splices, etc., and all operations, for structural steel members fabricated from plates (built-up I section , box sections), rolled steel sections with cover / web plates (columns including those with battens / lacings, gussets etc., beams girders, trusses) or only from rolled steel sections (columns, beams, bracings, trusses, purlins, lattice girders etc., including those with pack / spacer plates, connecting plates, end plates gusset plates etc.,) all as per specifications and approved fabrication drawings.</t>
  </si>
  <si>
    <t>5.12</t>
  </si>
  <si>
    <t xml:space="preserve">Supplying, detailing, fabricating, transporting to site and erecting in position welded rectangular / diamond pattern pressure welded mild steel gratings of approved design and using bearing bars and zig-zag lacing bars, for walkway, including tapping holes / slots for fixing any clamps / clips etc., in supporting members, bolting or welding etc., with clips where  necessary including all operations with black enamel paint, complete all as per specifications and approved fabrication drawings.   </t>
  </si>
  <si>
    <t>5.13</t>
  </si>
  <si>
    <t xml:space="preserve">Supplying, detailing, fabricating, transporting to site and erecting in position black steel pipe handrails of flush welded construction made of 32 mm NB pipes conforming to IS:1161 “Medium Class” with two  horizontal   rails one at 500 mm and another at 1000 mm above the base level with vertical pipes at a maximum spacing 1500 mm including provision of all accessories, such as base plates, kick plates where specified and other fixtures including all operations, all as per specifications and approved fabrications drawings. </t>
  </si>
  <si>
    <t>5.14</t>
  </si>
  <si>
    <t>Supply, detailing, fabricating and erecting of  anchor bolts conforming to IS: 2062 including threading, providing nuts, locknuts, washers, pipe sleeves, welding etc., all as per specifications and approved drawing.</t>
  </si>
  <si>
    <t>5.15</t>
  </si>
  <si>
    <t>Grouting with 1:2 (cement : sand) mortar for anchor bolt pockets, below base plates, pipe sleeves, pockets, holes, saddle supports etc., including cost of materials,labour,roughening and cleaning of concrete surface, curing etc., complete as per specifications.</t>
  </si>
  <si>
    <t>5.16</t>
  </si>
  <si>
    <t xml:space="preserve">Supplying, providing and applying paint to structural steel works consisting of following: (Berger protective coating or equivalent make) Epilux 4 ZR primer 65-75 microns thk (DFT of 25-40 microns per coat) plus HB MIO coating 75-100 microns thk ( DFT of 75-100 microns per coat) plus  Epilux 89 HB finish 100 microns thk ( DFT of 100-125 microns per coat) plus Bergerthane enamel 65-70 microns thk (DFT of 30-35 microns per coat) (all as per recommended manufacturers list given in specification) of approved colour and shade to structural steel members of all type, shapes and sizes including necessary scaffolding, staging at all heights. </t>
  </si>
  <si>
    <t>5.17</t>
  </si>
  <si>
    <t>Conducting tests on welds in the contractors shop wherever specified by the Engineer with necessary approved equipment including materials. Labour etc complete (These tests are in addition to the tests conducted by contractors own quality control department).</t>
  </si>
  <si>
    <t>Liquid penetration test</t>
  </si>
  <si>
    <t>Dry powder magnetic particle test</t>
  </si>
  <si>
    <t>Wet magnetic particle test</t>
  </si>
  <si>
    <t xml:space="preserve">Radiographic test </t>
  </si>
  <si>
    <t>(e)</t>
  </si>
  <si>
    <t>Ultrasonic test</t>
  </si>
  <si>
    <t>5.18</t>
  </si>
  <si>
    <t>Conducting tests on welds in the field wherever specified by the Engineer with necessary approved equipment including materials. Labour etc complete at any location/level.</t>
  </si>
  <si>
    <t>5.19</t>
  </si>
  <si>
    <t>Conducting mechanical tests on welded joints as per IS:.3600 including materials, labour, etc. Complete.</t>
  </si>
  <si>
    <t>Transverse tensile test</t>
  </si>
  <si>
    <t>Reduced section tensile test</t>
  </si>
  <si>
    <t>Free bend test</t>
  </si>
  <si>
    <t>Transverse and longitudinal bend test</t>
  </si>
  <si>
    <t>5.20</t>
  </si>
  <si>
    <t>Supplying, fitting and fixing in position true to line and level, elastomeric bearings conforming to IRC-83 Part II  complete including all accessories complete as per specifications.</t>
  </si>
  <si>
    <t>CC</t>
  </si>
  <si>
    <t>TOTAL V - PIPE BRIDGE AMOUNT</t>
  </si>
  <si>
    <t>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quantites are provisional.</t>
  </si>
  <si>
    <t>Unskilled Labour(man)</t>
  </si>
  <si>
    <t>Unskilled Labour(woman)</t>
  </si>
  <si>
    <t>Tradesmen's helper</t>
  </si>
  <si>
    <t>Carpenter and jointer</t>
  </si>
  <si>
    <t>Plumber</t>
  </si>
  <si>
    <t>(f)</t>
  </si>
  <si>
    <t>Bricklayer</t>
  </si>
  <si>
    <t>(g)</t>
  </si>
  <si>
    <t>Drain Layer and pipe fitter</t>
  </si>
  <si>
    <t>(h)</t>
  </si>
  <si>
    <t>Electrician</t>
  </si>
  <si>
    <t>Fitter</t>
  </si>
  <si>
    <t>(j)</t>
  </si>
  <si>
    <t>Mason</t>
  </si>
  <si>
    <t>(k)</t>
  </si>
  <si>
    <t>Bar benders and fixer</t>
  </si>
  <si>
    <t>(l)</t>
  </si>
  <si>
    <t>Watchman</t>
  </si>
  <si>
    <t>(m)</t>
  </si>
  <si>
    <t>Ganger</t>
  </si>
  <si>
    <t>(n)</t>
  </si>
  <si>
    <t>Chainmen and other personnel to assist Engineer's staff</t>
  </si>
  <si>
    <t>(o)</t>
  </si>
  <si>
    <t>Gascutter</t>
  </si>
  <si>
    <t>(p)</t>
  </si>
  <si>
    <t>Welder</t>
  </si>
  <si>
    <t>Materials</t>
  </si>
  <si>
    <t>Diesel engine oil</t>
  </si>
  <si>
    <t xml:space="preserve">Welding rods </t>
  </si>
  <si>
    <t>Construction Equipment</t>
  </si>
  <si>
    <t>Portable compressor with one tool and required length of hose 3 m3/min</t>
  </si>
  <si>
    <t>Mobile crane (10 to 15 tonnes capacity)</t>
  </si>
  <si>
    <t>Dumper / Tipper-5 cum capacity</t>
  </si>
  <si>
    <t xml:space="preserve">Generating set (33 KVA) </t>
  </si>
  <si>
    <t>Electric welding set including ancillary equipment and consumables</t>
  </si>
  <si>
    <t>-Do- oxy-acetylene gas cutting / gauging</t>
  </si>
  <si>
    <t>Loading shovel (1 m3 capacity)</t>
  </si>
  <si>
    <t>Dewatering pump with required suction hose, foot valve and strainer, delivery hose etc.</t>
  </si>
  <si>
    <t>(i)   5 HP</t>
  </si>
  <si>
    <t>(ii)  7.5 HP</t>
  </si>
  <si>
    <t>(iii) 15 HP</t>
  </si>
  <si>
    <t>(iv) 30 HP</t>
  </si>
  <si>
    <t>Concrete mixer (0.4/0.3 m3 capacity)</t>
  </si>
  <si>
    <t>Man Day</t>
  </si>
  <si>
    <t>Litre</t>
  </si>
  <si>
    <t>No.</t>
  </si>
  <si>
    <t>Hour</t>
  </si>
  <si>
    <t>Per day     (8 hr shift)</t>
  </si>
  <si>
    <t>FEE (% of SUBTOTAL)</t>
  </si>
  <si>
    <t>TOTAL SCHEDULE OF DAY WORK</t>
  </si>
  <si>
    <t>GRAND TOTAL OF ALL WORKS</t>
  </si>
  <si>
    <t>SUB TOTAL</t>
  </si>
  <si>
    <t>RAB-1-BWSSB CP10</t>
  </si>
  <si>
    <t>1901mm Dia MS Pipe Supply</t>
  </si>
  <si>
    <t>% of Supply</t>
  </si>
  <si>
    <t>RMT</t>
  </si>
  <si>
    <t>701mm Dia MS Pipe Supply</t>
  </si>
  <si>
    <t>Quantity</t>
  </si>
  <si>
    <t>1901mm Dia MS Pipe internal epoxy lining</t>
  </si>
  <si>
    <t>701 mm Dia MS Pipe internal epoxy lining</t>
  </si>
  <si>
    <t>152 Pipes inspected and received-150 pipes</t>
  </si>
  <si>
    <t>175 Pipes inspected and received-169 pipes</t>
  </si>
  <si>
    <t>Hydro Testing &amp; Commissioning</t>
  </si>
  <si>
    <t>Earth work</t>
  </si>
  <si>
    <t>Supply</t>
  </si>
  <si>
    <t>Painting</t>
  </si>
  <si>
    <t>Gunniting</t>
  </si>
  <si>
    <t>Laying</t>
  </si>
  <si>
    <t xml:space="preserve">Upto date </t>
  </si>
  <si>
    <t>Billed</t>
  </si>
  <si>
    <t>L</t>
  </si>
  <si>
    <t>B</t>
  </si>
  <si>
    <t>D</t>
  </si>
</sst>
</file>

<file path=xl/styles.xml><?xml version="1.0" encoding="utf-8"?>
<styleSheet xmlns="http://schemas.openxmlformats.org/spreadsheetml/2006/main">
  <numFmts count="1">
    <numFmt numFmtId="43" formatCode="_ * #,##0.00_ ;_ * \-#,##0.00_ ;_ * &quot;-&quot;??_ ;_ @_ "/>
  </numFmts>
  <fonts count="24">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Calibri"/>
      <family val="2"/>
      <scheme val="minor"/>
    </font>
    <font>
      <b/>
      <sz val="10"/>
      <color theme="1"/>
      <name val="Arial"/>
      <family val="2"/>
    </font>
    <font>
      <sz val="10"/>
      <name val="Arial"/>
      <family val="2"/>
    </font>
    <font>
      <sz val="10"/>
      <name val="Calibri"/>
      <family val="2"/>
      <scheme val="minor"/>
    </font>
    <font>
      <b/>
      <sz val="9"/>
      <color theme="1"/>
      <name val="Calibri"/>
      <family val="2"/>
      <scheme val="minor"/>
    </font>
    <font>
      <b/>
      <sz val="9"/>
      <name val="Calibri"/>
      <family val="2"/>
      <scheme val="minor"/>
    </font>
    <font>
      <b/>
      <sz val="9"/>
      <color indexed="8"/>
      <name val="Calibri"/>
      <family val="2"/>
    </font>
    <font>
      <b/>
      <sz val="10"/>
      <name val="Calibri"/>
      <family val="2"/>
      <scheme val="minor"/>
    </font>
    <font>
      <sz val="10"/>
      <name val="Calibri"/>
      <family val="2"/>
    </font>
    <font>
      <b/>
      <u/>
      <sz val="10"/>
      <color theme="1"/>
      <name val="Calibri"/>
      <family val="2"/>
      <scheme val="minor"/>
    </font>
    <font>
      <sz val="9"/>
      <color theme="1"/>
      <name val="Calibri"/>
      <family val="2"/>
      <scheme val="minor"/>
    </font>
    <font>
      <b/>
      <sz val="14"/>
      <color theme="1"/>
      <name val="Calibri"/>
      <family val="2"/>
      <scheme val="minor"/>
    </font>
    <font>
      <b/>
      <sz val="10"/>
      <color rgb="FF3333FF"/>
      <name val="Verdana"/>
      <family val="2"/>
    </font>
    <font>
      <sz val="10"/>
      <color theme="1"/>
      <name val="Verdana"/>
      <family val="2"/>
    </font>
    <font>
      <b/>
      <sz val="10"/>
      <color theme="1"/>
      <name val="Verdana"/>
      <family val="2"/>
    </font>
    <font>
      <sz val="10"/>
      <name val="Verdana"/>
      <family val="2"/>
    </font>
    <font>
      <b/>
      <sz val="10"/>
      <color rgb="FF0070C0"/>
      <name val="Verdana"/>
      <family val="2"/>
    </font>
    <font>
      <b/>
      <sz val="10"/>
      <color theme="9" tint="-0.249977111117893"/>
      <name val="Verdana"/>
      <family val="2"/>
    </font>
    <font>
      <sz val="9"/>
      <color theme="1"/>
      <name val="Verdana"/>
      <family val="2"/>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s>
  <cellStyleXfs count="5">
    <xf numFmtId="0" fontId="0" fillId="0" borderId="0"/>
    <xf numFmtId="43" fontId="1" fillId="0" borderId="0" applyFont="0" applyFill="0" applyBorder="0" applyAlignment="0" applyProtection="0"/>
    <xf numFmtId="0" fontId="7" fillId="0" borderId="0"/>
    <xf numFmtId="0" fontId="1" fillId="0" borderId="0"/>
    <xf numFmtId="0" fontId="7" fillId="0" borderId="0"/>
  </cellStyleXfs>
  <cellXfs count="141">
    <xf numFmtId="0" fontId="0" fillId="0" borderId="0" xfId="0"/>
    <xf numFmtId="0" fontId="0" fillId="0" borderId="0" xfId="0" applyFont="1" applyAlignment="1">
      <alignment vertical="center"/>
    </xf>
    <xf numFmtId="0" fontId="3" fillId="0" borderId="0" xfId="0" applyFont="1" applyBorder="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Fill="1" applyBorder="1" applyAlignment="1">
      <alignment vertical="center"/>
    </xf>
    <xf numFmtId="2" fontId="4" fillId="0" borderId="0" xfId="0" applyNumberFormat="1" applyFont="1" applyFill="1" applyBorder="1" applyAlignment="1">
      <alignment vertical="center"/>
    </xf>
    <xf numFmtId="0" fontId="0" fillId="0" borderId="0" xfId="0" applyFont="1" applyAlignment="1">
      <alignment horizontal="center" vertical="center"/>
    </xf>
    <xf numFmtId="0" fontId="2" fillId="0" borderId="0" xfId="0" applyFont="1" applyFill="1" applyAlignment="1">
      <alignment horizontal="center" vertical="center"/>
    </xf>
    <xf numFmtId="0" fontId="4" fillId="0" borderId="6" xfId="0" applyFont="1" applyFill="1" applyBorder="1" applyAlignment="1">
      <alignment horizontal="center" vertical="center"/>
    </xf>
    <xf numFmtId="1" fontId="4" fillId="0" borderId="6" xfId="0" applyNumberFormat="1" applyFont="1" applyFill="1" applyBorder="1" applyAlignment="1">
      <alignment horizontal="center" vertical="center"/>
    </xf>
    <xf numFmtId="0" fontId="0" fillId="0" borderId="0" xfId="0" applyFont="1" applyFill="1" applyAlignment="1">
      <alignment horizontal="center" vertical="center"/>
    </xf>
    <xf numFmtId="0" fontId="8" fillId="0" borderId="6"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6" xfId="0" applyFont="1" applyFill="1" applyBorder="1" applyAlignment="1">
      <alignment horizontal="right" vertical="center" wrapText="1"/>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9" fontId="5" fillId="0" borderId="2" xfId="0" applyNumberFormat="1" applyFont="1" applyFill="1" applyBorder="1" applyAlignment="1">
      <alignment horizontal="left" vertical="center"/>
    </xf>
    <xf numFmtId="0" fontId="4" fillId="0" borderId="2" xfId="0" applyFont="1" applyFill="1" applyBorder="1" applyAlignment="1">
      <alignment horizontal="left" vertical="center" wrapText="1"/>
    </xf>
    <xf numFmtId="2" fontId="5" fillId="0" borderId="2" xfId="0" applyNumberFormat="1" applyFont="1" applyFill="1" applyBorder="1" applyAlignment="1">
      <alignment vertical="center"/>
    </xf>
    <xf numFmtId="0" fontId="0" fillId="0" borderId="0" xfId="0" applyFont="1" applyFill="1" applyAlignment="1">
      <alignment vertical="center"/>
    </xf>
    <xf numFmtId="0" fontId="4" fillId="0" borderId="9" xfId="0" applyFont="1" applyFill="1" applyBorder="1" applyAlignment="1">
      <alignment vertical="center"/>
    </xf>
    <xf numFmtId="0" fontId="14" fillId="0" borderId="9" xfId="0" applyFont="1" applyFill="1" applyBorder="1" applyAlignment="1">
      <alignment horizontal="left" vertical="center" wrapText="1"/>
    </xf>
    <xf numFmtId="0" fontId="4" fillId="0" borderId="9" xfId="0" applyFont="1" applyFill="1" applyBorder="1" applyAlignment="1">
      <alignment horizontal="center" vertical="center"/>
    </xf>
    <xf numFmtId="2" fontId="4" fillId="0" borderId="9" xfId="0" applyNumberFormat="1" applyFont="1" applyFill="1" applyBorder="1" applyAlignment="1">
      <alignment vertical="center"/>
    </xf>
    <xf numFmtId="2" fontId="8" fillId="0" borderId="9" xfId="0" applyNumberFormat="1" applyFont="1" applyFill="1" applyBorder="1" applyAlignment="1">
      <alignment vertical="center"/>
    </xf>
    <xf numFmtId="0" fontId="3" fillId="0" borderId="9" xfId="0" applyFont="1" applyFill="1" applyBorder="1" applyAlignment="1">
      <alignment vertical="center"/>
    </xf>
    <xf numFmtId="0" fontId="4" fillId="0" borderId="6" xfId="0" applyFont="1" applyFill="1" applyBorder="1" applyAlignment="1">
      <alignment vertical="center"/>
    </xf>
    <xf numFmtId="0" fontId="4" fillId="0" borderId="6" xfId="0" applyFont="1" applyFill="1" applyBorder="1" applyAlignment="1" applyProtection="1">
      <alignment horizontal="justify" vertical="center" wrapText="1"/>
    </xf>
    <xf numFmtId="2" fontId="4" fillId="0" borderId="6" xfId="0" applyNumberFormat="1" applyFont="1" applyFill="1" applyBorder="1" applyAlignment="1">
      <alignment vertical="center"/>
    </xf>
    <xf numFmtId="0" fontId="3" fillId="0" borderId="6" xfId="0" applyFont="1" applyFill="1" applyBorder="1" applyAlignment="1">
      <alignment vertical="center" wrapText="1"/>
    </xf>
    <xf numFmtId="0" fontId="4" fillId="0" borderId="8" xfId="0" applyFont="1" applyFill="1" applyBorder="1" applyAlignment="1">
      <alignment vertical="center"/>
    </xf>
    <xf numFmtId="0" fontId="4" fillId="0" borderId="8" xfId="0" applyFont="1" applyFill="1" applyBorder="1" applyAlignment="1" applyProtection="1">
      <alignment horizontal="justify" vertical="center" wrapText="1"/>
    </xf>
    <xf numFmtId="2" fontId="4" fillId="0" borderId="8" xfId="0" applyNumberFormat="1" applyFont="1" applyFill="1" applyBorder="1" applyAlignment="1">
      <alignment vertical="center"/>
    </xf>
    <xf numFmtId="0" fontId="3" fillId="0" borderId="8" xfId="0" applyFont="1" applyFill="1" applyBorder="1" applyAlignment="1">
      <alignment vertical="center" wrapText="1"/>
    </xf>
    <xf numFmtId="0" fontId="4" fillId="0" borderId="2" xfId="0" applyFont="1" applyFill="1" applyBorder="1" applyAlignment="1">
      <alignment vertical="center"/>
    </xf>
    <xf numFmtId="2" fontId="4" fillId="0" borderId="2" xfId="0" applyNumberFormat="1" applyFont="1" applyFill="1" applyBorder="1" applyAlignment="1">
      <alignment vertical="center"/>
    </xf>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9" fontId="5" fillId="0" borderId="2" xfId="0" applyNumberFormat="1" applyFont="1" applyBorder="1" applyAlignment="1">
      <alignment horizontal="left" vertical="center"/>
    </xf>
    <xf numFmtId="0" fontId="4" fillId="0" borderId="2" xfId="0" applyFont="1" applyBorder="1" applyAlignment="1">
      <alignment horizontal="left" vertical="center" wrapText="1"/>
    </xf>
    <xf numFmtId="2" fontId="2" fillId="0" borderId="0" xfId="0" applyNumberFormat="1" applyFont="1"/>
    <xf numFmtId="1" fontId="0" fillId="0" borderId="0" xfId="0" applyNumberFormat="1"/>
    <xf numFmtId="2" fontId="0" fillId="0" borderId="0" xfId="0" applyNumberFormat="1"/>
    <xf numFmtId="0" fontId="2" fillId="0" borderId="0" xfId="0" applyFont="1"/>
    <xf numFmtId="0" fontId="4" fillId="0" borderId="3" xfId="0" applyFont="1" applyFill="1" applyBorder="1" applyAlignment="1">
      <alignment horizontal="center" vertical="center"/>
    </xf>
    <xf numFmtId="0" fontId="4" fillId="0" borderId="3" xfId="0" applyFont="1" applyFill="1" applyBorder="1" applyAlignment="1">
      <alignment horizontal="left" vertical="center" wrapText="1"/>
    </xf>
    <xf numFmtId="43" fontId="4" fillId="0" borderId="6" xfId="1" applyFont="1" applyFill="1" applyBorder="1" applyAlignment="1">
      <alignment vertical="center"/>
    </xf>
    <xf numFmtId="43" fontId="15" fillId="0" borderId="6" xfId="1" applyFont="1" applyFill="1" applyBorder="1" applyAlignment="1">
      <alignment vertical="center"/>
    </xf>
    <xf numFmtId="43" fontId="15" fillId="0" borderId="8" xfId="1" applyFont="1" applyFill="1" applyBorder="1" applyAlignment="1">
      <alignment vertical="center"/>
    </xf>
    <xf numFmtId="43" fontId="15" fillId="0" borderId="3" xfId="1" applyFont="1" applyFill="1" applyBorder="1" applyAlignment="1">
      <alignment vertical="center"/>
    </xf>
    <xf numFmtId="0" fontId="3" fillId="0" borderId="2" xfId="0" applyFont="1" applyFill="1" applyBorder="1" applyAlignment="1">
      <alignment vertical="center"/>
    </xf>
    <xf numFmtId="2" fontId="8" fillId="0" borderId="6" xfId="0" applyNumberFormat="1" applyFont="1" applyFill="1" applyBorder="1" applyAlignment="1">
      <alignment vertical="center"/>
    </xf>
    <xf numFmtId="2" fontId="8" fillId="0" borderId="8" xfId="0" applyNumberFormat="1" applyFont="1" applyFill="1" applyBorder="1" applyAlignment="1">
      <alignment vertical="center"/>
    </xf>
    <xf numFmtId="43" fontId="5" fillId="0" borderId="2" xfId="1" applyFont="1" applyFill="1" applyBorder="1" applyAlignment="1">
      <alignment vertical="center"/>
    </xf>
    <xf numFmtId="43" fontId="12" fillId="0" borderId="2" xfId="1" applyFont="1" applyFill="1" applyBorder="1" applyAlignment="1">
      <alignment vertical="center"/>
    </xf>
    <xf numFmtId="2" fontId="6" fillId="0" borderId="2" xfId="0" applyNumberFormat="1" applyFont="1" applyFill="1" applyBorder="1" applyAlignment="1">
      <alignment vertical="center"/>
    </xf>
    <xf numFmtId="2" fontId="5" fillId="0" borderId="2" xfId="0" applyNumberFormat="1" applyFont="1" applyBorder="1" applyAlignment="1">
      <alignment vertical="center"/>
    </xf>
    <xf numFmtId="2" fontId="12" fillId="0" borderId="2" xfId="0" applyNumberFormat="1" applyFont="1" applyBorder="1" applyAlignment="1">
      <alignment vertical="center"/>
    </xf>
    <xf numFmtId="0" fontId="3" fillId="0" borderId="2" xfId="0" applyFont="1" applyBorder="1" applyAlignment="1">
      <alignment vertical="center"/>
    </xf>
    <xf numFmtId="0" fontId="0" fillId="0" borderId="0" xfId="0" applyFill="1"/>
    <xf numFmtId="0" fontId="6" fillId="0" borderId="0" xfId="0" applyFont="1" applyFill="1" applyBorder="1" applyAlignment="1">
      <alignment horizontal="right" vertical="center"/>
    </xf>
    <xf numFmtId="0" fontId="8" fillId="0" borderId="6" xfId="0" applyFont="1" applyFill="1" applyBorder="1" applyAlignment="1">
      <alignment horizontal="center" vertical="center" wrapText="1"/>
    </xf>
    <xf numFmtId="2" fontId="0" fillId="0" borderId="0" xfId="0" applyNumberFormat="1" applyFill="1"/>
    <xf numFmtId="0" fontId="0" fillId="0" borderId="2" xfId="0" applyBorder="1"/>
    <xf numFmtId="2" fontId="0" fillId="0" borderId="2" xfId="0" applyNumberFormat="1" applyBorder="1"/>
    <xf numFmtId="0" fontId="9"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10" fontId="4" fillId="0" borderId="6" xfId="0" applyNumberFormat="1" applyFont="1" applyFill="1" applyBorder="1" applyAlignment="1">
      <alignment horizontal="left" vertical="center" wrapText="1"/>
    </xf>
    <xf numFmtId="10" fontId="4" fillId="0" borderId="6" xfId="0" applyNumberFormat="1" applyFont="1" applyFill="1" applyBorder="1" applyAlignment="1">
      <alignment horizontal="left" vertical="center"/>
    </xf>
    <xf numFmtId="10" fontId="4" fillId="0" borderId="6" xfId="0" applyNumberFormat="1" applyFont="1" applyFill="1" applyBorder="1" applyAlignment="1">
      <alignment horizontal="center" vertical="center"/>
    </xf>
    <xf numFmtId="0" fontId="4" fillId="0" borderId="6" xfId="0" applyFont="1" applyFill="1" applyBorder="1" applyAlignment="1">
      <alignment horizontal="left" vertical="center" wrapText="1"/>
    </xf>
    <xf numFmtId="10" fontId="4" fillId="0" borderId="8" xfId="0" applyNumberFormat="1" applyFont="1" applyFill="1" applyBorder="1" applyAlignment="1">
      <alignment horizontal="left" vertical="center" wrapText="1"/>
    </xf>
    <xf numFmtId="10" fontId="4" fillId="0" borderId="8" xfId="0" applyNumberFormat="1" applyFont="1" applyFill="1" applyBorder="1" applyAlignment="1">
      <alignment horizontal="center" vertical="center"/>
    </xf>
    <xf numFmtId="1" fontId="4" fillId="0" borderId="3" xfId="0" applyNumberFormat="1" applyFont="1" applyFill="1" applyBorder="1" applyAlignment="1">
      <alignment horizontal="center" vertical="center"/>
    </xf>
    <xf numFmtId="10" fontId="4" fillId="0" borderId="3" xfId="0" applyNumberFormat="1" applyFont="1" applyFill="1" applyBorder="1" applyAlignment="1">
      <alignment horizontal="left" vertical="center" wrapText="1"/>
    </xf>
    <xf numFmtId="10" fontId="4" fillId="0" borderId="3" xfId="0" applyNumberFormat="1" applyFont="1" applyFill="1" applyBorder="1" applyAlignment="1">
      <alignment horizontal="center" vertical="center"/>
    </xf>
    <xf numFmtId="2" fontId="4" fillId="0" borderId="3" xfId="0" applyNumberFormat="1" applyFont="1" applyFill="1" applyBorder="1" applyAlignment="1">
      <alignment vertical="center"/>
    </xf>
    <xf numFmtId="2" fontId="4" fillId="0" borderId="6" xfId="0" applyNumberFormat="1" applyFont="1" applyFill="1" applyBorder="1" applyAlignment="1">
      <alignment vertical="center" wrapText="1"/>
    </xf>
    <xf numFmtId="0" fontId="0" fillId="0" borderId="0" xfId="0" applyNumberFormat="1"/>
    <xf numFmtId="9" fontId="0" fillId="0" borderId="2" xfId="0" applyNumberFormat="1" applyBorder="1" applyAlignment="1">
      <alignment horizontal="center"/>
    </xf>
    <xf numFmtId="0" fontId="0" fillId="0" borderId="2" xfId="0" applyNumberFormat="1" applyBorder="1" applyAlignment="1">
      <alignment horizontal="center"/>
    </xf>
    <xf numFmtId="2" fontId="0" fillId="0" borderId="2" xfId="0" applyNumberFormat="1" applyBorder="1" applyAlignment="1"/>
    <xf numFmtId="0" fontId="0" fillId="0" borderId="4" xfId="0" applyBorder="1"/>
    <xf numFmtId="0" fontId="0" fillId="0" borderId="19" xfId="0" applyBorder="1"/>
    <xf numFmtId="0" fontId="0" fillId="0" borderId="20" xfId="0" applyBorder="1"/>
    <xf numFmtId="0" fontId="0" fillId="0" borderId="14" xfId="0" applyBorder="1"/>
    <xf numFmtId="0" fontId="0" fillId="0" borderId="10" xfId="0" applyBorder="1" applyAlignment="1">
      <alignment wrapText="1"/>
    </xf>
    <xf numFmtId="0" fontId="0" fillId="0" borderId="14" xfId="0" applyBorder="1" applyAlignment="1">
      <alignment wrapText="1"/>
    </xf>
    <xf numFmtId="0" fontId="0" fillId="0" borderId="10" xfId="0" applyBorder="1"/>
    <xf numFmtId="0" fontId="0" fillId="0" borderId="12" xfId="0" applyBorder="1"/>
    <xf numFmtId="0" fontId="0" fillId="0" borderId="13" xfId="0" applyBorder="1"/>
    <xf numFmtId="0" fontId="0" fillId="0" borderId="21" xfId="0" applyNumberFormat="1" applyBorder="1"/>
    <xf numFmtId="0" fontId="0" fillId="0" borderId="22" xfId="0" applyBorder="1"/>
    <xf numFmtId="0" fontId="0" fillId="0" borderId="1" xfId="0" applyBorder="1"/>
    <xf numFmtId="0" fontId="16" fillId="0" borderId="15" xfId="0" applyFont="1" applyBorder="1"/>
    <xf numFmtId="0" fontId="0" fillId="0" borderId="4" xfId="0" applyBorder="1" applyAlignment="1">
      <alignment horizontal="center"/>
    </xf>
    <xf numFmtId="2" fontId="0" fillId="0" borderId="2" xfId="0" applyNumberFormat="1" applyBorder="1" applyAlignment="1">
      <alignment horizontal="center"/>
    </xf>
    <xf numFmtId="2" fontId="20" fillId="0" borderId="11" xfId="0" applyNumberFormat="1" applyFont="1" applyFill="1" applyBorder="1" applyAlignment="1" applyProtection="1">
      <alignment horizontal="center" vertical="center"/>
      <protection locked="0"/>
    </xf>
    <xf numFmtId="0" fontId="20" fillId="0" borderId="11" xfId="0" applyFont="1" applyFill="1" applyBorder="1" applyAlignment="1" applyProtection="1">
      <alignment horizontal="center" vertical="center"/>
      <protection locked="0"/>
    </xf>
    <xf numFmtId="0" fontId="20" fillId="0" borderId="11" xfId="4" applyFont="1" applyFill="1" applyBorder="1" applyAlignment="1" applyProtection="1">
      <alignment horizontal="center" vertical="center"/>
    </xf>
    <xf numFmtId="2" fontId="20" fillId="0" borderId="11" xfId="4" applyNumberFormat="1" applyFont="1" applyFill="1" applyBorder="1" applyAlignment="1" applyProtection="1">
      <alignment horizontal="center" vertical="center"/>
      <protection locked="0"/>
    </xf>
    <xf numFmtId="0" fontId="17" fillId="0" borderId="24" xfId="0" applyFont="1" applyFill="1" applyBorder="1" applyAlignment="1">
      <alignment vertical="center"/>
    </xf>
    <xf numFmtId="0" fontId="17" fillId="0" borderId="23" xfId="0" applyFont="1" applyFill="1" applyBorder="1" applyAlignment="1">
      <alignment vertical="center"/>
    </xf>
    <xf numFmtId="0" fontId="18" fillId="0" borderId="11" xfId="0" applyFont="1" applyFill="1" applyBorder="1" applyAlignment="1">
      <alignment vertical="center"/>
    </xf>
    <xf numFmtId="0" fontId="19" fillId="0" borderId="11" xfId="0" applyFont="1" applyFill="1" applyBorder="1" applyAlignment="1">
      <alignment horizontal="center" vertical="center" wrapText="1"/>
    </xf>
    <xf numFmtId="0" fontId="18" fillId="0" borderId="11" xfId="0" applyFont="1" applyFill="1" applyBorder="1" applyAlignment="1">
      <alignment horizontal="center" vertical="center"/>
    </xf>
    <xf numFmtId="0" fontId="18" fillId="0" borderId="11" xfId="0" applyFont="1" applyFill="1" applyBorder="1" applyAlignment="1">
      <alignment horizontal="justify" vertical="center" wrapText="1"/>
    </xf>
    <xf numFmtId="0" fontId="19" fillId="0" borderId="11" xfId="0" applyFont="1" applyFill="1" applyBorder="1" applyAlignment="1">
      <alignment vertical="center"/>
    </xf>
    <xf numFmtId="0" fontId="19" fillId="0" borderId="11" xfId="0" applyFont="1" applyFill="1" applyBorder="1" applyAlignment="1">
      <alignment vertical="center" wrapText="1"/>
    </xf>
    <xf numFmtId="0" fontId="19" fillId="0" borderId="11" xfId="0" applyFont="1" applyFill="1" applyBorder="1" applyAlignment="1">
      <alignment horizontal="justify" vertical="center" wrapText="1"/>
    </xf>
    <xf numFmtId="0" fontId="19" fillId="0" borderId="11" xfId="0" applyFont="1" applyFill="1" applyBorder="1" applyAlignment="1">
      <alignment horizontal="center" vertical="center"/>
    </xf>
    <xf numFmtId="0" fontId="23" fillId="0" borderId="11" xfId="0" applyFont="1" applyFill="1" applyBorder="1" applyAlignment="1">
      <alignment horizontal="justify" vertical="center" wrapText="1"/>
    </xf>
    <xf numFmtId="0" fontId="18" fillId="0" borderId="11" xfId="0" applyFont="1" applyFill="1" applyBorder="1" applyAlignment="1">
      <alignment horizontal="center" vertical="center" wrapText="1"/>
    </xf>
    <xf numFmtId="2" fontId="18" fillId="0" borderId="11" xfId="0" applyNumberFormat="1" applyFont="1" applyFill="1" applyBorder="1" applyAlignment="1">
      <alignment horizontal="center" vertical="center"/>
    </xf>
    <xf numFmtId="0" fontId="18" fillId="0" borderId="11" xfId="0" applyFont="1" applyFill="1" applyBorder="1" applyAlignment="1">
      <alignment vertical="center" wrapText="1"/>
    </xf>
    <xf numFmtId="1" fontId="19" fillId="0" borderId="11" xfId="0" applyNumberFormat="1" applyFont="1" applyFill="1" applyBorder="1" applyAlignment="1">
      <alignment horizontal="center" vertical="center"/>
    </xf>
    <xf numFmtId="0" fontId="21" fillId="0" borderId="11" xfId="0" applyFont="1" applyFill="1" applyBorder="1" applyAlignment="1">
      <alignment horizontal="left" vertical="center" wrapText="1"/>
    </xf>
    <xf numFmtId="0" fontId="22" fillId="0" borderId="11" xfId="0" applyFont="1" applyFill="1" applyBorder="1" applyAlignment="1">
      <alignment vertical="center" wrapText="1"/>
    </xf>
    <xf numFmtId="0" fontId="19" fillId="0" borderId="11" xfId="0" applyFont="1" applyFill="1" applyBorder="1" applyAlignment="1">
      <alignment horizontal="center" vertical="center" wrapText="1"/>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4" xfId="0" applyFont="1" applyFill="1" applyBorder="1" applyAlignment="1">
      <alignment horizontal="center" vertical="center" wrapText="1"/>
    </xf>
  </cellXfs>
  <cellStyles count="5">
    <cellStyle name="Comma" xfId="1" builtinId="3"/>
    <cellStyle name="Normal" xfId="0" builtinId="0"/>
    <cellStyle name="Normal 2" xfId="4"/>
    <cellStyle name="Normal 3" xfId="2"/>
    <cellStyle name="Normal 4" xfId="3"/>
  </cellStyles>
  <dxfs count="0"/>
  <tableStyles count="0" defaultTableStyle="TableStyleMedium2" defaultPivotStyle="PivotStyleLight16"/>
  <colors>
    <mruColors>
      <color rgb="FF00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249"/>
  <sheetViews>
    <sheetView showZeros="0" tabSelected="1" zoomScale="89" zoomScaleNormal="89" zoomScaleSheetLayoutView="85" workbookViewId="0">
      <pane xSplit="3" ySplit="3" topLeftCell="D28" activePane="bottomRight" state="frozen"/>
      <selection pane="topRight" activeCell="F1" sqref="F1"/>
      <selection pane="bottomLeft" activeCell="A4" sqref="A4"/>
      <selection pane="bottomRight" activeCell="C7" sqref="C7"/>
    </sheetView>
  </sheetViews>
  <sheetFormatPr defaultColWidth="8.85546875" defaultRowHeight="12.75"/>
  <cols>
    <col min="1" max="1" width="6.140625" style="111" customWidth="1"/>
    <col min="2" max="2" width="7" style="111" customWidth="1"/>
    <col min="3" max="3" width="50.140625" style="120" customWidth="1"/>
    <col min="4" max="4" width="8.28515625" style="111" customWidth="1"/>
    <col min="5" max="5" width="10" style="111" customWidth="1"/>
    <col min="6" max="6" width="14.7109375" style="111" customWidth="1"/>
    <col min="7" max="7" width="16" style="111" customWidth="1"/>
    <col min="8" max="16384" width="8.85546875" style="109"/>
  </cols>
  <sheetData>
    <row r="1" spans="1:7" ht="12.75" customHeight="1">
      <c r="A1" s="107" t="s">
        <v>63</v>
      </c>
      <c r="B1" s="108"/>
      <c r="C1" s="108"/>
      <c r="D1" s="108"/>
      <c r="E1" s="108"/>
      <c r="F1" s="108"/>
      <c r="G1" s="108"/>
    </row>
    <row r="2" spans="1:7" s="110" customFormat="1" ht="25.5" customHeight="1">
      <c r="A2" s="124" t="s">
        <v>64</v>
      </c>
      <c r="B2" s="124" t="s">
        <v>65</v>
      </c>
      <c r="C2" s="124" t="s">
        <v>11</v>
      </c>
      <c r="D2" s="124" t="s">
        <v>0</v>
      </c>
      <c r="E2" s="124" t="s">
        <v>18</v>
      </c>
      <c r="F2" s="124" t="s">
        <v>1</v>
      </c>
      <c r="G2" s="124" t="s">
        <v>2</v>
      </c>
    </row>
    <row r="3" spans="1:7" s="110" customFormat="1">
      <c r="A3" s="124"/>
      <c r="B3" s="124"/>
      <c r="C3" s="124"/>
      <c r="D3" s="124"/>
      <c r="E3" s="124"/>
      <c r="F3" s="124"/>
      <c r="G3" s="124"/>
    </row>
    <row r="4" spans="1:7" s="110" customFormat="1"/>
    <row r="5" spans="1:7" ht="102">
      <c r="A5" s="111">
        <v>1</v>
      </c>
      <c r="B5" s="111">
        <v>1.1000000000000001</v>
      </c>
      <c r="C5" s="112" t="s">
        <v>66</v>
      </c>
    </row>
    <row r="6" spans="1:7">
      <c r="A6" s="111">
        <f>+A5+1</f>
        <v>2</v>
      </c>
      <c r="B6" s="111" t="s">
        <v>67</v>
      </c>
      <c r="C6" s="112" t="s">
        <v>68</v>
      </c>
      <c r="D6" s="111" t="s">
        <v>3</v>
      </c>
      <c r="E6" s="111">
        <v>390860</v>
      </c>
      <c r="F6" s="103">
        <v>172.17</v>
      </c>
      <c r="G6" s="111">
        <f>+E6*F6</f>
        <v>67294366.199999988</v>
      </c>
    </row>
    <row r="7" spans="1:7">
      <c r="A7" s="111">
        <f t="shared" ref="A7:A31" si="0">+A6+1</f>
        <v>3</v>
      </c>
      <c r="B7" s="111" t="s">
        <v>69</v>
      </c>
      <c r="C7" s="112" t="s">
        <v>4</v>
      </c>
      <c r="D7" s="111" t="s">
        <v>3</v>
      </c>
      <c r="E7" s="111">
        <v>185025</v>
      </c>
      <c r="F7" s="104">
        <v>232.67</v>
      </c>
      <c r="G7" s="111">
        <f t="shared" ref="G7:G9" si="1">+E7*F7</f>
        <v>43049766.75</v>
      </c>
    </row>
    <row r="8" spans="1:7">
      <c r="A8" s="111">
        <f t="shared" si="0"/>
        <v>4</v>
      </c>
      <c r="B8" s="111" t="s">
        <v>70</v>
      </c>
      <c r="C8" s="112" t="s">
        <v>71</v>
      </c>
      <c r="D8" s="111" t="s">
        <v>3</v>
      </c>
      <c r="E8" s="111">
        <v>8740</v>
      </c>
      <c r="F8" s="104">
        <v>302.47000000000003</v>
      </c>
      <c r="G8" s="111">
        <f t="shared" si="1"/>
        <v>2643587.8000000003</v>
      </c>
    </row>
    <row r="9" spans="1:7">
      <c r="A9" s="111">
        <f t="shared" si="0"/>
        <v>5</v>
      </c>
      <c r="B9" s="111" t="s">
        <v>72</v>
      </c>
      <c r="C9" s="112" t="s">
        <v>73</v>
      </c>
      <c r="D9" s="111" t="s">
        <v>3</v>
      </c>
      <c r="E9" s="111">
        <v>7020.0000000000009</v>
      </c>
      <c r="F9" s="104">
        <v>372.27</v>
      </c>
      <c r="G9" s="111">
        <f t="shared" si="1"/>
        <v>2613335.4000000004</v>
      </c>
    </row>
    <row r="10" spans="1:7" ht="76.5">
      <c r="A10" s="111">
        <f t="shared" si="0"/>
        <v>6</v>
      </c>
      <c r="B10" s="111">
        <v>1.2</v>
      </c>
      <c r="C10" s="112" t="s">
        <v>74</v>
      </c>
    </row>
    <row r="11" spans="1:7">
      <c r="A11" s="111">
        <f t="shared" si="0"/>
        <v>7</v>
      </c>
      <c r="B11" s="111" t="s">
        <v>67</v>
      </c>
      <c r="C11" s="112" t="s">
        <v>68</v>
      </c>
      <c r="D11" s="111" t="s">
        <v>3</v>
      </c>
      <c r="E11" s="111">
        <v>28380</v>
      </c>
      <c r="F11" s="104">
        <v>1535.61</v>
      </c>
      <c r="G11" s="111">
        <f t="shared" ref="G11:G14" si="2">+E11*F11</f>
        <v>43580611.799999997</v>
      </c>
    </row>
    <row r="12" spans="1:7">
      <c r="A12" s="111">
        <f t="shared" si="0"/>
        <v>8</v>
      </c>
      <c r="B12" s="111" t="s">
        <v>69</v>
      </c>
      <c r="C12" s="112" t="s">
        <v>4</v>
      </c>
      <c r="D12" s="111" t="s">
        <v>3</v>
      </c>
      <c r="E12" s="111">
        <v>85135</v>
      </c>
      <c r="F12" s="104">
        <v>1675.21</v>
      </c>
      <c r="G12" s="111">
        <f t="shared" si="2"/>
        <v>142619003.34999999</v>
      </c>
    </row>
    <row r="13" spans="1:7">
      <c r="A13" s="111">
        <f t="shared" si="0"/>
        <v>9</v>
      </c>
      <c r="B13" s="111" t="s">
        <v>70</v>
      </c>
      <c r="C13" s="112" t="s">
        <v>71</v>
      </c>
      <c r="D13" s="111" t="s">
        <v>3</v>
      </c>
      <c r="E13" s="111">
        <v>1125</v>
      </c>
      <c r="F13" s="104">
        <v>1768.28</v>
      </c>
      <c r="G13" s="111">
        <f t="shared" si="2"/>
        <v>1989315</v>
      </c>
    </row>
    <row r="14" spans="1:7">
      <c r="A14" s="111">
        <f t="shared" si="0"/>
        <v>10</v>
      </c>
      <c r="B14" s="111" t="s">
        <v>72</v>
      </c>
      <c r="C14" s="112" t="s">
        <v>73</v>
      </c>
      <c r="D14" s="111" t="s">
        <v>3</v>
      </c>
      <c r="E14" s="111">
        <v>1125</v>
      </c>
      <c r="F14" s="104">
        <v>1907.88</v>
      </c>
      <c r="G14" s="111">
        <f t="shared" si="2"/>
        <v>2146365</v>
      </c>
    </row>
    <row r="15" spans="1:7" ht="102">
      <c r="A15" s="111">
        <f t="shared" si="0"/>
        <v>11</v>
      </c>
      <c r="B15" s="111">
        <v>1.3</v>
      </c>
      <c r="C15" s="112" t="s">
        <v>75</v>
      </c>
    </row>
    <row r="16" spans="1:7">
      <c r="A16" s="111">
        <f t="shared" si="0"/>
        <v>12</v>
      </c>
      <c r="B16" s="111" t="s">
        <v>67</v>
      </c>
      <c r="C16" s="112" t="s">
        <v>76</v>
      </c>
      <c r="D16" s="111" t="s">
        <v>3</v>
      </c>
      <c r="E16" s="111">
        <v>324375</v>
      </c>
      <c r="F16" s="104">
        <v>107.03</v>
      </c>
      <c r="G16" s="111">
        <f t="shared" ref="G16:G18" si="3">+E16*F16</f>
        <v>34717856.25</v>
      </c>
    </row>
    <row r="17" spans="1:7">
      <c r="A17" s="111">
        <f t="shared" si="0"/>
        <v>13</v>
      </c>
      <c r="B17" s="111" t="s">
        <v>69</v>
      </c>
      <c r="C17" s="112" t="s">
        <v>77</v>
      </c>
      <c r="D17" s="111" t="s">
        <v>3</v>
      </c>
      <c r="E17" s="111">
        <v>75700</v>
      </c>
      <c r="F17" s="104">
        <v>162.87</v>
      </c>
      <c r="G17" s="111">
        <f t="shared" si="3"/>
        <v>12329259</v>
      </c>
    </row>
    <row r="18" spans="1:7">
      <c r="A18" s="111">
        <f t="shared" si="0"/>
        <v>14</v>
      </c>
      <c r="B18" s="111" t="s">
        <v>70</v>
      </c>
      <c r="C18" s="112" t="s">
        <v>78</v>
      </c>
      <c r="D18" s="111" t="s">
        <v>3</v>
      </c>
      <c r="E18" s="111">
        <v>3785</v>
      </c>
      <c r="F18" s="104">
        <v>977.21</v>
      </c>
      <c r="G18" s="111">
        <f t="shared" si="3"/>
        <v>3698739.85</v>
      </c>
    </row>
    <row r="19" spans="1:7" ht="51">
      <c r="A19" s="111">
        <f t="shared" si="0"/>
        <v>15</v>
      </c>
      <c r="B19" s="111">
        <v>1.4</v>
      </c>
      <c r="C19" s="112" t="s">
        <v>79</v>
      </c>
      <c r="D19" s="111" t="s">
        <v>3</v>
      </c>
      <c r="E19" s="111">
        <v>183785</v>
      </c>
      <c r="F19" s="104">
        <v>200.1</v>
      </c>
      <c r="G19" s="111">
        <f>+E19*F19</f>
        <v>36775378.5</v>
      </c>
    </row>
    <row r="20" spans="1:7" ht="38.25">
      <c r="A20" s="111">
        <f t="shared" si="0"/>
        <v>16</v>
      </c>
      <c r="B20" s="111">
        <v>1.5</v>
      </c>
      <c r="C20" s="112" t="s">
        <v>80</v>
      </c>
      <c r="D20" s="111" t="s">
        <v>3</v>
      </c>
      <c r="E20" s="111">
        <v>11015</v>
      </c>
      <c r="F20" s="104">
        <v>744.54</v>
      </c>
      <c r="G20" s="111">
        <f>+E20*F20</f>
        <v>8201108.0999999996</v>
      </c>
    </row>
    <row r="21" spans="1:7" ht="63.75">
      <c r="A21" s="111">
        <f t="shared" si="0"/>
        <v>17</v>
      </c>
      <c r="B21" s="111">
        <v>1.6</v>
      </c>
      <c r="C21" s="112" t="s">
        <v>81</v>
      </c>
    </row>
    <row r="22" spans="1:7">
      <c r="A22" s="111">
        <f t="shared" si="0"/>
        <v>18</v>
      </c>
      <c r="B22" s="111" t="s">
        <v>67</v>
      </c>
      <c r="C22" s="112" t="s">
        <v>82</v>
      </c>
      <c r="D22" s="111" t="s">
        <v>3</v>
      </c>
      <c r="E22" s="111">
        <v>9375</v>
      </c>
      <c r="F22" s="104">
        <v>884.14</v>
      </c>
      <c r="G22" s="111">
        <f t="shared" ref="G22:G24" si="4">+E22*F22</f>
        <v>8288812.5</v>
      </c>
    </row>
    <row r="23" spans="1:7">
      <c r="A23" s="111">
        <f t="shared" si="0"/>
        <v>19</v>
      </c>
      <c r="B23" s="111" t="s">
        <v>69</v>
      </c>
      <c r="C23" s="112" t="s">
        <v>83</v>
      </c>
      <c r="D23" s="111" t="s">
        <v>3</v>
      </c>
      <c r="E23" s="111">
        <v>71790</v>
      </c>
      <c r="F23" s="104">
        <v>930.67</v>
      </c>
      <c r="G23" s="111">
        <f t="shared" si="4"/>
        <v>66812799.299999997</v>
      </c>
    </row>
    <row r="24" spans="1:7">
      <c r="A24" s="111">
        <f t="shared" si="0"/>
        <v>20</v>
      </c>
      <c r="B24" s="111" t="s">
        <v>70</v>
      </c>
      <c r="C24" s="112" t="s">
        <v>84</v>
      </c>
      <c r="D24" s="111" t="s">
        <v>3</v>
      </c>
      <c r="E24" s="111">
        <v>5625</v>
      </c>
      <c r="F24" s="104">
        <v>1070.28</v>
      </c>
      <c r="G24" s="111">
        <f t="shared" si="4"/>
        <v>6020325</v>
      </c>
    </row>
    <row r="25" spans="1:7" ht="25.5">
      <c r="A25" s="111">
        <f t="shared" si="0"/>
        <v>21</v>
      </c>
      <c r="B25" s="111">
        <v>1.7</v>
      </c>
      <c r="C25" s="112" t="s">
        <v>85</v>
      </c>
    </row>
    <row r="26" spans="1:7">
      <c r="A26" s="111">
        <f t="shared" si="0"/>
        <v>22</v>
      </c>
      <c r="B26" s="111" t="s">
        <v>86</v>
      </c>
      <c r="C26" s="112" t="s">
        <v>87</v>
      </c>
      <c r="D26" s="111" t="s">
        <v>3</v>
      </c>
      <c r="E26" s="111">
        <v>9375</v>
      </c>
      <c r="F26" s="104">
        <v>1861.35</v>
      </c>
      <c r="G26" s="111">
        <f t="shared" ref="G26:G28" si="5">+E26*F26</f>
        <v>17450156.25</v>
      </c>
    </row>
    <row r="27" spans="1:7">
      <c r="A27" s="111">
        <f t="shared" si="0"/>
        <v>23</v>
      </c>
      <c r="B27" s="111" t="s">
        <v>88</v>
      </c>
      <c r="C27" s="112" t="s">
        <v>89</v>
      </c>
      <c r="D27" s="111" t="s">
        <v>8</v>
      </c>
      <c r="E27" s="111">
        <v>110460</v>
      </c>
      <c r="F27" s="104">
        <v>1302.95</v>
      </c>
      <c r="G27" s="111">
        <f t="shared" si="5"/>
        <v>143923857</v>
      </c>
    </row>
    <row r="28" spans="1:7">
      <c r="A28" s="111">
        <f t="shared" si="0"/>
        <v>24</v>
      </c>
      <c r="B28" s="111" t="s">
        <v>70</v>
      </c>
      <c r="C28" s="112" t="s">
        <v>90</v>
      </c>
      <c r="D28" s="111" t="s">
        <v>3</v>
      </c>
      <c r="E28" s="111">
        <v>5625</v>
      </c>
      <c r="F28" s="104">
        <v>7445.4</v>
      </c>
      <c r="G28" s="111">
        <f t="shared" si="5"/>
        <v>41880375</v>
      </c>
    </row>
    <row r="29" spans="1:7" ht="102">
      <c r="A29" s="111">
        <f t="shared" si="0"/>
        <v>25</v>
      </c>
      <c r="B29" s="111">
        <v>1.8</v>
      </c>
      <c r="C29" s="112" t="s">
        <v>91</v>
      </c>
      <c r="D29" s="111" t="s">
        <v>8</v>
      </c>
      <c r="E29" s="111">
        <v>109200</v>
      </c>
      <c r="F29" s="104">
        <v>6.51</v>
      </c>
      <c r="G29" s="111">
        <f>+E29*F29</f>
        <v>710892</v>
      </c>
    </row>
    <row r="30" spans="1:7" ht="51">
      <c r="A30" s="111">
        <f t="shared" si="0"/>
        <v>26</v>
      </c>
      <c r="B30" s="111" t="s">
        <v>92</v>
      </c>
      <c r="C30" s="112" t="s">
        <v>93</v>
      </c>
      <c r="D30" s="111" t="s">
        <v>3</v>
      </c>
      <c r="E30" s="111">
        <v>2124</v>
      </c>
      <c r="F30" s="104">
        <v>288.51</v>
      </c>
      <c r="G30" s="111">
        <f>+E30*F30</f>
        <v>612795.24</v>
      </c>
    </row>
    <row r="31" spans="1:7" ht="38.25">
      <c r="A31" s="111">
        <f t="shared" si="0"/>
        <v>27</v>
      </c>
      <c r="B31" s="111" t="s">
        <v>94</v>
      </c>
      <c r="C31" s="112" t="s">
        <v>95</v>
      </c>
      <c r="D31" s="111" t="s">
        <v>8</v>
      </c>
      <c r="E31" s="111">
        <v>99840</v>
      </c>
      <c r="F31" s="104">
        <v>55.84</v>
      </c>
      <c r="G31" s="111">
        <v>5575555.71</v>
      </c>
    </row>
    <row r="32" spans="1:7">
      <c r="B32" s="113"/>
      <c r="C32" s="115" t="s">
        <v>96</v>
      </c>
      <c r="G32" s="116">
        <f>+SUM(G5:G31)</f>
        <v>692934261</v>
      </c>
    </row>
    <row r="33" spans="1:7" ht="127.5">
      <c r="A33" s="111">
        <v>1</v>
      </c>
      <c r="B33" s="111">
        <v>2.1</v>
      </c>
      <c r="C33" s="112" t="s">
        <v>97</v>
      </c>
      <c r="D33" s="111" t="s">
        <v>3</v>
      </c>
      <c r="E33" s="111">
        <v>2100</v>
      </c>
      <c r="F33" s="103">
        <v>6049.38</v>
      </c>
      <c r="G33" s="111">
        <f>+E33*F33</f>
        <v>12703698</v>
      </c>
    </row>
    <row r="34" spans="1:7" ht="114.75">
      <c r="A34" s="111">
        <f>+A33+1</f>
        <v>2</v>
      </c>
      <c r="B34" s="111">
        <v>2.2000000000000002</v>
      </c>
      <c r="C34" s="112" t="s">
        <v>98</v>
      </c>
      <c r="D34" s="111" t="s">
        <v>3</v>
      </c>
      <c r="E34" s="111">
        <v>9600</v>
      </c>
      <c r="F34" s="103">
        <v>7259.26</v>
      </c>
      <c r="G34" s="111">
        <f>+E34*F34</f>
        <v>69688896</v>
      </c>
    </row>
    <row r="35" spans="1:7" ht="102">
      <c r="A35" s="111">
        <f t="shared" ref="A35:A55" si="6">+A34+1</f>
        <v>3</v>
      </c>
      <c r="B35" s="111">
        <v>2.2999999999999998</v>
      </c>
      <c r="C35" s="112" t="s">
        <v>99</v>
      </c>
      <c r="D35" s="111" t="s">
        <v>3</v>
      </c>
      <c r="E35" s="111">
        <v>79822</v>
      </c>
      <c r="F35" s="103">
        <v>6049.38</v>
      </c>
      <c r="G35" s="111">
        <f>+E35*F35</f>
        <v>482873610.36000001</v>
      </c>
    </row>
    <row r="36" spans="1:7" ht="102">
      <c r="A36" s="111">
        <f t="shared" si="6"/>
        <v>4</v>
      </c>
      <c r="B36" s="111">
        <v>2.4</v>
      </c>
      <c r="C36" s="112" t="s">
        <v>100</v>
      </c>
      <c r="D36" s="111" t="s">
        <v>9</v>
      </c>
      <c r="E36" s="111">
        <v>3365</v>
      </c>
      <c r="F36" s="103">
        <v>65147.18</v>
      </c>
      <c r="G36" s="111">
        <f>+E36*F36</f>
        <v>219220260.69999999</v>
      </c>
    </row>
    <row r="37" spans="1:7" ht="76.5">
      <c r="A37" s="111">
        <f t="shared" si="6"/>
        <v>5</v>
      </c>
      <c r="B37" s="111">
        <v>2.5</v>
      </c>
      <c r="C37" s="112" t="s">
        <v>101</v>
      </c>
      <c r="D37" s="111" t="s">
        <v>8</v>
      </c>
      <c r="E37" s="111">
        <v>303750</v>
      </c>
      <c r="F37" s="103">
        <v>260.58999999999997</v>
      </c>
      <c r="G37" s="111">
        <f>+E37*F37</f>
        <v>79154212.499999985</v>
      </c>
    </row>
    <row r="38" spans="1:7" ht="76.5">
      <c r="A38" s="111">
        <f t="shared" si="6"/>
        <v>6</v>
      </c>
      <c r="B38" s="111">
        <v>2.6</v>
      </c>
      <c r="C38" s="112" t="s">
        <v>102</v>
      </c>
    </row>
    <row r="39" spans="1:7">
      <c r="A39" s="111">
        <f t="shared" si="6"/>
        <v>7</v>
      </c>
      <c r="B39" s="111" t="s">
        <v>103</v>
      </c>
      <c r="C39" s="112" t="s">
        <v>104</v>
      </c>
      <c r="D39" s="111" t="s">
        <v>8</v>
      </c>
      <c r="E39" s="111">
        <v>2275</v>
      </c>
      <c r="F39" s="103">
        <v>418.8</v>
      </c>
      <c r="G39" s="111">
        <f>+E39*F39</f>
        <v>952770</v>
      </c>
    </row>
    <row r="40" spans="1:7">
      <c r="A40" s="111">
        <f t="shared" si="6"/>
        <v>8</v>
      </c>
      <c r="B40" s="111" t="s">
        <v>105</v>
      </c>
      <c r="C40" s="112" t="s">
        <v>106</v>
      </c>
      <c r="D40" s="111" t="s">
        <v>8</v>
      </c>
      <c r="E40" s="111">
        <v>650</v>
      </c>
      <c r="F40" s="103">
        <v>418.8</v>
      </c>
      <c r="G40" s="111">
        <f>+E40*F40</f>
        <v>272220</v>
      </c>
    </row>
    <row r="41" spans="1:7">
      <c r="A41" s="111">
        <f t="shared" si="6"/>
        <v>9</v>
      </c>
      <c r="B41" s="111" t="s">
        <v>107</v>
      </c>
      <c r="C41" s="112" t="s">
        <v>108</v>
      </c>
      <c r="D41" s="111" t="s">
        <v>8</v>
      </c>
      <c r="E41" s="111">
        <v>330</v>
      </c>
      <c r="F41" s="103">
        <v>418.8</v>
      </c>
      <c r="G41" s="111">
        <f>+E41*F41</f>
        <v>138204</v>
      </c>
    </row>
    <row r="42" spans="1:7">
      <c r="A42" s="111">
        <f t="shared" si="6"/>
        <v>10</v>
      </c>
      <c r="B42" s="111" t="s">
        <v>109</v>
      </c>
      <c r="C42" s="112" t="s">
        <v>110</v>
      </c>
      <c r="D42" s="111" t="s">
        <v>8</v>
      </c>
      <c r="E42" s="111">
        <v>330</v>
      </c>
      <c r="F42" s="103">
        <v>418.8</v>
      </c>
      <c r="G42" s="111">
        <f>+E42*F42</f>
        <v>138204</v>
      </c>
    </row>
    <row r="43" spans="1:7" ht="89.25">
      <c r="A43" s="111">
        <f t="shared" si="6"/>
        <v>11</v>
      </c>
      <c r="B43" s="111">
        <v>2.7</v>
      </c>
      <c r="C43" s="112" t="s">
        <v>111</v>
      </c>
    </row>
    <row r="44" spans="1:7">
      <c r="A44" s="111">
        <f t="shared" si="6"/>
        <v>12</v>
      </c>
      <c r="B44" s="111" t="s">
        <v>103</v>
      </c>
      <c r="C44" s="112" t="s">
        <v>104</v>
      </c>
      <c r="D44" s="111" t="s">
        <v>8</v>
      </c>
      <c r="E44" s="111">
        <v>27170</v>
      </c>
      <c r="F44" s="103">
        <v>325.74</v>
      </c>
      <c r="G44" s="111">
        <f t="shared" ref="G44:G54" si="7">+E44*F44</f>
        <v>8850355.8000000007</v>
      </c>
    </row>
    <row r="45" spans="1:7">
      <c r="A45" s="111">
        <f t="shared" si="6"/>
        <v>13</v>
      </c>
      <c r="B45" s="111" t="s">
        <v>105</v>
      </c>
      <c r="C45" s="112" t="s">
        <v>106</v>
      </c>
      <c r="D45" s="111" t="s">
        <v>8</v>
      </c>
      <c r="E45" s="111">
        <v>7030</v>
      </c>
      <c r="F45" s="103">
        <v>325.74</v>
      </c>
      <c r="G45" s="111">
        <f t="shared" si="7"/>
        <v>2289952.2000000002</v>
      </c>
    </row>
    <row r="46" spans="1:7">
      <c r="A46" s="111">
        <f t="shared" si="6"/>
        <v>14</v>
      </c>
      <c r="B46" s="111" t="s">
        <v>107</v>
      </c>
      <c r="C46" s="112" t="s">
        <v>108</v>
      </c>
      <c r="D46" s="111" t="s">
        <v>8</v>
      </c>
      <c r="E46" s="111">
        <v>950</v>
      </c>
      <c r="F46" s="103">
        <v>325.74</v>
      </c>
      <c r="G46" s="111">
        <f t="shared" si="7"/>
        <v>309453</v>
      </c>
    </row>
    <row r="47" spans="1:7">
      <c r="A47" s="111">
        <f t="shared" si="6"/>
        <v>15</v>
      </c>
      <c r="B47" s="111" t="s">
        <v>109</v>
      </c>
      <c r="C47" s="112" t="s">
        <v>110</v>
      </c>
      <c r="D47" s="111" t="s">
        <v>8</v>
      </c>
      <c r="E47" s="111">
        <v>950</v>
      </c>
      <c r="F47" s="103">
        <v>325.74</v>
      </c>
      <c r="G47" s="111">
        <f t="shared" si="7"/>
        <v>309453</v>
      </c>
    </row>
    <row r="48" spans="1:7" ht="67.5">
      <c r="A48" s="111">
        <f t="shared" si="6"/>
        <v>16</v>
      </c>
      <c r="B48" s="111">
        <v>2.8</v>
      </c>
      <c r="C48" s="117" t="s">
        <v>112</v>
      </c>
      <c r="D48" s="111" t="s">
        <v>8</v>
      </c>
      <c r="E48" s="111">
        <v>2170</v>
      </c>
      <c r="F48" s="103">
        <v>418.8</v>
      </c>
      <c r="G48" s="111">
        <f t="shared" si="7"/>
        <v>908796</v>
      </c>
    </row>
    <row r="49" spans="1:7" ht="114.75">
      <c r="A49" s="111">
        <f t="shared" si="6"/>
        <v>17</v>
      </c>
      <c r="B49" s="111">
        <v>2.9</v>
      </c>
      <c r="C49" s="112" t="s">
        <v>113</v>
      </c>
      <c r="D49" s="111" t="s">
        <v>3</v>
      </c>
      <c r="E49" s="111">
        <v>250</v>
      </c>
      <c r="F49" s="103">
        <v>418.8</v>
      </c>
      <c r="G49" s="111">
        <f t="shared" si="7"/>
        <v>104700</v>
      </c>
    </row>
    <row r="50" spans="1:7" ht="76.5">
      <c r="A50" s="111">
        <f t="shared" si="6"/>
        <v>18</v>
      </c>
      <c r="B50" s="111" t="s">
        <v>114</v>
      </c>
      <c r="C50" s="112" t="s">
        <v>115</v>
      </c>
      <c r="D50" s="111" t="s">
        <v>3</v>
      </c>
      <c r="E50" s="111">
        <v>10</v>
      </c>
      <c r="F50" s="103">
        <v>11912.63</v>
      </c>
      <c r="G50" s="111">
        <f t="shared" si="7"/>
        <v>119126.29999999999</v>
      </c>
    </row>
    <row r="51" spans="1:7" ht="51">
      <c r="A51" s="111">
        <f t="shared" si="6"/>
        <v>19</v>
      </c>
      <c r="B51" s="111" t="s">
        <v>116</v>
      </c>
      <c r="C51" s="112" t="s">
        <v>117</v>
      </c>
      <c r="D51" s="111" t="s">
        <v>3</v>
      </c>
      <c r="E51" s="111">
        <v>10</v>
      </c>
      <c r="F51" s="103">
        <v>13960.11</v>
      </c>
      <c r="G51" s="111">
        <f t="shared" si="7"/>
        <v>139601.1</v>
      </c>
    </row>
    <row r="52" spans="1:7" ht="76.5">
      <c r="A52" s="111">
        <f t="shared" si="6"/>
        <v>20</v>
      </c>
      <c r="B52" s="111" t="s">
        <v>118</v>
      </c>
      <c r="C52" s="112" t="s">
        <v>119</v>
      </c>
      <c r="D52" s="111" t="s">
        <v>3</v>
      </c>
      <c r="E52" s="111">
        <v>450</v>
      </c>
      <c r="F52" s="103">
        <v>6980.06</v>
      </c>
      <c r="G52" s="111">
        <f t="shared" si="7"/>
        <v>3141027</v>
      </c>
    </row>
    <row r="53" spans="1:7" ht="38.25">
      <c r="A53" s="111">
        <f t="shared" si="6"/>
        <v>21</v>
      </c>
      <c r="B53" s="111" t="s">
        <v>120</v>
      </c>
      <c r="C53" s="112" t="s">
        <v>121</v>
      </c>
      <c r="D53" s="111" t="s">
        <v>6</v>
      </c>
      <c r="E53" s="111">
        <v>1580</v>
      </c>
      <c r="F53" s="103">
        <v>88.41</v>
      </c>
      <c r="G53" s="111">
        <f t="shared" si="7"/>
        <v>139687.79999999999</v>
      </c>
    </row>
    <row r="54" spans="1:7" ht="89.25">
      <c r="A54" s="111">
        <f t="shared" si="6"/>
        <v>22</v>
      </c>
      <c r="B54" s="111" t="s">
        <v>122</v>
      </c>
      <c r="C54" s="112" t="s">
        <v>123</v>
      </c>
      <c r="D54" s="111" t="s">
        <v>8</v>
      </c>
      <c r="E54" s="111">
        <v>2950</v>
      </c>
      <c r="F54" s="103">
        <v>46.53</v>
      </c>
      <c r="G54" s="111">
        <f t="shared" si="7"/>
        <v>137263.5</v>
      </c>
    </row>
    <row r="55" spans="1:7" ht="38.25">
      <c r="A55" s="111">
        <f t="shared" si="6"/>
        <v>23</v>
      </c>
      <c r="B55" s="111" t="s">
        <v>124</v>
      </c>
      <c r="C55" s="112" t="s">
        <v>125</v>
      </c>
      <c r="D55" s="111" t="s">
        <v>6</v>
      </c>
      <c r="E55" s="111">
        <v>155</v>
      </c>
      <c r="F55" s="103">
        <v>1303.99</v>
      </c>
      <c r="G55" s="111">
        <v>202117.74</v>
      </c>
    </row>
    <row r="56" spans="1:7" ht="22.5" customHeight="1">
      <c r="B56" s="113"/>
      <c r="C56" s="115" t="s">
        <v>126</v>
      </c>
      <c r="G56" s="116">
        <f>+SUM(G33:G55)</f>
        <v>881793608.99999988</v>
      </c>
    </row>
    <row r="57" spans="1:7" ht="165.75">
      <c r="A57" s="111">
        <v>1</v>
      </c>
      <c r="B57" s="111">
        <v>3.1</v>
      </c>
      <c r="C57" s="112" t="s">
        <v>127</v>
      </c>
      <c r="G57" s="119"/>
    </row>
    <row r="58" spans="1:7">
      <c r="A58" s="111">
        <f>+A57+1</f>
        <v>2</v>
      </c>
      <c r="C58" s="112" t="s">
        <v>128</v>
      </c>
      <c r="G58" s="119"/>
    </row>
    <row r="59" spans="1:7" ht="25.5">
      <c r="A59" s="111">
        <f t="shared" ref="A59:A133" si="8">+A58+1</f>
        <v>3</v>
      </c>
      <c r="B59" s="111" t="s">
        <v>129</v>
      </c>
      <c r="C59" s="112" t="s">
        <v>130</v>
      </c>
      <c r="D59" s="111" t="s">
        <v>5</v>
      </c>
      <c r="E59" s="111">
        <v>1116</v>
      </c>
      <c r="F59" s="111">
        <f>+F70/0.5*0.4</f>
        <v>2320</v>
      </c>
      <c r="G59" s="119">
        <f t="shared" ref="G59:G134" si="9">+E59*F59</f>
        <v>2589120</v>
      </c>
    </row>
    <row r="60" spans="1:7" ht="25.5">
      <c r="A60" s="111">
        <f t="shared" si="8"/>
        <v>4</v>
      </c>
      <c r="B60" s="111" t="s">
        <v>131</v>
      </c>
      <c r="C60" s="112" t="s">
        <v>132</v>
      </c>
      <c r="D60" s="111" t="s">
        <v>5</v>
      </c>
      <c r="E60" s="111">
        <v>598</v>
      </c>
      <c r="F60" s="111">
        <f t="shared" ref="F60:F68" si="10">+F71/0.5*0.4</f>
        <v>3080</v>
      </c>
      <c r="G60" s="119">
        <f t="shared" si="9"/>
        <v>1841840</v>
      </c>
    </row>
    <row r="61" spans="1:7" ht="25.5">
      <c r="A61" s="111">
        <f t="shared" si="8"/>
        <v>5</v>
      </c>
      <c r="B61" s="111" t="s">
        <v>133</v>
      </c>
      <c r="C61" s="112" t="s">
        <v>134</v>
      </c>
      <c r="D61" s="111" t="s">
        <v>5</v>
      </c>
      <c r="E61" s="111">
        <v>9824</v>
      </c>
      <c r="F61" s="111">
        <f t="shared" si="10"/>
        <v>3880</v>
      </c>
      <c r="G61" s="119">
        <f t="shared" si="9"/>
        <v>38117120</v>
      </c>
    </row>
    <row r="62" spans="1:7" ht="25.5">
      <c r="A62" s="111">
        <f t="shared" si="8"/>
        <v>6</v>
      </c>
      <c r="B62" s="111" t="s">
        <v>135</v>
      </c>
      <c r="C62" s="112" t="s">
        <v>136</v>
      </c>
      <c r="D62" s="111" t="s">
        <v>5</v>
      </c>
      <c r="E62" s="111">
        <v>90</v>
      </c>
      <c r="F62" s="111">
        <f t="shared" si="10"/>
        <v>7976</v>
      </c>
      <c r="G62" s="119">
        <f t="shared" si="9"/>
        <v>717840</v>
      </c>
    </row>
    <row r="63" spans="1:7" ht="25.5">
      <c r="A63" s="111">
        <f t="shared" si="8"/>
        <v>7</v>
      </c>
      <c r="B63" s="111" t="s">
        <v>137</v>
      </c>
      <c r="C63" s="112" t="s">
        <v>138</v>
      </c>
      <c r="D63" s="111" t="s">
        <v>5</v>
      </c>
      <c r="E63" s="111">
        <v>13136</v>
      </c>
      <c r="F63" s="111">
        <f t="shared" si="10"/>
        <v>13000</v>
      </c>
      <c r="G63" s="119">
        <f t="shared" si="9"/>
        <v>170768000</v>
      </c>
    </row>
    <row r="64" spans="1:7" ht="25.5">
      <c r="A64" s="111">
        <f t="shared" si="8"/>
        <v>8</v>
      </c>
      <c r="B64" s="111" t="s">
        <v>139</v>
      </c>
      <c r="C64" s="112" t="s">
        <v>140</v>
      </c>
      <c r="D64" s="111" t="s">
        <v>5</v>
      </c>
      <c r="E64" s="111">
        <v>3229</v>
      </c>
      <c r="F64" s="111">
        <f t="shared" si="10"/>
        <v>17996.400000000001</v>
      </c>
      <c r="G64" s="119">
        <f t="shared" si="9"/>
        <v>58110375.600000001</v>
      </c>
    </row>
    <row r="65" spans="1:7" ht="25.5">
      <c r="A65" s="111">
        <f t="shared" si="8"/>
        <v>9</v>
      </c>
      <c r="B65" s="111" t="s">
        <v>141</v>
      </c>
      <c r="C65" s="112" t="s">
        <v>142</v>
      </c>
      <c r="D65" s="111" t="s">
        <v>5</v>
      </c>
      <c r="E65" s="111">
        <v>14655</v>
      </c>
      <c r="F65" s="111">
        <f t="shared" si="10"/>
        <v>18796.8</v>
      </c>
      <c r="G65" s="119">
        <f t="shared" si="9"/>
        <v>275467104</v>
      </c>
    </row>
    <row r="66" spans="1:7" ht="25.5">
      <c r="A66" s="111">
        <f t="shared" si="8"/>
        <v>10</v>
      </c>
      <c r="B66" s="111" t="s">
        <v>143</v>
      </c>
      <c r="C66" s="112" t="s">
        <v>144</v>
      </c>
      <c r="D66" s="111" t="s">
        <v>5</v>
      </c>
      <c r="E66" s="111">
        <v>3639</v>
      </c>
      <c r="F66" s="111">
        <f t="shared" si="10"/>
        <v>25600</v>
      </c>
      <c r="G66" s="119">
        <f t="shared" si="9"/>
        <v>93158400</v>
      </c>
    </row>
    <row r="67" spans="1:7" ht="25.5">
      <c r="A67" s="111">
        <f t="shared" si="8"/>
        <v>11</v>
      </c>
      <c r="B67" s="111" t="s">
        <v>145</v>
      </c>
      <c r="C67" s="112" t="s">
        <v>146</v>
      </c>
      <c r="D67" s="111" t="s">
        <v>5</v>
      </c>
      <c r="E67" s="111">
        <v>16830</v>
      </c>
      <c r="F67" s="111">
        <f>+F78/0.5*0.4</f>
        <v>28000</v>
      </c>
      <c r="G67" s="119">
        <f t="shared" si="9"/>
        <v>471240000</v>
      </c>
    </row>
    <row r="68" spans="1:7" ht="25.5">
      <c r="A68" s="111">
        <f t="shared" si="8"/>
        <v>12</v>
      </c>
      <c r="B68" s="111" t="s">
        <v>147</v>
      </c>
      <c r="C68" s="112" t="s">
        <v>148</v>
      </c>
      <c r="D68" s="111" t="s">
        <v>5</v>
      </c>
      <c r="E68" s="111">
        <v>2266</v>
      </c>
      <c r="F68" s="111">
        <f t="shared" si="10"/>
        <v>34320</v>
      </c>
      <c r="G68" s="119">
        <f t="shared" si="9"/>
        <v>77769120</v>
      </c>
    </row>
    <row r="69" spans="1:7" ht="20.100000000000001" customHeight="1">
      <c r="A69" s="111">
        <f t="shared" si="8"/>
        <v>13</v>
      </c>
      <c r="C69" s="115" t="s">
        <v>149</v>
      </c>
      <c r="G69" s="119"/>
    </row>
    <row r="70" spans="1:7" ht="25.5">
      <c r="A70" s="111">
        <f t="shared" si="8"/>
        <v>14</v>
      </c>
      <c r="B70" s="111" t="s">
        <v>129</v>
      </c>
      <c r="C70" s="112" t="s">
        <v>130</v>
      </c>
      <c r="D70" s="111" t="s">
        <v>5</v>
      </c>
      <c r="E70" s="111">
        <v>1116</v>
      </c>
      <c r="F70" s="111">
        <f>5800/2</f>
        <v>2900</v>
      </c>
      <c r="G70" s="119">
        <f t="shared" si="9"/>
        <v>3236400</v>
      </c>
    </row>
    <row r="71" spans="1:7" ht="25.5">
      <c r="A71" s="111">
        <f t="shared" si="8"/>
        <v>15</v>
      </c>
      <c r="B71" s="111" t="s">
        <v>131</v>
      </c>
      <c r="C71" s="112" t="s">
        <v>132</v>
      </c>
      <c r="D71" s="111" t="s">
        <v>5</v>
      </c>
      <c r="E71" s="111">
        <v>598</v>
      </c>
      <c r="F71" s="111">
        <f>7700/2</f>
        <v>3850</v>
      </c>
      <c r="G71" s="119">
        <f t="shared" si="9"/>
        <v>2302300</v>
      </c>
    </row>
    <row r="72" spans="1:7" ht="25.5">
      <c r="A72" s="111">
        <f t="shared" si="8"/>
        <v>16</v>
      </c>
      <c r="B72" s="111" t="s">
        <v>133</v>
      </c>
      <c r="C72" s="112" t="s">
        <v>134</v>
      </c>
      <c r="D72" s="111" t="s">
        <v>5</v>
      </c>
      <c r="E72" s="111">
        <v>9824</v>
      </c>
      <c r="F72" s="111">
        <f>9700/2</f>
        <v>4850</v>
      </c>
      <c r="G72" s="119">
        <f t="shared" si="9"/>
        <v>47646400</v>
      </c>
    </row>
    <row r="73" spans="1:7" ht="25.5">
      <c r="A73" s="111">
        <f t="shared" si="8"/>
        <v>17</v>
      </c>
      <c r="B73" s="111" t="s">
        <v>135</v>
      </c>
      <c r="C73" s="112" t="s">
        <v>136</v>
      </c>
      <c r="D73" s="111" t="s">
        <v>5</v>
      </c>
      <c r="E73" s="111">
        <v>90</v>
      </c>
      <c r="F73" s="111">
        <f>19940/2</f>
        <v>9970</v>
      </c>
      <c r="G73" s="119">
        <f t="shared" si="9"/>
        <v>897300</v>
      </c>
    </row>
    <row r="74" spans="1:7" ht="25.5">
      <c r="A74" s="111">
        <f t="shared" si="8"/>
        <v>18</v>
      </c>
      <c r="B74" s="111" t="s">
        <v>137</v>
      </c>
      <c r="C74" s="112" t="s">
        <v>138</v>
      </c>
      <c r="D74" s="111" t="s">
        <v>5</v>
      </c>
      <c r="E74" s="111">
        <v>13136</v>
      </c>
      <c r="F74" s="111">
        <f>32500/2</f>
        <v>16250</v>
      </c>
      <c r="G74" s="119">
        <f t="shared" si="9"/>
        <v>213460000</v>
      </c>
    </row>
    <row r="75" spans="1:7" ht="25.5">
      <c r="A75" s="111">
        <f t="shared" si="8"/>
        <v>19</v>
      </c>
      <c r="B75" s="111" t="s">
        <v>139</v>
      </c>
      <c r="C75" s="112" t="s">
        <v>140</v>
      </c>
      <c r="D75" s="111" t="s">
        <v>5</v>
      </c>
      <c r="E75" s="111">
        <v>3229</v>
      </c>
      <c r="F75" s="111">
        <f>44991/2</f>
        <v>22495.5</v>
      </c>
      <c r="G75" s="119">
        <f t="shared" si="9"/>
        <v>72637969.5</v>
      </c>
    </row>
    <row r="76" spans="1:7" ht="25.5">
      <c r="A76" s="111">
        <f t="shared" si="8"/>
        <v>20</v>
      </c>
      <c r="B76" s="111" t="s">
        <v>141</v>
      </c>
      <c r="C76" s="112" t="s">
        <v>142</v>
      </c>
      <c r="D76" s="111" t="s">
        <v>5</v>
      </c>
      <c r="E76" s="111">
        <v>14655</v>
      </c>
      <c r="F76" s="111">
        <f>46992/2</f>
        <v>23496</v>
      </c>
      <c r="G76" s="119">
        <f t="shared" si="9"/>
        <v>344333880</v>
      </c>
    </row>
    <row r="77" spans="1:7" ht="25.5">
      <c r="A77" s="111">
        <f t="shared" si="8"/>
        <v>21</v>
      </c>
      <c r="B77" s="111" t="s">
        <v>143</v>
      </c>
      <c r="C77" s="112" t="s">
        <v>144</v>
      </c>
      <c r="D77" s="111" t="s">
        <v>5</v>
      </c>
      <c r="E77" s="111">
        <v>3639</v>
      </c>
      <c r="F77" s="111">
        <f>64000/2</f>
        <v>32000</v>
      </c>
      <c r="G77" s="119">
        <f t="shared" si="9"/>
        <v>116448000</v>
      </c>
    </row>
    <row r="78" spans="1:7" ht="25.5">
      <c r="A78" s="111">
        <f t="shared" si="8"/>
        <v>22</v>
      </c>
      <c r="B78" s="111" t="s">
        <v>145</v>
      </c>
      <c r="C78" s="112" t="s">
        <v>146</v>
      </c>
      <c r="D78" s="111" t="s">
        <v>5</v>
      </c>
      <c r="E78" s="111">
        <v>16830</v>
      </c>
      <c r="F78" s="111">
        <f>70000/2</f>
        <v>35000</v>
      </c>
      <c r="G78" s="119">
        <f t="shared" si="9"/>
        <v>589050000</v>
      </c>
    </row>
    <row r="79" spans="1:7" ht="25.5">
      <c r="A79" s="111">
        <f t="shared" si="8"/>
        <v>23</v>
      </c>
      <c r="B79" s="111" t="s">
        <v>147</v>
      </c>
      <c r="C79" s="112" t="s">
        <v>148</v>
      </c>
      <c r="D79" s="111" t="s">
        <v>5</v>
      </c>
      <c r="E79" s="111">
        <v>2266</v>
      </c>
      <c r="F79" s="111">
        <f>85800/2</f>
        <v>42900</v>
      </c>
      <c r="G79" s="119">
        <f t="shared" si="9"/>
        <v>97211400</v>
      </c>
    </row>
    <row r="80" spans="1:7" ht="24.95" customHeight="1">
      <c r="A80" s="111">
        <f t="shared" si="8"/>
        <v>24</v>
      </c>
      <c r="C80" s="115" t="s">
        <v>333</v>
      </c>
      <c r="G80" s="119"/>
    </row>
    <row r="81" spans="1:7" ht="25.5">
      <c r="A81" s="111">
        <f t="shared" si="8"/>
        <v>25</v>
      </c>
      <c r="B81" s="111" t="s">
        <v>129</v>
      </c>
      <c r="C81" s="112" t="s">
        <v>130</v>
      </c>
      <c r="D81" s="111" t="s">
        <v>5</v>
      </c>
      <c r="E81" s="111">
        <v>1116</v>
      </c>
      <c r="F81" s="111">
        <f>F70/0.5*0.1</f>
        <v>580</v>
      </c>
      <c r="G81" s="119">
        <f t="shared" ref="G81:G90" si="11">+E81*F81</f>
        <v>647280</v>
      </c>
    </row>
    <row r="82" spans="1:7" ht="25.5">
      <c r="A82" s="111">
        <f t="shared" si="8"/>
        <v>26</v>
      </c>
      <c r="B82" s="111" t="s">
        <v>131</v>
      </c>
      <c r="C82" s="112" t="s">
        <v>132</v>
      </c>
      <c r="D82" s="111" t="s">
        <v>5</v>
      </c>
      <c r="E82" s="111">
        <v>598</v>
      </c>
      <c r="F82" s="111">
        <f>F71/0.5*0.1</f>
        <v>770</v>
      </c>
      <c r="G82" s="119">
        <f t="shared" si="11"/>
        <v>460460</v>
      </c>
    </row>
    <row r="83" spans="1:7" ht="25.5">
      <c r="A83" s="111">
        <f t="shared" si="8"/>
        <v>27</v>
      </c>
      <c r="B83" s="111" t="s">
        <v>133</v>
      </c>
      <c r="C83" s="112" t="s">
        <v>134</v>
      </c>
      <c r="D83" s="111" t="s">
        <v>5</v>
      </c>
      <c r="E83" s="111">
        <v>9824</v>
      </c>
      <c r="F83" s="111">
        <f t="shared" ref="F83:F90" si="12">F72/0.5*0.1</f>
        <v>970</v>
      </c>
      <c r="G83" s="119">
        <f t="shared" si="11"/>
        <v>9529280</v>
      </c>
    </row>
    <row r="84" spans="1:7" ht="25.5">
      <c r="A84" s="111">
        <f t="shared" si="8"/>
        <v>28</v>
      </c>
      <c r="B84" s="111" t="s">
        <v>135</v>
      </c>
      <c r="C84" s="112" t="s">
        <v>136</v>
      </c>
      <c r="D84" s="111" t="s">
        <v>5</v>
      </c>
      <c r="E84" s="111">
        <v>90</v>
      </c>
      <c r="F84" s="111">
        <f t="shared" si="12"/>
        <v>1994</v>
      </c>
      <c r="G84" s="119">
        <f t="shared" si="11"/>
        <v>179460</v>
      </c>
    </row>
    <row r="85" spans="1:7" ht="25.5">
      <c r="A85" s="111">
        <f t="shared" si="8"/>
        <v>29</v>
      </c>
      <c r="B85" s="111" t="s">
        <v>137</v>
      </c>
      <c r="C85" s="112" t="s">
        <v>138</v>
      </c>
      <c r="D85" s="111" t="s">
        <v>5</v>
      </c>
      <c r="E85" s="111">
        <v>13136</v>
      </c>
      <c r="F85" s="111">
        <f t="shared" si="12"/>
        <v>3250</v>
      </c>
      <c r="G85" s="119">
        <f t="shared" si="11"/>
        <v>42692000</v>
      </c>
    </row>
    <row r="86" spans="1:7" ht="25.5">
      <c r="A86" s="111">
        <f t="shared" si="8"/>
        <v>30</v>
      </c>
      <c r="B86" s="111" t="s">
        <v>139</v>
      </c>
      <c r="C86" s="112" t="s">
        <v>140</v>
      </c>
      <c r="D86" s="111" t="s">
        <v>5</v>
      </c>
      <c r="E86" s="111">
        <v>3229</v>
      </c>
      <c r="F86" s="111">
        <f t="shared" si="12"/>
        <v>4499.1000000000004</v>
      </c>
      <c r="G86" s="119">
        <f t="shared" si="11"/>
        <v>14527593.9</v>
      </c>
    </row>
    <row r="87" spans="1:7" ht="25.5">
      <c r="A87" s="111">
        <f t="shared" si="8"/>
        <v>31</v>
      </c>
      <c r="B87" s="111" t="s">
        <v>141</v>
      </c>
      <c r="C87" s="112" t="s">
        <v>142</v>
      </c>
      <c r="D87" s="111" t="s">
        <v>5</v>
      </c>
      <c r="E87" s="111">
        <v>14655</v>
      </c>
      <c r="F87" s="111">
        <f t="shared" si="12"/>
        <v>4699.2</v>
      </c>
      <c r="G87" s="119">
        <f t="shared" si="11"/>
        <v>68866776</v>
      </c>
    </row>
    <row r="88" spans="1:7" ht="25.5">
      <c r="A88" s="111">
        <f t="shared" si="8"/>
        <v>32</v>
      </c>
      <c r="B88" s="111" t="s">
        <v>143</v>
      </c>
      <c r="C88" s="112" t="s">
        <v>144</v>
      </c>
      <c r="D88" s="111" t="s">
        <v>5</v>
      </c>
      <c r="E88" s="111">
        <v>3639</v>
      </c>
      <c r="F88" s="111">
        <f t="shared" si="12"/>
        <v>6400</v>
      </c>
      <c r="G88" s="119">
        <f t="shared" si="11"/>
        <v>23289600</v>
      </c>
    </row>
    <row r="89" spans="1:7" ht="25.5">
      <c r="A89" s="111">
        <f t="shared" si="8"/>
        <v>33</v>
      </c>
      <c r="B89" s="111" t="s">
        <v>145</v>
      </c>
      <c r="C89" s="112" t="s">
        <v>146</v>
      </c>
      <c r="D89" s="111" t="s">
        <v>5</v>
      </c>
      <c r="E89" s="111">
        <v>16830</v>
      </c>
      <c r="F89" s="111">
        <f t="shared" si="12"/>
        <v>7000</v>
      </c>
      <c r="G89" s="119">
        <f t="shared" si="11"/>
        <v>117810000</v>
      </c>
    </row>
    <row r="90" spans="1:7" ht="25.5">
      <c r="A90" s="111">
        <f t="shared" si="8"/>
        <v>34</v>
      </c>
      <c r="B90" s="111" t="s">
        <v>147</v>
      </c>
      <c r="C90" s="112" t="s">
        <v>148</v>
      </c>
      <c r="D90" s="111" t="s">
        <v>5</v>
      </c>
      <c r="E90" s="111">
        <v>2266</v>
      </c>
      <c r="F90" s="111">
        <f t="shared" si="12"/>
        <v>8580</v>
      </c>
      <c r="G90" s="119">
        <f t="shared" si="11"/>
        <v>19442280</v>
      </c>
    </row>
    <row r="91" spans="1:7" ht="153">
      <c r="A91" s="111">
        <f>+A79+1</f>
        <v>24</v>
      </c>
      <c r="B91" s="111">
        <v>3.2</v>
      </c>
      <c r="C91" s="112" t="s">
        <v>150</v>
      </c>
      <c r="D91" s="111" t="s">
        <v>7</v>
      </c>
      <c r="E91" s="111">
        <v>1039215</v>
      </c>
      <c r="F91" s="103">
        <v>116.32</v>
      </c>
      <c r="G91" s="119">
        <f t="shared" si="9"/>
        <v>120881488.8</v>
      </c>
    </row>
    <row r="92" spans="1:7" ht="102">
      <c r="A92" s="111">
        <f t="shared" si="8"/>
        <v>25</v>
      </c>
      <c r="B92" s="111">
        <v>3.3</v>
      </c>
      <c r="C92" s="112" t="s">
        <v>151</v>
      </c>
      <c r="G92" s="119"/>
    </row>
    <row r="93" spans="1:7" ht="25.5">
      <c r="A93" s="111">
        <f t="shared" si="8"/>
        <v>26</v>
      </c>
      <c r="B93" s="111" t="s">
        <v>129</v>
      </c>
      <c r="C93" s="112" t="s">
        <v>152</v>
      </c>
      <c r="D93" s="111" t="s">
        <v>8</v>
      </c>
      <c r="E93" s="111">
        <v>1478</v>
      </c>
      <c r="F93" s="103">
        <v>697.92</v>
      </c>
      <c r="G93" s="119">
        <f t="shared" si="9"/>
        <v>1031525.7599999999</v>
      </c>
    </row>
    <row r="94" spans="1:7" ht="25.5">
      <c r="A94" s="111">
        <f t="shared" si="8"/>
        <v>27</v>
      </c>
      <c r="B94" s="111" t="s">
        <v>131</v>
      </c>
      <c r="C94" s="112" t="s">
        <v>153</v>
      </c>
      <c r="D94" s="111" t="s">
        <v>8</v>
      </c>
      <c r="E94" s="111">
        <v>987</v>
      </c>
      <c r="F94" s="103">
        <v>697.92</v>
      </c>
      <c r="G94" s="119">
        <f t="shared" si="9"/>
        <v>688847.03999999992</v>
      </c>
    </row>
    <row r="95" spans="1:7" ht="25.5">
      <c r="A95" s="111">
        <f t="shared" si="8"/>
        <v>28</v>
      </c>
      <c r="B95" s="111" t="s">
        <v>133</v>
      </c>
      <c r="C95" s="112" t="s">
        <v>154</v>
      </c>
      <c r="D95" s="111" t="s">
        <v>8</v>
      </c>
      <c r="E95" s="111">
        <v>22391</v>
      </c>
      <c r="F95" s="103">
        <v>697.92</v>
      </c>
      <c r="G95" s="119">
        <f t="shared" si="9"/>
        <v>15627126.719999999</v>
      </c>
    </row>
    <row r="96" spans="1:7" ht="25.5">
      <c r="A96" s="111">
        <f t="shared" si="8"/>
        <v>29</v>
      </c>
      <c r="B96" s="111" t="s">
        <v>135</v>
      </c>
      <c r="C96" s="112" t="s">
        <v>155</v>
      </c>
      <c r="D96" s="111" t="s">
        <v>8</v>
      </c>
      <c r="E96" s="111">
        <v>291</v>
      </c>
      <c r="F96" s="103">
        <v>697.92</v>
      </c>
      <c r="G96" s="119">
        <f t="shared" si="9"/>
        <v>203094.72</v>
      </c>
    </row>
    <row r="97" spans="1:7" ht="25.5">
      <c r="A97" s="111">
        <f t="shared" si="8"/>
        <v>30</v>
      </c>
      <c r="B97" s="111" t="s">
        <v>137</v>
      </c>
      <c r="C97" s="112" t="s">
        <v>156</v>
      </c>
      <c r="D97" s="111" t="s">
        <v>8</v>
      </c>
      <c r="E97" s="111">
        <v>59075</v>
      </c>
      <c r="F97" s="103">
        <v>697.92</v>
      </c>
      <c r="G97" s="119">
        <f t="shared" si="9"/>
        <v>41229624</v>
      </c>
    </row>
    <row r="98" spans="1:7" ht="25.5">
      <c r="A98" s="111">
        <f t="shared" si="8"/>
        <v>31</v>
      </c>
      <c r="B98" s="111" t="s">
        <v>139</v>
      </c>
      <c r="C98" s="112" t="s">
        <v>157</v>
      </c>
      <c r="D98" s="111" t="s">
        <v>8</v>
      </c>
      <c r="E98" s="111">
        <v>15536</v>
      </c>
      <c r="F98" s="103">
        <v>697.92</v>
      </c>
      <c r="G98" s="119">
        <f t="shared" si="9"/>
        <v>10842885.119999999</v>
      </c>
    </row>
    <row r="99" spans="1:7" ht="25.5">
      <c r="A99" s="111">
        <f t="shared" si="8"/>
        <v>32</v>
      </c>
      <c r="B99" s="111" t="s">
        <v>141</v>
      </c>
      <c r="C99" s="112" t="s">
        <v>158</v>
      </c>
      <c r="D99" s="111" t="s">
        <v>8</v>
      </c>
      <c r="E99" s="111">
        <v>75298</v>
      </c>
      <c r="F99" s="103">
        <v>697.92</v>
      </c>
      <c r="G99" s="119">
        <f t="shared" si="9"/>
        <v>52551980.159999996</v>
      </c>
    </row>
    <row r="100" spans="1:7" ht="25.5">
      <c r="A100" s="111">
        <f t="shared" si="8"/>
        <v>33</v>
      </c>
      <c r="B100" s="111" t="s">
        <v>143</v>
      </c>
      <c r="C100" s="112" t="s">
        <v>159</v>
      </c>
      <c r="D100" s="111" t="s">
        <v>8</v>
      </c>
      <c r="E100" s="111">
        <v>21007</v>
      </c>
      <c r="F100" s="103">
        <v>697.92</v>
      </c>
      <c r="G100" s="119">
        <f t="shared" si="9"/>
        <v>14661205.439999999</v>
      </c>
    </row>
    <row r="101" spans="1:7" ht="25.5">
      <c r="A101" s="111">
        <f t="shared" si="8"/>
        <v>34</v>
      </c>
      <c r="B101" s="111" t="s">
        <v>145</v>
      </c>
      <c r="C101" s="112" t="s">
        <v>160</v>
      </c>
      <c r="D101" s="111" t="s">
        <v>8</v>
      </c>
      <c r="E101" s="111">
        <v>102653</v>
      </c>
      <c r="F101" s="103">
        <v>697.92</v>
      </c>
      <c r="G101" s="119">
        <f t="shared" si="9"/>
        <v>71643581.75999999</v>
      </c>
    </row>
    <row r="102" spans="1:7" ht="25.5">
      <c r="A102" s="111">
        <f t="shared" si="8"/>
        <v>35</v>
      </c>
      <c r="B102" s="111" t="s">
        <v>147</v>
      </c>
      <c r="C102" s="112" t="s">
        <v>161</v>
      </c>
      <c r="D102" s="111" t="s">
        <v>8</v>
      </c>
      <c r="E102" s="111">
        <v>15245</v>
      </c>
      <c r="F102" s="103">
        <v>697.92</v>
      </c>
      <c r="G102" s="119">
        <f t="shared" si="9"/>
        <v>10639790.399999999</v>
      </c>
    </row>
    <row r="103" spans="1:7" ht="63.75">
      <c r="A103" s="111">
        <f t="shared" si="8"/>
        <v>36</v>
      </c>
      <c r="B103" s="111">
        <v>3.4</v>
      </c>
      <c r="C103" s="112" t="s">
        <v>162</v>
      </c>
      <c r="G103" s="119"/>
    </row>
    <row r="104" spans="1:7" ht="22.5">
      <c r="A104" s="111">
        <f t="shared" si="8"/>
        <v>37</v>
      </c>
      <c r="B104" s="111" t="s">
        <v>129</v>
      </c>
      <c r="C104" s="117" t="s">
        <v>163</v>
      </c>
      <c r="D104" s="111" t="s">
        <v>8</v>
      </c>
      <c r="E104" s="111">
        <v>1402</v>
      </c>
      <c r="F104" s="103">
        <v>372.22</v>
      </c>
      <c r="G104" s="119">
        <f t="shared" si="9"/>
        <v>521852.44000000006</v>
      </c>
    </row>
    <row r="105" spans="1:7" ht="22.5">
      <c r="A105" s="111">
        <f t="shared" si="8"/>
        <v>38</v>
      </c>
      <c r="B105" s="111" t="s">
        <v>131</v>
      </c>
      <c r="C105" s="117" t="s">
        <v>164</v>
      </c>
      <c r="D105" s="111" t="s">
        <v>8</v>
      </c>
      <c r="E105" s="111">
        <v>964</v>
      </c>
      <c r="F105" s="103">
        <v>372.22</v>
      </c>
      <c r="G105" s="119">
        <f t="shared" si="9"/>
        <v>358820.08</v>
      </c>
    </row>
    <row r="106" spans="1:7" ht="22.5">
      <c r="A106" s="111">
        <f t="shared" si="8"/>
        <v>39</v>
      </c>
      <c r="B106" s="111" t="s">
        <v>133</v>
      </c>
      <c r="C106" s="117" t="s">
        <v>165</v>
      </c>
      <c r="D106" s="111" t="s">
        <v>8</v>
      </c>
      <c r="E106" s="111">
        <v>22005</v>
      </c>
      <c r="F106" s="103">
        <v>372.22</v>
      </c>
      <c r="G106" s="119">
        <f t="shared" si="9"/>
        <v>8190701.1000000006</v>
      </c>
    </row>
    <row r="107" spans="1:7" ht="22.5">
      <c r="A107" s="111">
        <f t="shared" si="8"/>
        <v>40</v>
      </c>
      <c r="B107" s="111" t="s">
        <v>135</v>
      </c>
      <c r="C107" s="117" t="s">
        <v>166</v>
      </c>
      <c r="D107" s="111" t="s">
        <v>8</v>
      </c>
      <c r="E107" s="111">
        <v>287</v>
      </c>
      <c r="F107" s="103">
        <v>372.22</v>
      </c>
      <c r="G107" s="119">
        <f t="shared" si="9"/>
        <v>106827.14000000001</v>
      </c>
    </row>
    <row r="108" spans="1:7" ht="22.5">
      <c r="A108" s="111">
        <f t="shared" si="8"/>
        <v>41</v>
      </c>
      <c r="B108" s="111" t="s">
        <v>137</v>
      </c>
      <c r="C108" s="117" t="s">
        <v>167</v>
      </c>
      <c r="D108" s="111" t="s">
        <v>8</v>
      </c>
      <c r="E108" s="111">
        <v>58559</v>
      </c>
      <c r="F108" s="103">
        <v>372.22</v>
      </c>
      <c r="G108" s="119">
        <f t="shared" si="9"/>
        <v>21796830.98</v>
      </c>
    </row>
    <row r="109" spans="1:7" ht="22.5">
      <c r="A109" s="111">
        <f t="shared" si="8"/>
        <v>42</v>
      </c>
      <c r="B109" s="111" t="s">
        <v>139</v>
      </c>
      <c r="C109" s="117" t="s">
        <v>168</v>
      </c>
      <c r="D109" s="111" t="s">
        <v>8</v>
      </c>
      <c r="E109" s="111">
        <v>15409</v>
      </c>
      <c r="F109" s="103">
        <v>372.22</v>
      </c>
      <c r="G109" s="119">
        <f t="shared" si="9"/>
        <v>5735537.9800000004</v>
      </c>
    </row>
    <row r="110" spans="1:7" ht="22.5">
      <c r="A110" s="111">
        <f t="shared" si="8"/>
        <v>43</v>
      </c>
      <c r="B110" s="111" t="s">
        <v>141</v>
      </c>
      <c r="C110" s="117" t="s">
        <v>169</v>
      </c>
      <c r="D110" s="111" t="s">
        <v>8</v>
      </c>
      <c r="E110" s="111">
        <v>74723</v>
      </c>
      <c r="F110" s="103">
        <v>372.22</v>
      </c>
      <c r="G110" s="119">
        <f t="shared" si="9"/>
        <v>27813395.060000002</v>
      </c>
    </row>
    <row r="111" spans="1:7" ht="22.5">
      <c r="A111" s="111">
        <f t="shared" si="8"/>
        <v>44</v>
      </c>
      <c r="B111" s="111" t="s">
        <v>143</v>
      </c>
      <c r="C111" s="117" t="s">
        <v>170</v>
      </c>
      <c r="D111" s="111" t="s">
        <v>8</v>
      </c>
      <c r="E111" s="111">
        <v>20864</v>
      </c>
      <c r="F111" s="103">
        <v>372.22</v>
      </c>
      <c r="G111" s="119">
        <f t="shared" si="9"/>
        <v>7765998.080000001</v>
      </c>
    </row>
    <row r="112" spans="1:7" ht="22.5">
      <c r="A112" s="111">
        <f t="shared" si="8"/>
        <v>45</v>
      </c>
      <c r="B112" s="111" t="s">
        <v>145</v>
      </c>
      <c r="C112" s="117" t="s">
        <v>171</v>
      </c>
      <c r="D112" s="111" t="s">
        <v>8</v>
      </c>
      <c r="E112" s="111">
        <v>101992</v>
      </c>
      <c r="F112" s="103">
        <v>372.22</v>
      </c>
      <c r="G112" s="119">
        <f t="shared" si="9"/>
        <v>37963462.240000002</v>
      </c>
    </row>
    <row r="113" spans="1:7" ht="22.5">
      <c r="A113" s="111">
        <f t="shared" si="8"/>
        <v>46</v>
      </c>
      <c r="B113" s="111" t="s">
        <v>147</v>
      </c>
      <c r="C113" s="117" t="s">
        <v>172</v>
      </c>
      <c r="D113" s="111" t="s">
        <v>8</v>
      </c>
      <c r="E113" s="111">
        <v>15156</v>
      </c>
      <c r="F113" s="103">
        <v>372.22</v>
      </c>
      <c r="G113" s="119">
        <f t="shared" si="9"/>
        <v>5641366.3200000003</v>
      </c>
    </row>
    <row r="114" spans="1:7" ht="140.25">
      <c r="A114" s="111">
        <f t="shared" si="8"/>
        <v>47</v>
      </c>
      <c r="B114" s="111">
        <v>3.5</v>
      </c>
      <c r="C114" s="112" t="s">
        <v>173</v>
      </c>
      <c r="G114" s="119"/>
    </row>
    <row r="115" spans="1:7">
      <c r="A115" s="111">
        <f t="shared" si="8"/>
        <v>48</v>
      </c>
      <c r="B115" s="111" t="s">
        <v>129</v>
      </c>
      <c r="C115" s="112" t="s">
        <v>174</v>
      </c>
      <c r="D115" s="111" t="s">
        <v>6</v>
      </c>
      <c r="E115" s="111">
        <v>1</v>
      </c>
      <c r="F115" s="103">
        <v>153542.39999999999</v>
      </c>
      <c r="G115" s="119">
        <f t="shared" si="9"/>
        <v>153542.39999999999</v>
      </c>
    </row>
    <row r="116" spans="1:7">
      <c r="A116" s="111">
        <f t="shared" si="8"/>
        <v>49</v>
      </c>
      <c r="B116" s="111" t="s">
        <v>131</v>
      </c>
      <c r="C116" s="112" t="s">
        <v>175</v>
      </c>
      <c r="D116" s="111" t="s">
        <v>6</v>
      </c>
      <c r="E116" s="111">
        <v>1</v>
      </c>
      <c r="F116" s="103">
        <v>241945.60000000001</v>
      </c>
      <c r="G116" s="119">
        <f t="shared" si="9"/>
        <v>241945.60000000001</v>
      </c>
    </row>
    <row r="117" spans="1:7">
      <c r="A117" s="111">
        <f t="shared" si="8"/>
        <v>50</v>
      </c>
      <c r="B117" s="111" t="s">
        <v>133</v>
      </c>
      <c r="C117" s="112" t="s">
        <v>176</v>
      </c>
      <c r="D117" s="111" t="s">
        <v>6</v>
      </c>
      <c r="E117" s="111">
        <v>3</v>
      </c>
      <c r="F117" s="103">
        <v>348960</v>
      </c>
      <c r="G117" s="119">
        <f t="shared" si="9"/>
        <v>1046880</v>
      </c>
    </row>
    <row r="118" spans="1:7">
      <c r="A118" s="111">
        <f t="shared" si="8"/>
        <v>51</v>
      </c>
      <c r="B118" s="111" t="s">
        <v>135</v>
      </c>
      <c r="C118" s="112" t="s">
        <v>177</v>
      </c>
      <c r="D118" s="111" t="s">
        <v>6</v>
      </c>
      <c r="E118" s="111">
        <v>1</v>
      </c>
      <c r="F118" s="103">
        <v>479238.40000000002</v>
      </c>
      <c r="G118" s="119">
        <f t="shared" si="9"/>
        <v>479238.40000000002</v>
      </c>
    </row>
    <row r="119" spans="1:7">
      <c r="A119" s="111">
        <f t="shared" si="8"/>
        <v>52</v>
      </c>
      <c r="B119" s="111" t="s">
        <v>137</v>
      </c>
      <c r="C119" s="112" t="s">
        <v>178</v>
      </c>
      <c r="D119" s="111" t="s">
        <v>6</v>
      </c>
      <c r="E119" s="111">
        <v>1</v>
      </c>
      <c r="F119" s="103">
        <v>1163200</v>
      </c>
      <c r="G119" s="119">
        <f t="shared" si="9"/>
        <v>1163200</v>
      </c>
    </row>
    <row r="120" spans="1:7">
      <c r="A120" s="111">
        <f t="shared" si="8"/>
        <v>53</v>
      </c>
      <c r="B120" s="111" t="s">
        <v>139</v>
      </c>
      <c r="C120" s="112" t="s">
        <v>179</v>
      </c>
      <c r="D120" s="111" t="s">
        <v>6</v>
      </c>
      <c r="E120" s="111">
        <v>4</v>
      </c>
      <c r="F120" s="103">
        <v>2093760</v>
      </c>
      <c r="G120" s="119">
        <f t="shared" si="9"/>
        <v>8375040</v>
      </c>
    </row>
    <row r="121" spans="1:7">
      <c r="A121" s="111">
        <f t="shared" si="8"/>
        <v>54</v>
      </c>
      <c r="B121" s="111" t="s">
        <v>141</v>
      </c>
      <c r="C121" s="112" t="s">
        <v>180</v>
      </c>
      <c r="D121" s="111" t="s">
        <v>6</v>
      </c>
      <c r="E121" s="111">
        <v>1</v>
      </c>
      <c r="F121" s="103">
        <v>2652096</v>
      </c>
      <c r="G121" s="119">
        <f t="shared" si="9"/>
        <v>2652096</v>
      </c>
    </row>
    <row r="122" spans="1:7">
      <c r="A122" s="111">
        <f t="shared" si="8"/>
        <v>55</v>
      </c>
      <c r="B122" s="111" t="s">
        <v>143</v>
      </c>
      <c r="C122" s="112" t="s">
        <v>181</v>
      </c>
      <c r="D122" s="111" t="s">
        <v>6</v>
      </c>
      <c r="E122" s="111">
        <v>3</v>
      </c>
      <c r="F122" s="103">
        <v>2652096</v>
      </c>
      <c r="G122" s="119">
        <f t="shared" si="9"/>
        <v>7956288</v>
      </c>
    </row>
    <row r="123" spans="1:7">
      <c r="A123" s="111">
        <f t="shared" si="8"/>
        <v>56</v>
      </c>
      <c r="B123" s="111" t="s">
        <v>145</v>
      </c>
      <c r="C123" s="112" t="s">
        <v>182</v>
      </c>
      <c r="D123" s="111" t="s">
        <v>6</v>
      </c>
      <c r="E123" s="111">
        <v>1</v>
      </c>
      <c r="F123" s="103">
        <v>3582656</v>
      </c>
      <c r="G123" s="119">
        <f t="shared" si="9"/>
        <v>3582656</v>
      </c>
    </row>
    <row r="124" spans="1:7">
      <c r="A124" s="111">
        <f t="shared" si="8"/>
        <v>57</v>
      </c>
      <c r="B124" s="111" t="s">
        <v>147</v>
      </c>
      <c r="C124" s="112" t="s">
        <v>183</v>
      </c>
      <c r="D124" s="111" t="s">
        <v>6</v>
      </c>
      <c r="E124" s="111">
        <v>1</v>
      </c>
      <c r="F124" s="103">
        <v>3954880</v>
      </c>
      <c r="G124" s="119">
        <f t="shared" si="9"/>
        <v>3954880</v>
      </c>
    </row>
    <row r="125" spans="1:7">
      <c r="A125" s="111">
        <f t="shared" si="8"/>
        <v>58</v>
      </c>
      <c r="B125" s="111" t="s">
        <v>184</v>
      </c>
      <c r="C125" s="112" t="s">
        <v>185</v>
      </c>
      <c r="D125" s="111" t="s">
        <v>6</v>
      </c>
      <c r="E125" s="111">
        <v>3</v>
      </c>
      <c r="F125" s="103">
        <v>3861824</v>
      </c>
      <c r="G125" s="119">
        <f t="shared" si="9"/>
        <v>11585472</v>
      </c>
    </row>
    <row r="126" spans="1:7">
      <c r="A126" s="111">
        <f t="shared" si="8"/>
        <v>59</v>
      </c>
      <c r="B126" s="111" t="s">
        <v>186</v>
      </c>
      <c r="C126" s="112" t="s">
        <v>187</v>
      </c>
      <c r="D126" s="111" t="s">
        <v>6</v>
      </c>
      <c r="E126" s="111">
        <v>1</v>
      </c>
      <c r="F126" s="103">
        <v>4652800</v>
      </c>
      <c r="G126" s="119">
        <f t="shared" si="9"/>
        <v>4652800</v>
      </c>
    </row>
    <row r="127" spans="1:7" ht="102">
      <c r="A127" s="111">
        <f t="shared" si="8"/>
        <v>60</v>
      </c>
      <c r="B127" s="111">
        <v>3.6</v>
      </c>
      <c r="C127" s="112" t="s">
        <v>188</v>
      </c>
      <c r="G127" s="119"/>
    </row>
    <row r="128" spans="1:7" ht="25.5">
      <c r="A128" s="111">
        <f t="shared" si="8"/>
        <v>61</v>
      </c>
      <c r="B128" s="111" t="s">
        <v>129</v>
      </c>
      <c r="C128" s="112" t="s">
        <v>189</v>
      </c>
      <c r="D128" s="111" t="s">
        <v>6</v>
      </c>
      <c r="E128" s="111">
        <v>5</v>
      </c>
      <c r="F128" s="103">
        <v>10236.16</v>
      </c>
      <c r="G128" s="119">
        <f t="shared" si="9"/>
        <v>51180.800000000003</v>
      </c>
    </row>
    <row r="129" spans="1:7" ht="25.5">
      <c r="A129" s="111">
        <f t="shared" si="8"/>
        <v>62</v>
      </c>
      <c r="B129" s="111" t="s">
        <v>131</v>
      </c>
      <c r="C129" s="112" t="s">
        <v>190</v>
      </c>
      <c r="D129" s="111" t="s">
        <v>6</v>
      </c>
      <c r="E129" s="111">
        <v>1</v>
      </c>
      <c r="F129" s="103">
        <v>25590.400000000001</v>
      </c>
      <c r="G129" s="119">
        <f t="shared" si="9"/>
        <v>25590.400000000001</v>
      </c>
    </row>
    <row r="130" spans="1:7" ht="25.5">
      <c r="A130" s="111">
        <f t="shared" si="8"/>
        <v>63</v>
      </c>
      <c r="B130" s="111" t="s">
        <v>133</v>
      </c>
      <c r="C130" s="112" t="s">
        <v>191</v>
      </c>
      <c r="D130" s="111" t="s">
        <v>6</v>
      </c>
      <c r="E130" s="111">
        <v>16</v>
      </c>
      <c r="F130" s="103">
        <v>80028.160000000003</v>
      </c>
      <c r="G130" s="119">
        <f t="shared" si="9"/>
        <v>1280450.5600000001</v>
      </c>
    </row>
    <row r="131" spans="1:7" ht="25.5">
      <c r="A131" s="111">
        <f t="shared" si="8"/>
        <v>64</v>
      </c>
      <c r="B131" s="111" t="s">
        <v>135</v>
      </c>
      <c r="C131" s="112" t="s">
        <v>192</v>
      </c>
      <c r="D131" s="111" t="s">
        <v>6</v>
      </c>
      <c r="E131" s="111">
        <v>12</v>
      </c>
      <c r="F131" s="103">
        <v>172153.60000000001</v>
      </c>
      <c r="G131" s="119">
        <f t="shared" si="9"/>
        <v>2065843.2000000002</v>
      </c>
    </row>
    <row r="132" spans="1:7" ht="25.5">
      <c r="A132" s="111">
        <f t="shared" si="8"/>
        <v>65</v>
      </c>
      <c r="B132" s="111" t="s">
        <v>137</v>
      </c>
      <c r="C132" s="112" t="s">
        <v>193</v>
      </c>
      <c r="D132" s="111" t="s">
        <v>6</v>
      </c>
      <c r="E132" s="111">
        <v>2</v>
      </c>
      <c r="F132" s="103">
        <v>190764.79999999999</v>
      </c>
      <c r="G132" s="119">
        <f t="shared" si="9"/>
        <v>381529.59999999998</v>
      </c>
    </row>
    <row r="133" spans="1:7" ht="127.5">
      <c r="A133" s="111">
        <f t="shared" si="8"/>
        <v>66</v>
      </c>
      <c r="B133" s="111">
        <v>3.7</v>
      </c>
      <c r="C133" s="112" t="s">
        <v>194</v>
      </c>
      <c r="G133" s="119"/>
    </row>
    <row r="134" spans="1:7">
      <c r="A134" s="111">
        <f t="shared" ref="A134:A159" si="13">+A133+1</f>
        <v>67</v>
      </c>
      <c r="B134" s="111" t="s">
        <v>129</v>
      </c>
      <c r="C134" s="112" t="s">
        <v>195</v>
      </c>
      <c r="D134" s="111" t="s">
        <v>6</v>
      </c>
      <c r="E134" s="111">
        <v>3</v>
      </c>
      <c r="F134" s="103">
        <v>27451.52</v>
      </c>
      <c r="G134" s="119">
        <f t="shared" si="9"/>
        <v>82354.559999999998</v>
      </c>
    </row>
    <row r="135" spans="1:7" ht="25.5">
      <c r="A135" s="111">
        <f t="shared" si="13"/>
        <v>68</v>
      </c>
      <c r="B135" s="111" t="s">
        <v>131</v>
      </c>
      <c r="C135" s="112" t="s">
        <v>196</v>
      </c>
      <c r="D135" s="111" t="s">
        <v>6</v>
      </c>
      <c r="E135" s="111">
        <v>15</v>
      </c>
      <c r="F135" s="103">
        <v>37687.68</v>
      </c>
      <c r="G135" s="119">
        <f t="shared" ref="G135:G137" si="14">+E135*F135</f>
        <v>565315.19999999995</v>
      </c>
    </row>
    <row r="136" spans="1:7" ht="25.5">
      <c r="A136" s="111">
        <f t="shared" si="13"/>
        <v>69</v>
      </c>
      <c r="B136" s="111" t="s">
        <v>133</v>
      </c>
      <c r="C136" s="112" t="s">
        <v>197</v>
      </c>
      <c r="D136" s="111" t="s">
        <v>6</v>
      </c>
      <c r="E136" s="111">
        <v>76</v>
      </c>
      <c r="F136" s="103">
        <v>51180.800000000003</v>
      </c>
      <c r="G136" s="119">
        <v>3889740.8</v>
      </c>
    </row>
    <row r="137" spans="1:7" ht="25.5">
      <c r="A137" s="111">
        <f t="shared" si="13"/>
        <v>70</v>
      </c>
      <c r="B137" s="111" t="s">
        <v>135</v>
      </c>
      <c r="C137" s="112" t="s">
        <v>198</v>
      </c>
      <c r="D137" s="111" t="s">
        <v>6</v>
      </c>
      <c r="E137" s="111">
        <v>3</v>
      </c>
      <c r="F137" s="103">
        <v>57694.720000000001</v>
      </c>
      <c r="G137" s="119">
        <f t="shared" si="14"/>
        <v>173084.16</v>
      </c>
    </row>
    <row r="138" spans="1:7" ht="114.75">
      <c r="A138" s="111">
        <f t="shared" si="13"/>
        <v>71</v>
      </c>
      <c r="B138" s="111">
        <v>3.8</v>
      </c>
      <c r="C138" s="112" t="s">
        <v>199</v>
      </c>
      <c r="G138" s="119"/>
    </row>
    <row r="139" spans="1:7" ht="25.5">
      <c r="A139" s="111">
        <f t="shared" si="13"/>
        <v>72</v>
      </c>
      <c r="B139" s="111" t="s">
        <v>129</v>
      </c>
      <c r="C139" s="112" t="s">
        <v>200</v>
      </c>
      <c r="D139" s="111" t="s">
        <v>6</v>
      </c>
      <c r="E139" s="111">
        <v>1</v>
      </c>
      <c r="F139" s="103">
        <v>744448</v>
      </c>
      <c r="G139" s="119">
        <f t="shared" ref="G139:G144" si="15">+E139*F139</f>
        <v>744448</v>
      </c>
    </row>
    <row r="140" spans="1:7" ht="25.5">
      <c r="A140" s="111">
        <f t="shared" si="13"/>
        <v>73</v>
      </c>
      <c r="B140" s="111" t="s">
        <v>131</v>
      </c>
      <c r="C140" s="112" t="s">
        <v>201</v>
      </c>
      <c r="D140" s="111" t="s">
        <v>6</v>
      </c>
      <c r="E140" s="111">
        <v>1</v>
      </c>
      <c r="F140" s="103">
        <v>744448</v>
      </c>
      <c r="G140" s="119">
        <f t="shared" si="15"/>
        <v>744448</v>
      </c>
    </row>
    <row r="141" spans="1:7" ht="25.5">
      <c r="A141" s="111">
        <f t="shared" si="13"/>
        <v>74</v>
      </c>
      <c r="B141" s="111" t="s">
        <v>133</v>
      </c>
      <c r="C141" s="112" t="s">
        <v>202</v>
      </c>
      <c r="D141" s="111" t="s">
        <v>6</v>
      </c>
      <c r="E141" s="111">
        <v>1</v>
      </c>
      <c r="F141" s="103">
        <v>837504</v>
      </c>
      <c r="G141" s="119">
        <f t="shared" si="15"/>
        <v>837504</v>
      </c>
    </row>
    <row r="142" spans="1:7">
      <c r="A142" s="111">
        <f t="shared" si="13"/>
        <v>75</v>
      </c>
      <c r="B142" s="111" t="s">
        <v>135</v>
      </c>
      <c r="C142" s="112" t="s">
        <v>203</v>
      </c>
      <c r="D142" s="111" t="s">
        <v>6</v>
      </c>
      <c r="E142" s="111">
        <v>1</v>
      </c>
      <c r="F142" s="103">
        <v>1116672</v>
      </c>
      <c r="G142" s="119">
        <f t="shared" si="15"/>
        <v>1116672</v>
      </c>
    </row>
    <row r="143" spans="1:7" ht="25.5">
      <c r="A143" s="111">
        <f t="shared" si="13"/>
        <v>76</v>
      </c>
      <c r="B143" s="111" t="s">
        <v>137</v>
      </c>
      <c r="C143" s="112" t="s">
        <v>204</v>
      </c>
      <c r="D143" s="111" t="s">
        <v>6</v>
      </c>
      <c r="E143" s="111">
        <v>1</v>
      </c>
      <c r="F143" s="103">
        <v>1116672</v>
      </c>
      <c r="G143" s="119">
        <f t="shared" si="15"/>
        <v>1116672</v>
      </c>
    </row>
    <row r="144" spans="1:7" ht="25.5">
      <c r="A144" s="111">
        <f t="shared" si="13"/>
        <v>77</v>
      </c>
      <c r="B144" s="111" t="s">
        <v>139</v>
      </c>
      <c r="C144" s="112" t="s">
        <v>205</v>
      </c>
      <c r="D144" s="111" t="s">
        <v>6</v>
      </c>
      <c r="E144" s="111">
        <v>1</v>
      </c>
      <c r="F144" s="103">
        <v>1395840</v>
      </c>
      <c r="G144" s="119">
        <f t="shared" si="15"/>
        <v>1395840</v>
      </c>
    </row>
    <row r="145" spans="1:7" ht="89.25">
      <c r="A145" s="111">
        <f t="shared" si="13"/>
        <v>78</v>
      </c>
      <c r="B145" s="111">
        <v>3.9</v>
      </c>
      <c r="C145" s="112" t="s">
        <v>206</v>
      </c>
      <c r="G145" s="119"/>
    </row>
    <row r="146" spans="1:7">
      <c r="A146" s="111">
        <f t="shared" si="13"/>
        <v>79</v>
      </c>
      <c r="C146" s="112" t="s">
        <v>207</v>
      </c>
      <c r="D146" s="111" t="s">
        <v>6</v>
      </c>
      <c r="E146" s="111">
        <v>2</v>
      </c>
      <c r="F146" s="103">
        <v>452450</v>
      </c>
      <c r="G146" s="119">
        <f t="shared" ref="G146" si="16">+E146*F146</f>
        <v>904900</v>
      </c>
    </row>
    <row r="147" spans="1:7" ht="112.5">
      <c r="A147" s="111">
        <f t="shared" si="13"/>
        <v>80</v>
      </c>
      <c r="B147" s="119">
        <v>3.1</v>
      </c>
      <c r="C147" s="117" t="s">
        <v>208</v>
      </c>
      <c r="G147" s="119"/>
    </row>
    <row r="148" spans="1:7">
      <c r="A148" s="111">
        <f t="shared" si="13"/>
        <v>81</v>
      </c>
      <c r="B148" s="111" t="s">
        <v>129</v>
      </c>
      <c r="C148" s="112" t="s">
        <v>209</v>
      </c>
      <c r="D148" s="111" t="s">
        <v>5</v>
      </c>
      <c r="E148" s="111">
        <v>150</v>
      </c>
      <c r="F148" s="103">
        <v>2605.5700000000002</v>
      </c>
      <c r="G148" s="119">
        <f t="shared" ref="G148:G155" si="17">+E148*F148</f>
        <v>390835.5</v>
      </c>
    </row>
    <row r="149" spans="1:7">
      <c r="A149" s="111">
        <f t="shared" si="13"/>
        <v>82</v>
      </c>
      <c r="B149" s="111" t="s">
        <v>131</v>
      </c>
      <c r="C149" s="112" t="s">
        <v>210</v>
      </c>
      <c r="D149" s="111" t="s">
        <v>5</v>
      </c>
      <c r="E149" s="111">
        <v>30</v>
      </c>
      <c r="F149" s="103">
        <v>3163.9</v>
      </c>
      <c r="G149" s="119">
        <f t="shared" si="17"/>
        <v>94917</v>
      </c>
    </row>
    <row r="150" spans="1:7">
      <c r="A150" s="111">
        <f t="shared" si="13"/>
        <v>83</v>
      </c>
      <c r="B150" s="111" t="s">
        <v>133</v>
      </c>
      <c r="C150" s="112" t="s">
        <v>211</v>
      </c>
      <c r="D150" s="111" t="s">
        <v>5</v>
      </c>
      <c r="E150" s="111">
        <v>480</v>
      </c>
      <c r="F150" s="103">
        <v>5025.0200000000004</v>
      </c>
      <c r="G150" s="119">
        <f t="shared" si="17"/>
        <v>2412009.6</v>
      </c>
    </row>
    <row r="151" spans="1:7">
      <c r="A151" s="111">
        <f t="shared" si="13"/>
        <v>84</v>
      </c>
      <c r="B151" s="111" t="s">
        <v>135</v>
      </c>
      <c r="C151" s="112" t="s">
        <v>212</v>
      </c>
      <c r="D151" s="111" t="s">
        <v>5</v>
      </c>
      <c r="E151" s="111">
        <v>360</v>
      </c>
      <c r="F151" s="103">
        <v>6141.7</v>
      </c>
      <c r="G151" s="119">
        <f t="shared" si="17"/>
        <v>2211012</v>
      </c>
    </row>
    <row r="152" spans="1:7" ht="76.5">
      <c r="A152" s="111">
        <f t="shared" si="13"/>
        <v>85</v>
      </c>
      <c r="B152" s="111">
        <v>3.11</v>
      </c>
      <c r="C152" s="112" t="s">
        <v>213</v>
      </c>
      <c r="D152" s="111" t="s">
        <v>8</v>
      </c>
      <c r="E152" s="111">
        <v>314</v>
      </c>
      <c r="F152" s="103">
        <v>390.84</v>
      </c>
      <c r="G152" s="119">
        <f t="shared" si="17"/>
        <v>122723.76</v>
      </c>
    </row>
    <row r="153" spans="1:7" ht="76.5">
      <c r="A153" s="111">
        <f t="shared" si="13"/>
        <v>86</v>
      </c>
      <c r="B153" s="111">
        <v>3.12</v>
      </c>
      <c r="C153" s="112" t="s">
        <v>214</v>
      </c>
      <c r="D153" s="111" t="s">
        <v>9</v>
      </c>
      <c r="E153" s="111">
        <v>2</v>
      </c>
      <c r="F153" s="103">
        <v>94917.119999999995</v>
      </c>
      <c r="G153" s="119">
        <f t="shared" si="17"/>
        <v>189834.23999999999</v>
      </c>
    </row>
    <row r="154" spans="1:7" ht="63.75">
      <c r="A154" s="111">
        <f t="shared" si="13"/>
        <v>87</v>
      </c>
      <c r="B154" s="111">
        <v>3.13</v>
      </c>
      <c r="C154" s="112" t="s">
        <v>215</v>
      </c>
      <c r="D154" s="111" t="s">
        <v>8</v>
      </c>
      <c r="E154" s="111">
        <v>222</v>
      </c>
      <c r="F154" s="103">
        <v>1488.9</v>
      </c>
      <c r="G154" s="119">
        <f t="shared" si="17"/>
        <v>330535.80000000005</v>
      </c>
    </row>
    <row r="155" spans="1:7" ht="51">
      <c r="A155" s="111">
        <f t="shared" si="13"/>
        <v>88</v>
      </c>
      <c r="B155" s="111">
        <v>3.14</v>
      </c>
      <c r="C155" s="112" t="s">
        <v>216</v>
      </c>
      <c r="D155" s="111" t="s">
        <v>9</v>
      </c>
      <c r="E155" s="111">
        <v>5</v>
      </c>
      <c r="F155" s="103">
        <v>94917.119999999995</v>
      </c>
      <c r="G155" s="119">
        <f t="shared" si="17"/>
        <v>474585.59999999998</v>
      </c>
    </row>
    <row r="156" spans="1:7" ht="102">
      <c r="A156" s="111">
        <f t="shared" si="13"/>
        <v>89</v>
      </c>
      <c r="B156" s="111">
        <v>3.15</v>
      </c>
      <c r="C156" s="112" t="s">
        <v>217</v>
      </c>
      <c r="G156" s="119"/>
    </row>
    <row r="157" spans="1:7">
      <c r="A157" s="111">
        <f t="shared" si="13"/>
        <v>90</v>
      </c>
      <c r="B157" s="111" t="s">
        <v>67</v>
      </c>
      <c r="C157" s="112" t="s">
        <v>218</v>
      </c>
      <c r="D157" s="111" t="s">
        <v>6</v>
      </c>
      <c r="E157" s="111">
        <v>36</v>
      </c>
      <c r="F157" s="103">
        <v>32569.599999999999</v>
      </c>
      <c r="G157" s="119">
        <f t="shared" ref="G157" si="18">+E157*F157</f>
        <v>1172505.5999999999</v>
      </c>
    </row>
    <row r="158" spans="1:7" ht="165.75">
      <c r="A158" s="111">
        <f t="shared" si="13"/>
        <v>91</v>
      </c>
      <c r="B158" s="111">
        <v>3.16</v>
      </c>
      <c r="C158" s="112" t="s">
        <v>219</v>
      </c>
      <c r="G158" s="119"/>
    </row>
    <row r="159" spans="1:7" ht="25.5">
      <c r="A159" s="111">
        <f t="shared" si="13"/>
        <v>92</v>
      </c>
      <c r="C159" s="112" t="s">
        <v>220</v>
      </c>
      <c r="D159" s="111" t="s">
        <v>6</v>
      </c>
      <c r="E159" s="111">
        <v>1</v>
      </c>
      <c r="F159" s="103">
        <v>69692.88</v>
      </c>
      <c r="G159" s="119">
        <f t="shared" ref="G159" si="19">+E159*F159</f>
        <v>69692.88</v>
      </c>
    </row>
    <row r="160" spans="1:7">
      <c r="B160" s="113"/>
      <c r="C160" s="115" t="s">
        <v>221</v>
      </c>
      <c r="G160" s="116">
        <f>+SUM(G57:G159)</f>
        <v>3499031503.999999</v>
      </c>
    </row>
    <row r="161" spans="1:7" ht="331.5">
      <c r="A161" s="111">
        <v>1</v>
      </c>
      <c r="B161" s="111" t="s">
        <v>222</v>
      </c>
      <c r="C161" s="112" t="s">
        <v>223</v>
      </c>
    </row>
    <row r="162" spans="1:7">
      <c r="A162" s="111">
        <f>+A161+1</f>
        <v>2</v>
      </c>
      <c r="B162" s="111" t="s">
        <v>103</v>
      </c>
      <c r="C162" s="112" t="s">
        <v>224</v>
      </c>
      <c r="D162" s="111" t="s">
        <v>5</v>
      </c>
      <c r="E162" s="111">
        <v>440</v>
      </c>
      <c r="F162" s="103">
        <v>122849.03</v>
      </c>
      <c r="G162" s="111">
        <f>+E162*F162</f>
        <v>54053573.200000003</v>
      </c>
    </row>
    <row r="163" spans="1:7">
      <c r="A163" s="111">
        <f t="shared" ref="A163:A165" si="20">+A162+1</f>
        <v>3</v>
      </c>
      <c r="B163" s="111" t="s">
        <v>105</v>
      </c>
      <c r="C163" s="112" t="s">
        <v>225</v>
      </c>
      <c r="D163" s="111" t="s">
        <v>5</v>
      </c>
      <c r="E163" s="111">
        <v>70</v>
      </c>
      <c r="F163" s="103">
        <v>116334.31</v>
      </c>
      <c r="G163" s="111">
        <f t="shared" ref="G163:G164" si="21">+E163*F163</f>
        <v>8143401.7000000002</v>
      </c>
    </row>
    <row r="164" spans="1:7">
      <c r="A164" s="111">
        <f t="shared" si="20"/>
        <v>4</v>
      </c>
      <c r="B164" s="111" t="s">
        <v>107</v>
      </c>
      <c r="C164" s="112" t="s">
        <v>226</v>
      </c>
      <c r="D164" s="111" t="s">
        <v>5</v>
      </c>
      <c r="E164" s="111">
        <v>220</v>
      </c>
      <c r="F164" s="103">
        <v>100512.85</v>
      </c>
      <c r="G164" s="111">
        <f t="shared" si="21"/>
        <v>22112827</v>
      </c>
    </row>
    <row r="165" spans="1:7">
      <c r="A165" s="111">
        <f t="shared" si="20"/>
        <v>5</v>
      </c>
      <c r="B165" s="111" t="s">
        <v>109</v>
      </c>
      <c r="C165" s="112" t="s">
        <v>227</v>
      </c>
      <c r="D165" s="111" t="s">
        <v>5</v>
      </c>
      <c r="E165" s="111">
        <v>380</v>
      </c>
      <c r="F165" s="103">
        <v>91206.1</v>
      </c>
      <c r="G165" s="111">
        <v>34658337.100000001</v>
      </c>
    </row>
    <row r="166" spans="1:7">
      <c r="B166" s="113"/>
      <c r="C166" s="115" t="s">
        <v>228</v>
      </c>
      <c r="G166" s="116">
        <f>SUM(G161:G165)</f>
        <v>118968139</v>
      </c>
    </row>
    <row r="167" spans="1:7" ht="76.5">
      <c r="A167" s="111">
        <v>1</v>
      </c>
      <c r="B167" s="111">
        <v>5.0999999999999996</v>
      </c>
      <c r="C167" s="112" t="s">
        <v>229</v>
      </c>
    </row>
    <row r="168" spans="1:7">
      <c r="A168" s="111">
        <f>+A167+1</f>
        <v>2</v>
      </c>
      <c r="B168" s="111" t="s">
        <v>67</v>
      </c>
      <c r="C168" s="112" t="s">
        <v>68</v>
      </c>
      <c r="D168" s="111" t="s">
        <v>3</v>
      </c>
      <c r="E168" s="111">
        <v>500</v>
      </c>
      <c r="F168" s="106">
        <v>176.83</v>
      </c>
      <c r="G168" s="119">
        <f>+E168*F168</f>
        <v>88415</v>
      </c>
    </row>
    <row r="169" spans="1:7">
      <c r="A169" s="111">
        <f t="shared" ref="A169:A209" si="22">+A168+1</f>
        <v>3</v>
      </c>
      <c r="B169" s="111" t="s">
        <v>69</v>
      </c>
      <c r="C169" s="112" t="s">
        <v>4</v>
      </c>
      <c r="D169" s="111" t="s">
        <v>3</v>
      </c>
      <c r="E169" s="111">
        <v>250</v>
      </c>
      <c r="F169" s="106">
        <v>237.32</v>
      </c>
      <c r="G169" s="119">
        <f>+E169*F169</f>
        <v>59330</v>
      </c>
    </row>
    <row r="170" spans="1:7">
      <c r="A170" s="111">
        <f t="shared" si="22"/>
        <v>4</v>
      </c>
      <c r="B170" s="111" t="s">
        <v>70</v>
      </c>
      <c r="C170" s="112" t="s">
        <v>71</v>
      </c>
      <c r="D170" s="111" t="s">
        <v>3</v>
      </c>
      <c r="E170" s="111">
        <v>75</v>
      </c>
      <c r="F170" s="106">
        <v>311.77</v>
      </c>
      <c r="G170" s="119">
        <f>+E170*F170</f>
        <v>23382.75</v>
      </c>
    </row>
    <row r="171" spans="1:7" ht="51">
      <c r="A171" s="111">
        <f t="shared" si="22"/>
        <v>5</v>
      </c>
      <c r="B171" s="111">
        <v>5.2</v>
      </c>
      <c r="C171" s="112" t="s">
        <v>230</v>
      </c>
    </row>
    <row r="172" spans="1:7">
      <c r="A172" s="111">
        <f t="shared" si="22"/>
        <v>6</v>
      </c>
      <c r="B172" s="111" t="s">
        <v>67</v>
      </c>
      <c r="C172" s="112" t="s">
        <v>68</v>
      </c>
      <c r="D172" s="111" t="s">
        <v>3</v>
      </c>
      <c r="E172" s="111">
        <v>35</v>
      </c>
      <c r="F172" s="106">
        <v>428.11</v>
      </c>
      <c r="G172" s="119">
        <f t="shared" ref="G172:G177" si="23">+E172*F172</f>
        <v>14983.85</v>
      </c>
    </row>
    <row r="173" spans="1:7">
      <c r="A173" s="111">
        <f t="shared" si="22"/>
        <v>7</v>
      </c>
      <c r="B173" s="111" t="s">
        <v>69</v>
      </c>
      <c r="C173" s="112" t="s">
        <v>4</v>
      </c>
      <c r="D173" s="111" t="s">
        <v>3</v>
      </c>
      <c r="E173" s="111">
        <v>100</v>
      </c>
      <c r="F173" s="106">
        <v>488.6</v>
      </c>
      <c r="G173" s="119">
        <f t="shared" si="23"/>
        <v>48860</v>
      </c>
    </row>
    <row r="174" spans="1:7">
      <c r="A174" s="111">
        <f t="shared" si="22"/>
        <v>8</v>
      </c>
      <c r="B174" s="111" t="s">
        <v>70</v>
      </c>
      <c r="C174" s="112" t="s">
        <v>71</v>
      </c>
      <c r="D174" s="111" t="s">
        <v>3</v>
      </c>
      <c r="E174" s="111">
        <v>50</v>
      </c>
      <c r="F174" s="106">
        <v>558.4</v>
      </c>
      <c r="G174" s="119">
        <f t="shared" si="23"/>
        <v>27920</v>
      </c>
    </row>
    <row r="175" spans="1:7" ht="102">
      <c r="A175" s="111">
        <f t="shared" si="22"/>
        <v>9</v>
      </c>
      <c r="B175" s="111">
        <v>5.3</v>
      </c>
      <c r="C175" s="112" t="s">
        <v>231</v>
      </c>
      <c r="D175" s="111" t="s">
        <v>3</v>
      </c>
      <c r="E175" s="111">
        <v>525</v>
      </c>
      <c r="F175" s="106">
        <v>144.25</v>
      </c>
      <c r="G175" s="119">
        <f t="shared" si="23"/>
        <v>75731.25</v>
      </c>
    </row>
    <row r="176" spans="1:7" ht="51">
      <c r="A176" s="111">
        <f t="shared" si="22"/>
        <v>10</v>
      </c>
      <c r="B176" s="111">
        <v>5.4</v>
      </c>
      <c r="C176" s="112" t="s">
        <v>232</v>
      </c>
      <c r="D176" s="111" t="s">
        <v>3</v>
      </c>
      <c r="E176" s="111">
        <v>250</v>
      </c>
      <c r="F176" s="106">
        <v>204.75</v>
      </c>
      <c r="G176" s="119">
        <f t="shared" si="23"/>
        <v>51187.5</v>
      </c>
    </row>
    <row r="177" spans="1:7" ht="127.5">
      <c r="A177" s="111">
        <f t="shared" si="22"/>
        <v>11</v>
      </c>
      <c r="B177" s="111">
        <v>5.5</v>
      </c>
      <c r="C177" s="112" t="s">
        <v>233</v>
      </c>
      <c r="D177" s="111" t="s">
        <v>3</v>
      </c>
      <c r="E177" s="111">
        <v>25</v>
      </c>
      <c r="F177" s="106">
        <v>6328.56</v>
      </c>
      <c r="G177" s="119">
        <f t="shared" si="23"/>
        <v>158214</v>
      </c>
    </row>
    <row r="178" spans="1:7" ht="114.75">
      <c r="A178" s="111">
        <f t="shared" si="22"/>
        <v>12</v>
      </c>
      <c r="B178" s="111">
        <v>5.6</v>
      </c>
      <c r="C178" s="112" t="s">
        <v>98</v>
      </c>
      <c r="D178" s="111" t="s">
        <v>3</v>
      </c>
      <c r="E178" s="111">
        <v>550</v>
      </c>
      <c r="F178" s="106">
        <v>7259.23</v>
      </c>
      <c r="G178" s="119">
        <f>+E178*F178</f>
        <v>3992576.4999999995</v>
      </c>
    </row>
    <row r="179" spans="1:7" ht="76.5">
      <c r="A179" s="111">
        <f t="shared" si="22"/>
        <v>13</v>
      </c>
      <c r="B179" s="111">
        <v>5.7</v>
      </c>
      <c r="C179" s="112" t="s">
        <v>234</v>
      </c>
      <c r="D179" s="111" t="s">
        <v>8</v>
      </c>
      <c r="E179" s="111">
        <v>950</v>
      </c>
      <c r="F179" s="106">
        <v>265.24</v>
      </c>
      <c r="G179" s="119">
        <f>+E179*F179</f>
        <v>251978</v>
      </c>
    </row>
    <row r="180" spans="1:7" ht="89.25">
      <c r="A180" s="111">
        <f t="shared" si="22"/>
        <v>14</v>
      </c>
      <c r="B180" s="111">
        <v>5.8</v>
      </c>
      <c r="C180" s="112" t="s">
        <v>111</v>
      </c>
    </row>
    <row r="181" spans="1:7">
      <c r="A181" s="111">
        <f t="shared" si="22"/>
        <v>15</v>
      </c>
      <c r="B181" s="111" t="s">
        <v>103</v>
      </c>
      <c r="C181" s="112" t="s">
        <v>104</v>
      </c>
      <c r="D181" s="111" t="s">
        <v>8</v>
      </c>
      <c r="E181" s="111">
        <v>675</v>
      </c>
      <c r="F181" s="106">
        <v>335.04</v>
      </c>
      <c r="G181" s="119">
        <f t="shared" ref="G181:G186" si="24">+E181*F181</f>
        <v>226152</v>
      </c>
    </row>
    <row r="182" spans="1:7">
      <c r="A182" s="111">
        <f t="shared" si="22"/>
        <v>16</v>
      </c>
      <c r="B182" s="111" t="s">
        <v>105</v>
      </c>
      <c r="C182" s="112" t="s">
        <v>106</v>
      </c>
      <c r="D182" s="111" t="s">
        <v>8</v>
      </c>
      <c r="E182" s="111">
        <v>675</v>
      </c>
      <c r="F182" s="106">
        <v>335.04</v>
      </c>
      <c r="G182" s="119">
        <f t="shared" si="24"/>
        <v>226152</v>
      </c>
    </row>
    <row r="183" spans="1:7">
      <c r="A183" s="111">
        <f t="shared" si="22"/>
        <v>17</v>
      </c>
      <c r="B183" s="111" t="s">
        <v>107</v>
      </c>
      <c r="C183" s="112" t="s">
        <v>108</v>
      </c>
      <c r="D183" s="111" t="s">
        <v>8</v>
      </c>
      <c r="E183" s="111">
        <v>450</v>
      </c>
      <c r="F183" s="106">
        <v>335.04</v>
      </c>
      <c r="G183" s="119">
        <f t="shared" si="24"/>
        <v>150768</v>
      </c>
    </row>
    <row r="184" spans="1:7" ht="102">
      <c r="A184" s="111">
        <f t="shared" si="22"/>
        <v>18</v>
      </c>
      <c r="B184" s="111">
        <v>5.9</v>
      </c>
      <c r="C184" s="112" t="s">
        <v>235</v>
      </c>
      <c r="D184" s="111" t="s">
        <v>9</v>
      </c>
      <c r="E184" s="111">
        <v>52</v>
      </c>
      <c r="F184" s="106">
        <v>69800.25</v>
      </c>
      <c r="G184" s="119">
        <f t="shared" si="24"/>
        <v>3629613</v>
      </c>
    </row>
    <row r="185" spans="1:7" ht="51">
      <c r="A185" s="111">
        <f t="shared" si="22"/>
        <v>19</v>
      </c>
      <c r="B185" s="111" t="s">
        <v>236</v>
      </c>
      <c r="C185" s="112" t="s">
        <v>237</v>
      </c>
      <c r="D185" s="111" t="s">
        <v>8</v>
      </c>
      <c r="E185" s="111">
        <v>47</v>
      </c>
      <c r="F185" s="106">
        <v>1256.4000000000001</v>
      </c>
      <c r="G185" s="119">
        <f t="shared" si="24"/>
        <v>59050.8</v>
      </c>
    </row>
    <row r="186" spans="1:7" ht="191.25">
      <c r="A186" s="111">
        <f t="shared" si="22"/>
        <v>20</v>
      </c>
      <c r="B186" s="111" t="s">
        <v>238</v>
      </c>
      <c r="C186" s="112" t="s">
        <v>239</v>
      </c>
      <c r="D186" s="111" t="s">
        <v>9</v>
      </c>
      <c r="E186" s="111">
        <v>56</v>
      </c>
      <c r="F186" s="106">
        <v>44206.83</v>
      </c>
      <c r="G186" s="119">
        <f t="shared" si="24"/>
        <v>2475582.48</v>
      </c>
    </row>
    <row r="187" spans="1:7" ht="140.25">
      <c r="A187" s="111">
        <f t="shared" si="22"/>
        <v>21</v>
      </c>
      <c r="B187" s="111" t="s">
        <v>240</v>
      </c>
      <c r="C187" s="112" t="s">
        <v>241</v>
      </c>
      <c r="D187" s="111" t="s">
        <v>9</v>
      </c>
      <c r="E187" s="111">
        <v>16</v>
      </c>
      <c r="F187" s="106">
        <v>32573.45</v>
      </c>
      <c r="G187" s="119">
        <f>+E187*F187</f>
        <v>521175.2</v>
      </c>
    </row>
    <row r="188" spans="1:7" ht="140.25">
      <c r="A188" s="111">
        <f t="shared" si="22"/>
        <v>22</v>
      </c>
      <c r="B188" s="111" t="s">
        <v>242</v>
      </c>
      <c r="C188" s="112" t="s">
        <v>243</v>
      </c>
      <c r="D188" s="111" t="s">
        <v>9</v>
      </c>
      <c r="E188" s="111">
        <v>7</v>
      </c>
      <c r="F188" s="106">
        <v>335041.2</v>
      </c>
      <c r="G188" s="119">
        <f>+E188*F188</f>
        <v>2345288.4</v>
      </c>
    </row>
    <row r="189" spans="1:7" ht="63.75">
      <c r="A189" s="111">
        <f t="shared" si="22"/>
        <v>23</v>
      </c>
      <c r="B189" s="111" t="s">
        <v>244</v>
      </c>
      <c r="C189" s="112" t="s">
        <v>245</v>
      </c>
      <c r="D189" s="111" t="s">
        <v>7</v>
      </c>
      <c r="E189" s="111">
        <v>500</v>
      </c>
      <c r="F189" s="106">
        <v>102.37</v>
      </c>
      <c r="G189" s="119">
        <f>+E189*F189</f>
        <v>51185</v>
      </c>
    </row>
    <row r="190" spans="1:7" ht="76.5">
      <c r="A190" s="111">
        <f t="shared" si="22"/>
        <v>24</v>
      </c>
      <c r="B190" s="111" t="s">
        <v>246</v>
      </c>
      <c r="C190" s="112" t="s">
        <v>247</v>
      </c>
      <c r="D190" s="111" t="s">
        <v>3</v>
      </c>
      <c r="E190" s="111">
        <v>2</v>
      </c>
      <c r="F190" s="106">
        <v>14425.39</v>
      </c>
      <c r="G190" s="119">
        <f>+E190*F190</f>
        <v>28850.78</v>
      </c>
    </row>
    <row r="191" spans="1:7" ht="178.5">
      <c r="A191" s="111">
        <f t="shared" si="22"/>
        <v>25</v>
      </c>
      <c r="B191" s="111" t="s">
        <v>248</v>
      </c>
      <c r="C191" s="112" t="s">
        <v>249</v>
      </c>
      <c r="D191" s="111" t="s">
        <v>8</v>
      </c>
      <c r="E191" s="111">
        <v>525</v>
      </c>
      <c r="F191" s="106">
        <v>300</v>
      </c>
      <c r="G191" s="119">
        <f>+E191*F191</f>
        <v>157500</v>
      </c>
    </row>
    <row r="192" spans="1:7" ht="76.5">
      <c r="A192" s="111">
        <f t="shared" si="22"/>
        <v>26</v>
      </c>
      <c r="B192" s="111" t="s">
        <v>250</v>
      </c>
      <c r="C192" s="112" t="s">
        <v>251</v>
      </c>
    </row>
    <row r="193" spans="1:7">
      <c r="A193" s="111">
        <f t="shared" si="22"/>
        <v>27</v>
      </c>
      <c r="B193" s="111" t="s">
        <v>67</v>
      </c>
      <c r="C193" s="112" t="s">
        <v>252</v>
      </c>
      <c r="D193" s="111" t="s">
        <v>5</v>
      </c>
      <c r="E193" s="111">
        <v>100</v>
      </c>
      <c r="F193" s="106">
        <v>279.2</v>
      </c>
      <c r="G193" s="119">
        <f t="shared" ref="G193:G197" si="25">+E193*F193</f>
        <v>27920</v>
      </c>
    </row>
    <row r="194" spans="1:7">
      <c r="A194" s="111">
        <f t="shared" si="22"/>
        <v>28</v>
      </c>
      <c r="B194" s="111" t="s">
        <v>69</v>
      </c>
      <c r="C194" s="112" t="s">
        <v>253</v>
      </c>
      <c r="D194" s="111" t="s">
        <v>5</v>
      </c>
      <c r="E194" s="111">
        <v>100</v>
      </c>
      <c r="F194" s="106">
        <v>279.2</v>
      </c>
      <c r="G194" s="119">
        <f t="shared" si="25"/>
        <v>27920</v>
      </c>
    </row>
    <row r="195" spans="1:7">
      <c r="A195" s="111">
        <f t="shared" si="22"/>
        <v>29</v>
      </c>
      <c r="B195" s="111" t="s">
        <v>70</v>
      </c>
      <c r="C195" s="112" t="s">
        <v>254</v>
      </c>
      <c r="D195" s="111" t="s">
        <v>5</v>
      </c>
      <c r="E195" s="111">
        <v>100</v>
      </c>
      <c r="F195" s="106">
        <v>335.04</v>
      </c>
      <c r="G195" s="119">
        <f t="shared" si="25"/>
        <v>33504</v>
      </c>
    </row>
    <row r="196" spans="1:7">
      <c r="A196" s="111">
        <f t="shared" si="22"/>
        <v>30</v>
      </c>
      <c r="B196" s="111" t="s">
        <v>72</v>
      </c>
      <c r="C196" s="112" t="s">
        <v>255</v>
      </c>
      <c r="D196" s="111" t="s">
        <v>5</v>
      </c>
      <c r="E196" s="111">
        <v>100</v>
      </c>
      <c r="F196" s="106">
        <v>837.6</v>
      </c>
      <c r="G196" s="119">
        <f t="shared" si="25"/>
        <v>83760</v>
      </c>
    </row>
    <row r="197" spans="1:7">
      <c r="A197" s="111">
        <f t="shared" si="22"/>
        <v>31</v>
      </c>
      <c r="B197" s="111" t="s">
        <v>256</v>
      </c>
      <c r="C197" s="112" t="s">
        <v>257</v>
      </c>
      <c r="D197" s="111" t="s">
        <v>5</v>
      </c>
      <c r="E197" s="111">
        <v>100</v>
      </c>
      <c r="F197" s="106">
        <v>362.96</v>
      </c>
      <c r="G197" s="119">
        <f t="shared" si="25"/>
        <v>36296</v>
      </c>
    </row>
    <row r="198" spans="1:7" ht="51">
      <c r="A198" s="111">
        <f t="shared" si="22"/>
        <v>32</v>
      </c>
      <c r="B198" s="111" t="s">
        <v>258</v>
      </c>
      <c r="C198" s="112" t="s">
        <v>259</v>
      </c>
    </row>
    <row r="199" spans="1:7">
      <c r="A199" s="111">
        <f t="shared" si="22"/>
        <v>33</v>
      </c>
      <c r="B199" s="111" t="s">
        <v>67</v>
      </c>
      <c r="C199" s="112" t="s">
        <v>252</v>
      </c>
      <c r="D199" s="111" t="s">
        <v>5</v>
      </c>
      <c r="E199" s="111">
        <v>60</v>
      </c>
      <c r="F199" s="106">
        <v>279.2</v>
      </c>
      <c r="G199" s="119">
        <f t="shared" ref="G199:G203" si="26">+E199*F199</f>
        <v>16752</v>
      </c>
    </row>
    <row r="200" spans="1:7">
      <c r="A200" s="111">
        <f t="shared" si="22"/>
        <v>34</v>
      </c>
      <c r="B200" s="111" t="s">
        <v>69</v>
      </c>
      <c r="C200" s="112" t="s">
        <v>253</v>
      </c>
      <c r="D200" s="111" t="s">
        <v>5</v>
      </c>
      <c r="E200" s="111">
        <v>60</v>
      </c>
      <c r="F200" s="106">
        <v>279.2</v>
      </c>
      <c r="G200" s="119">
        <f t="shared" si="26"/>
        <v>16752</v>
      </c>
    </row>
    <row r="201" spans="1:7">
      <c r="A201" s="111">
        <f t="shared" si="22"/>
        <v>35</v>
      </c>
      <c r="B201" s="111" t="s">
        <v>70</v>
      </c>
      <c r="C201" s="112" t="s">
        <v>254</v>
      </c>
      <c r="D201" s="111" t="s">
        <v>5</v>
      </c>
      <c r="E201" s="111">
        <v>60</v>
      </c>
      <c r="F201" s="106">
        <v>335.04</v>
      </c>
      <c r="G201" s="119">
        <f t="shared" si="26"/>
        <v>20102.400000000001</v>
      </c>
    </row>
    <row r="202" spans="1:7">
      <c r="A202" s="111">
        <f t="shared" si="22"/>
        <v>36</v>
      </c>
      <c r="B202" s="111" t="s">
        <v>72</v>
      </c>
      <c r="C202" s="112" t="s">
        <v>255</v>
      </c>
      <c r="D202" s="111" t="s">
        <v>5</v>
      </c>
      <c r="E202" s="111">
        <v>60</v>
      </c>
      <c r="F202" s="106">
        <v>837.6</v>
      </c>
      <c r="G202" s="119">
        <f t="shared" si="26"/>
        <v>50256</v>
      </c>
    </row>
    <row r="203" spans="1:7">
      <c r="A203" s="111">
        <f t="shared" si="22"/>
        <v>37</v>
      </c>
      <c r="B203" s="111" t="s">
        <v>256</v>
      </c>
      <c r="C203" s="112" t="s">
        <v>257</v>
      </c>
      <c r="D203" s="111" t="s">
        <v>5</v>
      </c>
      <c r="E203" s="111">
        <v>60</v>
      </c>
      <c r="F203" s="106">
        <v>362.96</v>
      </c>
      <c r="G203" s="119">
        <f t="shared" si="26"/>
        <v>21777.599999999999</v>
      </c>
    </row>
    <row r="204" spans="1:7" ht="38.25">
      <c r="A204" s="111">
        <f t="shared" si="22"/>
        <v>38</v>
      </c>
      <c r="B204" s="111" t="s">
        <v>260</v>
      </c>
      <c r="C204" s="112" t="s">
        <v>261</v>
      </c>
    </row>
    <row r="205" spans="1:7">
      <c r="A205" s="111">
        <f t="shared" si="22"/>
        <v>39</v>
      </c>
      <c r="B205" s="111" t="s">
        <v>67</v>
      </c>
      <c r="C205" s="112" t="s">
        <v>262</v>
      </c>
      <c r="D205" s="111" t="s">
        <v>6</v>
      </c>
      <c r="E205" s="111">
        <v>10</v>
      </c>
      <c r="F205" s="106">
        <v>1683.89</v>
      </c>
      <c r="G205" s="119">
        <f t="shared" ref="G205:G209" si="27">+E205*F205</f>
        <v>16838.900000000001</v>
      </c>
    </row>
    <row r="206" spans="1:7">
      <c r="A206" s="111">
        <f t="shared" si="22"/>
        <v>40</v>
      </c>
      <c r="B206" s="111" t="s">
        <v>69</v>
      </c>
      <c r="C206" s="112" t="s">
        <v>263</v>
      </c>
      <c r="D206" s="111" t="s">
        <v>6</v>
      </c>
      <c r="E206" s="111">
        <v>10</v>
      </c>
      <c r="F206" s="106">
        <v>1675.21</v>
      </c>
      <c r="G206" s="119">
        <f t="shared" si="27"/>
        <v>16752.099999999999</v>
      </c>
    </row>
    <row r="207" spans="1:7">
      <c r="A207" s="111">
        <f t="shared" si="22"/>
        <v>41</v>
      </c>
      <c r="B207" s="111" t="s">
        <v>70</v>
      </c>
      <c r="C207" s="112" t="s">
        <v>264</v>
      </c>
      <c r="D207" s="111" t="s">
        <v>6</v>
      </c>
      <c r="E207" s="111">
        <v>10</v>
      </c>
      <c r="F207" s="106">
        <v>558.4</v>
      </c>
      <c r="G207" s="119">
        <f t="shared" si="27"/>
        <v>5584</v>
      </c>
    </row>
    <row r="208" spans="1:7">
      <c r="A208" s="111">
        <f t="shared" si="22"/>
        <v>42</v>
      </c>
      <c r="B208" s="111" t="s">
        <v>72</v>
      </c>
      <c r="C208" s="112" t="s">
        <v>265</v>
      </c>
      <c r="D208" s="111" t="s">
        <v>6</v>
      </c>
      <c r="E208" s="111">
        <v>10</v>
      </c>
      <c r="F208" s="106">
        <v>558.4</v>
      </c>
      <c r="G208" s="119">
        <f t="shared" si="27"/>
        <v>5584</v>
      </c>
    </row>
    <row r="209" spans="1:7" ht="51">
      <c r="A209" s="111">
        <f t="shared" si="22"/>
        <v>43</v>
      </c>
      <c r="B209" s="111" t="s">
        <v>266</v>
      </c>
      <c r="C209" s="112" t="s">
        <v>267</v>
      </c>
      <c r="D209" s="111" t="s">
        <v>268</v>
      </c>
      <c r="E209" s="111">
        <v>11980</v>
      </c>
      <c r="F209" s="106">
        <v>0.93</v>
      </c>
      <c r="G209" s="119">
        <f t="shared" si="27"/>
        <v>11141.400000000001</v>
      </c>
    </row>
    <row r="210" spans="1:7">
      <c r="B210" s="113"/>
      <c r="C210" s="115" t="s">
        <v>269</v>
      </c>
      <c r="G210" s="121">
        <f>+SUM(G167:G209)</f>
        <v>15054836.91</v>
      </c>
    </row>
    <row r="211" spans="1:7" ht="204">
      <c r="A211" s="111">
        <v>1</v>
      </c>
      <c r="C211" s="112" t="s">
        <v>270</v>
      </c>
    </row>
    <row r="212" spans="1:7">
      <c r="A212" s="111">
        <f>+A211+1</f>
        <v>2</v>
      </c>
      <c r="B212" s="111">
        <v>1</v>
      </c>
      <c r="C212" s="115" t="s">
        <v>30</v>
      </c>
    </row>
    <row r="213" spans="1:7">
      <c r="A213" s="111">
        <f t="shared" ref="A213:A245" si="28">+A212+1</f>
        <v>3</v>
      </c>
      <c r="B213" s="111" t="s">
        <v>67</v>
      </c>
      <c r="C213" s="112" t="s">
        <v>271</v>
      </c>
      <c r="D213" s="111" t="s">
        <v>314</v>
      </c>
      <c r="E213" s="111">
        <v>1500</v>
      </c>
      <c r="F213" s="106">
        <v>325</v>
      </c>
      <c r="G213" s="111">
        <f>+E213*F213</f>
        <v>487500</v>
      </c>
    </row>
    <row r="214" spans="1:7">
      <c r="A214" s="111">
        <f t="shared" si="28"/>
        <v>4</v>
      </c>
      <c r="B214" s="111" t="s">
        <v>69</v>
      </c>
      <c r="C214" s="112" t="s">
        <v>272</v>
      </c>
      <c r="D214" s="111" t="s">
        <v>314</v>
      </c>
      <c r="E214" s="111">
        <v>250</v>
      </c>
      <c r="F214" s="106">
        <v>325</v>
      </c>
      <c r="G214" s="111">
        <f t="shared" ref="G214:G228" si="29">+E214*F214</f>
        <v>81250</v>
      </c>
    </row>
    <row r="215" spans="1:7">
      <c r="A215" s="111">
        <f t="shared" si="28"/>
        <v>5</v>
      </c>
      <c r="B215" s="111" t="s">
        <v>70</v>
      </c>
      <c r="C215" s="112" t="s">
        <v>273</v>
      </c>
      <c r="D215" s="111" t="s">
        <v>314</v>
      </c>
      <c r="E215" s="111">
        <v>500</v>
      </c>
      <c r="F215" s="106">
        <v>325</v>
      </c>
      <c r="G215" s="111">
        <f t="shared" si="29"/>
        <v>162500</v>
      </c>
    </row>
    <row r="216" spans="1:7">
      <c r="A216" s="111">
        <f t="shared" si="28"/>
        <v>6</v>
      </c>
      <c r="B216" s="111" t="s">
        <v>72</v>
      </c>
      <c r="C216" s="112" t="s">
        <v>274</v>
      </c>
      <c r="D216" s="111" t="s">
        <v>314</v>
      </c>
      <c r="E216" s="111">
        <v>50</v>
      </c>
      <c r="F216" s="106">
        <v>350</v>
      </c>
      <c r="G216" s="111">
        <f t="shared" si="29"/>
        <v>17500</v>
      </c>
    </row>
    <row r="217" spans="1:7">
      <c r="A217" s="111">
        <f t="shared" si="28"/>
        <v>7</v>
      </c>
      <c r="B217" s="111" t="s">
        <v>256</v>
      </c>
      <c r="C217" s="112" t="s">
        <v>275</v>
      </c>
      <c r="D217" s="111" t="s">
        <v>314</v>
      </c>
      <c r="E217" s="111">
        <v>250</v>
      </c>
      <c r="F217" s="106">
        <v>350</v>
      </c>
      <c r="G217" s="111">
        <f t="shared" si="29"/>
        <v>87500</v>
      </c>
    </row>
    <row r="218" spans="1:7">
      <c r="A218" s="111">
        <f t="shared" si="28"/>
        <v>8</v>
      </c>
      <c r="B218" s="111" t="s">
        <v>276</v>
      </c>
      <c r="C218" s="112" t="s">
        <v>277</v>
      </c>
      <c r="D218" s="111" t="s">
        <v>314</v>
      </c>
      <c r="E218" s="111">
        <v>50</v>
      </c>
      <c r="F218" s="106">
        <v>350</v>
      </c>
      <c r="G218" s="111">
        <f t="shared" si="29"/>
        <v>17500</v>
      </c>
    </row>
    <row r="219" spans="1:7">
      <c r="A219" s="111">
        <f t="shared" si="28"/>
        <v>9</v>
      </c>
      <c r="B219" s="111" t="s">
        <v>278</v>
      </c>
      <c r="C219" s="112" t="s">
        <v>279</v>
      </c>
      <c r="D219" s="111" t="s">
        <v>314</v>
      </c>
      <c r="E219" s="111">
        <v>250</v>
      </c>
      <c r="F219" s="106">
        <v>325</v>
      </c>
      <c r="G219" s="111">
        <f t="shared" si="29"/>
        <v>81250</v>
      </c>
    </row>
    <row r="220" spans="1:7">
      <c r="A220" s="111">
        <f t="shared" si="28"/>
        <v>10</v>
      </c>
      <c r="B220" s="111" t="s">
        <v>280</v>
      </c>
      <c r="C220" s="112" t="s">
        <v>281</v>
      </c>
      <c r="D220" s="111" t="s">
        <v>314</v>
      </c>
      <c r="E220" s="111">
        <v>100</v>
      </c>
      <c r="F220" s="106">
        <v>350</v>
      </c>
      <c r="G220" s="111">
        <f t="shared" si="29"/>
        <v>35000</v>
      </c>
    </row>
    <row r="221" spans="1:7">
      <c r="A221" s="111">
        <f t="shared" si="28"/>
        <v>11</v>
      </c>
      <c r="B221" s="111" t="s">
        <v>129</v>
      </c>
      <c r="C221" s="112" t="s">
        <v>282</v>
      </c>
      <c r="D221" s="111" t="s">
        <v>314</v>
      </c>
      <c r="E221" s="111">
        <v>250</v>
      </c>
      <c r="F221" s="106">
        <v>325</v>
      </c>
      <c r="G221" s="111">
        <f t="shared" si="29"/>
        <v>81250</v>
      </c>
    </row>
    <row r="222" spans="1:7">
      <c r="A222" s="111">
        <f t="shared" si="28"/>
        <v>12</v>
      </c>
      <c r="B222" s="111" t="s">
        <v>283</v>
      </c>
      <c r="C222" s="112" t="s">
        <v>284</v>
      </c>
      <c r="D222" s="111" t="s">
        <v>314</v>
      </c>
      <c r="E222" s="111">
        <v>125</v>
      </c>
      <c r="F222" s="106">
        <v>350</v>
      </c>
      <c r="G222" s="111">
        <f t="shared" si="29"/>
        <v>43750</v>
      </c>
    </row>
    <row r="223" spans="1:7">
      <c r="A223" s="111">
        <f t="shared" si="28"/>
        <v>13</v>
      </c>
      <c r="B223" s="111" t="s">
        <v>285</v>
      </c>
      <c r="C223" s="112" t="s">
        <v>286</v>
      </c>
      <c r="D223" s="111" t="s">
        <v>314</v>
      </c>
      <c r="E223" s="111">
        <v>250</v>
      </c>
      <c r="F223" s="106">
        <v>350</v>
      </c>
      <c r="G223" s="111">
        <f t="shared" si="29"/>
        <v>87500</v>
      </c>
    </row>
    <row r="224" spans="1:7">
      <c r="A224" s="111">
        <f t="shared" si="28"/>
        <v>14</v>
      </c>
      <c r="B224" s="111" t="s">
        <v>287</v>
      </c>
      <c r="C224" s="112" t="s">
        <v>288</v>
      </c>
      <c r="D224" s="111" t="s">
        <v>314</v>
      </c>
      <c r="E224" s="111">
        <v>250</v>
      </c>
      <c r="F224" s="106">
        <v>350</v>
      </c>
      <c r="G224" s="111">
        <f t="shared" si="29"/>
        <v>87500</v>
      </c>
    </row>
    <row r="225" spans="1:7">
      <c r="A225" s="111">
        <f t="shared" si="28"/>
        <v>15</v>
      </c>
      <c r="B225" s="111" t="s">
        <v>289</v>
      </c>
      <c r="C225" s="112" t="s">
        <v>290</v>
      </c>
      <c r="D225" s="111" t="s">
        <v>314</v>
      </c>
      <c r="E225" s="111">
        <v>350</v>
      </c>
      <c r="F225" s="106">
        <v>350</v>
      </c>
      <c r="G225" s="111">
        <f t="shared" si="29"/>
        <v>122500</v>
      </c>
    </row>
    <row r="226" spans="1:7" ht="25.5">
      <c r="A226" s="111">
        <f t="shared" si="28"/>
        <v>16</v>
      </c>
      <c r="B226" s="111" t="s">
        <v>291</v>
      </c>
      <c r="C226" s="112" t="s">
        <v>292</v>
      </c>
      <c r="D226" s="111" t="s">
        <v>314</v>
      </c>
      <c r="E226" s="111">
        <v>100</v>
      </c>
      <c r="F226" s="106">
        <v>350</v>
      </c>
      <c r="G226" s="111">
        <f t="shared" si="29"/>
        <v>35000</v>
      </c>
    </row>
    <row r="227" spans="1:7">
      <c r="A227" s="111">
        <f t="shared" si="28"/>
        <v>17</v>
      </c>
      <c r="B227" s="111" t="s">
        <v>293</v>
      </c>
      <c r="C227" s="112" t="s">
        <v>294</v>
      </c>
      <c r="D227" s="111" t="s">
        <v>314</v>
      </c>
      <c r="E227" s="111">
        <v>100</v>
      </c>
      <c r="F227" s="106">
        <v>350</v>
      </c>
      <c r="G227" s="111">
        <f t="shared" si="29"/>
        <v>35000</v>
      </c>
    </row>
    <row r="228" spans="1:7">
      <c r="A228" s="111">
        <f t="shared" si="28"/>
        <v>18</v>
      </c>
      <c r="B228" s="111" t="s">
        <v>295</v>
      </c>
      <c r="C228" s="112" t="s">
        <v>296</v>
      </c>
      <c r="D228" s="111" t="s">
        <v>314</v>
      </c>
      <c r="E228" s="111">
        <v>250</v>
      </c>
      <c r="F228" s="106">
        <v>350</v>
      </c>
      <c r="G228" s="111">
        <f t="shared" si="29"/>
        <v>87500</v>
      </c>
    </row>
    <row r="229" spans="1:7">
      <c r="A229" s="111">
        <f t="shared" si="28"/>
        <v>19</v>
      </c>
      <c r="B229" s="111">
        <v>2</v>
      </c>
      <c r="C229" s="115" t="s">
        <v>297</v>
      </c>
      <c r="F229" s="119"/>
    </row>
    <row r="230" spans="1:7">
      <c r="A230" s="111">
        <f t="shared" si="28"/>
        <v>20</v>
      </c>
      <c r="B230" s="111" t="s">
        <v>67</v>
      </c>
      <c r="C230" s="112" t="s">
        <v>298</v>
      </c>
      <c r="D230" s="111" t="s">
        <v>315</v>
      </c>
      <c r="E230" s="111">
        <v>2000</v>
      </c>
      <c r="F230" s="106">
        <v>65</v>
      </c>
      <c r="G230" s="111">
        <f t="shared" ref="G230:G231" si="30">+E230*F230</f>
        <v>130000</v>
      </c>
    </row>
    <row r="231" spans="1:7">
      <c r="A231" s="111">
        <f t="shared" si="28"/>
        <v>21</v>
      </c>
      <c r="B231" s="111" t="s">
        <v>69</v>
      </c>
      <c r="C231" s="112" t="s">
        <v>299</v>
      </c>
      <c r="D231" s="111" t="s">
        <v>316</v>
      </c>
      <c r="E231" s="111">
        <v>3000</v>
      </c>
      <c r="F231" s="106">
        <v>6</v>
      </c>
      <c r="G231" s="111">
        <f t="shared" si="30"/>
        <v>18000</v>
      </c>
    </row>
    <row r="232" spans="1:7">
      <c r="A232" s="111">
        <f t="shared" si="28"/>
        <v>22</v>
      </c>
      <c r="B232" s="111">
        <v>3</v>
      </c>
      <c r="C232" s="115" t="s">
        <v>300</v>
      </c>
      <c r="F232" s="119"/>
    </row>
    <row r="233" spans="1:7" ht="25.5">
      <c r="A233" s="111">
        <f t="shared" si="28"/>
        <v>23</v>
      </c>
      <c r="B233" s="111" t="s">
        <v>67</v>
      </c>
      <c r="C233" s="112" t="s">
        <v>301</v>
      </c>
      <c r="D233" s="111" t="s">
        <v>317</v>
      </c>
      <c r="E233" s="111">
        <v>300</v>
      </c>
      <c r="F233" s="106">
        <v>1650</v>
      </c>
      <c r="G233" s="111">
        <f t="shared" ref="G233:G239" si="31">+E233*F233</f>
        <v>495000</v>
      </c>
    </row>
    <row r="234" spans="1:7">
      <c r="A234" s="111">
        <f t="shared" si="28"/>
        <v>24</v>
      </c>
      <c r="B234" s="111" t="s">
        <v>69</v>
      </c>
      <c r="C234" s="112" t="s">
        <v>302</v>
      </c>
      <c r="D234" s="111" t="s">
        <v>317</v>
      </c>
      <c r="E234" s="111">
        <v>1000</v>
      </c>
      <c r="F234" s="106">
        <v>1450</v>
      </c>
      <c r="G234" s="111">
        <f t="shared" si="31"/>
        <v>1450000</v>
      </c>
    </row>
    <row r="235" spans="1:7">
      <c r="A235" s="111">
        <f t="shared" si="28"/>
        <v>25</v>
      </c>
      <c r="B235" s="111" t="s">
        <v>70</v>
      </c>
      <c r="C235" s="112" t="s">
        <v>303</v>
      </c>
      <c r="D235" s="111" t="s">
        <v>317</v>
      </c>
      <c r="E235" s="111">
        <v>700</v>
      </c>
      <c r="F235" s="106">
        <v>275</v>
      </c>
      <c r="G235" s="111">
        <f t="shared" si="31"/>
        <v>192500</v>
      </c>
    </row>
    <row r="236" spans="1:7">
      <c r="A236" s="111">
        <f t="shared" si="28"/>
        <v>26</v>
      </c>
      <c r="B236" s="111" t="s">
        <v>72</v>
      </c>
      <c r="C236" s="112" t="s">
        <v>304</v>
      </c>
      <c r="D236" s="111" t="s">
        <v>317</v>
      </c>
      <c r="E236" s="111">
        <v>150</v>
      </c>
      <c r="F236" s="106">
        <v>345</v>
      </c>
      <c r="G236" s="111">
        <f t="shared" si="31"/>
        <v>51750</v>
      </c>
    </row>
    <row r="237" spans="1:7" ht="25.5">
      <c r="A237" s="111">
        <f t="shared" si="28"/>
        <v>27</v>
      </c>
      <c r="B237" s="111" t="s">
        <v>256</v>
      </c>
      <c r="C237" s="112" t="s">
        <v>305</v>
      </c>
      <c r="D237" s="111" t="s">
        <v>317</v>
      </c>
      <c r="E237" s="111">
        <v>250</v>
      </c>
      <c r="F237" s="106">
        <v>475</v>
      </c>
      <c r="G237" s="111">
        <f t="shared" si="31"/>
        <v>118750</v>
      </c>
    </row>
    <row r="238" spans="1:7">
      <c r="A238" s="111">
        <f t="shared" si="28"/>
        <v>28</v>
      </c>
      <c r="B238" s="111" t="s">
        <v>276</v>
      </c>
      <c r="C238" s="112" t="s">
        <v>306</v>
      </c>
      <c r="D238" s="111" t="s">
        <v>317</v>
      </c>
      <c r="E238" s="111">
        <v>125</v>
      </c>
      <c r="F238" s="106">
        <v>875</v>
      </c>
      <c r="G238" s="111">
        <f t="shared" si="31"/>
        <v>109375</v>
      </c>
    </row>
    <row r="239" spans="1:7">
      <c r="A239" s="111">
        <f t="shared" si="28"/>
        <v>29</v>
      </c>
      <c r="B239" s="111" t="s">
        <v>278</v>
      </c>
      <c r="C239" s="112" t="s">
        <v>307</v>
      </c>
      <c r="D239" s="111" t="s">
        <v>317</v>
      </c>
      <c r="E239" s="111">
        <v>150</v>
      </c>
      <c r="F239" s="106">
        <v>275</v>
      </c>
      <c r="G239" s="111">
        <f t="shared" si="31"/>
        <v>41250</v>
      </c>
    </row>
    <row r="240" spans="1:7" ht="25.5">
      <c r="A240" s="111">
        <f t="shared" si="28"/>
        <v>30</v>
      </c>
      <c r="B240" s="111" t="s">
        <v>280</v>
      </c>
      <c r="C240" s="112" t="s">
        <v>308</v>
      </c>
    </row>
    <row r="241" spans="1:7" ht="38.25">
      <c r="A241" s="111">
        <f t="shared" si="28"/>
        <v>31</v>
      </c>
      <c r="B241" s="111" t="s">
        <v>67</v>
      </c>
      <c r="C241" s="112" t="s">
        <v>309</v>
      </c>
      <c r="D241" s="118" t="s">
        <v>318</v>
      </c>
      <c r="E241" s="105">
        <v>500</v>
      </c>
      <c r="F241" s="106">
        <v>2200</v>
      </c>
      <c r="G241" s="111">
        <f t="shared" ref="G241:G244" si="32">+E241*F241</f>
        <v>1100000</v>
      </c>
    </row>
    <row r="242" spans="1:7" ht="38.25">
      <c r="A242" s="111">
        <f t="shared" si="28"/>
        <v>32</v>
      </c>
      <c r="B242" s="111" t="s">
        <v>69</v>
      </c>
      <c r="C242" s="112" t="s">
        <v>310</v>
      </c>
      <c r="D242" s="118" t="s">
        <v>318</v>
      </c>
      <c r="E242" s="105">
        <v>500</v>
      </c>
      <c r="F242" s="106">
        <v>2600</v>
      </c>
      <c r="G242" s="111">
        <f t="shared" si="32"/>
        <v>1300000</v>
      </c>
    </row>
    <row r="243" spans="1:7" ht="38.25">
      <c r="A243" s="111">
        <f t="shared" si="28"/>
        <v>33</v>
      </c>
      <c r="B243" s="111" t="s">
        <v>70</v>
      </c>
      <c r="C243" s="112" t="s">
        <v>311</v>
      </c>
      <c r="D243" s="118" t="s">
        <v>318</v>
      </c>
      <c r="E243" s="105">
        <v>500</v>
      </c>
      <c r="F243" s="106">
        <v>3200</v>
      </c>
      <c r="G243" s="111">
        <f t="shared" si="32"/>
        <v>1600000</v>
      </c>
    </row>
    <row r="244" spans="1:7" ht="38.25">
      <c r="A244" s="111">
        <f t="shared" si="28"/>
        <v>34</v>
      </c>
      <c r="B244" s="111" t="s">
        <v>72</v>
      </c>
      <c r="C244" s="112" t="s">
        <v>312</v>
      </c>
      <c r="D244" s="118" t="s">
        <v>318</v>
      </c>
      <c r="E244" s="105">
        <v>500</v>
      </c>
      <c r="F244" s="106">
        <v>3800</v>
      </c>
      <c r="G244" s="119">
        <f t="shared" si="32"/>
        <v>1900000</v>
      </c>
    </row>
    <row r="245" spans="1:7">
      <c r="A245" s="111">
        <f t="shared" si="28"/>
        <v>35</v>
      </c>
      <c r="B245" s="111" t="s">
        <v>256</v>
      </c>
      <c r="C245" s="112" t="s">
        <v>313</v>
      </c>
      <c r="D245" s="118" t="s">
        <v>317</v>
      </c>
      <c r="E245" s="105">
        <v>250</v>
      </c>
      <c r="F245" s="106">
        <v>225</v>
      </c>
      <c r="G245" s="119">
        <f>+E245*F245</f>
        <v>56250</v>
      </c>
    </row>
    <row r="246" spans="1:7">
      <c r="C246" s="122" t="s">
        <v>322</v>
      </c>
      <c r="G246" s="121">
        <f>+SUM(G211:G245)</f>
        <v>10112875</v>
      </c>
    </row>
    <row r="247" spans="1:7">
      <c r="C247" s="123" t="s">
        <v>319</v>
      </c>
      <c r="G247" s="121">
        <f>+G246*14%</f>
        <v>1415802.5000000002</v>
      </c>
    </row>
    <row r="248" spans="1:7">
      <c r="B248" s="113"/>
      <c r="C248" s="114" t="s">
        <v>320</v>
      </c>
      <c r="D248" s="113"/>
      <c r="G248" s="121">
        <f>+G246+G247</f>
        <v>11528677.5</v>
      </c>
    </row>
    <row r="249" spans="1:7">
      <c r="B249" s="113"/>
      <c r="C249" s="114" t="s">
        <v>321</v>
      </c>
      <c r="G249" s="121">
        <f>+G32+G56+G160+G166+G210+G248</f>
        <v>5219311027.4099989</v>
      </c>
    </row>
  </sheetData>
  <mergeCells count="7">
    <mergeCell ref="D2:D3"/>
    <mergeCell ref="E2:E3"/>
    <mergeCell ref="F2:F3"/>
    <mergeCell ref="G2:G3"/>
    <mergeCell ref="A2:A3"/>
    <mergeCell ref="B2:B3"/>
    <mergeCell ref="C2:C3"/>
  </mergeCells>
  <pageMargins left="0.7" right="0.7" top="0.75" bottom="0.75" header="0.3" footer="0.3"/>
  <pageSetup paperSize="9" scale="41" orientation="portrait" r:id="rId1"/>
  <ignoredErrors>
    <ignoredError sqref="G32" formula="1"/>
  </ignoredErrors>
</worksheet>
</file>

<file path=xl/worksheets/sheet2.xml><?xml version="1.0" encoding="utf-8"?>
<worksheet xmlns="http://schemas.openxmlformats.org/spreadsheetml/2006/main" xmlns:r="http://schemas.openxmlformats.org/officeDocument/2006/relationships">
  <dimension ref="D5:G11"/>
  <sheetViews>
    <sheetView workbookViewId="0">
      <selection activeCell="G11" sqref="G11"/>
    </sheetView>
  </sheetViews>
  <sheetFormatPr defaultRowHeight="15"/>
  <cols>
    <col min="5" max="5" width="10.140625" bestFit="1" customWidth="1"/>
  </cols>
  <sheetData>
    <row r="5" spans="4:7">
      <c r="E5" t="s">
        <v>339</v>
      </c>
      <c r="F5" t="s">
        <v>340</v>
      </c>
    </row>
    <row r="6" spans="4:7">
      <c r="D6" t="s">
        <v>335</v>
      </c>
      <c r="E6">
        <v>45.39</v>
      </c>
      <c r="F6">
        <v>28.04</v>
      </c>
    </row>
    <row r="7" spans="4:7">
      <c r="D7" t="s">
        <v>336</v>
      </c>
      <c r="E7">
        <v>1.72</v>
      </c>
      <c r="F7">
        <v>0</v>
      </c>
    </row>
    <row r="8" spans="4:7">
      <c r="D8" t="s">
        <v>337</v>
      </c>
      <c r="E8">
        <v>2.54</v>
      </c>
      <c r="F8">
        <v>1.2</v>
      </c>
    </row>
    <row r="9" spans="4:7">
      <c r="D9" t="s">
        <v>338</v>
      </c>
      <c r="E9">
        <v>12.52</v>
      </c>
      <c r="F9">
        <v>1.23</v>
      </c>
    </row>
    <row r="10" spans="4:7">
      <c r="D10" t="s">
        <v>334</v>
      </c>
      <c r="E10">
        <v>0.87</v>
      </c>
      <c r="F10">
        <v>0</v>
      </c>
    </row>
    <row r="11" spans="4:7">
      <c r="E11">
        <f>SUM(E6:E10)</f>
        <v>63.04</v>
      </c>
      <c r="F11">
        <f>SUM(F6:F10)</f>
        <v>30.47</v>
      </c>
      <c r="G11">
        <f>E11-F11</f>
        <v>32.57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J9"/>
  <sheetViews>
    <sheetView workbookViewId="0">
      <selection activeCell="G11" sqref="G11"/>
    </sheetView>
  </sheetViews>
  <sheetFormatPr defaultRowHeight="15"/>
  <cols>
    <col min="2" max="2" width="27.5703125" bestFit="1" customWidth="1"/>
    <col min="4" max="4" width="9.5703125" bestFit="1" customWidth="1"/>
    <col min="5" max="5" width="11.28515625" bestFit="1" customWidth="1"/>
    <col min="6" max="6" width="11.28515625" customWidth="1"/>
    <col min="7" max="7" width="12.7109375" bestFit="1" customWidth="1"/>
    <col min="8" max="8" width="25.7109375" customWidth="1"/>
  </cols>
  <sheetData>
    <row r="1" spans="2:10" ht="15.75" thickBot="1">
      <c r="B1" s="125" t="s">
        <v>323</v>
      </c>
      <c r="C1" s="126"/>
      <c r="D1" s="126"/>
      <c r="E1" s="126"/>
      <c r="F1" s="126"/>
      <c r="G1" s="126"/>
      <c r="H1" s="127"/>
    </row>
    <row r="2" spans="2:10">
      <c r="B2" s="89"/>
      <c r="C2" s="88" t="s">
        <v>0</v>
      </c>
      <c r="D2" s="101" t="s">
        <v>1</v>
      </c>
      <c r="E2" s="88" t="s">
        <v>325</v>
      </c>
      <c r="F2" s="88" t="s">
        <v>328</v>
      </c>
      <c r="G2" s="88" t="s">
        <v>2</v>
      </c>
      <c r="H2" s="90" t="s">
        <v>17</v>
      </c>
    </row>
    <row r="3" spans="2:10" ht="30">
      <c r="B3" s="91" t="s">
        <v>324</v>
      </c>
      <c r="C3" s="66" t="s">
        <v>326</v>
      </c>
      <c r="D3" s="87">
        <v>70000</v>
      </c>
      <c r="E3" s="85">
        <v>0.5</v>
      </c>
      <c r="F3" s="86">
        <v>1812.66</v>
      </c>
      <c r="G3" s="66">
        <f>ROUND(D3*E3*F3,0)</f>
        <v>63443100</v>
      </c>
      <c r="H3" s="92" t="s">
        <v>331</v>
      </c>
    </row>
    <row r="4" spans="2:10" ht="30">
      <c r="B4" s="91" t="s">
        <v>327</v>
      </c>
      <c r="C4" s="66" t="s">
        <v>326</v>
      </c>
      <c r="D4" s="87">
        <v>9700</v>
      </c>
      <c r="E4" s="85">
        <v>0.5</v>
      </c>
      <c r="F4" s="86">
        <v>2028.0250000000001</v>
      </c>
      <c r="G4" s="66">
        <f>ROUND(D4*E4*F4,0)</f>
        <v>9835921</v>
      </c>
      <c r="H4" s="92" t="s">
        <v>332</v>
      </c>
    </row>
    <row r="5" spans="2:10" ht="30">
      <c r="B5" s="93" t="s">
        <v>329</v>
      </c>
      <c r="C5" s="66" t="s">
        <v>8</v>
      </c>
      <c r="D5" s="87">
        <v>372.22</v>
      </c>
      <c r="E5" s="85">
        <v>1</v>
      </c>
      <c r="F5" s="102">
        <f>+J5</f>
        <v>10825.509384305997</v>
      </c>
      <c r="G5" s="66">
        <f>ROUND(D5*E5*F5,0)</f>
        <v>4029471</v>
      </c>
      <c r="H5" s="94"/>
      <c r="J5">
        <f>+PI()*1.901*F3</f>
        <v>10825.509384305997</v>
      </c>
    </row>
    <row r="6" spans="2:10" ht="30.75" thickBot="1">
      <c r="B6" s="93" t="s">
        <v>330</v>
      </c>
      <c r="C6" s="66" t="s">
        <v>8</v>
      </c>
      <c r="D6" s="87">
        <v>372.22</v>
      </c>
      <c r="E6" s="85">
        <v>1</v>
      </c>
      <c r="F6" s="102">
        <f>+J6</f>
        <v>4466.2311373488046</v>
      </c>
      <c r="G6" s="99">
        <f>ROUND(D6*E6*F6,0)</f>
        <v>1662421</v>
      </c>
      <c r="H6" s="94"/>
      <c r="J6">
        <f>+PI()*0.701*F4</f>
        <v>4466.2311373488046</v>
      </c>
    </row>
    <row r="7" spans="2:10" ht="19.5" thickBot="1">
      <c r="B7" s="95"/>
      <c r="C7" s="96"/>
      <c r="D7" s="96"/>
      <c r="E7" s="96"/>
      <c r="F7" s="97"/>
      <c r="G7" s="100">
        <f>SUM(G3:G6)</f>
        <v>78970913</v>
      </c>
      <c r="H7" s="98"/>
    </row>
    <row r="8" spans="2:10">
      <c r="F8" s="84"/>
    </row>
    <row r="9" spans="2:10">
      <c r="F9" s="84"/>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S26"/>
  <sheetViews>
    <sheetView showZeros="0" topLeftCell="B1" zoomScale="115" zoomScaleNormal="115" zoomScaleSheetLayoutView="115" workbookViewId="0">
      <pane xSplit="1" ySplit="4" topLeftCell="C5" activePane="bottomRight" state="frozen"/>
      <selection activeCell="B1" sqref="B1"/>
      <selection pane="topRight" activeCell="C1" sqref="C1"/>
      <selection pane="bottomLeft" activeCell="B14" sqref="B14"/>
      <selection pane="bottomRight" activeCell="L27" sqref="L27"/>
    </sheetView>
  </sheetViews>
  <sheetFormatPr defaultRowHeight="15"/>
  <cols>
    <col min="1" max="1" width="0" hidden="1" customWidth="1"/>
    <col min="2" max="2" width="4.7109375" customWidth="1"/>
    <col min="3" max="3" width="35.140625" customWidth="1"/>
    <col min="4" max="4" width="4.42578125" customWidth="1"/>
    <col min="5" max="6" width="0" hidden="1" customWidth="1"/>
    <col min="7" max="7" width="6.42578125" customWidth="1"/>
    <col min="8" max="8" width="6.85546875" customWidth="1"/>
    <col min="9" max="9" width="6.7109375" customWidth="1"/>
    <col min="10" max="11" width="8.140625" customWidth="1"/>
    <col min="12" max="12" width="27.5703125" customWidth="1"/>
    <col min="13" max="13" width="6.28515625" customWidth="1"/>
    <col min="14" max="15" width="12" customWidth="1"/>
    <col min="16" max="16" width="10" customWidth="1"/>
    <col min="17" max="17" width="5.5703125" customWidth="1"/>
    <col min="18" max="18" width="7.28515625" customWidth="1"/>
    <col min="19" max="19" width="7.7109375" customWidth="1"/>
    <col min="20" max="20" width="13.42578125" customWidth="1"/>
    <col min="21" max="21" width="13.42578125" bestFit="1" customWidth="1"/>
    <col min="22" max="22" width="2.5703125" bestFit="1" customWidth="1"/>
    <col min="23" max="23" width="8.28515625" bestFit="1" customWidth="1"/>
    <col min="24" max="25" width="5" bestFit="1" customWidth="1"/>
  </cols>
  <sheetData>
    <row r="1" spans="1:19">
      <c r="A1" s="1"/>
      <c r="B1" s="2"/>
      <c r="C1" s="3"/>
      <c r="D1" s="4"/>
      <c r="E1" s="2"/>
      <c r="F1" s="2"/>
      <c r="G1" s="5"/>
      <c r="H1" s="5"/>
      <c r="I1" s="7"/>
      <c r="J1" s="6"/>
      <c r="K1" s="6"/>
      <c r="L1" s="6"/>
      <c r="M1" s="6"/>
      <c r="N1" s="6"/>
      <c r="P1" s="63"/>
      <c r="Q1" s="66"/>
      <c r="R1" s="67"/>
      <c r="S1" s="66"/>
    </row>
    <row r="2" spans="1:19" ht="22.5" customHeight="1">
      <c r="A2" s="8"/>
      <c r="B2" s="132" t="s">
        <v>10</v>
      </c>
      <c r="C2" s="135" t="s">
        <v>11</v>
      </c>
      <c r="D2" s="138" t="s">
        <v>0</v>
      </c>
      <c r="E2" s="138" t="s">
        <v>12</v>
      </c>
      <c r="F2" s="138" t="s">
        <v>13</v>
      </c>
      <c r="G2" s="128" t="s">
        <v>14</v>
      </c>
      <c r="H2" s="130" t="s">
        <v>15</v>
      </c>
      <c r="I2" s="128" t="s">
        <v>54</v>
      </c>
      <c r="J2" s="128" t="s">
        <v>55</v>
      </c>
      <c r="K2" s="128" t="s">
        <v>58</v>
      </c>
      <c r="L2" s="71"/>
      <c r="M2" s="139" t="s">
        <v>16</v>
      </c>
      <c r="N2" s="139" t="s">
        <v>57</v>
      </c>
      <c r="O2" s="139" t="s">
        <v>56</v>
      </c>
      <c r="P2" s="138" t="s">
        <v>17</v>
      </c>
    </row>
    <row r="3" spans="1:19" ht="22.5" customHeight="1">
      <c r="A3" s="8"/>
      <c r="B3" s="133"/>
      <c r="C3" s="136"/>
      <c r="D3" s="138"/>
      <c r="E3" s="138"/>
      <c r="F3" s="138"/>
      <c r="G3" s="129"/>
      <c r="H3" s="131"/>
      <c r="I3" s="129"/>
      <c r="J3" s="129"/>
      <c r="K3" s="129"/>
      <c r="L3" s="72"/>
      <c r="M3" s="140"/>
      <c r="N3" s="140"/>
      <c r="O3" s="140"/>
      <c r="P3" s="138"/>
    </row>
    <row r="4" spans="1:19">
      <c r="A4" s="8"/>
      <c r="B4" s="134"/>
      <c r="C4" s="137"/>
      <c r="D4" s="138"/>
      <c r="E4" s="138"/>
      <c r="F4" s="138"/>
      <c r="G4" s="68" t="s">
        <v>19</v>
      </c>
      <c r="H4" s="69" t="s">
        <v>19</v>
      </c>
      <c r="I4" s="68" t="s">
        <v>19</v>
      </c>
      <c r="J4" s="68" t="s">
        <v>19</v>
      </c>
      <c r="K4" s="68" t="s">
        <v>19</v>
      </c>
      <c r="L4" s="68"/>
      <c r="M4" s="70" t="s">
        <v>19</v>
      </c>
      <c r="N4" s="70" t="s">
        <v>19</v>
      </c>
      <c r="O4" s="70" t="s">
        <v>19</v>
      </c>
      <c r="P4" s="138"/>
    </row>
    <row r="5" spans="1:19">
      <c r="A5" s="9"/>
      <c r="B5" s="10">
        <v>1</v>
      </c>
      <c r="C5" s="14" t="s">
        <v>20</v>
      </c>
      <c r="D5" s="11" t="s">
        <v>21</v>
      </c>
      <c r="E5" s="10"/>
      <c r="F5" s="73"/>
      <c r="G5" s="31">
        <v>0.27178059600000004</v>
      </c>
      <c r="H5" s="31">
        <v>0.27717069000000005</v>
      </c>
      <c r="I5" s="31">
        <v>0.27717069000000005</v>
      </c>
      <c r="J5" s="31">
        <v>0.27717069000000005</v>
      </c>
      <c r="K5" s="31">
        <f>+I5-J5</f>
        <v>0</v>
      </c>
      <c r="L5" s="31"/>
      <c r="M5" s="49">
        <v>0</v>
      </c>
      <c r="N5" s="49">
        <v>0</v>
      </c>
      <c r="O5" s="49">
        <v>0</v>
      </c>
      <c r="P5" s="49"/>
    </row>
    <row r="6" spans="1:19">
      <c r="A6" s="12"/>
      <c r="B6" s="13">
        <v>2</v>
      </c>
      <c r="C6" s="14" t="s">
        <v>22</v>
      </c>
      <c r="D6" s="11" t="s">
        <v>3</v>
      </c>
      <c r="E6" s="10"/>
      <c r="F6" s="74"/>
      <c r="G6" s="31">
        <v>12.843721862100908</v>
      </c>
      <c r="H6" s="31">
        <v>8.263688680139996</v>
      </c>
      <c r="I6" s="31">
        <v>4.6645907674930029</v>
      </c>
      <c r="J6" s="31">
        <v>3.8409344000000001</v>
      </c>
      <c r="K6" s="31">
        <f t="shared" ref="K6:K12" si="0">+I6-J6</f>
        <v>0.82365636749300286</v>
      </c>
      <c r="L6" s="31" t="s">
        <v>59</v>
      </c>
      <c r="M6" s="49">
        <v>3.5990979126469949</v>
      </c>
      <c r="N6" s="49">
        <v>0.40847826018043498</v>
      </c>
      <c r="O6" s="31">
        <v>0.21239044431702503</v>
      </c>
      <c r="P6" s="50"/>
      <c r="Q6" s="45">
        <v>0.10179515545766063</v>
      </c>
    </row>
    <row r="7" spans="1:19">
      <c r="A7" s="9"/>
      <c r="B7" s="13">
        <v>3</v>
      </c>
      <c r="C7" s="14" t="s">
        <v>23</v>
      </c>
      <c r="D7" s="11" t="s">
        <v>21</v>
      </c>
      <c r="E7" s="10"/>
      <c r="F7" s="74"/>
      <c r="G7" s="31">
        <v>117.30467552432813</v>
      </c>
      <c r="H7" s="31">
        <v>71.170846798533148</v>
      </c>
      <c r="I7" s="31">
        <v>67.881885456920145</v>
      </c>
      <c r="J7" s="31">
        <v>61.620906300000001</v>
      </c>
      <c r="K7" s="31">
        <f t="shared" si="0"/>
        <v>6.2609791569201434</v>
      </c>
      <c r="L7" s="31" t="s">
        <v>59</v>
      </c>
      <c r="M7" s="31">
        <v>3.2889613416130241</v>
      </c>
      <c r="N7" s="31">
        <v>4.4838783503257149</v>
      </c>
      <c r="O7" s="31">
        <v>0.40615532075425104</v>
      </c>
      <c r="P7" s="50"/>
      <c r="Q7" s="45">
        <v>0.56712100996629244</v>
      </c>
      <c r="R7" s="45"/>
    </row>
    <row r="8" spans="1:19" s="62" customFormat="1">
      <c r="A8" s="9"/>
      <c r="B8" s="64">
        <v>4</v>
      </c>
      <c r="C8" s="14" t="s">
        <v>24</v>
      </c>
      <c r="D8" s="11" t="s">
        <v>21</v>
      </c>
      <c r="E8" s="10"/>
      <c r="F8" s="73"/>
      <c r="G8" s="31">
        <v>11.365884858767522</v>
      </c>
      <c r="H8" s="31">
        <v>11.254673400573557</v>
      </c>
      <c r="I8" s="31">
        <v>11.048129973509395</v>
      </c>
      <c r="J8" s="31">
        <v>10.544675823627749</v>
      </c>
      <c r="K8" s="31">
        <f t="shared" si="0"/>
        <v>0.50345414988164627</v>
      </c>
      <c r="L8" s="31" t="s">
        <v>60</v>
      </c>
      <c r="M8" s="31">
        <v>0.2065434270641627</v>
      </c>
      <c r="N8" s="31">
        <v>0.17070951310071256</v>
      </c>
      <c r="O8" s="31">
        <v>0.170669974002504</v>
      </c>
      <c r="P8" s="50"/>
      <c r="Q8" s="65">
        <v>0.19376517392373721</v>
      </c>
    </row>
    <row r="9" spans="1:19" ht="38.25">
      <c r="A9" s="9"/>
      <c r="B9" s="10">
        <v>5</v>
      </c>
      <c r="C9" s="14" t="s">
        <v>25</v>
      </c>
      <c r="D9" s="11" t="s">
        <v>38</v>
      </c>
      <c r="E9" s="73"/>
      <c r="F9" s="75"/>
      <c r="G9" s="31">
        <v>4.9780134851541771</v>
      </c>
      <c r="H9" s="31">
        <v>4.6614322892518869</v>
      </c>
      <c r="I9" s="31">
        <v>6.1637685380376235</v>
      </c>
      <c r="J9" s="31">
        <v>3.7520139416557434</v>
      </c>
      <c r="K9" s="31">
        <f t="shared" si="0"/>
        <v>2.4117545963818801</v>
      </c>
      <c r="L9" s="83" t="s">
        <v>61</v>
      </c>
      <c r="M9" s="31">
        <v>-1.5023362487857401</v>
      </c>
      <c r="N9" s="31">
        <v>9.4654669454979998E-3</v>
      </c>
      <c r="O9" s="31">
        <v>0</v>
      </c>
      <c r="P9" s="50"/>
      <c r="Q9" s="45">
        <v>-1.9600069420999955E-3</v>
      </c>
    </row>
    <row r="10" spans="1:19">
      <c r="A10" s="9"/>
      <c r="B10" s="10">
        <v>6</v>
      </c>
      <c r="C10" s="76" t="s">
        <v>26</v>
      </c>
      <c r="D10" s="11"/>
      <c r="E10" s="73"/>
      <c r="F10" s="75"/>
      <c r="G10" s="31">
        <v>10.27208758169604</v>
      </c>
      <c r="H10" s="31">
        <v>2.39184840166874</v>
      </c>
      <c r="I10" s="31">
        <v>2.3620093041601162</v>
      </c>
      <c r="J10" s="31">
        <v>1.4289956517770754</v>
      </c>
      <c r="K10" s="31">
        <f t="shared" si="0"/>
        <v>0.93301365238304079</v>
      </c>
      <c r="L10" s="31" t="s">
        <v>62</v>
      </c>
      <c r="M10" s="31">
        <v>2.9839097508624013E-2</v>
      </c>
      <c r="N10" s="31">
        <v>0.32892529368168899</v>
      </c>
      <c r="O10" s="31">
        <v>1.5923029689750002E-2</v>
      </c>
      <c r="P10" s="50"/>
      <c r="Q10" s="45">
        <v>-6.6527092071215876E-2</v>
      </c>
    </row>
    <row r="11" spans="1:19">
      <c r="A11" s="9"/>
      <c r="B11" s="15">
        <v>7</v>
      </c>
      <c r="C11" s="14" t="s">
        <v>27</v>
      </c>
      <c r="D11" s="11"/>
      <c r="E11" s="77"/>
      <c r="F11" s="78"/>
      <c r="G11" s="31">
        <v>9.3310712035200023</v>
      </c>
      <c r="H11" s="31">
        <v>4.7806366714802371</v>
      </c>
      <c r="I11" s="31">
        <v>1.1204862675967724</v>
      </c>
      <c r="J11" s="49">
        <v>0.2202454761729444</v>
      </c>
      <c r="K11" s="31">
        <f t="shared" si="0"/>
        <v>0.90024079142382796</v>
      </c>
      <c r="L11" s="31" t="s">
        <v>62</v>
      </c>
      <c r="M11" s="49">
        <v>3.6601504038834647</v>
      </c>
      <c r="N11" s="49">
        <v>1.1318270803978345</v>
      </c>
      <c r="O11" s="31">
        <v>0.38298675266319199</v>
      </c>
      <c r="P11" s="51"/>
      <c r="Q11" s="45">
        <v>0.14197925354167107</v>
      </c>
    </row>
    <row r="12" spans="1:19">
      <c r="A12" s="9"/>
      <c r="B12" s="47">
        <v>8</v>
      </c>
      <c r="C12" s="48" t="s">
        <v>39</v>
      </c>
      <c r="D12" s="79"/>
      <c r="E12" s="80"/>
      <c r="F12" s="81"/>
      <c r="G12" s="82"/>
      <c r="H12" s="31">
        <v>0.152015706</v>
      </c>
      <c r="I12" s="31">
        <v>0.152015706</v>
      </c>
      <c r="J12" s="31">
        <v>0.152015706</v>
      </c>
      <c r="K12" s="31">
        <f t="shared" si="0"/>
        <v>0</v>
      </c>
      <c r="L12" s="31"/>
      <c r="M12" s="49">
        <v>0</v>
      </c>
      <c r="N12" s="49">
        <v>0</v>
      </c>
      <c r="O12" s="49">
        <v>0</v>
      </c>
      <c r="P12" s="52"/>
      <c r="Q12" s="45"/>
    </row>
    <row r="13" spans="1:19">
      <c r="A13" s="12"/>
      <c r="B13" s="17"/>
      <c r="C13" s="18" t="s">
        <v>28</v>
      </c>
      <c r="D13" s="17"/>
      <c r="E13" s="19"/>
      <c r="F13" s="20"/>
      <c r="G13" s="21">
        <f>+G11+G10+G9+G8+G7+G6+G5</f>
        <v>166.3672351115668</v>
      </c>
      <c r="H13" s="21">
        <f>+H11+H10+H9+H8+H7+H6+H5+H12</f>
        <v>102.95231263764757</v>
      </c>
      <c r="I13" s="21">
        <f>+I11+I10+I9+I8+I7+I6+I5+I12</f>
        <v>93.670056703717052</v>
      </c>
      <c r="J13" s="21">
        <f>+J11+J10+J9+J8+J7+J6+J5+J12</f>
        <v>81.836957989233511</v>
      </c>
      <c r="K13" s="21">
        <f>+K11+K10+K9+K8+K7+K6+K5+K12</f>
        <v>11.833098714483542</v>
      </c>
      <c r="L13" s="21"/>
      <c r="M13" s="21">
        <f>+M11+M10+M9+M8+M7+M6+M5+M12</f>
        <v>9.2822559339305304</v>
      </c>
      <c r="N13" s="21">
        <f>+N11+N10+N9+N8+N7+N6+N5+N12</f>
        <v>6.5332839646318845</v>
      </c>
      <c r="O13" s="21">
        <f>+O11+O10+O9+O8+O7+O6+O5+O12</f>
        <v>1.1881255214267221</v>
      </c>
      <c r="P13" s="53"/>
    </row>
    <row r="14" spans="1:19">
      <c r="A14" s="22"/>
      <c r="B14" s="23"/>
      <c r="C14" s="24" t="s">
        <v>29</v>
      </c>
      <c r="D14" s="25"/>
      <c r="E14" s="23"/>
      <c r="F14" s="23"/>
      <c r="G14" s="26"/>
      <c r="H14" s="27"/>
      <c r="I14" s="26"/>
      <c r="J14" s="26">
        <f>4.49+3.19+3.64</f>
        <v>11.32</v>
      </c>
      <c r="K14" s="26"/>
      <c r="L14" s="26"/>
      <c r="M14" s="26"/>
      <c r="N14" s="26"/>
      <c r="O14" s="23"/>
      <c r="P14" s="28"/>
    </row>
    <row r="15" spans="1:19" hidden="1">
      <c r="A15" s="22"/>
      <c r="B15" s="29"/>
      <c r="C15" s="30" t="s">
        <v>30</v>
      </c>
      <c r="D15" s="10"/>
      <c r="E15" s="10"/>
      <c r="F15" s="10"/>
      <c r="G15" s="31"/>
      <c r="H15" s="54"/>
      <c r="I15" s="31"/>
      <c r="J15" s="31"/>
      <c r="K15" s="31"/>
      <c r="L15" s="31"/>
      <c r="M15" s="31"/>
      <c r="N15" s="31"/>
      <c r="O15" s="29"/>
      <c r="P15" s="32"/>
    </row>
    <row r="16" spans="1:19" hidden="1">
      <c r="A16" s="22"/>
      <c r="B16" s="29"/>
      <c r="C16" s="30" t="s">
        <v>31</v>
      </c>
      <c r="D16" s="10"/>
      <c r="E16" s="10"/>
      <c r="F16" s="10"/>
      <c r="G16" s="31"/>
      <c r="H16" s="54"/>
      <c r="I16" s="31"/>
      <c r="J16" s="31"/>
      <c r="K16" s="31"/>
      <c r="L16" s="31"/>
      <c r="M16" s="31"/>
      <c r="N16" s="31"/>
      <c r="O16" s="29"/>
      <c r="P16" s="32"/>
    </row>
    <row r="17" spans="1:16" hidden="1">
      <c r="A17" s="22"/>
      <c r="B17" s="29"/>
      <c r="C17" s="30" t="s">
        <v>32</v>
      </c>
      <c r="D17" s="10"/>
      <c r="E17" s="10"/>
      <c r="F17" s="10"/>
      <c r="G17" s="31"/>
      <c r="H17" s="54"/>
      <c r="I17" s="31"/>
      <c r="J17" s="31"/>
      <c r="K17" s="31"/>
      <c r="L17" s="31"/>
      <c r="M17" s="31"/>
      <c r="N17" s="31"/>
      <c r="O17" s="29"/>
      <c r="P17" s="32"/>
    </row>
    <row r="18" spans="1:16" hidden="1">
      <c r="A18" s="22"/>
      <c r="B18" s="29"/>
      <c r="C18" s="30" t="s">
        <v>33</v>
      </c>
      <c r="D18" s="10"/>
      <c r="E18" s="10"/>
      <c r="F18" s="10"/>
      <c r="G18" s="31"/>
      <c r="H18" s="54"/>
      <c r="I18" s="31"/>
      <c r="J18" s="31"/>
      <c r="K18" s="31"/>
      <c r="L18" s="31"/>
      <c r="M18" s="31"/>
      <c r="N18" s="31"/>
      <c r="O18" s="29"/>
      <c r="P18" s="32"/>
    </row>
    <row r="19" spans="1:16" hidden="1">
      <c r="A19" s="22"/>
      <c r="B19" s="29"/>
      <c r="C19" s="30" t="s">
        <v>34</v>
      </c>
      <c r="D19" s="10"/>
      <c r="E19" s="10"/>
      <c r="F19" s="10"/>
      <c r="G19" s="31"/>
      <c r="H19" s="54"/>
      <c r="I19" s="31"/>
      <c r="J19" s="31"/>
      <c r="K19" s="31"/>
      <c r="L19" s="31"/>
      <c r="M19" s="31"/>
      <c r="N19" s="31"/>
      <c r="O19" s="29"/>
      <c r="P19" s="32"/>
    </row>
    <row r="20" spans="1:16" hidden="1">
      <c r="A20" s="22"/>
      <c r="B20" s="33"/>
      <c r="C20" s="34" t="s">
        <v>35</v>
      </c>
      <c r="D20" s="16"/>
      <c r="E20" s="16"/>
      <c r="F20" s="16"/>
      <c r="G20" s="35"/>
      <c r="H20" s="55"/>
      <c r="I20" s="35"/>
      <c r="J20" s="35"/>
      <c r="K20" s="35"/>
      <c r="L20" s="35"/>
      <c r="M20" s="35"/>
      <c r="N20" s="35"/>
      <c r="O20" s="33"/>
      <c r="P20" s="36"/>
    </row>
    <row r="21" spans="1:16">
      <c r="A21" s="22"/>
      <c r="B21" s="17"/>
      <c r="C21" s="18" t="s">
        <v>36</v>
      </c>
      <c r="D21" s="17"/>
      <c r="E21" s="19"/>
      <c r="F21" s="20"/>
      <c r="G21" s="56">
        <f>+SUM(G15:G20)</f>
        <v>0</v>
      </c>
      <c r="H21" s="57">
        <f>+SUM(H15:H20)</f>
        <v>0</v>
      </c>
      <c r="I21" s="56">
        <f>+SUM(I15:I20)</f>
        <v>0</v>
      </c>
      <c r="J21" s="21">
        <f>SUM(J14)</f>
        <v>11.32</v>
      </c>
      <c r="K21" s="21"/>
      <c r="L21" s="21"/>
      <c r="M21" s="38"/>
      <c r="N21" s="38"/>
      <c r="O21" s="37"/>
      <c r="P21" s="58"/>
    </row>
    <row r="22" spans="1:16">
      <c r="A22" s="1"/>
      <c r="B22" s="39"/>
      <c r="C22" s="40" t="s">
        <v>37</v>
      </c>
      <c r="D22" s="39"/>
      <c r="E22" s="41"/>
      <c r="F22" s="42"/>
      <c r="G22" s="59">
        <f>G21+G13</f>
        <v>166.3672351115668</v>
      </c>
      <c r="H22" s="60">
        <f>H21+H13</f>
        <v>102.95231263764757</v>
      </c>
      <c r="I22" s="59">
        <f>I21+I13</f>
        <v>93.670056703717052</v>
      </c>
      <c r="J22" s="59">
        <f>J21+J13</f>
        <v>93.156957989233518</v>
      </c>
      <c r="K22" s="59"/>
      <c r="L22" s="59"/>
      <c r="M22" s="59">
        <f>M21+M13</f>
        <v>9.2822559339305304</v>
      </c>
      <c r="N22" s="59">
        <f>N21+N13</f>
        <v>6.5332839646318845</v>
      </c>
      <c r="O22" s="59">
        <f>O21+O13</f>
        <v>1.1881255214267221</v>
      </c>
      <c r="P22" s="61"/>
    </row>
    <row r="23" spans="1:16">
      <c r="J23" s="45"/>
      <c r="K23" s="45"/>
      <c r="L23" s="45"/>
    </row>
    <row r="24" spans="1:16">
      <c r="H24">
        <v>106.59079336796586</v>
      </c>
      <c r="J24" s="45">
        <f>+I13-J13</f>
        <v>11.83309871448354</v>
      </c>
      <c r="K24" s="45"/>
      <c r="L24" s="45"/>
      <c r="O24" s="45">
        <f>+N22-3.3</f>
        <v>3.2332839646318847</v>
      </c>
    </row>
    <row r="25" spans="1:16">
      <c r="H25" s="45">
        <f>+H22-H24</f>
        <v>-3.6384807303182924</v>
      </c>
      <c r="I25" s="44"/>
      <c r="J25" s="43"/>
      <c r="K25" s="43"/>
      <c r="L25" s="43"/>
      <c r="O25" s="45">
        <f>+O24-O22</f>
        <v>2.0451584432051626</v>
      </c>
    </row>
    <row r="26" spans="1:16">
      <c r="H26" s="45">
        <f>1.8-H25</f>
        <v>5.4384807303182923</v>
      </c>
    </row>
  </sheetData>
  <mergeCells count="14">
    <mergeCell ref="P2:P4"/>
    <mergeCell ref="M2:M3"/>
    <mergeCell ref="N2:N3"/>
    <mergeCell ref="O2:O3"/>
    <mergeCell ref="K2:K3"/>
    <mergeCell ref="G2:G3"/>
    <mergeCell ref="H2:H3"/>
    <mergeCell ref="I2:I3"/>
    <mergeCell ref="J2:J3"/>
    <mergeCell ref="B2:B4"/>
    <mergeCell ref="C2:C4"/>
    <mergeCell ref="D2:D4"/>
    <mergeCell ref="E2:E4"/>
    <mergeCell ref="F2:F4"/>
  </mergeCells>
  <pageMargins left="0.25" right="0.25" top="0.75" bottom="0.28000000000000003" header="0.3" footer="0.3"/>
  <pageSetup paperSize="9" scale="96" fitToHeight="0" orientation="landscape" r:id="rId1"/>
</worksheet>
</file>

<file path=xl/worksheets/sheet5.xml><?xml version="1.0" encoding="utf-8"?>
<worksheet xmlns="http://schemas.openxmlformats.org/spreadsheetml/2006/main" xmlns:r="http://schemas.openxmlformats.org/officeDocument/2006/relationships">
  <dimension ref="B3:L8"/>
  <sheetViews>
    <sheetView workbookViewId="0">
      <selection activeCell="J8" sqref="J8"/>
    </sheetView>
  </sheetViews>
  <sheetFormatPr defaultRowHeight="15"/>
  <cols>
    <col min="2" max="2" width="16.7109375" customWidth="1"/>
    <col min="3" max="12" width="10" customWidth="1"/>
  </cols>
  <sheetData>
    <row r="3" spans="2:12">
      <c r="C3" t="s">
        <v>44</v>
      </c>
      <c r="D3" t="s">
        <v>45</v>
      </c>
      <c r="E3" t="s">
        <v>46</v>
      </c>
      <c r="F3" t="s">
        <v>47</v>
      </c>
      <c r="G3" t="s">
        <v>48</v>
      </c>
      <c r="H3" t="s">
        <v>49</v>
      </c>
      <c r="I3" t="s">
        <v>50</v>
      </c>
      <c r="J3" t="s">
        <v>51</v>
      </c>
      <c r="K3" t="s">
        <v>52</v>
      </c>
      <c r="L3" t="s">
        <v>53</v>
      </c>
    </row>
    <row r="4" spans="2:12">
      <c r="B4" t="s">
        <v>40</v>
      </c>
      <c r="C4">
        <v>37714.763999999959</v>
      </c>
      <c r="D4">
        <v>2310.65</v>
      </c>
      <c r="E4">
        <v>722.55</v>
      </c>
      <c r="F4">
        <v>184.7</v>
      </c>
      <c r="G4">
        <v>671.80000000000007</v>
      </c>
      <c r="H4">
        <v>445.5</v>
      </c>
      <c r="I4">
        <v>425.8</v>
      </c>
      <c r="J4">
        <v>274.8</v>
      </c>
      <c r="K4">
        <v>0</v>
      </c>
      <c r="L4">
        <v>4</v>
      </c>
    </row>
    <row r="5" spans="2:12">
      <c r="B5" t="s">
        <v>41</v>
      </c>
      <c r="C5">
        <v>13035.830000000007</v>
      </c>
      <c r="D5">
        <v>763.7</v>
      </c>
      <c r="E5">
        <v>251.6</v>
      </c>
      <c r="F5">
        <v>0</v>
      </c>
      <c r="G5">
        <v>368.8</v>
      </c>
      <c r="H5">
        <v>0</v>
      </c>
      <c r="I5">
        <v>283.5</v>
      </c>
      <c r="J5">
        <v>0</v>
      </c>
      <c r="K5">
        <v>0</v>
      </c>
      <c r="L5">
        <v>0</v>
      </c>
    </row>
    <row r="6" spans="2:12">
      <c r="B6" t="s">
        <v>42</v>
      </c>
      <c r="C6">
        <v>6712</v>
      </c>
      <c r="D6">
        <v>398.8</v>
      </c>
      <c r="E6">
        <v>488.3</v>
      </c>
      <c r="F6">
        <v>246.3</v>
      </c>
    </row>
    <row r="7" spans="2:12">
      <c r="B7" t="s">
        <v>43</v>
      </c>
      <c r="C7">
        <v>4246</v>
      </c>
      <c r="D7">
        <v>397.52</v>
      </c>
      <c r="E7">
        <v>255.7</v>
      </c>
      <c r="F7">
        <v>285.60000000000002</v>
      </c>
    </row>
    <row r="8" spans="2:12">
      <c r="C8" s="46">
        <f>SUM(C4:C7)</f>
        <v>61708.593999999968</v>
      </c>
      <c r="D8" s="46">
        <f>SUM(D4:D7)</f>
        <v>3870.6700000000005</v>
      </c>
      <c r="E8" s="46">
        <f>SUM(E4:E7)</f>
        <v>1718.15</v>
      </c>
      <c r="F8" s="46">
        <f>SUM(F4:F7)</f>
        <v>716.6</v>
      </c>
      <c r="G8" s="46">
        <f t="shared" ref="G8:L8" si="0">SUM(G4:G6)</f>
        <v>1040.6000000000001</v>
      </c>
      <c r="H8" s="46">
        <f t="shared" si="0"/>
        <v>445.5</v>
      </c>
      <c r="I8" s="46">
        <f t="shared" si="0"/>
        <v>709.3</v>
      </c>
      <c r="J8" s="46">
        <f t="shared" si="0"/>
        <v>274.8</v>
      </c>
      <c r="K8" s="46">
        <f t="shared" si="0"/>
        <v>0</v>
      </c>
      <c r="L8" s="46">
        <f t="shared" si="0"/>
        <v>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5:J25"/>
  <sheetViews>
    <sheetView workbookViewId="0">
      <selection activeCell="G17" sqref="G17"/>
    </sheetView>
  </sheetViews>
  <sheetFormatPr defaultRowHeight="15"/>
  <sheetData>
    <row r="5" spans="2:10">
      <c r="D5" t="s">
        <v>341</v>
      </c>
      <c r="E5" t="s">
        <v>342</v>
      </c>
      <c r="F5" t="s">
        <v>343</v>
      </c>
    </row>
    <row r="6" spans="2:10">
      <c r="B6">
        <v>2101</v>
      </c>
      <c r="D6">
        <v>84</v>
      </c>
      <c r="E6">
        <f>2.129+0.05+0.5+0.5</f>
        <v>3.1789999999999998</v>
      </c>
      <c r="F6">
        <v>2</v>
      </c>
      <c r="G6">
        <f>D6*E6*F6</f>
        <v>534.072</v>
      </c>
      <c r="J6">
        <v>3.6</v>
      </c>
    </row>
    <row r="7" spans="2:10">
      <c r="B7">
        <v>1901</v>
      </c>
      <c r="D7">
        <v>7793</v>
      </c>
      <c r="E7">
        <f>1.929+0.05+0.5+0.5</f>
        <v>2.9790000000000001</v>
      </c>
      <c r="F7">
        <v>2</v>
      </c>
      <c r="G7">
        <f>D7*E7*F7</f>
        <v>46430.694000000003</v>
      </c>
      <c r="J7">
        <v>3.4</v>
      </c>
    </row>
    <row r="8" spans="2:10">
      <c r="B8">
        <v>1401</v>
      </c>
      <c r="D8">
        <v>2427</v>
      </c>
      <c r="E8">
        <f>1.419+0.05+0.5+0.5</f>
        <v>2.4690000000000003</v>
      </c>
      <c r="F8">
        <v>2</v>
      </c>
      <c r="G8">
        <f>D8*E8*F8</f>
        <v>11984.526000000002</v>
      </c>
      <c r="J8">
        <v>2.9</v>
      </c>
    </row>
    <row r="9" spans="2:10">
      <c r="B9">
        <v>701</v>
      </c>
      <c r="D9">
        <v>984</v>
      </c>
      <c r="E9">
        <f>0.713+0.05+0.3+0.3</f>
        <v>1.363</v>
      </c>
      <c r="F9">
        <v>2</v>
      </c>
      <c r="G9">
        <f>D9*E9*F9</f>
        <v>2682.384</v>
      </c>
      <c r="J9">
        <v>2.15</v>
      </c>
    </row>
    <row r="10" spans="2:10">
      <c r="G10">
        <f>SUM(G6:G9)</f>
        <v>61631.675999999999</v>
      </c>
    </row>
    <row r="12" spans="2:10">
      <c r="D12" t="s">
        <v>341</v>
      </c>
      <c r="E12" t="s">
        <v>342</v>
      </c>
      <c r="F12" t="s">
        <v>343</v>
      </c>
    </row>
    <row r="13" spans="2:10">
      <c r="B13">
        <v>2101</v>
      </c>
      <c r="D13">
        <v>84</v>
      </c>
      <c r="E13">
        <f>2.129+0.05+0.5+0.5</f>
        <v>3.1789999999999998</v>
      </c>
      <c r="F13">
        <v>1.6</v>
      </c>
      <c r="G13">
        <f>D13*E13*F13</f>
        <v>427.25760000000002</v>
      </c>
    </row>
    <row r="14" spans="2:10">
      <c r="B14">
        <v>1901</v>
      </c>
      <c r="D14">
        <v>7793</v>
      </c>
      <c r="E14">
        <f>1.929+0.05+0.5+0.5</f>
        <v>2.9790000000000001</v>
      </c>
      <c r="F14">
        <v>1.4</v>
      </c>
      <c r="G14">
        <f>D14*E14*F14</f>
        <v>32501.485799999999</v>
      </c>
    </row>
    <row r="15" spans="2:10">
      <c r="B15">
        <v>1401</v>
      </c>
      <c r="D15">
        <v>2427</v>
      </c>
      <c r="E15">
        <f>1.419+0.05+0.5+0.5</f>
        <v>2.4690000000000003</v>
      </c>
      <c r="F15">
        <v>0.9</v>
      </c>
      <c r="G15">
        <f>D15*E15*F15</f>
        <v>5393.0367000000006</v>
      </c>
    </row>
    <row r="16" spans="2:10">
      <c r="B16">
        <v>701</v>
      </c>
      <c r="D16">
        <v>984</v>
      </c>
      <c r="E16">
        <f>0.713+0.05+0.3+0.3</f>
        <v>1.363</v>
      </c>
      <c r="F16">
        <v>0.15</v>
      </c>
      <c r="G16">
        <f>D16*E16*F16</f>
        <v>201.1788</v>
      </c>
    </row>
    <row r="17" spans="2:7">
      <c r="G17">
        <f>SUM(G13:G16)</f>
        <v>38522.958900000005</v>
      </c>
    </row>
    <row r="20" spans="2:7">
      <c r="D20" t="s">
        <v>341</v>
      </c>
      <c r="E20" t="s">
        <v>342</v>
      </c>
      <c r="F20" t="s">
        <v>343</v>
      </c>
    </row>
    <row r="21" spans="2:7">
      <c r="B21">
        <v>2101</v>
      </c>
      <c r="D21">
        <v>84</v>
      </c>
      <c r="E21">
        <f>2.129+0.05+0.5+0.5</f>
        <v>3.1789999999999998</v>
      </c>
      <c r="F21">
        <v>0.4</v>
      </c>
      <c r="G21">
        <f>D21*E21*F21</f>
        <v>106.81440000000001</v>
      </c>
    </row>
    <row r="22" spans="2:7">
      <c r="B22">
        <v>1901</v>
      </c>
      <c r="D22">
        <v>7793</v>
      </c>
      <c r="E22">
        <f>1.929+0.05+0.5+0.5</f>
        <v>2.9790000000000001</v>
      </c>
      <c r="F22">
        <v>0.4</v>
      </c>
      <c r="G22">
        <f>D22*E22*F22</f>
        <v>9286.1388000000006</v>
      </c>
    </row>
    <row r="23" spans="2:7">
      <c r="B23">
        <v>1401</v>
      </c>
      <c r="D23">
        <v>2427</v>
      </c>
      <c r="E23">
        <f>1.419+0.05+0.5+0.5</f>
        <v>2.4690000000000003</v>
      </c>
      <c r="F23">
        <v>0.4</v>
      </c>
      <c r="G23">
        <f>D23*E23*F23</f>
        <v>2396.9052000000006</v>
      </c>
    </row>
    <row r="24" spans="2:7">
      <c r="B24">
        <v>701</v>
      </c>
      <c r="D24">
        <v>984</v>
      </c>
      <c r="E24">
        <f>0.713+0.05+0.3+0.3</f>
        <v>1.363</v>
      </c>
      <c r="F24">
        <v>0</v>
      </c>
      <c r="G24">
        <f>D24*E24*F24</f>
        <v>0</v>
      </c>
    </row>
    <row r="25" spans="2:7">
      <c r="G25">
        <f>SUM(G21:G24)</f>
        <v>11789.858400000001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BASE </vt:lpstr>
      <vt:lpstr>Sheet3</vt:lpstr>
      <vt:lpstr>Sheet2</vt:lpstr>
      <vt:lpstr>Billing</vt:lpstr>
      <vt:lpstr>Sheet1</vt:lpstr>
      <vt:lpstr>Sheet4</vt:lpstr>
      <vt:lpstr>'BASE '!Print_Area</vt:lpstr>
      <vt:lpstr>Billing!Print_Area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 user</dc:creator>
  <cp:lastModifiedBy>Srinivasmurthy</cp:lastModifiedBy>
  <cp:lastPrinted>2021-06-01T11:31:36Z</cp:lastPrinted>
  <dcterms:created xsi:type="dcterms:W3CDTF">2018-07-27T10:26:10Z</dcterms:created>
  <dcterms:modified xsi:type="dcterms:W3CDTF">2021-06-08T08:18:53Z</dcterms:modified>
</cp:coreProperties>
</file>