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לקוחות\CUPRA\2024\אפריל\קמפיין פורמנטור VZ\דוחות\15.4.24\"/>
    </mc:Choice>
  </mc:AlternateContent>
  <xr:revisionPtr revIDLastSave="0" documentId="13_ncr:1_{97EF6185-0181-4391-A2A9-0BD1824D8A82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דצמבר 23" sheetId="18" r:id="rId1"/>
    <sheet name="ימי מכירות ינואר 24" sheetId="17" r:id="rId2"/>
    <sheet name=" פברואר 24" sheetId="16" r:id="rId3"/>
    <sheet name="מרץ 24" sheetId="21" r:id="rId4"/>
    <sheet name="תכנית מדיה אפריל" sheetId="23" r:id="rId5"/>
    <sheet name="סטטוס 4.4.24" sheetId="12" r:id="rId6"/>
    <sheet name="סטטוס 8.4.24" sheetId="20" r:id="rId7"/>
    <sheet name="סטטוס 11.4.24" sheetId="22" r:id="rId8"/>
    <sheet name="סטטוס 15.4.24" sheetId="24" r:id="rId9"/>
  </sheets>
  <externalReferences>
    <externalReference r:id="rId10"/>
    <externalReference r:id="rId11"/>
    <externalReference r:id="rId12"/>
    <externalReference r:id="rId13"/>
  </externalReferences>
  <definedNames>
    <definedName name="zsupermetrics_1h1tjtUZZJKTrL4oBvYnoC0SDbD7Mx" localSheetId="3">#REF!</definedName>
    <definedName name="zsupermetrics_1h1tjtUZZJKTrL4oBvYnoC0SDbD7Mx">#REF!</definedName>
    <definedName name="zsupermetrics_1NESoUEkCFbl0ZvcyNpeoOi7cR2DiI" localSheetId="3">#REF!</definedName>
    <definedName name="zsupermetrics_1NESoUEkCFbl0ZvcyNpeoOi7cR2DiI">#REF!</definedName>
    <definedName name="zsupermetrics_1NnR7mkxMLWImTLNiqihdZvf9rK160" localSheetId="2">#REF!</definedName>
    <definedName name="zsupermetrics_1NnR7mkxMLWImTLNiqihdZvf9rK160" localSheetId="0">#REF!</definedName>
    <definedName name="zsupermetrics_1NnR7mkxMLWImTLNiqihdZvf9rK160">#REF!</definedName>
    <definedName name="zsupermetrics_1wQddv00x8ahvuIBYncY0RvUQwHxGm">[1]data!$AD$3:$AK$8</definedName>
    <definedName name="zsupermetrics_28ow8K4H2TXwrDQpmZJREFVef9amwg" localSheetId="3">#REF!</definedName>
    <definedName name="zsupermetrics_28ow8K4H2TXwrDQpmZJREFVef9amwg">#REF!</definedName>
    <definedName name="zsupermetrics_2ZTHKcFTEOtGjI5F3FdmHMAAPZtnvK" localSheetId="3">#REF!</definedName>
    <definedName name="zsupermetrics_2ZTHKcFTEOtGjI5F3FdmHMAAPZtnvK">#REF!</definedName>
    <definedName name="zsupermetrics_3LIajSazOGrGTMvGs1wtLTYZgiKGKn" localSheetId="2">#REF!</definedName>
    <definedName name="zsupermetrics_3LIajSazOGrGTMvGs1wtLTYZgiKGKn" localSheetId="0">#REF!</definedName>
    <definedName name="zsupermetrics_3LIajSazOGrGTMvGs1wtLTYZgiKGKn">#REF!</definedName>
    <definedName name="zsupermetrics_3MMAbpPz6FqKNnrglHzFiYYwgdzZjq">[1]data!$M$3:$U$7</definedName>
    <definedName name="zsupermetrics_4SnzlHPBJGgr1wGWMVbWhgNlLgK2qW" localSheetId="3">#REF!</definedName>
    <definedName name="zsupermetrics_4SnzlHPBJGgr1wGWMVbWhgNlLgK2qW">#REF!</definedName>
    <definedName name="zsupermetrics_4vXUxdiuddADeYzfMAyQcEGp6BOzhv" localSheetId="3">#REF!</definedName>
    <definedName name="zsupermetrics_4vXUxdiuddADeYzfMAyQcEGp6BOzhv">#REF!</definedName>
    <definedName name="zsupermetrics_5fBg7I3qB13KVUWRCCaztVTkWA0ye2" localSheetId="3">#REF!</definedName>
    <definedName name="zsupermetrics_5fBg7I3qB13KVUWRCCaztVTkWA0ye2">#REF!</definedName>
    <definedName name="zsupermetrics_6UBIf9Pj8m7vNU5tB4PvdPVKBErono">#REF!</definedName>
    <definedName name="zsupermetrics_7l3WDwAUhqCV40mr6R7yl90Ewo1JDz">'[2]נתוני מודעות'!$G$2:$I$7</definedName>
    <definedName name="zsupermetrics_9GBQlICgzE9sl9nEKXbUS0nFDYfp58">[1]data!$A$3:$I$12</definedName>
    <definedName name="zsupermetrics_AdAybD6gmg3aIMb5wyfqCrR6pxWVW4" localSheetId="3">#REF!</definedName>
    <definedName name="zsupermetrics_AdAybD6gmg3aIMb5wyfqCrR6pxWVW4">#REF!</definedName>
    <definedName name="zsupermetrics_ARwoWpJbggRuRHwroQVOvOob4v5Emu" localSheetId="3">#REF!</definedName>
    <definedName name="zsupermetrics_ARwoWpJbggRuRHwroQVOvOob4v5Emu">#REF!</definedName>
    <definedName name="zsupermetrics_BQyZGykHVX5PgLHMqENR5R7aiuveq1" localSheetId="3">#REF!</definedName>
    <definedName name="zsupermetrics_BQyZGykHVX5PgLHMqENR5R7aiuveq1">#REF!</definedName>
    <definedName name="zsupermetrics_BRUhKcRcvjclyXGCJy8WwGf2t9jlNT">#REF!</definedName>
    <definedName name="zsupermetrics_BvCcJ9wereQ7yGbpRfbBNBCSTqVOmw">[3]DATA!$AJ$2</definedName>
    <definedName name="zsupermetrics_c2xFP4S3auKqQqsKa5n0ZCNj2RBrgM" localSheetId="3">#REF!</definedName>
    <definedName name="zsupermetrics_c2xFP4S3auKqQqsKa5n0ZCNj2RBrgM">#REF!</definedName>
    <definedName name="zsupermetrics_CVRFvRwcMCN6zy0DJ4ZhgPGeW0aFKL" localSheetId="3">#REF!</definedName>
    <definedName name="zsupermetrics_CVRFvRwcMCN6zy0DJ4ZhgPGeW0aFKL">#REF!</definedName>
    <definedName name="zsupermetrics_Eap9GPUBV1jAlPAEJMqZMH0TDrdEai" localSheetId="3">#REF!</definedName>
    <definedName name="zsupermetrics_Eap9GPUBV1jAlPAEJMqZMH0TDrdEai">#REF!</definedName>
    <definedName name="zsupermetrics_ExlDOT3uSf6ZgBVlXJ4AmrkQLoRGFi">[2]DATA!$A$2:$I$11</definedName>
    <definedName name="zsupermetrics_FcX5a56IB0L8yy9RQNgzm1TpLWF8no">[3]DATA!$L$2:$T$11</definedName>
    <definedName name="zsupermetrics_forceRefresh" localSheetId="2">#REF!</definedName>
    <definedName name="zsupermetrics_forceRefresh" localSheetId="0">#REF!</definedName>
    <definedName name="zsupermetrics_forceRefresh" localSheetId="3">#REF!</definedName>
    <definedName name="zsupermetrics_forceRefresh">#REF!</definedName>
    <definedName name="zsupermetrics_GdIVc32ThAdks9PG2GrObZhScbVk1c">#REF!</definedName>
    <definedName name="zsupermetrics_grND0W8ARYAAieFB5d1aPSsc8vPY9r">[1]data!$AM$3:$AQ$17</definedName>
    <definedName name="zsupermetrics_h6pZSLaK8iukLq5Dayaajunl9E1IKS">[1]data!$K$4:$K$5</definedName>
    <definedName name="zsupermetrics_HhyYBYDcCEvcbmiIhjnAWMqL6ZZN3A">[2]DATA!$L$2:$T$11</definedName>
    <definedName name="zsupermetrics_HNbBnXBmZbW5q1dbItfVuOju5W9pFQ" localSheetId="3">#REF!</definedName>
    <definedName name="zsupermetrics_HNbBnXBmZbW5q1dbItfVuOju5W9pFQ">#REF!</definedName>
    <definedName name="zsupermetrics_HWLHcYq2pl5Zu9YTKPhwkffUu4AxJS" localSheetId="3">#REF!</definedName>
    <definedName name="zsupermetrics_HWLHcYq2pl5Zu9YTKPhwkffUu4AxJS">#REF!</definedName>
    <definedName name="zsupermetrics_ifZ0axkJ70ly22GItvtoN6rPHdH8oZ">'[2]נתוני מודעות'!$L$2:$N$11</definedName>
    <definedName name="zsupermetrics_IxLHej5bt3UJxq1iVNonWqY2KGAVIi" localSheetId="3">#REF!</definedName>
    <definedName name="zsupermetrics_IxLHej5bt3UJxq1iVNonWqY2KGAVIi">#REF!</definedName>
    <definedName name="zsupermetrics_J6nZwl7KvIHMw6qTHoa7uXy0no7r6r">[1]data!$W$3:$AB$4</definedName>
    <definedName name="zsupermetrics_JyJjwDjgdLlzKgPR0xJX7oTpi9Nxpu">'[2]נתוני קהלים'!$J$3:$O$9</definedName>
    <definedName name="zsupermetrics_K28v2o9F0mVFfC4tGnHvo1pEkvMkQI" localSheetId="3">#REF!</definedName>
    <definedName name="zsupermetrics_K28v2o9F0mVFfC4tGnHvo1pEkvMkQI">#REF!</definedName>
    <definedName name="zsupermetrics_K2LLeblqt7Kpq6ZEZTcfNj2myasO3L" localSheetId="3">#REF!</definedName>
    <definedName name="zsupermetrics_K2LLeblqt7Kpq6ZEZTcfNj2myasO3L">#REF!</definedName>
    <definedName name="zsupermetrics_kavl6o8h6d6qG1Yr3Mp1VJ5OcxNWvX" localSheetId="3">#REF!</definedName>
    <definedName name="zsupermetrics_kavl6o8h6d6qG1Yr3Mp1VJ5OcxNWvX">#REF!</definedName>
    <definedName name="zsupermetrics_kfe14NPoVrAekaegP8exWAYRKF9D5r">#REF!</definedName>
    <definedName name="zsupermetrics_KQFPKjsXuAMq8rHv3a2XjI9EaiBOuj">#REF!</definedName>
    <definedName name="zsupermetrics_kSSZOBTNigoGRuTESfH5nSbHGGdTfY">#REF!</definedName>
    <definedName name="zsupermetrics_mVwjue1FwCQbmoj0QXDlsoIb9cHy3I">[3]DATA!$AE$2:$AG$89</definedName>
    <definedName name="zsupermetrics_n67GUoqmNJpndtk2NA5CFZwluJ7FGl" localSheetId="3">#REF!</definedName>
    <definedName name="zsupermetrics_n67GUoqmNJpndtk2NA5CFZwluJ7FGl">#REF!</definedName>
    <definedName name="zsupermetrics_N9QyaFW6cXaP7wFCMenp0DkVA6T6NE" localSheetId="3">#REF!</definedName>
    <definedName name="zsupermetrics_N9QyaFW6cXaP7wFCMenp0DkVA6T6NE">#REF!</definedName>
    <definedName name="zsupermetrics_nIMP2DqTTq3YVN9d0Q1nYc2Q45mXGy" localSheetId="3">#REF!</definedName>
    <definedName name="zsupermetrics_nIMP2DqTTq3YVN9d0Q1nYc2Q45mXGy">#REF!</definedName>
    <definedName name="zsupermetrics_nwNdNASrFsoBBfKtMlvIO2hOMRZwMm">#REF!</definedName>
    <definedName name="zsupermetrics_O37mgJPW20ZIX6rx9IjujSTLxB5pvd">#REF!</definedName>
    <definedName name="zsupermetrics_o3nzNG2YGWkavkFFlqo6rlwygaF8gO">#REF!</definedName>
    <definedName name="zsupermetrics_OOT4YEBS3l47pD29bKMXj0c7nByC8n">#REF!</definedName>
    <definedName name="zsupermetrics_phFphbSEH9Uzxd7UBonAl1W0XL2yTK">'[4]משיכות דאטה - פברואר 22'!$Z$2:$AC$10</definedName>
    <definedName name="zsupermetrics_PHHqFLjfC8C64uYiqgKBSBIR0PWQHX">'[4]משיכות דאטה - פברואר 22'!$A$2:$E$13</definedName>
    <definedName name="zsupermetrics_pQSbfnRCWJneyFSYWWGjhFp6N42Ns5" localSheetId="3">#REF!</definedName>
    <definedName name="zsupermetrics_pQSbfnRCWJneyFSYWWGjhFp6N42Ns5">#REF!</definedName>
    <definedName name="zsupermetrics_qgylhvziXtE3nFCELAlViTzT4O8KP1" localSheetId="3">#REF!</definedName>
    <definedName name="zsupermetrics_qgylhvziXtE3nFCELAlViTzT4O8KP1">#REF!</definedName>
    <definedName name="zsupermetrics_QLaO9O3b3qwhbNupEXlIeZzJbxVtWZ">[3]DATA!$Y$2:$AB$27</definedName>
    <definedName name="zsupermetrics_Qp7wnxblySmvgeHolariOpbrQtgnZy" localSheetId="3">#REF!</definedName>
    <definedName name="zsupermetrics_Qp7wnxblySmvgeHolariOpbrQtgnZy">#REF!</definedName>
    <definedName name="zsupermetrics_Qxf5cHynzUuEQrgfjKrIUm1hULfsNP">'[2]נתוני קהלים'!$R$3:$W$8</definedName>
    <definedName name="zsupermetrics_r6XHswZ5KGQQI54HuXnPoq3DXehVgo" localSheetId="0">#REF!</definedName>
    <definedName name="zsupermetrics_r6XHswZ5KGQQI54HuXnPoq3DXehVgo" localSheetId="1">#REF!</definedName>
    <definedName name="zsupermetrics_r6XHswZ5KGQQI54HuXnPoq3DXehVgo" localSheetId="3">#REF!</definedName>
    <definedName name="zsupermetrics_r6XHswZ5KGQQI54HuXnPoq3DXehVgo">#REF!</definedName>
    <definedName name="zsupermetrics_refreshAll">#REF!</definedName>
    <definedName name="zsupermetrics_refreshAllSilent">#REF!</definedName>
    <definedName name="zsupermetrics_RRJOGD6IziVB0nXVvtqMC6JqXKFD5l">#REF!</definedName>
    <definedName name="zsupermetrics_RxCKWvYSgNtNanwdRrHQlaRyPwu5f3">'[4]משיכות דאטה - פברואר 22'!$AF$2:$AG$4</definedName>
    <definedName name="zsupermetrics_RZxrUmPIlPekeH574utUxyn09wbT3G" localSheetId="0">#REF!</definedName>
    <definedName name="zsupermetrics_RZxrUmPIlPekeH574utUxyn09wbT3G" localSheetId="1">#REF!</definedName>
    <definedName name="zsupermetrics_RZxrUmPIlPekeH574utUxyn09wbT3G" localSheetId="3">#REF!</definedName>
    <definedName name="zsupermetrics_RZxrUmPIlPekeH574utUxyn09wbT3G">#REF!</definedName>
    <definedName name="zsupermetrics_sajlKfdPRKgEFTt5MDXxF17UNzlk4b">#REF!</definedName>
    <definedName name="zsupermetrics_sdOUdybGzTyKkaVyLKcgZBnScsQg5H">#REF!</definedName>
    <definedName name="zsupermetrics_SHgSIHesNqoKUi0VvMEmFcz0d7WoeY">#REF!</definedName>
    <definedName name="zsupermetrics_SKCUTdwsRKQD1iCd3ltebUxf2blQpI">#REF!</definedName>
    <definedName name="zsupermetrics_SlD4JdfNJJxaZlIYasKpPuZ1KpxhZK">#REF!</definedName>
    <definedName name="zsupermetrics_TglWDFC3vlXFhEZG18p6e6GPf7hVb2">[2]DATA!$X$2:$AC$3</definedName>
    <definedName name="zsupermetrics_u8IN1mwSFBxg2V0i113aKxv9K5uGwi" localSheetId="0">#REF!</definedName>
    <definedName name="zsupermetrics_u8IN1mwSFBxg2V0i113aKxv9K5uGwi" localSheetId="1">#REF!</definedName>
    <definedName name="zsupermetrics_u8IN1mwSFBxg2V0i113aKxv9K5uGwi" localSheetId="3">#REF!</definedName>
    <definedName name="zsupermetrics_u8IN1mwSFBxg2V0i113aKxv9K5uGwi">#REF!</definedName>
    <definedName name="zsupermetrics_ufUyDS2jedigF3ZvJZBwhfmMzJrE0o">#REF!</definedName>
    <definedName name="zsupermetrics_UxE7zUqOIvaxr06oCmdCxMKYVZqjVX">#REF!</definedName>
    <definedName name="zsupermetrics_vA833Q3zvAZcHjT1jURh0IL5RaSP3v">#REF!</definedName>
    <definedName name="zsupermetrics_vEybNRYqX3QyuFtytKyLtXh0nmeidN">#REF!</definedName>
    <definedName name="zsupermetrics_VjlCck81xwUtHoxGkVXcHNqS2tyvrw">#REF!</definedName>
    <definedName name="zsupermetrics_wgjIRsD59jQGnTAIcuMXgrn0Ww0m89">#REF!</definedName>
    <definedName name="zsupermetrics_wUu4Wl0w2Iw2USQ7SqkXOaKniSzJ1I">#REF!</definedName>
    <definedName name="zsupermetrics_x9ir2oWfUNrPGhgf79t6ZJR8QruMc1">[3]DATA!$A$2:$I$10</definedName>
    <definedName name="zsupermetrics_x9Vyz2aYC2HR7Ij2mmohINqqcZNOfB" localSheetId="3">#REF!</definedName>
    <definedName name="zsupermetrics_x9Vyz2aYC2HR7Ij2mmohINqqcZNOfB">#REF!</definedName>
    <definedName name="zsupermetrics_Xe1CUU1C4AIWGy5vDYI9lQGj4RSEVy" localSheetId="3">#REF!</definedName>
    <definedName name="zsupermetrics_Xe1CUU1C4AIWGy5vDYI9lQGj4RSEVy">#REF!</definedName>
    <definedName name="zsupermetrics_YNrorhkdEMyhqZ8EauLLC6oeS0cJHt">[3]DATA!$V$2:$V$3</definedName>
    <definedName name="zsupermetrics_yTkj1Tdnm3YunhJh0k70hzDPmO1GRW" localSheetId="3">#REF!</definedName>
    <definedName name="zsupermetrics_yTkj1Tdnm3YunhJh0k70hzDPmO1GRW">#REF!</definedName>
    <definedName name="zsupermetrics_zEfpjpIzX0gLS205l0cPptn1Uie9bI" localSheetId="3">#REF!</definedName>
    <definedName name="zsupermetrics_zEfpjpIzX0gLS205l0cPptn1Uie9bI">#REF!</definedName>
    <definedName name="zsupermetrics_zg2lZuNxl0xo5iTgsJ310xHyPYDDUM">'[4]משיכות דאטה - פברואר 22'!$H$2:$X$34</definedName>
    <definedName name="zsupermetrics_ZtETCCab850Idv9U5ndGaGsmGeDghC">[2]DATA!$V$2:$V$3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1" i="24" l="1"/>
  <c r="L141" i="24" s="1"/>
  <c r="L140" i="24"/>
  <c r="L139" i="24"/>
  <c r="L133" i="24"/>
  <c r="L132" i="24"/>
  <c r="L131" i="24"/>
  <c r="K134" i="24"/>
  <c r="L134" i="24" s="1"/>
  <c r="L124" i="24"/>
  <c r="L125" i="24"/>
  <c r="L123" i="24"/>
  <c r="K126" i="24"/>
  <c r="L126" i="24" s="1"/>
  <c r="K115" i="24"/>
  <c r="L115" i="24" s="1"/>
  <c r="L107" i="24"/>
  <c r="L108" i="24"/>
  <c r="L109" i="24"/>
  <c r="L110" i="24"/>
  <c r="L111" i="24"/>
  <c r="L112" i="24"/>
  <c r="L113" i="24"/>
  <c r="L114" i="24"/>
  <c r="L106" i="24"/>
  <c r="N99" i="24"/>
  <c r="O99" i="24" s="1"/>
  <c r="O92" i="24"/>
  <c r="O93" i="24"/>
  <c r="O94" i="24"/>
  <c r="O95" i="24"/>
  <c r="O96" i="24"/>
  <c r="O97" i="24"/>
  <c r="O98" i="24"/>
  <c r="O91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48" i="24" s="1"/>
  <c r="B29" i="24"/>
  <c r="B15" i="24"/>
  <c r="B154" i="24" s="1"/>
  <c r="D29" i="24"/>
  <c r="D49" i="24" s="1"/>
  <c r="G49" i="24" s="1"/>
  <c r="E29" i="24"/>
  <c r="E49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11" i="24"/>
  <c r="C150" i="24" s="1"/>
  <c r="J150" i="24" s="1"/>
  <c r="E12" i="24"/>
  <c r="C151" i="24" s="1"/>
  <c r="H151" i="24" s="1"/>
  <c r="E13" i="24"/>
  <c r="C152" i="24" s="1"/>
  <c r="E16" i="24"/>
  <c r="E17" i="24"/>
  <c r="E18" i="24"/>
  <c r="E19" i="24"/>
  <c r="E20" i="24"/>
  <c r="E21" i="24"/>
  <c r="E22" i="24"/>
  <c r="H161" i="24" s="1"/>
  <c r="E23" i="24"/>
  <c r="E24" i="24"/>
  <c r="E25" i="24"/>
  <c r="E26" i="24"/>
  <c r="E27" i="24"/>
  <c r="E28" i="24"/>
  <c r="E15" i="24"/>
  <c r="C154" i="24" s="1"/>
  <c r="K73" i="24"/>
  <c r="L73" i="24"/>
  <c r="F36" i="24" s="1"/>
  <c r="K74" i="24"/>
  <c r="L74" i="24"/>
  <c r="F37" i="24" s="1"/>
  <c r="K75" i="24"/>
  <c r="L75" i="24"/>
  <c r="F38" i="24" s="1"/>
  <c r="K76" i="24"/>
  <c r="L76" i="24"/>
  <c r="F39" i="24" s="1"/>
  <c r="K77" i="24"/>
  <c r="L77" i="24"/>
  <c r="F40" i="24" s="1"/>
  <c r="K78" i="24"/>
  <c r="L78" i="24"/>
  <c r="F41" i="24" s="1"/>
  <c r="K79" i="24"/>
  <c r="L79" i="24"/>
  <c r="F42" i="24" s="1"/>
  <c r="K80" i="24"/>
  <c r="L80" i="24"/>
  <c r="F43" i="24" s="1"/>
  <c r="K81" i="24"/>
  <c r="L81" i="24"/>
  <c r="F44" i="24" s="1"/>
  <c r="K82" i="24"/>
  <c r="L82" i="24"/>
  <c r="F45" i="24" s="1"/>
  <c r="K83" i="24"/>
  <c r="L83" i="24"/>
  <c r="F46" i="24" s="1"/>
  <c r="K84" i="24"/>
  <c r="L84" i="24"/>
  <c r="F47" i="24" s="1"/>
  <c r="K85" i="24"/>
  <c r="L85" i="24"/>
  <c r="F48" i="24" s="1"/>
  <c r="K86" i="24"/>
  <c r="L86" i="24"/>
  <c r="F49" i="24" s="1"/>
  <c r="H73" i="24"/>
  <c r="I73" i="24"/>
  <c r="H74" i="24"/>
  <c r="I74" i="24"/>
  <c r="H75" i="24"/>
  <c r="I75" i="24"/>
  <c r="H76" i="24"/>
  <c r="I76" i="24"/>
  <c r="H77" i="24"/>
  <c r="I77" i="24"/>
  <c r="H78" i="24"/>
  <c r="I78" i="24"/>
  <c r="H79" i="24"/>
  <c r="I79" i="24"/>
  <c r="H80" i="24"/>
  <c r="I80" i="24"/>
  <c r="H81" i="24"/>
  <c r="I81" i="24"/>
  <c r="H82" i="24"/>
  <c r="I82" i="24"/>
  <c r="H83" i="24"/>
  <c r="I83" i="24"/>
  <c r="H84" i="24"/>
  <c r="I84" i="24"/>
  <c r="H85" i="24"/>
  <c r="I85" i="24"/>
  <c r="H86" i="24"/>
  <c r="I86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B150" i="24"/>
  <c r="B151" i="24"/>
  <c r="B152" i="24"/>
  <c r="B153" i="24"/>
  <c r="B169" i="24"/>
  <c r="I132" i="24"/>
  <c r="J132" i="24"/>
  <c r="I133" i="24"/>
  <c r="J133" i="24"/>
  <c r="F132" i="24"/>
  <c r="G132" i="24"/>
  <c r="F133" i="24"/>
  <c r="G133" i="24"/>
  <c r="H141" i="24"/>
  <c r="E141" i="24"/>
  <c r="D141" i="24"/>
  <c r="C141" i="24"/>
  <c r="J140" i="24"/>
  <c r="I140" i="24"/>
  <c r="G140" i="24"/>
  <c r="F140" i="24"/>
  <c r="J139" i="24"/>
  <c r="I139" i="24"/>
  <c r="G139" i="24"/>
  <c r="F139" i="24"/>
  <c r="I107" i="24"/>
  <c r="J107" i="24"/>
  <c r="I108" i="24"/>
  <c r="J108" i="24"/>
  <c r="I109" i="24"/>
  <c r="J109" i="24"/>
  <c r="I110" i="24"/>
  <c r="J110" i="24"/>
  <c r="I111" i="24"/>
  <c r="J111" i="24"/>
  <c r="I112" i="24"/>
  <c r="J112" i="24"/>
  <c r="I113" i="24"/>
  <c r="J113" i="24"/>
  <c r="I114" i="24"/>
  <c r="J114" i="24"/>
  <c r="F107" i="24"/>
  <c r="G107" i="24"/>
  <c r="F108" i="24"/>
  <c r="G108" i="24"/>
  <c r="F109" i="24"/>
  <c r="G109" i="24"/>
  <c r="F110" i="24"/>
  <c r="G110" i="24"/>
  <c r="F111" i="24"/>
  <c r="G111" i="24"/>
  <c r="F112" i="24"/>
  <c r="G112" i="24"/>
  <c r="F113" i="24"/>
  <c r="G113" i="24"/>
  <c r="F114" i="24"/>
  <c r="G114" i="24"/>
  <c r="B36" i="24"/>
  <c r="B37" i="24"/>
  <c r="B38" i="24"/>
  <c r="B39" i="24"/>
  <c r="B42" i="24"/>
  <c r="B43" i="24"/>
  <c r="B44" i="24"/>
  <c r="B45" i="24"/>
  <c r="B46" i="24"/>
  <c r="B47" i="24"/>
  <c r="D11" i="24"/>
  <c r="D12" i="24"/>
  <c r="D13" i="24"/>
  <c r="D14" i="24"/>
  <c r="D15" i="24"/>
  <c r="D35" i="24" s="1"/>
  <c r="D16" i="24"/>
  <c r="D36" i="24" s="1"/>
  <c r="D17" i="24"/>
  <c r="D37" i="24" s="1"/>
  <c r="D18" i="24"/>
  <c r="D38" i="24" s="1"/>
  <c r="D19" i="24"/>
  <c r="D39" i="24" s="1"/>
  <c r="D20" i="24"/>
  <c r="D40" i="24" s="1"/>
  <c r="D21" i="24"/>
  <c r="D41" i="24" s="1"/>
  <c r="D22" i="24"/>
  <c r="D42" i="24" s="1"/>
  <c r="D23" i="24"/>
  <c r="D43" i="24" s="1"/>
  <c r="D24" i="24"/>
  <c r="D44" i="24" s="1"/>
  <c r="D25" i="24"/>
  <c r="D45" i="24" s="1"/>
  <c r="D26" i="24"/>
  <c r="D46" i="24" s="1"/>
  <c r="D27" i="24"/>
  <c r="D47" i="24" s="1"/>
  <c r="D28" i="24"/>
  <c r="D48" i="24" s="1"/>
  <c r="D30" i="24"/>
  <c r="D50" i="24" s="1"/>
  <c r="I170" i="24"/>
  <c r="C178" i="24" s="1"/>
  <c r="G170" i="24"/>
  <c r="C177" i="24" s="1"/>
  <c r="F170" i="24"/>
  <c r="C176" i="24" s="1"/>
  <c r="B149" i="24"/>
  <c r="H134" i="24"/>
  <c r="E134" i="24"/>
  <c r="D134" i="24"/>
  <c r="C134" i="24"/>
  <c r="J131" i="24"/>
  <c r="I131" i="24"/>
  <c r="G131" i="24"/>
  <c r="F131" i="24"/>
  <c r="H126" i="24"/>
  <c r="E126" i="24"/>
  <c r="D126" i="24"/>
  <c r="C126" i="24"/>
  <c r="J125" i="24"/>
  <c r="I125" i="24"/>
  <c r="G125" i="24"/>
  <c r="F125" i="24"/>
  <c r="J124" i="24"/>
  <c r="I124" i="24"/>
  <c r="G124" i="24"/>
  <c r="F124" i="24"/>
  <c r="J123" i="24"/>
  <c r="I123" i="24"/>
  <c r="G123" i="24"/>
  <c r="F123" i="24"/>
  <c r="H115" i="24"/>
  <c r="E115" i="24"/>
  <c r="D115" i="24"/>
  <c r="C115" i="24"/>
  <c r="J106" i="24"/>
  <c r="I106" i="24"/>
  <c r="G106" i="24"/>
  <c r="F106" i="24"/>
  <c r="J99" i="24"/>
  <c r="I99" i="24"/>
  <c r="E99" i="24"/>
  <c r="D99" i="24"/>
  <c r="C99" i="24"/>
  <c r="E30" i="24" s="1"/>
  <c r="K98" i="24"/>
  <c r="M98" i="24" s="1"/>
  <c r="G98" i="24"/>
  <c r="F98" i="24"/>
  <c r="K97" i="24"/>
  <c r="M97" i="24" s="1"/>
  <c r="G97" i="24"/>
  <c r="F97" i="24"/>
  <c r="K96" i="24"/>
  <c r="M96" i="24" s="1"/>
  <c r="G96" i="24"/>
  <c r="F96" i="24"/>
  <c r="K95" i="24"/>
  <c r="M95" i="24" s="1"/>
  <c r="G95" i="24"/>
  <c r="F95" i="24"/>
  <c r="K94" i="24"/>
  <c r="M94" i="24" s="1"/>
  <c r="G94" i="24"/>
  <c r="F94" i="24"/>
  <c r="K93" i="24"/>
  <c r="L93" i="24" s="1"/>
  <c r="G93" i="24"/>
  <c r="F93" i="24"/>
  <c r="K92" i="24"/>
  <c r="M92" i="24" s="1"/>
  <c r="G92" i="24"/>
  <c r="F92" i="24"/>
  <c r="K91" i="24"/>
  <c r="L91" i="24" s="1"/>
  <c r="G91" i="24"/>
  <c r="F91" i="24"/>
  <c r="J87" i="24"/>
  <c r="G87" i="24"/>
  <c r="D87" i="24"/>
  <c r="F87" i="24" s="1"/>
  <c r="C87" i="24"/>
  <c r="L72" i="24"/>
  <c r="F35" i="24" s="1"/>
  <c r="K72" i="24"/>
  <c r="I72" i="24"/>
  <c r="H72" i="24"/>
  <c r="F72" i="24"/>
  <c r="I68" i="24"/>
  <c r="H68" i="24"/>
  <c r="E68" i="24"/>
  <c r="D68" i="24"/>
  <c r="C68" i="24"/>
  <c r="E14" i="24" s="1"/>
  <c r="C153" i="24" s="1"/>
  <c r="J67" i="24"/>
  <c r="D153" i="24" s="1"/>
  <c r="G67" i="24"/>
  <c r="F67" i="24"/>
  <c r="B67" i="24"/>
  <c r="K63" i="24"/>
  <c r="J63" i="24"/>
  <c r="H63" i="24"/>
  <c r="E63" i="24"/>
  <c r="D63" i="24"/>
  <c r="C63" i="24"/>
  <c r="L62" i="24"/>
  <c r="D152" i="24" s="1"/>
  <c r="I62" i="24"/>
  <c r="G62" i="24"/>
  <c r="F62" i="24"/>
  <c r="B62" i="24"/>
  <c r="L61" i="24"/>
  <c r="D151" i="24" s="1"/>
  <c r="I61" i="24"/>
  <c r="G61" i="24"/>
  <c r="F61" i="24"/>
  <c r="B61" i="24"/>
  <c r="L60" i="24"/>
  <c r="D150" i="24" s="1"/>
  <c r="I60" i="24"/>
  <c r="G60" i="24"/>
  <c r="F60" i="24"/>
  <c r="B60" i="24"/>
  <c r="L59" i="24"/>
  <c r="D149" i="24" s="1"/>
  <c r="I59" i="24"/>
  <c r="G59" i="24"/>
  <c r="F59" i="24"/>
  <c r="B59" i="24"/>
  <c r="B50" i="24"/>
  <c r="E35" i="24"/>
  <c r="B35" i="24"/>
  <c r="C31" i="24"/>
  <c r="G1" i="24" s="1"/>
  <c r="E10" i="24"/>
  <c r="C149" i="24" s="1"/>
  <c r="D10" i="24"/>
  <c r="E3" i="24"/>
  <c r="H110" i="22"/>
  <c r="E110" i="22"/>
  <c r="F110" i="22" s="1"/>
  <c r="D110" i="22"/>
  <c r="C110" i="22"/>
  <c r="J109" i="22"/>
  <c r="I109" i="22"/>
  <c r="G109" i="22"/>
  <c r="F109" i="22"/>
  <c r="J108" i="22"/>
  <c r="I108" i="22"/>
  <c r="G108" i="22"/>
  <c r="F108" i="22"/>
  <c r="L46" i="22"/>
  <c r="D119" i="22" s="1"/>
  <c r="L47" i="22"/>
  <c r="D120" i="22" s="1"/>
  <c r="L48" i="22"/>
  <c r="I46" i="22"/>
  <c r="I47" i="22"/>
  <c r="I48" i="22"/>
  <c r="I45" i="22"/>
  <c r="E11" i="22"/>
  <c r="E12" i="22"/>
  <c r="E13" i="22"/>
  <c r="C121" i="22" s="1"/>
  <c r="J121" i="22" s="1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18" i="22"/>
  <c r="G46" i="22"/>
  <c r="G47" i="22"/>
  <c r="G48" i="22"/>
  <c r="F46" i="22"/>
  <c r="F47" i="22"/>
  <c r="F48" i="22"/>
  <c r="B46" i="22"/>
  <c r="B47" i="22"/>
  <c r="B48" i="22"/>
  <c r="B45" i="22"/>
  <c r="D18" i="22"/>
  <c r="D31" i="22" s="1"/>
  <c r="D19" i="22"/>
  <c r="D32" i="22" s="1"/>
  <c r="D20" i="22"/>
  <c r="D33" i="22" s="1"/>
  <c r="D21" i="22"/>
  <c r="D34" i="22" s="1"/>
  <c r="D22" i="22"/>
  <c r="D35" i="22" s="1"/>
  <c r="D23" i="22"/>
  <c r="D36" i="22" s="1"/>
  <c r="D11" i="22"/>
  <c r="D12" i="22"/>
  <c r="D13" i="22"/>
  <c r="D14" i="22"/>
  <c r="D15" i="22"/>
  <c r="D16" i="22"/>
  <c r="D29" i="22" s="1"/>
  <c r="D17" i="22"/>
  <c r="D30" i="22" s="1"/>
  <c r="D10" i="22"/>
  <c r="E10" i="22"/>
  <c r="I19" i="23"/>
  <c r="J18" i="23"/>
  <c r="K18" i="23" s="1"/>
  <c r="K17" i="23"/>
  <c r="J17" i="23"/>
  <c r="S17" i="23" s="1"/>
  <c r="J16" i="23"/>
  <c r="K16" i="23" s="1"/>
  <c r="N15" i="23"/>
  <c r="J15" i="23"/>
  <c r="K15" i="23" s="1"/>
  <c r="N14" i="23"/>
  <c r="K14" i="23"/>
  <c r="J14" i="23"/>
  <c r="L13" i="23"/>
  <c r="N13" i="23" s="1"/>
  <c r="O13" i="23" s="1"/>
  <c r="J13" i="23"/>
  <c r="K13" i="23" s="1"/>
  <c r="J12" i="23"/>
  <c r="C8" i="23"/>
  <c r="J159" i="24" l="1"/>
  <c r="F29" i="24"/>
  <c r="B41" i="24"/>
  <c r="B40" i="24"/>
  <c r="B49" i="24"/>
  <c r="J168" i="24"/>
  <c r="G47" i="24"/>
  <c r="G39" i="24"/>
  <c r="G45" i="24"/>
  <c r="G37" i="24"/>
  <c r="G44" i="24"/>
  <c r="G36" i="24"/>
  <c r="H164" i="24"/>
  <c r="J164" i="24"/>
  <c r="H156" i="24"/>
  <c r="J156" i="24"/>
  <c r="G46" i="24"/>
  <c r="G38" i="24"/>
  <c r="F26" i="24"/>
  <c r="J161" i="24"/>
  <c r="G42" i="24"/>
  <c r="F21" i="24"/>
  <c r="G48" i="24"/>
  <c r="G40" i="24"/>
  <c r="G43" i="24"/>
  <c r="J166" i="24"/>
  <c r="H166" i="24"/>
  <c r="J158" i="24"/>
  <c r="H158" i="24"/>
  <c r="J154" i="24"/>
  <c r="H154" i="24"/>
  <c r="H159" i="24"/>
  <c r="H152" i="24"/>
  <c r="J152" i="24"/>
  <c r="E152" i="24"/>
  <c r="H150" i="24"/>
  <c r="E153" i="24"/>
  <c r="J153" i="24"/>
  <c r="H153" i="24"/>
  <c r="E151" i="24"/>
  <c r="J151" i="24"/>
  <c r="E150" i="24"/>
  <c r="F14" i="24"/>
  <c r="F23" i="24"/>
  <c r="F15" i="24"/>
  <c r="F27" i="24"/>
  <c r="F28" i="24"/>
  <c r="F22" i="24"/>
  <c r="F18" i="24"/>
  <c r="F20" i="24"/>
  <c r="F16" i="24"/>
  <c r="G41" i="24"/>
  <c r="F19" i="24"/>
  <c r="F25" i="24"/>
  <c r="F17" i="24"/>
  <c r="F24" i="24"/>
  <c r="F30" i="24"/>
  <c r="C169" i="24"/>
  <c r="F141" i="24"/>
  <c r="I141" i="24"/>
  <c r="J141" i="24"/>
  <c r="G141" i="24"/>
  <c r="I134" i="24"/>
  <c r="I87" i="24"/>
  <c r="J115" i="24"/>
  <c r="J126" i="24"/>
  <c r="I63" i="24"/>
  <c r="M93" i="24"/>
  <c r="L98" i="24"/>
  <c r="M91" i="24"/>
  <c r="I3" i="24"/>
  <c r="G63" i="24"/>
  <c r="F134" i="24"/>
  <c r="I115" i="24"/>
  <c r="I126" i="24"/>
  <c r="F68" i="24"/>
  <c r="K87" i="24"/>
  <c r="F11" i="24"/>
  <c r="J68" i="24"/>
  <c r="F99" i="24"/>
  <c r="G134" i="24"/>
  <c r="L87" i="24"/>
  <c r="F50" i="24" s="1"/>
  <c r="F115" i="24"/>
  <c r="F126" i="24"/>
  <c r="J134" i="24"/>
  <c r="G126" i="24"/>
  <c r="F12" i="24"/>
  <c r="F63" i="24"/>
  <c r="G68" i="24"/>
  <c r="H87" i="24"/>
  <c r="L63" i="24"/>
  <c r="L96" i="24"/>
  <c r="D31" i="24"/>
  <c r="G2" i="24" s="1"/>
  <c r="L92" i="24"/>
  <c r="L94" i="24"/>
  <c r="G99" i="24"/>
  <c r="D177" i="24"/>
  <c r="E149" i="24"/>
  <c r="J149" i="24"/>
  <c r="H149" i="24"/>
  <c r="C181" i="24"/>
  <c r="D178" i="24"/>
  <c r="L95" i="24"/>
  <c r="K99" i="24"/>
  <c r="E50" i="24" s="1"/>
  <c r="G50" i="24" s="1"/>
  <c r="F10" i="24"/>
  <c r="G35" i="24"/>
  <c r="F13" i="24"/>
  <c r="L97" i="24"/>
  <c r="E31" i="24"/>
  <c r="G115" i="24"/>
  <c r="D154" i="24"/>
  <c r="E154" i="24" s="1"/>
  <c r="J110" i="22"/>
  <c r="I110" i="22"/>
  <c r="G110" i="22"/>
  <c r="F11" i="22"/>
  <c r="C119" i="22"/>
  <c r="H119" i="22" s="1"/>
  <c r="F13" i="22"/>
  <c r="F12" i="22"/>
  <c r="C120" i="22"/>
  <c r="H121" i="22"/>
  <c r="F10" i="22"/>
  <c r="O12" i="23"/>
  <c r="L12" i="23"/>
  <c r="N12" i="23" s="1"/>
  <c r="P16" i="23"/>
  <c r="S18" i="23"/>
  <c r="S19" i="23" s="1"/>
  <c r="R19" i="23" s="1"/>
  <c r="K12" i="23"/>
  <c r="K19" i="23" s="1"/>
  <c r="P18" i="23"/>
  <c r="J19" i="23"/>
  <c r="P17" i="23"/>
  <c r="H168" i="24" l="1"/>
  <c r="H169" i="24"/>
  <c r="J169" i="24"/>
  <c r="J163" i="24"/>
  <c r="H163" i="24"/>
  <c r="J162" i="24"/>
  <c r="H162" i="24"/>
  <c r="J160" i="24"/>
  <c r="H160" i="24"/>
  <c r="J155" i="24"/>
  <c r="H155" i="24"/>
  <c r="J165" i="24"/>
  <c r="H165" i="24"/>
  <c r="J157" i="24"/>
  <c r="H157" i="24"/>
  <c r="C170" i="24"/>
  <c r="J170" i="24" s="1"/>
  <c r="D51" i="24"/>
  <c r="F31" i="24"/>
  <c r="G3" i="24"/>
  <c r="L99" i="24"/>
  <c r="M99" i="24"/>
  <c r="E119" i="22"/>
  <c r="J119" i="22"/>
  <c r="H120" i="22"/>
  <c r="E120" i="22"/>
  <c r="J120" i="22"/>
  <c r="C9" i="23"/>
  <c r="P19" i="23"/>
  <c r="Q19" i="23" s="1"/>
  <c r="H170" i="24" l="1"/>
  <c r="D169" i="24"/>
  <c r="E169" i="24" s="1"/>
  <c r="E51" i="24"/>
  <c r="I1" i="24" s="1"/>
  <c r="I4" i="24"/>
  <c r="G4" i="24"/>
  <c r="I132" i="22"/>
  <c r="C140" i="22" s="1"/>
  <c r="G132" i="22"/>
  <c r="C139" i="22" s="1"/>
  <c r="F132" i="22"/>
  <c r="C138" i="22" s="1"/>
  <c r="H103" i="22"/>
  <c r="E103" i="22"/>
  <c r="D103" i="22"/>
  <c r="C103" i="22"/>
  <c r="J102" i="22"/>
  <c r="I102" i="22"/>
  <c r="G102" i="22"/>
  <c r="F102" i="22"/>
  <c r="J101" i="22"/>
  <c r="I101" i="22"/>
  <c r="G101" i="22"/>
  <c r="F101" i="22"/>
  <c r="J100" i="22"/>
  <c r="I100" i="22"/>
  <c r="G100" i="22"/>
  <c r="F100" i="22"/>
  <c r="H92" i="22"/>
  <c r="E92" i="22"/>
  <c r="D92" i="22"/>
  <c r="C92" i="22"/>
  <c r="J91" i="22"/>
  <c r="I91" i="22"/>
  <c r="G91" i="22"/>
  <c r="F91" i="22"/>
  <c r="J90" i="22"/>
  <c r="I90" i="22"/>
  <c r="G90" i="22"/>
  <c r="F90" i="22"/>
  <c r="J89" i="22"/>
  <c r="I89" i="22"/>
  <c r="G89" i="22"/>
  <c r="F89" i="22"/>
  <c r="J88" i="22"/>
  <c r="I88" i="22"/>
  <c r="G88" i="22"/>
  <c r="F88" i="22"/>
  <c r="J87" i="22"/>
  <c r="I87" i="22"/>
  <c r="G87" i="22"/>
  <c r="F87" i="22"/>
  <c r="J86" i="22"/>
  <c r="I86" i="22"/>
  <c r="G86" i="22"/>
  <c r="F86" i="22"/>
  <c r="J85" i="22"/>
  <c r="I85" i="22"/>
  <c r="G85" i="22"/>
  <c r="F85" i="22"/>
  <c r="J78" i="22"/>
  <c r="I78" i="22"/>
  <c r="E78" i="22"/>
  <c r="D78" i="22"/>
  <c r="C78" i="22"/>
  <c r="E23" i="22" s="1"/>
  <c r="C131" i="22" s="1"/>
  <c r="K77" i="22"/>
  <c r="M77" i="22" s="1"/>
  <c r="G77" i="22"/>
  <c r="F77" i="22"/>
  <c r="K76" i="22"/>
  <c r="M76" i="22" s="1"/>
  <c r="G76" i="22"/>
  <c r="F76" i="22"/>
  <c r="K75" i="22"/>
  <c r="L75" i="22" s="1"/>
  <c r="G75" i="22"/>
  <c r="F75" i="22"/>
  <c r="K74" i="22"/>
  <c r="L74" i="22" s="1"/>
  <c r="G74" i="22"/>
  <c r="F74" i="22"/>
  <c r="K73" i="22"/>
  <c r="L73" i="22" s="1"/>
  <c r="G73" i="22"/>
  <c r="F73" i="22"/>
  <c r="K72" i="22"/>
  <c r="M72" i="22" s="1"/>
  <c r="G72" i="22"/>
  <c r="F72" i="22"/>
  <c r="K71" i="22"/>
  <c r="L71" i="22" s="1"/>
  <c r="G71" i="22"/>
  <c r="F71" i="22"/>
  <c r="K70" i="22"/>
  <c r="G70" i="22"/>
  <c r="F70" i="22"/>
  <c r="J66" i="22"/>
  <c r="G66" i="22"/>
  <c r="D66" i="22"/>
  <c r="F66" i="22" s="1"/>
  <c r="C66" i="22"/>
  <c r="L65" i="22"/>
  <c r="F35" i="22" s="1"/>
  <c r="K65" i="22"/>
  <c r="I65" i="22"/>
  <c r="H65" i="22"/>
  <c r="F65" i="22"/>
  <c r="L64" i="22"/>
  <c r="F34" i="22" s="1"/>
  <c r="K64" i="22"/>
  <c r="I64" i="22"/>
  <c r="H64" i="22"/>
  <c r="F64" i="22"/>
  <c r="L63" i="22"/>
  <c r="F33" i="22" s="1"/>
  <c r="K63" i="22"/>
  <c r="I63" i="22"/>
  <c r="H63" i="22"/>
  <c r="F63" i="22"/>
  <c r="L62" i="22"/>
  <c r="F32" i="22" s="1"/>
  <c r="K62" i="22"/>
  <c r="I62" i="22"/>
  <c r="H62" i="22"/>
  <c r="F62" i="22"/>
  <c r="L61" i="22"/>
  <c r="F31" i="22" s="1"/>
  <c r="K61" i="22"/>
  <c r="I61" i="22"/>
  <c r="H61" i="22"/>
  <c r="F61" i="22"/>
  <c r="L60" i="22"/>
  <c r="F30" i="22" s="1"/>
  <c r="K60" i="22"/>
  <c r="I60" i="22"/>
  <c r="H60" i="22"/>
  <c r="F60" i="22"/>
  <c r="L59" i="22"/>
  <c r="F29" i="22" s="1"/>
  <c r="K59" i="22"/>
  <c r="I59" i="22"/>
  <c r="H59" i="22"/>
  <c r="F59" i="22"/>
  <c r="L58" i="22"/>
  <c r="F28" i="22" s="1"/>
  <c r="K58" i="22"/>
  <c r="I58" i="22"/>
  <c r="H58" i="22"/>
  <c r="F58" i="22"/>
  <c r="I54" i="22"/>
  <c r="H54" i="22"/>
  <c r="E54" i="22"/>
  <c r="D54" i="22"/>
  <c r="C54" i="22"/>
  <c r="J53" i="22"/>
  <c r="D122" i="22" s="1"/>
  <c r="G53" i="22"/>
  <c r="F53" i="22"/>
  <c r="B53" i="22"/>
  <c r="K49" i="22"/>
  <c r="J49" i="22"/>
  <c r="E49" i="22"/>
  <c r="D49" i="22"/>
  <c r="C49" i="22"/>
  <c r="D121" i="22"/>
  <c r="E121" i="22" s="1"/>
  <c r="L45" i="22"/>
  <c r="D118" i="22" s="1"/>
  <c r="H49" i="22"/>
  <c r="G45" i="22"/>
  <c r="F45" i="22"/>
  <c r="B36" i="22"/>
  <c r="E35" i="22"/>
  <c r="D130" i="22" s="1"/>
  <c r="B35" i="22"/>
  <c r="B65" i="22" s="1"/>
  <c r="E34" i="22"/>
  <c r="D129" i="22" s="1"/>
  <c r="B34" i="22"/>
  <c r="B64" i="22" s="1"/>
  <c r="E33" i="22"/>
  <c r="B33" i="22"/>
  <c r="B63" i="22" s="1"/>
  <c r="E32" i="22"/>
  <c r="D127" i="22" s="1"/>
  <c r="B32" i="22"/>
  <c r="B62" i="22" s="1"/>
  <c r="E31" i="22"/>
  <c r="D126" i="22" s="1"/>
  <c r="B31" i="22"/>
  <c r="B61" i="22" s="1"/>
  <c r="E30" i="22"/>
  <c r="D125" i="22" s="1"/>
  <c r="B30" i="22"/>
  <c r="B60" i="22" s="1"/>
  <c r="E29" i="22"/>
  <c r="D124" i="22" s="1"/>
  <c r="B29" i="22"/>
  <c r="B59" i="22" s="1"/>
  <c r="E28" i="22"/>
  <c r="B28" i="22"/>
  <c r="B58" i="22" s="1"/>
  <c r="C24" i="22"/>
  <c r="G1" i="22" s="1"/>
  <c r="E22" i="22"/>
  <c r="C130" i="22" s="1"/>
  <c r="E21" i="22"/>
  <c r="C129" i="22" s="1"/>
  <c r="J129" i="22" s="1"/>
  <c r="E20" i="22"/>
  <c r="C128" i="22" s="1"/>
  <c r="E19" i="22"/>
  <c r="C127" i="22" s="1"/>
  <c r="E18" i="22"/>
  <c r="C126" i="22" s="1"/>
  <c r="E17" i="22"/>
  <c r="E16" i="22"/>
  <c r="E15" i="22"/>
  <c r="C123" i="22" s="1"/>
  <c r="D28" i="22"/>
  <c r="E14" i="22"/>
  <c r="C122" i="22" s="1"/>
  <c r="E3" i="22"/>
  <c r="I44" i="20"/>
  <c r="H43" i="20"/>
  <c r="H45" i="20" s="1"/>
  <c r="C146" i="21"/>
  <c r="C129" i="21"/>
  <c r="I122" i="21"/>
  <c r="C130" i="21" s="1"/>
  <c r="G122" i="21"/>
  <c r="F122" i="21"/>
  <c r="C128" i="21" s="1"/>
  <c r="C121" i="21"/>
  <c r="J121" i="21" s="1"/>
  <c r="B121" i="21"/>
  <c r="B120" i="21"/>
  <c r="N113" i="21"/>
  <c r="M113" i="21"/>
  <c r="L113" i="21"/>
  <c r="K113" i="21"/>
  <c r="H113" i="21"/>
  <c r="J113" i="21" s="1"/>
  <c r="F113" i="21"/>
  <c r="E113" i="21"/>
  <c r="G113" i="21" s="1"/>
  <c r="D113" i="21"/>
  <c r="C113" i="21"/>
  <c r="I113" i="21" s="1"/>
  <c r="N112" i="21"/>
  <c r="L112" i="21"/>
  <c r="J112" i="21"/>
  <c r="I112" i="21"/>
  <c r="G112" i="21"/>
  <c r="F112" i="21"/>
  <c r="N111" i="21"/>
  <c r="L111" i="21"/>
  <c r="J111" i="21"/>
  <c r="I111" i="21"/>
  <c r="G111" i="21"/>
  <c r="F111" i="21"/>
  <c r="N110" i="21"/>
  <c r="L110" i="21"/>
  <c r="J110" i="21"/>
  <c r="I110" i="21"/>
  <c r="G110" i="21"/>
  <c r="F110" i="21"/>
  <c r="M106" i="21"/>
  <c r="L106" i="21"/>
  <c r="K106" i="21"/>
  <c r="J106" i="21"/>
  <c r="H106" i="21"/>
  <c r="E106" i="21"/>
  <c r="F106" i="21" s="1"/>
  <c r="D106" i="21"/>
  <c r="C106" i="21"/>
  <c r="I106" i="21" s="1"/>
  <c r="N105" i="21"/>
  <c r="L105" i="21"/>
  <c r="J105" i="21"/>
  <c r="I105" i="21"/>
  <c r="G105" i="21"/>
  <c r="F105" i="21"/>
  <c r="N104" i="21"/>
  <c r="L104" i="21"/>
  <c r="J104" i="21"/>
  <c r="I104" i="21"/>
  <c r="G104" i="21"/>
  <c r="F104" i="21"/>
  <c r="M96" i="21"/>
  <c r="L96" i="21"/>
  <c r="K96" i="21"/>
  <c r="J96" i="21"/>
  <c r="H96" i="21"/>
  <c r="E96" i="21"/>
  <c r="F96" i="21" s="1"/>
  <c r="D96" i="21"/>
  <c r="C96" i="21"/>
  <c r="I96" i="21" s="1"/>
  <c r="N95" i="21"/>
  <c r="L95" i="21"/>
  <c r="J95" i="21"/>
  <c r="I95" i="21"/>
  <c r="G95" i="21"/>
  <c r="F95" i="21"/>
  <c r="N94" i="21"/>
  <c r="L94" i="21"/>
  <c r="J94" i="21"/>
  <c r="I94" i="21"/>
  <c r="G94" i="21"/>
  <c r="F94" i="21"/>
  <c r="N93" i="21"/>
  <c r="L93" i="21"/>
  <c r="J93" i="21"/>
  <c r="I93" i="21"/>
  <c r="G93" i="21"/>
  <c r="F93" i="21"/>
  <c r="N92" i="21"/>
  <c r="L92" i="21"/>
  <c r="J92" i="21"/>
  <c r="I92" i="21"/>
  <c r="G92" i="21"/>
  <c r="F92" i="21"/>
  <c r="N91" i="21"/>
  <c r="L91" i="21"/>
  <c r="J91" i="21"/>
  <c r="I91" i="21"/>
  <c r="G91" i="21"/>
  <c r="F91" i="21"/>
  <c r="N90" i="21"/>
  <c r="L90" i="21"/>
  <c r="J90" i="21"/>
  <c r="I90" i="21"/>
  <c r="G90" i="21"/>
  <c r="F90" i="21"/>
  <c r="N89" i="21"/>
  <c r="L89" i="21"/>
  <c r="J89" i="21"/>
  <c r="I89" i="21"/>
  <c r="G89" i="21"/>
  <c r="F89" i="21"/>
  <c r="N88" i="21"/>
  <c r="L88" i="21"/>
  <c r="J88" i="21"/>
  <c r="I88" i="21"/>
  <c r="G88" i="21"/>
  <c r="F88" i="21"/>
  <c r="N87" i="21"/>
  <c r="L87" i="21"/>
  <c r="J87" i="21"/>
  <c r="I87" i="21"/>
  <c r="G87" i="21"/>
  <c r="F87" i="21"/>
  <c r="N86" i="21"/>
  <c r="L86" i="21"/>
  <c r="J86" i="21"/>
  <c r="I86" i="21"/>
  <c r="G86" i="21"/>
  <c r="F86" i="21"/>
  <c r="N85" i="21"/>
  <c r="L85" i="21"/>
  <c r="J85" i="21"/>
  <c r="I85" i="21"/>
  <c r="G85" i="21"/>
  <c r="F85" i="21"/>
  <c r="N84" i="21"/>
  <c r="L84" i="21"/>
  <c r="J84" i="21"/>
  <c r="I84" i="21"/>
  <c r="G84" i="21"/>
  <c r="F84" i="21"/>
  <c r="N83" i="21"/>
  <c r="L83" i="21"/>
  <c r="J83" i="21"/>
  <c r="I83" i="21"/>
  <c r="G83" i="21"/>
  <c r="F83" i="21"/>
  <c r="N82" i="21"/>
  <c r="L82" i="21"/>
  <c r="J82" i="21"/>
  <c r="I82" i="21"/>
  <c r="G82" i="21"/>
  <c r="F82" i="21"/>
  <c r="N81" i="21"/>
  <c r="L81" i="21"/>
  <c r="J81" i="21"/>
  <c r="I81" i="21"/>
  <c r="G81" i="21"/>
  <c r="F81" i="21"/>
  <c r="N80" i="21"/>
  <c r="L80" i="21"/>
  <c r="J80" i="21"/>
  <c r="I80" i="21"/>
  <c r="G80" i="21"/>
  <c r="F80" i="21"/>
  <c r="N79" i="21"/>
  <c r="L79" i="21"/>
  <c r="J79" i="21"/>
  <c r="I79" i="21"/>
  <c r="G79" i="21"/>
  <c r="F79" i="21"/>
  <c r="N78" i="21"/>
  <c r="L78" i="21"/>
  <c r="J78" i="21"/>
  <c r="I78" i="21"/>
  <c r="G78" i="21"/>
  <c r="F78" i="21"/>
  <c r="N77" i="21"/>
  <c r="L77" i="21"/>
  <c r="J77" i="21"/>
  <c r="I77" i="21"/>
  <c r="G77" i="21"/>
  <c r="F77" i="21"/>
  <c r="N76" i="21"/>
  <c r="L76" i="21"/>
  <c r="J76" i="21"/>
  <c r="I76" i="21"/>
  <c r="G76" i="21"/>
  <c r="F76" i="21"/>
  <c r="N75" i="21"/>
  <c r="L75" i="21"/>
  <c r="J75" i="21"/>
  <c r="I75" i="21"/>
  <c r="G75" i="21"/>
  <c r="F75" i="21"/>
  <c r="N74" i="21"/>
  <c r="L74" i="21"/>
  <c r="J74" i="21"/>
  <c r="I74" i="21"/>
  <c r="G74" i="21"/>
  <c r="F74" i="21"/>
  <c r="P67" i="21"/>
  <c r="O67" i="21"/>
  <c r="N67" i="21"/>
  <c r="J67" i="21"/>
  <c r="I67" i="21"/>
  <c r="G67" i="21"/>
  <c r="E67" i="21"/>
  <c r="D67" i="21"/>
  <c r="F67" i="21" s="1"/>
  <c r="C67" i="21"/>
  <c r="Q67" i="21" s="1"/>
  <c r="Q66" i="21"/>
  <c r="O66" i="21"/>
  <c r="K66" i="21"/>
  <c r="M66" i="21" s="1"/>
  <c r="G66" i="21"/>
  <c r="F66" i="21"/>
  <c r="Q65" i="21"/>
  <c r="O65" i="21"/>
  <c r="K65" i="21"/>
  <c r="M65" i="21" s="1"/>
  <c r="G65" i="21"/>
  <c r="F65" i="21"/>
  <c r="Q64" i="21"/>
  <c r="O64" i="21"/>
  <c r="L64" i="21"/>
  <c r="K64" i="21"/>
  <c r="M64" i="21" s="1"/>
  <c r="G64" i="21"/>
  <c r="F64" i="21"/>
  <c r="Q63" i="21"/>
  <c r="O63" i="21"/>
  <c r="K63" i="21"/>
  <c r="M63" i="21" s="1"/>
  <c r="G63" i="21"/>
  <c r="F63" i="21"/>
  <c r="Q62" i="21"/>
  <c r="O62" i="21"/>
  <c r="M62" i="21"/>
  <c r="L62" i="21"/>
  <c r="K62" i="21"/>
  <c r="G62" i="21"/>
  <c r="F62" i="21"/>
  <c r="Q61" i="21"/>
  <c r="O61" i="21"/>
  <c r="M61" i="21"/>
  <c r="L61" i="21"/>
  <c r="K61" i="21"/>
  <c r="G61" i="21"/>
  <c r="F61" i="21"/>
  <c r="Q60" i="21"/>
  <c r="O60" i="21"/>
  <c r="K60" i="21"/>
  <c r="M60" i="21" s="1"/>
  <c r="G60" i="21"/>
  <c r="F60" i="21"/>
  <c r="Q59" i="21"/>
  <c r="O59" i="21"/>
  <c r="M59" i="21"/>
  <c r="L59" i="21"/>
  <c r="K59" i="21"/>
  <c r="K67" i="21" s="1"/>
  <c r="G59" i="21"/>
  <c r="F59" i="21"/>
  <c r="O55" i="21"/>
  <c r="M55" i="21"/>
  <c r="J55" i="21"/>
  <c r="D120" i="21" s="1"/>
  <c r="G55" i="21"/>
  <c r="H55" i="21" s="1"/>
  <c r="D55" i="21"/>
  <c r="F55" i="21" s="1"/>
  <c r="C55" i="21"/>
  <c r="I55" i="21" s="1"/>
  <c r="P54" i="21"/>
  <c r="N54" i="21"/>
  <c r="L54" i="21"/>
  <c r="K54" i="21"/>
  <c r="I54" i="21"/>
  <c r="H54" i="21"/>
  <c r="B54" i="21"/>
  <c r="P53" i="21"/>
  <c r="N53" i="21"/>
  <c r="L53" i="21"/>
  <c r="F33" i="21" s="1"/>
  <c r="K53" i="21"/>
  <c r="I53" i="21"/>
  <c r="H53" i="21"/>
  <c r="P52" i="21"/>
  <c r="N52" i="21"/>
  <c r="L52" i="21"/>
  <c r="F32" i="21" s="1"/>
  <c r="K52" i="21"/>
  <c r="I52" i="21"/>
  <c r="H52" i="21"/>
  <c r="P51" i="21"/>
  <c r="N51" i="21"/>
  <c r="L51" i="21"/>
  <c r="F31" i="21" s="1"/>
  <c r="K51" i="21"/>
  <c r="I51" i="21"/>
  <c r="H51" i="21"/>
  <c r="P50" i="21"/>
  <c r="N50" i="21"/>
  <c r="L50" i="21"/>
  <c r="F30" i="21" s="1"/>
  <c r="K50" i="21"/>
  <c r="I50" i="21"/>
  <c r="H50" i="21"/>
  <c r="P49" i="21"/>
  <c r="N49" i="21"/>
  <c r="L49" i="21"/>
  <c r="K49" i="21"/>
  <c r="I49" i="21"/>
  <c r="H49" i="21"/>
  <c r="B49" i="21"/>
  <c r="P48" i="21"/>
  <c r="N48" i="21"/>
  <c r="L48" i="21"/>
  <c r="K48" i="21"/>
  <c r="I48" i="21"/>
  <c r="H48" i="21"/>
  <c r="P47" i="21"/>
  <c r="N47" i="21"/>
  <c r="L47" i="21"/>
  <c r="K47" i="21"/>
  <c r="I47" i="21"/>
  <c r="H47" i="21"/>
  <c r="P46" i="21"/>
  <c r="N46" i="21"/>
  <c r="L46" i="21"/>
  <c r="K46" i="21"/>
  <c r="I46" i="21"/>
  <c r="H46" i="21"/>
  <c r="B46" i="21"/>
  <c r="P45" i="21"/>
  <c r="N45" i="21"/>
  <c r="L45" i="21"/>
  <c r="F25" i="21" s="1"/>
  <c r="K45" i="21"/>
  <c r="I45" i="21"/>
  <c r="H45" i="21"/>
  <c r="D35" i="21"/>
  <c r="B35" i="21"/>
  <c r="F34" i="21"/>
  <c r="E34" i="21"/>
  <c r="B34" i="21"/>
  <c r="E33" i="21"/>
  <c r="B33" i="21"/>
  <c r="B53" i="21" s="1"/>
  <c r="E32" i="21"/>
  <c r="B32" i="21"/>
  <c r="B52" i="21" s="1"/>
  <c r="E31" i="21"/>
  <c r="B31" i="21"/>
  <c r="B51" i="21" s="1"/>
  <c r="E30" i="21"/>
  <c r="B30" i="21"/>
  <c r="B50" i="21" s="1"/>
  <c r="F29" i="21"/>
  <c r="E29" i="21"/>
  <c r="B29" i="21"/>
  <c r="F28" i="21"/>
  <c r="E28" i="21"/>
  <c r="D28" i="21"/>
  <c r="G28" i="21" s="1"/>
  <c r="B28" i="21"/>
  <c r="B48" i="21" s="1"/>
  <c r="F27" i="21"/>
  <c r="E27" i="21"/>
  <c r="G27" i="21" s="1"/>
  <c r="D27" i="21"/>
  <c r="B27" i="21"/>
  <c r="B47" i="21" s="1"/>
  <c r="F26" i="21"/>
  <c r="E26" i="21"/>
  <c r="B26" i="21"/>
  <c r="E25" i="21"/>
  <c r="B25" i="21"/>
  <c r="B45" i="21" s="1"/>
  <c r="C21" i="21"/>
  <c r="E20" i="21"/>
  <c r="F20" i="21" s="1"/>
  <c r="D20" i="21"/>
  <c r="F19" i="21"/>
  <c r="E19" i="21"/>
  <c r="D19" i="21"/>
  <c r="D34" i="21" s="1"/>
  <c r="G34" i="21" s="1"/>
  <c r="E18" i="21"/>
  <c r="D18" i="21"/>
  <c r="F18" i="21" s="1"/>
  <c r="E17" i="21"/>
  <c r="D17" i="21"/>
  <c r="F17" i="21" s="1"/>
  <c r="E16" i="21"/>
  <c r="F16" i="21" s="1"/>
  <c r="D16" i="21"/>
  <c r="D31" i="21" s="1"/>
  <c r="E15" i="21"/>
  <c r="F15" i="21" s="1"/>
  <c r="D15" i="21"/>
  <c r="D30" i="21" s="1"/>
  <c r="E14" i="21"/>
  <c r="F14" i="21" s="1"/>
  <c r="D14" i="21"/>
  <c r="D29" i="21" s="1"/>
  <c r="G29" i="21" s="1"/>
  <c r="E13" i="21"/>
  <c r="F13" i="21" s="1"/>
  <c r="D13" i="21"/>
  <c r="E12" i="21"/>
  <c r="F12" i="21" s="1"/>
  <c r="D12" i="21"/>
  <c r="F11" i="21"/>
  <c r="E11" i="21"/>
  <c r="D11" i="21"/>
  <c r="D26" i="21" s="1"/>
  <c r="G26" i="21" s="1"/>
  <c r="E10" i="21"/>
  <c r="E21" i="21" s="1"/>
  <c r="D10" i="21"/>
  <c r="D21" i="21" s="1"/>
  <c r="I3" i="21"/>
  <c r="E3" i="21"/>
  <c r="G1" i="21"/>
  <c r="G51" i="24" l="1"/>
  <c r="I2" i="24"/>
  <c r="F51" i="24"/>
  <c r="D170" i="24"/>
  <c r="I49" i="22"/>
  <c r="G35" i="22"/>
  <c r="M71" i="22"/>
  <c r="F49" i="22"/>
  <c r="F17" i="22"/>
  <c r="G54" i="22"/>
  <c r="G32" i="22"/>
  <c r="F92" i="22"/>
  <c r="F103" i="22"/>
  <c r="M74" i="22"/>
  <c r="J92" i="22"/>
  <c r="J103" i="22"/>
  <c r="L49" i="22"/>
  <c r="F16" i="22"/>
  <c r="G33" i="22"/>
  <c r="G49" i="22"/>
  <c r="M75" i="22"/>
  <c r="G92" i="22"/>
  <c r="K66" i="22"/>
  <c r="G78" i="22"/>
  <c r="I103" i="22"/>
  <c r="F54" i="22"/>
  <c r="F14" i="22"/>
  <c r="F22" i="22"/>
  <c r="E24" i="22"/>
  <c r="G29" i="22"/>
  <c r="F19" i="22"/>
  <c r="K78" i="22"/>
  <c r="M78" i="22" s="1"/>
  <c r="F36" i="22" s="1"/>
  <c r="L76" i="22"/>
  <c r="D24" i="22"/>
  <c r="G2" i="22" s="1"/>
  <c r="L77" i="22"/>
  <c r="I92" i="22"/>
  <c r="G30" i="22"/>
  <c r="L66" i="22"/>
  <c r="E122" i="22"/>
  <c r="H122" i="22"/>
  <c r="J122" i="22"/>
  <c r="H126" i="22"/>
  <c r="J126" i="22"/>
  <c r="E126" i="22"/>
  <c r="C143" i="22"/>
  <c r="D140" i="22"/>
  <c r="D37" i="22"/>
  <c r="G28" i="22"/>
  <c r="E130" i="22"/>
  <c r="H130" i="22"/>
  <c r="J130" i="22"/>
  <c r="H123" i="22"/>
  <c r="J123" i="22"/>
  <c r="H127" i="22"/>
  <c r="J127" i="22"/>
  <c r="E127" i="22"/>
  <c r="H131" i="22"/>
  <c r="J131" i="22"/>
  <c r="J128" i="22"/>
  <c r="H128" i="22"/>
  <c r="D139" i="22"/>
  <c r="F20" i="22"/>
  <c r="G34" i="22"/>
  <c r="H66" i="22"/>
  <c r="L70" i="22"/>
  <c r="M73" i="22"/>
  <c r="F78" i="22"/>
  <c r="C118" i="22"/>
  <c r="C124" i="22"/>
  <c r="E129" i="22"/>
  <c r="F15" i="22"/>
  <c r="F23" i="22"/>
  <c r="G31" i="22"/>
  <c r="J54" i="22"/>
  <c r="I66" i="22"/>
  <c r="M70" i="22"/>
  <c r="D128" i="22"/>
  <c r="E128" i="22" s="1"/>
  <c r="H129" i="22"/>
  <c r="F18" i="22"/>
  <c r="L72" i="22"/>
  <c r="C125" i="22"/>
  <c r="I3" i="22"/>
  <c r="F21" i="22"/>
  <c r="G103" i="22"/>
  <c r="D123" i="22"/>
  <c r="I43" i="20"/>
  <c r="G30" i="21"/>
  <c r="G33" i="21"/>
  <c r="C133" i="21"/>
  <c r="D130" i="21"/>
  <c r="G2" i="21"/>
  <c r="G31" i="21"/>
  <c r="D129" i="21"/>
  <c r="F21" i="21"/>
  <c r="G3" i="21"/>
  <c r="L67" i="21"/>
  <c r="E35" i="21"/>
  <c r="E36" i="21" s="1"/>
  <c r="M67" i="21"/>
  <c r="F35" i="21" s="1"/>
  <c r="D25" i="21"/>
  <c r="D33" i="21"/>
  <c r="K55" i="21"/>
  <c r="L60" i="21"/>
  <c r="L66" i="21"/>
  <c r="D32" i="21"/>
  <c r="G32" i="21" s="1"/>
  <c r="N55" i="21"/>
  <c r="L65" i="21"/>
  <c r="N96" i="21"/>
  <c r="N106" i="21"/>
  <c r="C120" i="21"/>
  <c r="L55" i="21"/>
  <c r="F10" i="21"/>
  <c r="G96" i="21"/>
  <c r="G106" i="21"/>
  <c r="H121" i="21"/>
  <c r="P55" i="21"/>
  <c r="L63" i="21"/>
  <c r="C175" i="24" l="1"/>
  <c r="D176" i="24" s="1"/>
  <c r="E170" i="24"/>
  <c r="F24" i="22"/>
  <c r="L78" i="22"/>
  <c r="G3" i="22"/>
  <c r="G4" i="22" s="1"/>
  <c r="E36" i="22"/>
  <c r="E37" i="22" s="1"/>
  <c r="F37" i="22" s="1"/>
  <c r="E123" i="22"/>
  <c r="J124" i="22"/>
  <c r="H124" i="22"/>
  <c r="E124" i="22"/>
  <c r="J125" i="22"/>
  <c r="H125" i="22"/>
  <c r="E125" i="22"/>
  <c r="J118" i="22"/>
  <c r="H118" i="22"/>
  <c r="E118" i="22"/>
  <c r="C132" i="22"/>
  <c r="I1" i="21"/>
  <c r="F36" i="21"/>
  <c r="G35" i="21"/>
  <c r="D121" i="21"/>
  <c r="C122" i="21"/>
  <c r="H120" i="21"/>
  <c r="E120" i="21"/>
  <c r="J120" i="21"/>
  <c r="I4" i="21"/>
  <c r="I2" i="21"/>
  <c r="G4" i="21"/>
  <c r="D36" i="21"/>
  <c r="C36" i="21" s="1"/>
  <c r="G25" i="21"/>
  <c r="I4" i="22" l="1"/>
  <c r="I1" i="22"/>
  <c r="I2" i="22" s="1"/>
  <c r="G37" i="22"/>
  <c r="G36" i="22"/>
  <c r="D131" i="22"/>
  <c r="E131" i="22" s="1"/>
  <c r="H132" i="22"/>
  <c r="J132" i="22"/>
  <c r="J122" i="21"/>
  <c r="H122" i="21"/>
  <c r="E121" i="21"/>
  <c r="D122" i="21"/>
  <c r="C127" i="21" s="1"/>
  <c r="D128" i="21" s="1"/>
  <c r="G36" i="21"/>
  <c r="D132" i="22" l="1"/>
  <c r="E122" i="21"/>
  <c r="C137" i="22" l="1"/>
  <c r="D138" i="22" s="1"/>
  <c r="E132" i="22"/>
  <c r="E12" i="20"/>
  <c r="C108" i="20" s="1"/>
  <c r="E11" i="20"/>
  <c r="C107" i="20" s="1"/>
  <c r="J107" i="20" s="1"/>
  <c r="E10" i="20"/>
  <c r="C106" i="20" s="1"/>
  <c r="J106" i="20" s="1"/>
  <c r="B49" i="20"/>
  <c r="B44" i="20"/>
  <c r="B43" i="20"/>
  <c r="I50" i="20"/>
  <c r="H50" i="20"/>
  <c r="E50" i="20"/>
  <c r="D50" i="20"/>
  <c r="C50" i="20"/>
  <c r="J49" i="20"/>
  <c r="K49" i="20" s="1"/>
  <c r="G49" i="20"/>
  <c r="F49" i="20"/>
  <c r="K45" i="20"/>
  <c r="J45" i="20"/>
  <c r="E45" i="20"/>
  <c r="D45" i="20"/>
  <c r="I45" i="20" s="1"/>
  <c r="C45" i="20"/>
  <c r="L44" i="20"/>
  <c r="D107" i="20" s="1"/>
  <c r="G44" i="20"/>
  <c r="F44" i="20"/>
  <c r="L43" i="20"/>
  <c r="G43" i="20"/>
  <c r="F43" i="20"/>
  <c r="I82" i="20"/>
  <c r="J82" i="20"/>
  <c r="I83" i="20"/>
  <c r="J83" i="20"/>
  <c r="I84" i="20"/>
  <c r="J84" i="20"/>
  <c r="I85" i="20"/>
  <c r="J85" i="20"/>
  <c r="I86" i="20"/>
  <c r="J86" i="20"/>
  <c r="I87" i="20"/>
  <c r="J87" i="20"/>
  <c r="G82" i="20"/>
  <c r="G83" i="20"/>
  <c r="G84" i="20"/>
  <c r="G85" i="20"/>
  <c r="G86" i="20"/>
  <c r="G87" i="20"/>
  <c r="F82" i="20"/>
  <c r="F83" i="20"/>
  <c r="F84" i="20"/>
  <c r="F85" i="20"/>
  <c r="F86" i="20"/>
  <c r="F87" i="20"/>
  <c r="I118" i="20"/>
  <c r="C126" i="20" s="1"/>
  <c r="G118" i="20"/>
  <c r="C125" i="20" s="1"/>
  <c r="F118" i="20"/>
  <c r="C124" i="20" s="1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H99" i="20"/>
  <c r="E99" i="20"/>
  <c r="D99" i="20"/>
  <c r="C99" i="20"/>
  <c r="J98" i="20"/>
  <c r="I98" i="20"/>
  <c r="G98" i="20"/>
  <c r="F98" i="20"/>
  <c r="J97" i="20"/>
  <c r="I97" i="20"/>
  <c r="G97" i="20"/>
  <c r="F97" i="20"/>
  <c r="J96" i="20"/>
  <c r="I96" i="20"/>
  <c r="G96" i="20"/>
  <c r="F96" i="20"/>
  <c r="H88" i="20"/>
  <c r="E88" i="20"/>
  <c r="D88" i="20"/>
  <c r="C88" i="20"/>
  <c r="J81" i="20"/>
  <c r="I81" i="20"/>
  <c r="G81" i="20"/>
  <c r="F81" i="20"/>
  <c r="J74" i="20"/>
  <c r="I74" i="20"/>
  <c r="E74" i="20"/>
  <c r="D74" i="20"/>
  <c r="C74" i="20"/>
  <c r="K73" i="20"/>
  <c r="M73" i="20" s="1"/>
  <c r="G73" i="20"/>
  <c r="F73" i="20"/>
  <c r="K72" i="20"/>
  <c r="M72" i="20" s="1"/>
  <c r="G72" i="20"/>
  <c r="F72" i="20"/>
  <c r="K71" i="20"/>
  <c r="L71" i="20" s="1"/>
  <c r="G71" i="20"/>
  <c r="F71" i="20"/>
  <c r="K70" i="20"/>
  <c r="M70" i="20" s="1"/>
  <c r="G70" i="20"/>
  <c r="F70" i="20"/>
  <c r="K69" i="20"/>
  <c r="L69" i="20" s="1"/>
  <c r="G69" i="20"/>
  <c r="F69" i="20"/>
  <c r="K68" i="20"/>
  <c r="L68" i="20" s="1"/>
  <c r="G68" i="20"/>
  <c r="F68" i="20"/>
  <c r="K67" i="20"/>
  <c r="L67" i="20" s="1"/>
  <c r="G67" i="20"/>
  <c r="F67" i="20"/>
  <c r="K66" i="20"/>
  <c r="M66" i="20" s="1"/>
  <c r="G66" i="20"/>
  <c r="F66" i="20"/>
  <c r="J62" i="20"/>
  <c r="G62" i="20"/>
  <c r="D62" i="20"/>
  <c r="F62" i="20" s="1"/>
  <c r="C62" i="20"/>
  <c r="L61" i="20"/>
  <c r="F33" i="20" s="1"/>
  <c r="K61" i="20"/>
  <c r="I61" i="20"/>
  <c r="H61" i="20"/>
  <c r="F61" i="20"/>
  <c r="L60" i="20"/>
  <c r="F32" i="20" s="1"/>
  <c r="K60" i="20"/>
  <c r="I60" i="20"/>
  <c r="H60" i="20"/>
  <c r="F60" i="20"/>
  <c r="L59" i="20"/>
  <c r="F31" i="20" s="1"/>
  <c r="K59" i="20"/>
  <c r="I59" i="20"/>
  <c r="H59" i="20"/>
  <c r="F59" i="20"/>
  <c r="L58" i="20"/>
  <c r="F30" i="20" s="1"/>
  <c r="K58" i="20"/>
  <c r="I58" i="20"/>
  <c r="H58" i="20"/>
  <c r="F58" i="20"/>
  <c r="L57" i="20"/>
  <c r="F29" i="20" s="1"/>
  <c r="K57" i="20"/>
  <c r="I57" i="20"/>
  <c r="H57" i="20"/>
  <c r="F57" i="20"/>
  <c r="L56" i="20"/>
  <c r="F28" i="20" s="1"/>
  <c r="K56" i="20"/>
  <c r="I56" i="20"/>
  <c r="H56" i="20"/>
  <c r="F56" i="20"/>
  <c r="L55" i="20"/>
  <c r="F27" i="20" s="1"/>
  <c r="K55" i="20"/>
  <c r="I55" i="20"/>
  <c r="H55" i="20"/>
  <c r="F55" i="20"/>
  <c r="L54" i="20"/>
  <c r="F26" i="20" s="1"/>
  <c r="K54" i="20"/>
  <c r="I54" i="20"/>
  <c r="H54" i="20"/>
  <c r="F54" i="20"/>
  <c r="B34" i="20"/>
  <c r="E33" i="20"/>
  <c r="D116" i="20" s="1"/>
  <c r="B33" i="20"/>
  <c r="B61" i="20" s="1"/>
  <c r="E32" i="20"/>
  <c r="D115" i="20" s="1"/>
  <c r="B32" i="20"/>
  <c r="B60" i="20" s="1"/>
  <c r="E31" i="20"/>
  <c r="D114" i="20" s="1"/>
  <c r="B31" i="20"/>
  <c r="B59" i="20" s="1"/>
  <c r="E30" i="20"/>
  <c r="D113" i="20" s="1"/>
  <c r="B30" i="20"/>
  <c r="B58" i="20" s="1"/>
  <c r="E29" i="20"/>
  <c r="D112" i="20" s="1"/>
  <c r="B29" i="20"/>
  <c r="B57" i="20" s="1"/>
  <c r="E28" i="20"/>
  <c r="D111" i="20" s="1"/>
  <c r="B28" i="20"/>
  <c r="B56" i="20" s="1"/>
  <c r="E27" i="20"/>
  <c r="B27" i="20"/>
  <c r="B55" i="20" s="1"/>
  <c r="E26" i="20"/>
  <c r="B26" i="20"/>
  <c r="B54" i="20" s="1"/>
  <c r="C22" i="20"/>
  <c r="G1" i="20" s="1"/>
  <c r="D21" i="20"/>
  <c r="D34" i="20" s="1"/>
  <c r="E20" i="20"/>
  <c r="D20" i="20"/>
  <c r="D33" i="20" s="1"/>
  <c r="E19" i="20"/>
  <c r="C115" i="20" s="1"/>
  <c r="J115" i="20" s="1"/>
  <c r="D19" i="20"/>
  <c r="E18" i="20"/>
  <c r="D18" i="20"/>
  <c r="D31" i="20" s="1"/>
  <c r="E17" i="20"/>
  <c r="C113" i="20" s="1"/>
  <c r="J113" i="20" s="1"/>
  <c r="D17" i="20"/>
  <c r="D30" i="20" s="1"/>
  <c r="E16" i="20"/>
  <c r="D16" i="20"/>
  <c r="D29" i="20" s="1"/>
  <c r="E15" i="20"/>
  <c r="C111" i="20" s="1"/>
  <c r="H111" i="20" s="1"/>
  <c r="D15" i="20"/>
  <c r="D28" i="20" s="1"/>
  <c r="E14" i="20"/>
  <c r="C110" i="20" s="1"/>
  <c r="H110" i="20" s="1"/>
  <c r="D14" i="20"/>
  <c r="D27" i="20" s="1"/>
  <c r="E13" i="20"/>
  <c r="C109" i="20" s="1"/>
  <c r="H109" i="20" s="1"/>
  <c r="D13" i="20"/>
  <c r="D26" i="20" s="1"/>
  <c r="D12" i="20"/>
  <c r="F12" i="20" s="1"/>
  <c r="D11" i="20"/>
  <c r="D10" i="20"/>
  <c r="E3" i="20"/>
  <c r="F52" i="12"/>
  <c r="E96" i="12"/>
  <c r="E97" i="12"/>
  <c r="E95" i="12"/>
  <c r="C96" i="12"/>
  <c r="C97" i="12"/>
  <c r="C98" i="12"/>
  <c r="C99" i="12"/>
  <c r="B96" i="12"/>
  <c r="B97" i="12"/>
  <c r="B98" i="12"/>
  <c r="B99" i="12"/>
  <c r="B100" i="12"/>
  <c r="B101" i="12"/>
  <c r="B102" i="12"/>
  <c r="B103" i="12"/>
  <c r="B104" i="12"/>
  <c r="B105" i="12"/>
  <c r="B106" i="12"/>
  <c r="E14" i="12"/>
  <c r="E15" i="12"/>
  <c r="C100" i="12" s="1"/>
  <c r="E16" i="12"/>
  <c r="C101" i="12" s="1"/>
  <c r="E17" i="12"/>
  <c r="C102" i="12" s="1"/>
  <c r="E18" i="12"/>
  <c r="C103" i="12" s="1"/>
  <c r="E19" i="12"/>
  <c r="C104" i="12" s="1"/>
  <c r="E20" i="12"/>
  <c r="C105" i="12" s="1"/>
  <c r="E13" i="12"/>
  <c r="C95" i="12"/>
  <c r="B95" i="12"/>
  <c r="I86" i="12"/>
  <c r="I87" i="12"/>
  <c r="I85" i="12"/>
  <c r="B27" i="12"/>
  <c r="B28" i="12"/>
  <c r="B29" i="12"/>
  <c r="B30" i="12"/>
  <c r="B31" i="12"/>
  <c r="B32" i="12"/>
  <c r="B33" i="12"/>
  <c r="B34" i="12"/>
  <c r="B26" i="12"/>
  <c r="D11" i="12"/>
  <c r="D12" i="12"/>
  <c r="D13" i="12"/>
  <c r="D26" i="12" s="1"/>
  <c r="D14" i="12"/>
  <c r="D27" i="12" s="1"/>
  <c r="D15" i="12"/>
  <c r="D28" i="12" s="1"/>
  <c r="D16" i="12"/>
  <c r="D29" i="12" s="1"/>
  <c r="D17" i="12"/>
  <c r="D30" i="12" s="1"/>
  <c r="D18" i="12"/>
  <c r="D31" i="12" s="1"/>
  <c r="D19" i="12"/>
  <c r="D32" i="12" s="1"/>
  <c r="D20" i="12"/>
  <c r="D21" i="12"/>
  <c r="D34" i="12" s="1"/>
  <c r="C150" i="18"/>
  <c r="C138" i="18"/>
  <c r="C136" i="18"/>
  <c r="I130" i="18"/>
  <c r="C141" i="18" s="1"/>
  <c r="G130" i="18"/>
  <c r="C137" i="18" s="1"/>
  <c r="D137" i="18" s="1"/>
  <c r="F130" i="18"/>
  <c r="B129" i="18"/>
  <c r="B128" i="18"/>
  <c r="B127" i="18"/>
  <c r="B126" i="18"/>
  <c r="B125" i="18"/>
  <c r="D124" i="18"/>
  <c r="B124" i="18"/>
  <c r="H119" i="18"/>
  <c r="J119" i="18" s="1"/>
  <c r="G119" i="18"/>
  <c r="E119" i="18"/>
  <c r="F119" i="18" s="1"/>
  <c r="D119" i="18"/>
  <c r="C119" i="18"/>
  <c r="I119" i="18" s="1"/>
  <c r="J118" i="18"/>
  <c r="I118" i="18"/>
  <c r="G118" i="18"/>
  <c r="F118" i="18"/>
  <c r="J117" i="18"/>
  <c r="I117" i="18"/>
  <c r="G117" i="18"/>
  <c r="F117" i="18"/>
  <c r="H113" i="18"/>
  <c r="J113" i="18" s="1"/>
  <c r="G113" i="18"/>
  <c r="E113" i="18"/>
  <c r="F113" i="18" s="1"/>
  <c r="D113" i="18"/>
  <c r="C113" i="18"/>
  <c r="I113" i="18" s="1"/>
  <c r="J112" i="18"/>
  <c r="I112" i="18"/>
  <c r="G112" i="18"/>
  <c r="F112" i="18"/>
  <c r="J111" i="18"/>
  <c r="I111" i="18"/>
  <c r="G111" i="18"/>
  <c r="F111" i="18"/>
  <c r="H107" i="18"/>
  <c r="J107" i="18" s="1"/>
  <c r="G107" i="18"/>
  <c r="E107" i="18"/>
  <c r="F107" i="18" s="1"/>
  <c r="D107" i="18"/>
  <c r="C107" i="18"/>
  <c r="I107" i="18" s="1"/>
  <c r="J106" i="18"/>
  <c r="I106" i="18"/>
  <c r="G106" i="18"/>
  <c r="F106" i="18"/>
  <c r="J105" i="18"/>
  <c r="I105" i="18"/>
  <c r="G105" i="18"/>
  <c r="F105" i="18"/>
  <c r="H98" i="18"/>
  <c r="J98" i="18" s="1"/>
  <c r="G98" i="18"/>
  <c r="E98" i="18"/>
  <c r="F98" i="18" s="1"/>
  <c r="D98" i="18"/>
  <c r="C98" i="18"/>
  <c r="I98" i="18" s="1"/>
  <c r="J97" i="18"/>
  <c r="I97" i="18"/>
  <c r="G97" i="18"/>
  <c r="F97" i="18"/>
  <c r="J96" i="18"/>
  <c r="I96" i="18"/>
  <c r="G96" i="18"/>
  <c r="F96" i="18"/>
  <c r="J95" i="18"/>
  <c r="I95" i="18"/>
  <c r="G95" i="18"/>
  <c r="F95" i="18"/>
  <c r="J94" i="18"/>
  <c r="I94" i="18"/>
  <c r="G94" i="18"/>
  <c r="F94" i="18"/>
  <c r="J93" i="18"/>
  <c r="I93" i="18"/>
  <c r="G93" i="18"/>
  <c r="F93" i="18"/>
  <c r="J92" i="18"/>
  <c r="I92" i="18"/>
  <c r="G92" i="18"/>
  <c r="F92" i="18"/>
  <c r="J91" i="18"/>
  <c r="I91" i="18"/>
  <c r="G91" i="18"/>
  <c r="F91" i="18"/>
  <c r="H87" i="18"/>
  <c r="J87" i="18" s="1"/>
  <c r="E87" i="18"/>
  <c r="F87" i="18" s="1"/>
  <c r="D87" i="18"/>
  <c r="C87" i="18"/>
  <c r="I87" i="18" s="1"/>
  <c r="J86" i="18"/>
  <c r="I86" i="18"/>
  <c r="G86" i="18"/>
  <c r="F86" i="18"/>
  <c r="J85" i="18"/>
  <c r="I85" i="18"/>
  <c r="G85" i="18"/>
  <c r="F85" i="18"/>
  <c r="J84" i="18"/>
  <c r="I84" i="18"/>
  <c r="G84" i="18"/>
  <c r="F84" i="18"/>
  <c r="J83" i="18"/>
  <c r="I83" i="18"/>
  <c r="G83" i="18"/>
  <c r="F83" i="18"/>
  <c r="J82" i="18"/>
  <c r="I82" i="18"/>
  <c r="G82" i="18"/>
  <c r="F82" i="18"/>
  <c r="J81" i="18"/>
  <c r="I81" i="18"/>
  <c r="G81" i="18"/>
  <c r="F81" i="18"/>
  <c r="J80" i="18"/>
  <c r="I80" i="18"/>
  <c r="G80" i="18"/>
  <c r="F80" i="18"/>
  <c r="H76" i="18"/>
  <c r="J76" i="18" s="1"/>
  <c r="G76" i="18"/>
  <c r="E76" i="18"/>
  <c r="F76" i="18" s="1"/>
  <c r="D76" i="18"/>
  <c r="C76" i="18"/>
  <c r="I76" i="18" s="1"/>
  <c r="J75" i="18"/>
  <c r="I75" i="18"/>
  <c r="G75" i="18"/>
  <c r="F75" i="18"/>
  <c r="J74" i="18"/>
  <c r="I74" i="18"/>
  <c r="G74" i="18"/>
  <c r="F74" i="18"/>
  <c r="J73" i="18"/>
  <c r="I73" i="18"/>
  <c r="G73" i="18"/>
  <c r="F73" i="18"/>
  <c r="J72" i="18"/>
  <c r="I72" i="18"/>
  <c r="G72" i="18"/>
  <c r="F72" i="18"/>
  <c r="J71" i="18"/>
  <c r="I71" i="18"/>
  <c r="G71" i="18"/>
  <c r="F71" i="18"/>
  <c r="I62" i="18"/>
  <c r="H62" i="18"/>
  <c r="E62" i="18"/>
  <c r="F62" i="18" s="1"/>
  <c r="D62" i="18"/>
  <c r="C62" i="18"/>
  <c r="J61" i="18"/>
  <c r="L61" i="18" s="1"/>
  <c r="G61" i="18"/>
  <c r="F61" i="18"/>
  <c r="L60" i="18"/>
  <c r="J60" i="18"/>
  <c r="K60" i="18" s="1"/>
  <c r="G60" i="18"/>
  <c r="F60" i="18"/>
  <c r="J59" i="18"/>
  <c r="L59" i="18" s="1"/>
  <c r="G59" i="18"/>
  <c r="F59" i="18"/>
  <c r="L58" i="18"/>
  <c r="J58" i="18"/>
  <c r="K58" i="18" s="1"/>
  <c r="G58" i="18"/>
  <c r="F58" i="18"/>
  <c r="L57" i="18"/>
  <c r="K57" i="18"/>
  <c r="J57" i="18"/>
  <c r="G57" i="18"/>
  <c r="F57" i="18"/>
  <c r="L56" i="18"/>
  <c r="K56" i="18"/>
  <c r="J56" i="18"/>
  <c r="G56" i="18"/>
  <c r="F56" i="18"/>
  <c r="K55" i="18"/>
  <c r="J55" i="18"/>
  <c r="L55" i="18" s="1"/>
  <c r="G55" i="18"/>
  <c r="F55" i="18"/>
  <c r="J54" i="18"/>
  <c r="J62" i="18" s="1"/>
  <c r="G54" i="18"/>
  <c r="F54" i="18"/>
  <c r="I50" i="18"/>
  <c r="H50" i="18"/>
  <c r="G50" i="18"/>
  <c r="E50" i="18"/>
  <c r="F50" i="18" s="1"/>
  <c r="D50" i="18"/>
  <c r="C50" i="18"/>
  <c r="J49" i="18"/>
  <c r="E23" i="18" s="1"/>
  <c r="G49" i="18"/>
  <c r="F49" i="18"/>
  <c r="B49" i="18"/>
  <c r="J45" i="18"/>
  <c r="K45" i="18" s="1"/>
  <c r="G45" i="18"/>
  <c r="I3" i="18" s="1"/>
  <c r="D45" i="18"/>
  <c r="C45" i="18"/>
  <c r="L45" i="18" s="1"/>
  <c r="L44" i="18"/>
  <c r="K44" i="18"/>
  <c r="I44" i="18"/>
  <c r="H44" i="18"/>
  <c r="F44" i="18"/>
  <c r="B44" i="18"/>
  <c r="L43" i="18"/>
  <c r="K43" i="18"/>
  <c r="I43" i="18"/>
  <c r="H43" i="18"/>
  <c r="F43" i="18"/>
  <c r="B43" i="18"/>
  <c r="K39" i="18"/>
  <c r="J39" i="18"/>
  <c r="G39" i="18"/>
  <c r="H39" i="18" s="1"/>
  <c r="E39" i="18"/>
  <c r="D39" i="18"/>
  <c r="F39" i="18" s="1"/>
  <c r="C39" i="18"/>
  <c r="I39" i="18" s="1"/>
  <c r="L38" i="18"/>
  <c r="K38" i="18"/>
  <c r="I38" i="18"/>
  <c r="H38" i="18"/>
  <c r="F38" i="18"/>
  <c r="B38" i="18"/>
  <c r="K34" i="18"/>
  <c r="J34" i="18"/>
  <c r="G34" i="18"/>
  <c r="H34" i="18" s="1"/>
  <c r="E34" i="18"/>
  <c r="D34" i="18"/>
  <c r="F34" i="18" s="1"/>
  <c r="C34" i="18"/>
  <c r="I34" i="18" s="1"/>
  <c r="L33" i="18"/>
  <c r="K33" i="18"/>
  <c r="I33" i="18"/>
  <c r="H33" i="18"/>
  <c r="F33" i="18"/>
  <c r="B33" i="18"/>
  <c r="D24" i="18"/>
  <c r="B24" i="18"/>
  <c r="B23" i="18"/>
  <c r="E22" i="18"/>
  <c r="D127" i="18" s="1"/>
  <c r="B22" i="18"/>
  <c r="E21" i="18"/>
  <c r="D126" i="18" s="1"/>
  <c r="B21" i="18"/>
  <c r="E20" i="18"/>
  <c r="B20" i="18"/>
  <c r="C16" i="18"/>
  <c r="G1" i="18" s="1"/>
  <c r="E15" i="18"/>
  <c r="C129" i="18" s="1"/>
  <c r="D15" i="18"/>
  <c r="E14" i="18"/>
  <c r="C128" i="18" s="1"/>
  <c r="D14" i="18"/>
  <c r="D23" i="18" s="1"/>
  <c r="E13" i="18"/>
  <c r="F22" i="18" s="1"/>
  <c r="D13" i="18"/>
  <c r="D22" i="18" s="1"/>
  <c r="F12" i="18"/>
  <c r="E12" i="18"/>
  <c r="C126" i="18" s="1"/>
  <c r="D12" i="18"/>
  <c r="D21" i="18" s="1"/>
  <c r="E11" i="18"/>
  <c r="F20" i="18" s="1"/>
  <c r="D11" i="18"/>
  <c r="D20" i="18" s="1"/>
  <c r="F10" i="18"/>
  <c r="E10" i="18"/>
  <c r="C124" i="18" s="1"/>
  <c r="D10" i="18"/>
  <c r="E3" i="18"/>
  <c r="C231" i="17"/>
  <c r="J221" i="17"/>
  <c r="J220" i="17"/>
  <c r="J219" i="17"/>
  <c r="I213" i="17"/>
  <c r="C221" i="17" s="1"/>
  <c r="G213" i="17"/>
  <c r="C220" i="17" s="1"/>
  <c r="D220" i="17" s="1"/>
  <c r="F213" i="17"/>
  <c r="C219" i="17" s="1"/>
  <c r="C212" i="17"/>
  <c r="J212" i="17" s="1"/>
  <c r="B212" i="17"/>
  <c r="B211" i="17"/>
  <c r="B210" i="17"/>
  <c r="D209" i="17"/>
  <c r="B209" i="17"/>
  <c r="D208" i="17"/>
  <c r="B208" i="17"/>
  <c r="D207" i="17"/>
  <c r="B207" i="17"/>
  <c r="D206" i="17"/>
  <c r="B206" i="17"/>
  <c r="D205" i="17"/>
  <c r="B205" i="17"/>
  <c r="D204" i="17"/>
  <c r="B204" i="17"/>
  <c r="D203" i="17"/>
  <c r="B203" i="17"/>
  <c r="B202" i="17"/>
  <c r="D201" i="17"/>
  <c r="B201" i="17"/>
  <c r="D200" i="17"/>
  <c r="B200" i="17"/>
  <c r="H193" i="17"/>
  <c r="E193" i="17"/>
  <c r="J193" i="17" s="1"/>
  <c r="D193" i="17"/>
  <c r="C193" i="17"/>
  <c r="I193" i="17" s="1"/>
  <c r="J192" i="17"/>
  <c r="I192" i="17"/>
  <c r="G192" i="17"/>
  <c r="F192" i="17"/>
  <c r="J191" i="17"/>
  <c r="I191" i="17"/>
  <c r="G191" i="17"/>
  <c r="F191" i="17"/>
  <c r="H187" i="17"/>
  <c r="E187" i="17"/>
  <c r="J187" i="17" s="1"/>
  <c r="D187" i="17"/>
  <c r="C187" i="17"/>
  <c r="I187" i="17" s="1"/>
  <c r="J186" i="17"/>
  <c r="I186" i="17"/>
  <c r="G186" i="17"/>
  <c r="F186" i="17"/>
  <c r="J185" i="17"/>
  <c r="I185" i="17"/>
  <c r="G185" i="17"/>
  <c r="F185" i="17"/>
  <c r="J184" i="17"/>
  <c r="I184" i="17"/>
  <c r="G184" i="17"/>
  <c r="F184" i="17"/>
  <c r="J180" i="17"/>
  <c r="I180" i="17"/>
  <c r="H180" i="17"/>
  <c r="G180" i="17"/>
  <c r="E180" i="17"/>
  <c r="F180" i="17" s="1"/>
  <c r="D180" i="17"/>
  <c r="C180" i="17"/>
  <c r="J179" i="17"/>
  <c r="I179" i="17"/>
  <c r="G179" i="17"/>
  <c r="F179" i="17"/>
  <c r="J178" i="17"/>
  <c r="I178" i="17"/>
  <c r="G178" i="17"/>
  <c r="F178" i="17"/>
  <c r="J177" i="17"/>
  <c r="I177" i="17"/>
  <c r="G177" i="17"/>
  <c r="F177" i="17"/>
  <c r="J176" i="17"/>
  <c r="I176" i="17"/>
  <c r="G176" i="17"/>
  <c r="F176" i="17"/>
  <c r="J145" i="17"/>
  <c r="I145" i="17"/>
  <c r="H145" i="17"/>
  <c r="G145" i="17"/>
  <c r="E145" i="17"/>
  <c r="F145" i="17" s="1"/>
  <c r="D145" i="17"/>
  <c r="C145" i="17"/>
  <c r="J144" i="17"/>
  <c r="I144" i="17"/>
  <c r="G144" i="17"/>
  <c r="F144" i="17"/>
  <c r="J143" i="17"/>
  <c r="I143" i="17"/>
  <c r="G143" i="17"/>
  <c r="F143" i="17"/>
  <c r="J142" i="17"/>
  <c r="I142" i="17"/>
  <c r="G142" i="17"/>
  <c r="F142" i="17"/>
  <c r="J141" i="17"/>
  <c r="I141" i="17"/>
  <c r="G141" i="17"/>
  <c r="F141" i="17"/>
  <c r="J140" i="17"/>
  <c r="I140" i="17"/>
  <c r="G140" i="17"/>
  <c r="F140" i="17"/>
  <c r="J139" i="17"/>
  <c r="I139" i="17"/>
  <c r="G139" i="17"/>
  <c r="F139" i="17"/>
  <c r="J138" i="17"/>
  <c r="I138" i="17"/>
  <c r="G138" i="17"/>
  <c r="F138" i="17"/>
  <c r="J137" i="17"/>
  <c r="I137" i="17"/>
  <c r="G137" i="17"/>
  <c r="F137" i="17"/>
  <c r="J136" i="17"/>
  <c r="I136" i="17"/>
  <c r="G136" i="17"/>
  <c r="F136" i="17"/>
  <c r="J135" i="17"/>
  <c r="I135" i="17"/>
  <c r="G135" i="17"/>
  <c r="F135" i="17"/>
  <c r="J131" i="17"/>
  <c r="I131" i="17"/>
  <c r="H131" i="17"/>
  <c r="G131" i="17"/>
  <c r="E131" i="17"/>
  <c r="F131" i="17" s="1"/>
  <c r="D131" i="17"/>
  <c r="C131" i="17"/>
  <c r="J130" i="17"/>
  <c r="I130" i="17"/>
  <c r="G130" i="17"/>
  <c r="F130" i="17"/>
  <c r="J129" i="17"/>
  <c r="I129" i="17"/>
  <c r="G129" i="17"/>
  <c r="F129" i="17"/>
  <c r="J128" i="17"/>
  <c r="I128" i="17"/>
  <c r="G128" i="17"/>
  <c r="F128" i="17"/>
  <c r="J127" i="17"/>
  <c r="I127" i="17"/>
  <c r="G127" i="17"/>
  <c r="F127" i="17"/>
  <c r="J126" i="17"/>
  <c r="I126" i="17"/>
  <c r="G126" i="17"/>
  <c r="F126" i="17"/>
  <c r="J125" i="17"/>
  <c r="I125" i="17"/>
  <c r="G125" i="17"/>
  <c r="F125" i="17"/>
  <c r="J124" i="17"/>
  <c r="I124" i="17"/>
  <c r="G124" i="17"/>
  <c r="F124" i="17"/>
  <c r="J123" i="17"/>
  <c r="I123" i="17"/>
  <c r="G123" i="17"/>
  <c r="F123" i="17"/>
  <c r="J122" i="17"/>
  <c r="I122" i="17"/>
  <c r="G122" i="17"/>
  <c r="F122" i="17"/>
  <c r="H118" i="17"/>
  <c r="E118" i="17"/>
  <c r="J118" i="17" s="1"/>
  <c r="D118" i="17"/>
  <c r="C118" i="17"/>
  <c r="I118" i="17" s="1"/>
  <c r="J117" i="17"/>
  <c r="I117" i="17"/>
  <c r="G117" i="17"/>
  <c r="F117" i="17"/>
  <c r="J116" i="17"/>
  <c r="I116" i="17"/>
  <c r="G116" i="17"/>
  <c r="F116" i="17"/>
  <c r="J115" i="17"/>
  <c r="I115" i="17"/>
  <c r="G115" i="17"/>
  <c r="F115" i="17"/>
  <c r="J114" i="17"/>
  <c r="I114" i="17"/>
  <c r="G114" i="17"/>
  <c r="F114" i="17"/>
  <c r="J113" i="17"/>
  <c r="I113" i="17"/>
  <c r="G113" i="17"/>
  <c r="F113" i="17"/>
  <c r="J112" i="17"/>
  <c r="I112" i="17"/>
  <c r="G112" i="17"/>
  <c r="F112" i="17"/>
  <c r="J111" i="17"/>
  <c r="I111" i="17"/>
  <c r="G111" i="17"/>
  <c r="F111" i="17"/>
  <c r="J110" i="17"/>
  <c r="I110" i="17"/>
  <c r="G110" i="17"/>
  <c r="F110" i="17"/>
  <c r="J109" i="17"/>
  <c r="I109" i="17"/>
  <c r="G109" i="17"/>
  <c r="F109" i="17"/>
  <c r="J105" i="17"/>
  <c r="I105" i="17"/>
  <c r="H105" i="17"/>
  <c r="G105" i="17"/>
  <c r="E105" i="17"/>
  <c r="F105" i="17" s="1"/>
  <c r="D105" i="17"/>
  <c r="C105" i="17"/>
  <c r="J104" i="17"/>
  <c r="I104" i="17"/>
  <c r="G104" i="17"/>
  <c r="F104" i="17"/>
  <c r="J103" i="17"/>
  <c r="I103" i="17"/>
  <c r="G103" i="17"/>
  <c r="F103" i="17"/>
  <c r="J102" i="17"/>
  <c r="I102" i="17"/>
  <c r="G102" i="17"/>
  <c r="F102" i="17"/>
  <c r="J101" i="17"/>
  <c r="I101" i="17"/>
  <c r="G101" i="17"/>
  <c r="F101" i="17"/>
  <c r="J100" i="17"/>
  <c r="I100" i="17"/>
  <c r="G100" i="17"/>
  <c r="F100" i="17"/>
  <c r="J99" i="17"/>
  <c r="I99" i="17"/>
  <c r="G99" i="17"/>
  <c r="F99" i="17"/>
  <c r="J98" i="17"/>
  <c r="I98" i="17"/>
  <c r="G98" i="17"/>
  <c r="F98" i="17"/>
  <c r="J97" i="17"/>
  <c r="I97" i="17"/>
  <c r="G97" i="17"/>
  <c r="F97" i="17"/>
  <c r="J96" i="17"/>
  <c r="I96" i="17"/>
  <c r="G96" i="17"/>
  <c r="F96" i="17"/>
  <c r="J95" i="17"/>
  <c r="I95" i="17"/>
  <c r="G95" i="17"/>
  <c r="F95" i="17"/>
  <c r="J94" i="17"/>
  <c r="I94" i="17"/>
  <c r="G94" i="17"/>
  <c r="F94" i="17"/>
  <c r="I85" i="17"/>
  <c r="H85" i="17"/>
  <c r="E85" i="17"/>
  <c r="G85" i="17" s="1"/>
  <c r="D85" i="17"/>
  <c r="C85" i="17"/>
  <c r="J84" i="17"/>
  <c r="L84" i="17" s="1"/>
  <c r="G84" i="17"/>
  <c r="F84" i="17"/>
  <c r="L83" i="17"/>
  <c r="J83" i="17"/>
  <c r="K83" i="17" s="1"/>
  <c r="G83" i="17"/>
  <c r="F83" i="17"/>
  <c r="L82" i="17"/>
  <c r="K82" i="17"/>
  <c r="J82" i="17"/>
  <c r="G82" i="17"/>
  <c r="F82" i="17"/>
  <c r="L81" i="17"/>
  <c r="J81" i="17"/>
  <c r="K81" i="17" s="1"/>
  <c r="G81" i="17"/>
  <c r="F81" i="17"/>
  <c r="K80" i="17"/>
  <c r="J80" i="17"/>
  <c r="L80" i="17" s="1"/>
  <c r="G80" i="17"/>
  <c r="F80" i="17"/>
  <c r="J79" i="17"/>
  <c r="L79" i="17" s="1"/>
  <c r="G79" i="17"/>
  <c r="F79" i="17"/>
  <c r="L78" i="17"/>
  <c r="K78" i="17"/>
  <c r="J78" i="17"/>
  <c r="G78" i="17"/>
  <c r="F78" i="17"/>
  <c r="J77" i="17"/>
  <c r="L77" i="17" s="1"/>
  <c r="G77" i="17"/>
  <c r="F77" i="17"/>
  <c r="I73" i="17"/>
  <c r="H73" i="17"/>
  <c r="G73" i="17"/>
  <c r="E73" i="17"/>
  <c r="F73" i="17" s="1"/>
  <c r="D73" i="17"/>
  <c r="C73" i="17"/>
  <c r="L72" i="17"/>
  <c r="K72" i="17"/>
  <c r="J72" i="17"/>
  <c r="G72" i="17"/>
  <c r="F72" i="17"/>
  <c r="B72" i="17"/>
  <c r="J71" i="17"/>
  <c r="D210" i="17" s="1"/>
  <c r="G71" i="17"/>
  <c r="F71" i="17"/>
  <c r="B71" i="17"/>
  <c r="J67" i="17"/>
  <c r="G67" i="17"/>
  <c r="K67" i="17" s="1"/>
  <c r="D67" i="17"/>
  <c r="C67" i="17"/>
  <c r="L67" i="17" s="1"/>
  <c r="L66" i="17"/>
  <c r="K66" i="17"/>
  <c r="I66" i="17"/>
  <c r="H66" i="17"/>
  <c r="F66" i="17"/>
  <c r="B66" i="17"/>
  <c r="L65" i="17"/>
  <c r="K65" i="17"/>
  <c r="I65" i="17"/>
  <c r="H65" i="17"/>
  <c r="F65" i="17"/>
  <c r="B65" i="17"/>
  <c r="L64" i="17"/>
  <c r="K64" i="17"/>
  <c r="I64" i="17"/>
  <c r="H64" i="17"/>
  <c r="F64" i="17"/>
  <c r="B64" i="17"/>
  <c r="L63" i="17"/>
  <c r="K63" i="17"/>
  <c r="I63" i="17"/>
  <c r="H63" i="17"/>
  <c r="F63" i="17"/>
  <c r="B63" i="17"/>
  <c r="L62" i="17"/>
  <c r="K62" i="17"/>
  <c r="I62" i="17"/>
  <c r="H62" i="17"/>
  <c r="F62" i="17"/>
  <c r="B62" i="17"/>
  <c r="L61" i="17"/>
  <c r="K61" i="17"/>
  <c r="I61" i="17"/>
  <c r="H61" i="17"/>
  <c r="F61" i="17"/>
  <c r="B61" i="17"/>
  <c r="L60" i="17"/>
  <c r="K60" i="17"/>
  <c r="I60" i="17"/>
  <c r="H60" i="17"/>
  <c r="F60" i="17"/>
  <c r="B60" i="17"/>
  <c r="J56" i="17"/>
  <c r="I56" i="17"/>
  <c r="H56" i="17"/>
  <c r="F56" i="17"/>
  <c r="E56" i="17"/>
  <c r="D56" i="17"/>
  <c r="C56" i="17"/>
  <c r="G56" i="17" s="1"/>
  <c r="K55" i="17"/>
  <c r="D202" i="17" s="1"/>
  <c r="H55" i="17"/>
  <c r="G55" i="17"/>
  <c r="F55" i="17"/>
  <c r="B53" i="17"/>
  <c r="B55" i="17" s="1"/>
  <c r="K51" i="17"/>
  <c r="L51" i="17" s="1"/>
  <c r="J51" i="17"/>
  <c r="I51" i="17"/>
  <c r="E51" i="17"/>
  <c r="F51" i="17" s="1"/>
  <c r="D51" i="17"/>
  <c r="C51" i="17"/>
  <c r="G51" i="17" s="1"/>
  <c r="M50" i="17"/>
  <c r="L50" i="17"/>
  <c r="K50" i="17"/>
  <c r="H50" i="17"/>
  <c r="H51" i="17" s="1"/>
  <c r="G50" i="17"/>
  <c r="F50" i="17"/>
  <c r="B48" i="17"/>
  <c r="B50" i="17" s="1"/>
  <c r="K46" i="17"/>
  <c r="J46" i="17"/>
  <c r="G46" i="17"/>
  <c r="I3" i="17" s="1"/>
  <c r="E46" i="17"/>
  <c r="F46" i="17" s="1"/>
  <c r="D46" i="17"/>
  <c r="C46" i="17"/>
  <c r="N46" i="17" s="1"/>
  <c r="N45" i="17"/>
  <c r="M45" i="17"/>
  <c r="L45" i="17"/>
  <c r="L46" i="17" s="1"/>
  <c r="I45" i="17"/>
  <c r="H45" i="17"/>
  <c r="F45" i="17"/>
  <c r="B43" i="17"/>
  <c r="B45" i="17" s="1"/>
  <c r="D36" i="17"/>
  <c r="B36" i="17"/>
  <c r="F35" i="17"/>
  <c r="E35" i="17"/>
  <c r="B35" i="17"/>
  <c r="E34" i="17"/>
  <c r="F34" i="17" s="1"/>
  <c r="B34" i="17"/>
  <c r="E33" i="17"/>
  <c r="B33" i="17"/>
  <c r="E32" i="17"/>
  <c r="G32" i="17" s="1"/>
  <c r="B32" i="17"/>
  <c r="E31" i="17"/>
  <c r="G31" i="17" s="1"/>
  <c r="D31" i="17"/>
  <c r="B31" i="17"/>
  <c r="E30" i="17"/>
  <c r="B30" i="17"/>
  <c r="E29" i="17"/>
  <c r="D29" i="17"/>
  <c r="G29" i="17" s="1"/>
  <c r="B29" i="17"/>
  <c r="E28" i="17"/>
  <c r="D28" i="17"/>
  <c r="G28" i="17" s="1"/>
  <c r="B28" i="17"/>
  <c r="F27" i="17"/>
  <c r="E27" i="17"/>
  <c r="B27" i="17"/>
  <c r="C23" i="17"/>
  <c r="F22" i="17"/>
  <c r="E22" i="17"/>
  <c r="D22" i="17"/>
  <c r="E21" i="17"/>
  <c r="F21" i="17" s="1"/>
  <c r="D21" i="17"/>
  <c r="D35" i="17" s="1"/>
  <c r="E20" i="17"/>
  <c r="C210" i="17" s="1"/>
  <c r="D20" i="17"/>
  <c r="F20" i="17" s="1"/>
  <c r="E19" i="17"/>
  <c r="C209" i="17" s="1"/>
  <c r="D19" i="17"/>
  <c r="D33" i="17" s="1"/>
  <c r="G33" i="17" s="1"/>
  <c r="E18" i="17"/>
  <c r="F18" i="17" s="1"/>
  <c r="D18" i="17"/>
  <c r="D32" i="17" s="1"/>
  <c r="E17" i="17"/>
  <c r="F31" i="17" s="1"/>
  <c r="D17" i="17"/>
  <c r="F16" i="17"/>
  <c r="E16" i="17"/>
  <c r="F30" i="17" s="1"/>
  <c r="D16" i="17"/>
  <c r="D30" i="17" s="1"/>
  <c r="G30" i="17" s="1"/>
  <c r="E15" i="17"/>
  <c r="C205" i="17" s="1"/>
  <c r="D15" i="17"/>
  <c r="F14" i="17"/>
  <c r="E14" i="17"/>
  <c r="F28" i="17" s="1"/>
  <c r="D14" i="17"/>
  <c r="E13" i="17"/>
  <c r="F13" i="17" s="1"/>
  <c r="D13" i="17"/>
  <c r="D27" i="17" s="1"/>
  <c r="E12" i="17"/>
  <c r="C202" i="17" s="1"/>
  <c r="D12" i="17"/>
  <c r="F12" i="17" s="1"/>
  <c r="E11" i="17"/>
  <c r="C201" i="17" s="1"/>
  <c r="D11" i="17"/>
  <c r="E10" i="17"/>
  <c r="F10" i="17" s="1"/>
  <c r="D10" i="17"/>
  <c r="D23" i="17" s="1"/>
  <c r="E3" i="17"/>
  <c r="G1" i="17"/>
  <c r="C199" i="16"/>
  <c r="C182" i="16"/>
  <c r="I175" i="16"/>
  <c r="C183" i="16" s="1"/>
  <c r="G175" i="16"/>
  <c r="F175" i="16"/>
  <c r="C181" i="16" s="1"/>
  <c r="C174" i="16"/>
  <c r="J174" i="16" s="1"/>
  <c r="B174" i="16"/>
  <c r="B173" i="16"/>
  <c r="B172" i="16"/>
  <c r="B171" i="16"/>
  <c r="D170" i="16"/>
  <c r="C170" i="16"/>
  <c r="J170" i="16" s="1"/>
  <c r="B170" i="16"/>
  <c r="B169" i="16"/>
  <c r="B168" i="16"/>
  <c r="B167" i="16"/>
  <c r="D166" i="16"/>
  <c r="C166" i="16"/>
  <c r="J166" i="16" s="1"/>
  <c r="B166" i="16"/>
  <c r="B165" i="16"/>
  <c r="B164" i="16"/>
  <c r="H157" i="16"/>
  <c r="I157" i="16" s="1"/>
  <c r="G157" i="16"/>
  <c r="E157" i="16"/>
  <c r="F157" i="16" s="1"/>
  <c r="D157" i="16"/>
  <c r="C157" i="16"/>
  <c r="J156" i="16"/>
  <c r="I156" i="16"/>
  <c r="G156" i="16"/>
  <c r="F156" i="16"/>
  <c r="J155" i="16"/>
  <c r="I155" i="16"/>
  <c r="G155" i="16"/>
  <c r="F155" i="16"/>
  <c r="J154" i="16"/>
  <c r="I154" i="16"/>
  <c r="G154" i="16"/>
  <c r="F154" i="16"/>
  <c r="J153" i="16"/>
  <c r="I153" i="16"/>
  <c r="G153" i="16"/>
  <c r="F153" i="16"/>
  <c r="J152" i="16"/>
  <c r="I152" i="16"/>
  <c r="G152" i="16"/>
  <c r="F152" i="16"/>
  <c r="J151" i="16"/>
  <c r="I151" i="16"/>
  <c r="G151" i="16"/>
  <c r="F151" i="16"/>
  <c r="H147" i="16"/>
  <c r="J147" i="16" s="1"/>
  <c r="G147" i="16"/>
  <c r="E147" i="16"/>
  <c r="F147" i="16" s="1"/>
  <c r="D147" i="16"/>
  <c r="C147" i="16"/>
  <c r="J146" i="16"/>
  <c r="I146" i="16"/>
  <c r="G146" i="16"/>
  <c r="F146" i="16"/>
  <c r="J145" i="16"/>
  <c r="I145" i="16"/>
  <c r="G145" i="16"/>
  <c r="F145" i="16"/>
  <c r="H137" i="16"/>
  <c r="J137" i="16" s="1"/>
  <c r="G137" i="16"/>
  <c r="E137" i="16"/>
  <c r="F137" i="16" s="1"/>
  <c r="D137" i="16"/>
  <c r="C137" i="16"/>
  <c r="J136" i="16"/>
  <c r="I136" i="16"/>
  <c r="G136" i="16"/>
  <c r="F136" i="16"/>
  <c r="J135" i="16"/>
  <c r="I135" i="16"/>
  <c r="G135" i="16"/>
  <c r="F135" i="16"/>
  <c r="H131" i="16"/>
  <c r="I131" i="16" s="1"/>
  <c r="G131" i="16"/>
  <c r="E131" i="16"/>
  <c r="F131" i="16" s="1"/>
  <c r="D131" i="16"/>
  <c r="C131" i="16"/>
  <c r="J130" i="16"/>
  <c r="I130" i="16"/>
  <c r="G130" i="16"/>
  <c r="F130" i="16"/>
  <c r="J129" i="16"/>
  <c r="I129" i="16"/>
  <c r="G129" i="16"/>
  <c r="F129" i="16"/>
  <c r="H125" i="16"/>
  <c r="I125" i="16" s="1"/>
  <c r="G125" i="16"/>
  <c r="E125" i="16"/>
  <c r="F125" i="16" s="1"/>
  <c r="D125" i="16"/>
  <c r="C125" i="16"/>
  <c r="J124" i="16"/>
  <c r="I124" i="16"/>
  <c r="G124" i="16"/>
  <c r="F124" i="16"/>
  <c r="J123" i="16"/>
  <c r="I123" i="16"/>
  <c r="G123" i="16"/>
  <c r="F123" i="16"/>
  <c r="J122" i="16"/>
  <c r="I122" i="16"/>
  <c r="G122" i="16"/>
  <c r="F122" i="16"/>
  <c r="J121" i="16"/>
  <c r="I121" i="16"/>
  <c r="G121" i="16"/>
  <c r="F121" i="16"/>
  <c r="H117" i="16"/>
  <c r="I117" i="16" s="1"/>
  <c r="G117" i="16"/>
  <c r="E117" i="16"/>
  <c r="F117" i="16" s="1"/>
  <c r="D117" i="16"/>
  <c r="C117" i="16"/>
  <c r="J116" i="16"/>
  <c r="I116" i="16"/>
  <c r="G116" i="16"/>
  <c r="F116" i="16"/>
  <c r="J115" i="16"/>
  <c r="I115" i="16"/>
  <c r="G115" i="16"/>
  <c r="F115" i="16"/>
  <c r="J114" i="16"/>
  <c r="I114" i="16"/>
  <c r="G114" i="16"/>
  <c r="F114" i="16"/>
  <c r="J113" i="16"/>
  <c r="I113" i="16"/>
  <c r="G113" i="16"/>
  <c r="F113" i="16"/>
  <c r="J112" i="16"/>
  <c r="I112" i="16"/>
  <c r="G112" i="16"/>
  <c r="F112" i="16"/>
  <c r="J111" i="16"/>
  <c r="I111" i="16"/>
  <c r="G111" i="16"/>
  <c r="F111" i="16"/>
  <c r="H107" i="16"/>
  <c r="J107" i="16" s="1"/>
  <c r="E107" i="16"/>
  <c r="G107" i="16" s="1"/>
  <c r="D107" i="16"/>
  <c r="C107" i="16"/>
  <c r="J106" i="16"/>
  <c r="I106" i="16"/>
  <c r="G106" i="16"/>
  <c r="F106" i="16"/>
  <c r="J105" i="16"/>
  <c r="I105" i="16"/>
  <c r="G105" i="16"/>
  <c r="F105" i="16"/>
  <c r="J104" i="16"/>
  <c r="I104" i="16"/>
  <c r="G104" i="16"/>
  <c r="F104" i="16"/>
  <c r="J103" i="16"/>
  <c r="I103" i="16"/>
  <c r="G103" i="16"/>
  <c r="F103" i="16"/>
  <c r="J102" i="16"/>
  <c r="I102" i="16"/>
  <c r="G102" i="16"/>
  <c r="F102" i="16"/>
  <c r="J101" i="16"/>
  <c r="I101" i="16"/>
  <c r="G101" i="16"/>
  <c r="F101" i="16"/>
  <c r="J100" i="16"/>
  <c r="I100" i="16"/>
  <c r="G100" i="16"/>
  <c r="F100" i="16"/>
  <c r="J99" i="16"/>
  <c r="I99" i="16"/>
  <c r="G99" i="16"/>
  <c r="F99" i="16"/>
  <c r="J98" i="16"/>
  <c r="I98" i="16"/>
  <c r="G98" i="16"/>
  <c r="F98" i="16"/>
  <c r="J97" i="16"/>
  <c r="I97" i="16"/>
  <c r="G97" i="16"/>
  <c r="F97" i="16"/>
  <c r="J96" i="16"/>
  <c r="I96" i="16"/>
  <c r="G96" i="16"/>
  <c r="F96" i="16"/>
  <c r="J95" i="16"/>
  <c r="I95" i="16"/>
  <c r="G95" i="16"/>
  <c r="F95" i="16"/>
  <c r="H91" i="16"/>
  <c r="J91" i="16" s="1"/>
  <c r="E91" i="16"/>
  <c r="G91" i="16" s="1"/>
  <c r="D91" i="16"/>
  <c r="C91" i="16"/>
  <c r="J90" i="16"/>
  <c r="I90" i="16"/>
  <c r="G90" i="16"/>
  <c r="F90" i="16"/>
  <c r="J89" i="16"/>
  <c r="I89" i="16"/>
  <c r="G89" i="16"/>
  <c r="F89" i="16"/>
  <c r="J88" i="16"/>
  <c r="I88" i="16"/>
  <c r="G88" i="16"/>
  <c r="F88" i="16"/>
  <c r="J87" i="16"/>
  <c r="I87" i="16"/>
  <c r="G87" i="16"/>
  <c r="F87" i="16"/>
  <c r="J86" i="16"/>
  <c r="I86" i="16"/>
  <c r="G86" i="16"/>
  <c r="F86" i="16"/>
  <c r="J85" i="16"/>
  <c r="I85" i="16"/>
  <c r="G85" i="16"/>
  <c r="F85" i="16"/>
  <c r="J84" i="16"/>
  <c r="I84" i="16"/>
  <c r="G84" i="16"/>
  <c r="F84" i="16"/>
  <c r="J83" i="16"/>
  <c r="I83" i="16"/>
  <c r="G83" i="16"/>
  <c r="F83" i="16"/>
  <c r="J82" i="16"/>
  <c r="I82" i="16"/>
  <c r="G82" i="16"/>
  <c r="F82" i="16"/>
  <c r="J81" i="16"/>
  <c r="I81" i="16"/>
  <c r="G81" i="16"/>
  <c r="F81" i="16"/>
  <c r="J80" i="16"/>
  <c r="I80" i="16"/>
  <c r="G80" i="16"/>
  <c r="F80" i="16"/>
  <c r="I73" i="16"/>
  <c r="H73" i="16"/>
  <c r="G73" i="16"/>
  <c r="F73" i="16"/>
  <c r="E73" i="16"/>
  <c r="D73" i="16"/>
  <c r="C73" i="16"/>
  <c r="L73" i="16" s="1"/>
  <c r="J72" i="16"/>
  <c r="L72" i="16" s="1"/>
  <c r="G72" i="16"/>
  <c r="F72" i="16"/>
  <c r="J71" i="16"/>
  <c r="L71" i="16" s="1"/>
  <c r="G71" i="16"/>
  <c r="F71" i="16"/>
  <c r="J70" i="16"/>
  <c r="L70" i="16" s="1"/>
  <c r="G70" i="16"/>
  <c r="F70" i="16"/>
  <c r="L69" i="16"/>
  <c r="K69" i="16"/>
  <c r="J69" i="16"/>
  <c r="G69" i="16"/>
  <c r="F69" i="16"/>
  <c r="L68" i="16"/>
  <c r="K68" i="16"/>
  <c r="J68" i="16"/>
  <c r="G68" i="16"/>
  <c r="F68" i="16"/>
  <c r="J67" i="16"/>
  <c r="L67" i="16" s="1"/>
  <c r="G67" i="16"/>
  <c r="F67" i="16"/>
  <c r="K66" i="16"/>
  <c r="J66" i="16"/>
  <c r="L66" i="16" s="1"/>
  <c r="G66" i="16"/>
  <c r="F66" i="16"/>
  <c r="L65" i="16"/>
  <c r="K65" i="16"/>
  <c r="J65" i="16"/>
  <c r="J73" i="16" s="1"/>
  <c r="G65" i="16"/>
  <c r="F65" i="16"/>
  <c r="J61" i="16"/>
  <c r="K61" i="16" s="1"/>
  <c r="I61" i="16"/>
  <c r="H61" i="16"/>
  <c r="G61" i="16"/>
  <c r="D61" i="16"/>
  <c r="C61" i="16"/>
  <c r="L61" i="16" s="1"/>
  <c r="L60" i="16"/>
  <c r="K60" i="16"/>
  <c r="I60" i="16"/>
  <c r="H60" i="16"/>
  <c r="F60" i="16"/>
  <c r="L59" i="16"/>
  <c r="K59" i="16"/>
  <c r="I59" i="16"/>
  <c r="H59" i="16"/>
  <c r="F59" i="16"/>
  <c r="B59" i="16"/>
  <c r="L58" i="16"/>
  <c r="F30" i="16" s="1"/>
  <c r="K58" i="16"/>
  <c r="I58" i="16"/>
  <c r="H58" i="16"/>
  <c r="F58" i="16"/>
  <c r="L57" i="16"/>
  <c r="K57" i="16"/>
  <c r="I57" i="16"/>
  <c r="H57" i="16"/>
  <c r="F57" i="16"/>
  <c r="L56" i="16"/>
  <c r="K56" i="16"/>
  <c r="I56" i="16"/>
  <c r="H56" i="16"/>
  <c r="F56" i="16"/>
  <c r="L55" i="16"/>
  <c r="K55" i="16"/>
  <c r="I55" i="16"/>
  <c r="H55" i="16"/>
  <c r="F55" i="16"/>
  <c r="B55" i="16"/>
  <c r="L54" i="16"/>
  <c r="K54" i="16"/>
  <c r="I54" i="16"/>
  <c r="H54" i="16"/>
  <c r="F54" i="16"/>
  <c r="L53" i="16"/>
  <c r="K53" i="16"/>
  <c r="I53" i="16"/>
  <c r="H53" i="16"/>
  <c r="F53" i="16"/>
  <c r="B51" i="16"/>
  <c r="J49" i="16"/>
  <c r="K49" i="16" s="1"/>
  <c r="I49" i="16"/>
  <c r="H49" i="16"/>
  <c r="F49" i="16"/>
  <c r="E49" i="16"/>
  <c r="D49" i="16"/>
  <c r="C49" i="16"/>
  <c r="L49" i="16" s="1"/>
  <c r="L48" i="16"/>
  <c r="F33" i="16" s="1"/>
  <c r="K48" i="16"/>
  <c r="J48" i="16"/>
  <c r="G48" i="16"/>
  <c r="F48" i="16"/>
  <c r="I44" i="16"/>
  <c r="H44" i="16"/>
  <c r="E44" i="16"/>
  <c r="F44" i="16" s="1"/>
  <c r="D44" i="16"/>
  <c r="C44" i="16"/>
  <c r="G44" i="16" s="1"/>
  <c r="J43" i="16"/>
  <c r="D164" i="16" s="1"/>
  <c r="G43" i="16"/>
  <c r="F43" i="16"/>
  <c r="B34" i="16"/>
  <c r="E33" i="16"/>
  <c r="D173" i="16" s="1"/>
  <c r="D33" i="16"/>
  <c r="G33" i="16" s="1"/>
  <c r="B33" i="16"/>
  <c r="F32" i="16"/>
  <c r="E32" i="16"/>
  <c r="D172" i="16" s="1"/>
  <c r="B32" i="16"/>
  <c r="B60" i="16" s="1"/>
  <c r="F31" i="16"/>
  <c r="E31" i="16"/>
  <c r="B31" i="16"/>
  <c r="E30" i="16"/>
  <c r="B30" i="16"/>
  <c r="B58" i="16" s="1"/>
  <c r="G29" i="16"/>
  <c r="F29" i="16"/>
  <c r="E29" i="16"/>
  <c r="D169" i="16" s="1"/>
  <c r="D29" i="16"/>
  <c r="B29" i="16"/>
  <c r="B57" i="16" s="1"/>
  <c r="F28" i="16"/>
  <c r="E28" i="16"/>
  <c r="D168" i="16" s="1"/>
  <c r="D28" i="16"/>
  <c r="B28" i="16"/>
  <c r="B56" i="16" s="1"/>
  <c r="F27" i="16"/>
  <c r="E27" i="16"/>
  <c r="D167" i="16" s="1"/>
  <c r="B27" i="16"/>
  <c r="F26" i="16"/>
  <c r="E26" i="16"/>
  <c r="B26" i="16"/>
  <c r="B54" i="16" s="1"/>
  <c r="F25" i="16"/>
  <c r="E25" i="16"/>
  <c r="D165" i="16" s="1"/>
  <c r="D25" i="16"/>
  <c r="G25" i="16" s="1"/>
  <c r="B25" i="16"/>
  <c r="B53" i="16" s="1"/>
  <c r="C21" i="16"/>
  <c r="E20" i="16"/>
  <c r="F20" i="16" s="1"/>
  <c r="D20" i="16"/>
  <c r="D34" i="16" s="1"/>
  <c r="F19" i="16"/>
  <c r="E19" i="16"/>
  <c r="C173" i="16" s="1"/>
  <c r="D19" i="16"/>
  <c r="F18" i="16"/>
  <c r="E18" i="16"/>
  <c r="C172" i="16" s="1"/>
  <c r="D18" i="16"/>
  <c r="D32" i="16" s="1"/>
  <c r="E17" i="16"/>
  <c r="F17" i="16" s="1"/>
  <c r="D17" i="16"/>
  <c r="D31" i="16" s="1"/>
  <c r="E16" i="16"/>
  <c r="F16" i="16" s="1"/>
  <c r="D16" i="16"/>
  <c r="D30" i="16" s="1"/>
  <c r="G30" i="16" s="1"/>
  <c r="F15" i="16"/>
  <c r="E15" i="16"/>
  <c r="C169" i="16" s="1"/>
  <c r="D15" i="16"/>
  <c r="E14" i="16"/>
  <c r="C168" i="16" s="1"/>
  <c r="D14" i="16"/>
  <c r="E13" i="16"/>
  <c r="C167" i="16" s="1"/>
  <c r="D13" i="16"/>
  <c r="D27" i="16" s="1"/>
  <c r="E12" i="16"/>
  <c r="F12" i="16" s="1"/>
  <c r="D12" i="16"/>
  <c r="D21" i="16" s="1"/>
  <c r="G2" i="16" s="1"/>
  <c r="F11" i="16"/>
  <c r="E11" i="16"/>
  <c r="C165" i="16" s="1"/>
  <c r="D11" i="16"/>
  <c r="F10" i="16"/>
  <c r="E10" i="16"/>
  <c r="C164" i="16" s="1"/>
  <c r="D10" i="16"/>
  <c r="I3" i="16"/>
  <c r="E3" i="16"/>
  <c r="G1" i="16"/>
  <c r="D108" i="20" l="1"/>
  <c r="H115" i="20"/>
  <c r="H113" i="20"/>
  <c r="F10" i="20"/>
  <c r="H107" i="20"/>
  <c r="J111" i="20"/>
  <c r="J110" i="20"/>
  <c r="E108" i="20"/>
  <c r="J109" i="20"/>
  <c r="J108" i="20"/>
  <c r="D106" i="20"/>
  <c r="E106" i="20" s="1"/>
  <c r="H108" i="20"/>
  <c r="F11" i="20"/>
  <c r="G50" i="20"/>
  <c r="L49" i="20"/>
  <c r="F50" i="20"/>
  <c r="J50" i="20"/>
  <c r="K50" i="20" s="1"/>
  <c r="G45" i="20"/>
  <c r="F45" i="20"/>
  <c r="L45" i="20"/>
  <c r="G28" i="20"/>
  <c r="M71" i="20"/>
  <c r="E107" i="20"/>
  <c r="F99" i="20"/>
  <c r="G29" i="20"/>
  <c r="G33" i="20"/>
  <c r="I3" i="20"/>
  <c r="G30" i="20"/>
  <c r="F74" i="20"/>
  <c r="F19" i="20"/>
  <c r="K62" i="20"/>
  <c r="G88" i="20"/>
  <c r="F16" i="20"/>
  <c r="I62" i="20"/>
  <c r="L72" i="20"/>
  <c r="I88" i="20"/>
  <c r="G74" i="20"/>
  <c r="L66" i="20"/>
  <c r="J88" i="20"/>
  <c r="J99" i="20"/>
  <c r="F13" i="20"/>
  <c r="H62" i="20"/>
  <c r="M68" i="20"/>
  <c r="F17" i="20"/>
  <c r="E21" i="20"/>
  <c r="E22" i="20" s="1"/>
  <c r="G27" i="20"/>
  <c r="D32" i="20"/>
  <c r="D35" i="20" s="1"/>
  <c r="F18" i="20"/>
  <c r="M67" i="20"/>
  <c r="F88" i="20"/>
  <c r="L62" i="20"/>
  <c r="G99" i="20"/>
  <c r="H106" i="20"/>
  <c r="F20" i="20"/>
  <c r="E111" i="20"/>
  <c r="E115" i="20"/>
  <c r="G26" i="20"/>
  <c r="G31" i="20"/>
  <c r="C129" i="20"/>
  <c r="D126" i="20"/>
  <c r="D125" i="20"/>
  <c r="D22" i="20"/>
  <c r="G2" i="20" s="1"/>
  <c r="M69" i="20"/>
  <c r="F14" i="20"/>
  <c r="I99" i="20"/>
  <c r="C114" i="20"/>
  <c r="C116" i="20"/>
  <c r="D110" i="20"/>
  <c r="E110" i="20" s="1"/>
  <c r="L73" i="20"/>
  <c r="F15" i="20"/>
  <c r="L70" i="20"/>
  <c r="K74" i="20"/>
  <c r="D109" i="20"/>
  <c r="C112" i="20"/>
  <c r="E113" i="20"/>
  <c r="F20" i="12"/>
  <c r="D33" i="12"/>
  <c r="H126" i="18"/>
  <c r="E126" i="18"/>
  <c r="J126" i="18"/>
  <c r="E124" i="18"/>
  <c r="H124" i="18"/>
  <c r="J124" i="18"/>
  <c r="L62" i="18"/>
  <c r="D25" i="18"/>
  <c r="G20" i="18"/>
  <c r="J128" i="18"/>
  <c r="H128" i="18"/>
  <c r="D128" i="18"/>
  <c r="G23" i="18"/>
  <c r="K62" i="18"/>
  <c r="E24" i="18"/>
  <c r="D138" i="18"/>
  <c r="J129" i="18"/>
  <c r="H129" i="18"/>
  <c r="L39" i="18"/>
  <c r="H45" i="18"/>
  <c r="K54" i="18"/>
  <c r="E16" i="18"/>
  <c r="G22" i="18"/>
  <c r="I45" i="18"/>
  <c r="K49" i="18"/>
  <c r="K50" i="18" s="1"/>
  <c r="L54" i="18"/>
  <c r="K59" i="18"/>
  <c r="G62" i="18"/>
  <c r="F11" i="18"/>
  <c r="F24" i="18"/>
  <c r="L49" i="18"/>
  <c r="J50" i="18"/>
  <c r="L50" i="18" s="1"/>
  <c r="C125" i="18"/>
  <c r="C130" i="18" s="1"/>
  <c r="F13" i="18"/>
  <c r="F14" i="18"/>
  <c r="F21" i="18"/>
  <c r="K61" i="18"/>
  <c r="G87" i="18"/>
  <c r="D125" i="18"/>
  <c r="D16" i="18"/>
  <c r="L34" i="18"/>
  <c r="G21" i="18"/>
  <c r="C127" i="18"/>
  <c r="F23" i="18"/>
  <c r="F15" i="18"/>
  <c r="G2" i="17"/>
  <c r="D221" i="17"/>
  <c r="E210" i="17"/>
  <c r="J210" i="17"/>
  <c r="H210" i="17"/>
  <c r="E202" i="17"/>
  <c r="J202" i="17"/>
  <c r="H202" i="17"/>
  <c r="L85" i="17"/>
  <c r="L73" i="17"/>
  <c r="J201" i="17"/>
  <c r="H201" i="17"/>
  <c r="E201" i="17"/>
  <c r="G35" i="17"/>
  <c r="I1" i="17"/>
  <c r="M46" i="17"/>
  <c r="J209" i="17"/>
  <c r="H209" i="17"/>
  <c r="E209" i="17"/>
  <c r="H205" i="17"/>
  <c r="J205" i="17"/>
  <c r="E205" i="17"/>
  <c r="F17" i="17"/>
  <c r="G27" i="17"/>
  <c r="F32" i="17"/>
  <c r="D34" i="17"/>
  <c r="D37" i="17" s="1"/>
  <c r="C37" i="17" s="1"/>
  <c r="H46" i="17"/>
  <c r="L55" i="17"/>
  <c r="K77" i="17"/>
  <c r="F85" i="17"/>
  <c r="C200" i="17"/>
  <c r="C204" i="17"/>
  <c r="C208" i="17"/>
  <c r="E23" i="17"/>
  <c r="K56" i="17"/>
  <c r="L56" i="17" s="1"/>
  <c r="H67" i="17"/>
  <c r="J73" i="17"/>
  <c r="K73" i="17" s="1"/>
  <c r="K79" i="17"/>
  <c r="F118" i="17"/>
  <c r="F187" i="17"/>
  <c r="F193" i="17"/>
  <c r="C203" i="17"/>
  <c r="C207" i="17"/>
  <c r="C211" i="17"/>
  <c r="H212" i="17"/>
  <c r="F29" i="17"/>
  <c r="M51" i="17"/>
  <c r="I67" i="17"/>
  <c r="K71" i="17"/>
  <c r="K84" i="17"/>
  <c r="G118" i="17"/>
  <c r="G187" i="17"/>
  <c r="G193" i="17"/>
  <c r="I46" i="17"/>
  <c r="M55" i="17"/>
  <c r="F15" i="17"/>
  <c r="M56" i="17"/>
  <c r="L71" i="17"/>
  <c r="J85" i="17"/>
  <c r="C206" i="17"/>
  <c r="F33" i="17"/>
  <c r="F11" i="17"/>
  <c r="F19" i="17"/>
  <c r="H169" i="16"/>
  <c r="E169" i="16"/>
  <c r="J169" i="16"/>
  <c r="H173" i="16"/>
  <c r="E173" i="16"/>
  <c r="J173" i="16"/>
  <c r="H164" i="16"/>
  <c r="E164" i="16"/>
  <c r="J164" i="16"/>
  <c r="J167" i="16"/>
  <c r="H167" i="16"/>
  <c r="E167" i="16"/>
  <c r="G31" i="16"/>
  <c r="K73" i="16"/>
  <c r="E34" i="16"/>
  <c r="C187" i="16"/>
  <c r="D183" i="16"/>
  <c r="J168" i="16"/>
  <c r="H168" i="16"/>
  <c r="E168" i="16"/>
  <c r="D182" i="16"/>
  <c r="H165" i="16"/>
  <c r="E165" i="16"/>
  <c r="J165" i="16"/>
  <c r="J172" i="16"/>
  <c r="H172" i="16"/>
  <c r="E172" i="16"/>
  <c r="F14" i="16"/>
  <c r="K70" i="16"/>
  <c r="I147" i="16"/>
  <c r="F13" i="16"/>
  <c r="E21" i="16"/>
  <c r="D26" i="16"/>
  <c r="G26" i="16" s="1"/>
  <c r="G27" i="16"/>
  <c r="G49" i="16"/>
  <c r="K71" i="16"/>
  <c r="F91" i="16"/>
  <c r="F107" i="16"/>
  <c r="C171" i="16"/>
  <c r="I107" i="16"/>
  <c r="G32" i="16"/>
  <c r="D171" i="16"/>
  <c r="I91" i="16"/>
  <c r="I137" i="16"/>
  <c r="D35" i="16"/>
  <c r="J44" i="16"/>
  <c r="K67" i="16"/>
  <c r="J117" i="16"/>
  <c r="J125" i="16"/>
  <c r="J131" i="16"/>
  <c r="J157" i="16"/>
  <c r="E166" i="16"/>
  <c r="E170" i="16"/>
  <c r="K43" i="16"/>
  <c r="L43" i="16" s="1"/>
  <c r="G28" i="16"/>
  <c r="E35" i="16"/>
  <c r="K72" i="16"/>
  <c r="H166" i="16"/>
  <c r="H170" i="16"/>
  <c r="H174" i="16"/>
  <c r="H112" i="20" l="1"/>
  <c r="J112" i="20"/>
  <c r="E116" i="20"/>
  <c r="H116" i="20"/>
  <c r="J116" i="20"/>
  <c r="E114" i="20"/>
  <c r="H114" i="20"/>
  <c r="J114" i="20"/>
  <c r="L50" i="20"/>
  <c r="G32" i="20"/>
  <c r="C117" i="20"/>
  <c r="F21" i="20"/>
  <c r="M74" i="20"/>
  <c r="F34" i="20" s="1"/>
  <c r="L74" i="20"/>
  <c r="E34" i="20"/>
  <c r="F22" i="20"/>
  <c r="G3" i="20"/>
  <c r="E112" i="20"/>
  <c r="E109" i="20"/>
  <c r="J130" i="18"/>
  <c r="H130" i="18"/>
  <c r="G2" i="18"/>
  <c r="C25" i="18"/>
  <c r="D129" i="18"/>
  <c r="G24" i="18"/>
  <c r="E128" i="18"/>
  <c r="F16" i="18"/>
  <c r="G3" i="18"/>
  <c r="J125" i="18"/>
  <c r="H125" i="18"/>
  <c r="E125" i="18"/>
  <c r="D130" i="18"/>
  <c r="C135" i="18" s="1"/>
  <c r="D136" i="18" s="1"/>
  <c r="E127" i="18"/>
  <c r="H127" i="18"/>
  <c r="J127" i="18"/>
  <c r="E25" i="18"/>
  <c r="G34" i="17"/>
  <c r="J204" i="17"/>
  <c r="H204" i="17"/>
  <c r="E204" i="17"/>
  <c r="C213" i="17"/>
  <c r="J200" i="17"/>
  <c r="H200" i="17"/>
  <c r="E200" i="17"/>
  <c r="J203" i="17"/>
  <c r="H203" i="17"/>
  <c r="E203" i="17"/>
  <c r="G3" i="17"/>
  <c r="F23" i="17"/>
  <c r="E206" i="17"/>
  <c r="J206" i="17"/>
  <c r="H206" i="17"/>
  <c r="K85" i="17"/>
  <c r="E36" i="17"/>
  <c r="D212" i="17"/>
  <c r="J211" i="17"/>
  <c r="H211" i="17"/>
  <c r="E211" i="17"/>
  <c r="J208" i="17"/>
  <c r="H208" i="17"/>
  <c r="E208" i="17"/>
  <c r="J207" i="17"/>
  <c r="H207" i="17"/>
  <c r="E207" i="17"/>
  <c r="D175" i="16"/>
  <c r="C180" i="16" s="1"/>
  <c r="D181" i="16" s="1"/>
  <c r="G35" i="16"/>
  <c r="I1" i="16"/>
  <c r="F35" i="16"/>
  <c r="F21" i="16"/>
  <c r="G3" i="16"/>
  <c r="E171" i="16"/>
  <c r="J171" i="16"/>
  <c r="H171" i="16"/>
  <c r="D174" i="16"/>
  <c r="E174" i="16" s="1"/>
  <c r="G34" i="16"/>
  <c r="F34" i="16"/>
  <c r="L44" i="16"/>
  <c r="K44" i="16"/>
  <c r="C175" i="16"/>
  <c r="C118" i="20" l="1"/>
  <c r="J118" i="20" s="1"/>
  <c r="H117" i="20"/>
  <c r="J117" i="20"/>
  <c r="G34" i="20"/>
  <c r="D117" i="20"/>
  <c r="E35" i="20"/>
  <c r="I4" i="20"/>
  <c r="G4" i="20"/>
  <c r="E129" i="18"/>
  <c r="I1" i="18"/>
  <c r="G25" i="18"/>
  <c r="F25" i="18"/>
  <c r="E130" i="18"/>
  <c r="I2" i="18"/>
  <c r="I4" i="18"/>
  <c r="G4" i="18"/>
  <c r="J213" i="17"/>
  <c r="H213" i="17"/>
  <c r="E212" i="17"/>
  <c r="D213" i="17"/>
  <c r="C218" i="17" s="1"/>
  <c r="D219" i="17" s="1"/>
  <c r="I2" i="17"/>
  <c r="G4" i="17"/>
  <c r="I4" i="17"/>
  <c r="G36" i="17"/>
  <c r="E37" i="17"/>
  <c r="F36" i="17"/>
  <c r="J175" i="16"/>
  <c r="H175" i="16"/>
  <c r="E175" i="16"/>
  <c r="I2" i="16"/>
  <c r="I4" i="16"/>
  <c r="G4" i="16"/>
  <c r="H118" i="20" l="1"/>
  <c r="E117" i="20"/>
  <c r="D118" i="20"/>
  <c r="I1" i="20"/>
  <c r="I2" i="20" s="1"/>
  <c r="G35" i="20"/>
  <c r="F35" i="20"/>
  <c r="G37" i="17"/>
  <c r="F37" i="17"/>
  <c r="E213" i="17"/>
  <c r="C123" i="20" l="1"/>
  <c r="D124" i="20" s="1"/>
  <c r="E118" i="20"/>
  <c r="I72" i="12"/>
  <c r="J72" i="12"/>
  <c r="I73" i="12"/>
  <c r="J73" i="12"/>
  <c r="I74" i="12"/>
  <c r="J74" i="12"/>
  <c r="I75" i="12"/>
  <c r="J75" i="12"/>
  <c r="I76" i="12"/>
  <c r="J76" i="12"/>
  <c r="F72" i="12"/>
  <c r="G72" i="12"/>
  <c r="F73" i="12"/>
  <c r="G73" i="12"/>
  <c r="F74" i="12"/>
  <c r="G74" i="12"/>
  <c r="F75" i="12"/>
  <c r="G75" i="12"/>
  <c r="F76" i="12"/>
  <c r="G76" i="12"/>
  <c r="L45" i="12"/>
  <c r="L46" i="12"/>
  <c r="L47" i="12"/>
  <c r="L48" i="12"/>
  <c r="L49" i="12"/>
  <c r="L50" i="12"/>
  <c r="L51" i="12"/>
  <c r="L44" i="12"/>
  <c r="I71" i="12"/>
  <c r="F11" i="12"/>
  <c r="F12" i="12"/>
  <c r="F13" i="12"/>
  <c r="F14" i="12"/>
  <c r="F15" i="12"/>
  <c r="F16" i="12"/>
  <c r="F17" i="12"/>
  <c r="F18" i="12"/>
  <c r="F19" i="12"/>
  <c r="K49" i="12" l="1"/>
  <c r="F31" i="12"/>
  <c r="K50" i="12"/>
  <c r="K51" i="12"/>
  <c r="F33" i="12"/>
  <c r="H45" i="12"/>
  <c r="I45" i="12"/>
  <c r="H46" i="12"/>
  <c r="I46" i="12"/>
  <c r="H47" i="12"/>
  <c r="I47" i="12"/>
  <c r="H48" i="12"/>
  <c r="I48" i="12"/>
  <c r="H49" i="12"/>
  <c r="I49" i="12"/>
  <c r="H50" i="12"/>
  <c r="I50" i="12"/>
  <c r="H51" i="12"/>
  <c r="I51" i="12"/>
  <c r="F45" i="12"/>
  <c r="F46" i="12"/>
  <c r="F47" i="12"/>
  <c r="F48" i="12"/>
  <c r="F49" i="12"/>
  <c r="F50" i="12"/>
  <c r="F51" i="12"/>
  <c r="F32" i="12"/>
  <c r="E27" i="12"/>
  <c r="D99" i="12" s="1"/>
  <c r="E99" i="12" s="1"/>
  <c r="E28" i="12"/>
  <c r="D100" i="12" s="1"/>
  <c r="E100" i="12" s="1"/>
  <c r="E29" i="12"/>
  <c r="D101" i="12" s="1"/>
  <c r="E101" i="12" s="1"/>
  <c r="E30" i="12"/>
  <c r="D102" i="12" s="1"/>
  <c r="E102" i="12" s="1"/>
  <c r="E31" i="12"/>
  <c r="D103" i="12" s="1"/>
  <c r="E103" i="12" s="1"/>
  <c r="E32" i="12"/>
  <c r="D104" i="12" s="1"/>
  <c r="E104" i="12" s="1"/>
  <c r="E33" i="12"/>
  <c r="D105" i="12" s="1"/>
  <c r="E105" i="12" s="1"/>
  <c r="E26" i="12"/>
  <c r="D98" i="12" s="1"/>
  <c r="E98" i="12" s="1"/>
  <c r="B45" i="12"/>
  <c r="B46" i="12"/>
  <c r="B47" i="12"/>
  <c r="B48" i="12"/>
  <c r="B49" i="12"/>
  <c r="B50" i="12"/>
  <c r="B51" i="12"/>
  <c r="H88" i="12"/>
  <c r="K45" i="12"/>
  <c r="F27" i="12"/>
  <c r="K46" i="12"/>
  <c r="F28" i="12"/>
  <c r="K47" i="12"/>
  <c r="F29" i="12"/>
  <c r="K48" i="12"/>
  <c r="F30" i="12"/>
  <c r="K56" i="12" l="1"/>
  <c r="M56" i="12" s="1"/>
  <c r="K57" i="12"/>
  <c r="M57" i="12" s="1"/>
  <c r="K58" i="12"/>
  <c r="M58" i="12" s="1"/>
  <c r="K59" i="12"/>
  <c r="M59" i="12" s="1"/>
  <c r="K60" i="12"/>
  <c r="M60" i="12" s="1"/>
  <c r="K61" i="12"/>
  <c r="M61" i="12" s="1"/>
  <c r="K62" i="12"/>
  <c r="M62" i="12" s="1"/>
  <c r="K63" i="12"/>
  <c r="M63" i="12" s="1"/>
  <c r="I107" i="12" l="1"/>
  <c r="C115" i="12" s="1"/>
  <c r="C118" i="12" s="1"/>
  <c r="G107" i="12"/>
  <c r="C114" i="12" s="1"/>
  <c r="F107" i="12"/>
  <c r="C113" i="12" s="1"/>
  <c r="J86" i="12"/>
  <c r="J87" i="12"/>
  <c r="F86" i="12"/>
  <c r="G86" i="12"/>
  <c r="F87" i="12"/>
  <c r="G87" i="12"/>
  <c r="F85" i="12"/>
  <c r="G85" i="12"/>
  <c r="J85" i="12"/>
  <c r="E88" i="12"/>
  <c r="D88" i="12"/>
  <c r="C88" i="12"/>
  <c r="D10" i="12"/>
  <c r="C22" i="12"/>
  <c r="G1" i="12" s="1"/>
  <c r="H77" i="12"/>
  <c r="E77" i="12"/>
  <c r="D77" i="12"/>
  <c r="C77" i="12"/>
  <c r="J71" i="12"/>
  <c r="G71" i="12"/>
  <c r="F71" i="12"/>
  <c r="J64" i="12"/>
  <c r="I64" i="12"/>
  <c r="E64" i="12"/>
  <c r="D64" i="12"/>
  <c r="C64" i="12"/>
  <c r="E21" i="12" s="1"/>
  <c r="C106" i="12" s="1"/>
  <c r="G63" i="12"/>
  <c r="F63" i="12"/>
  <c r="L62" i="12"/>
  <c r="G62" i="12"/>
  <c r="F62" i="12"/>
  <c r="G61" i="12"/>
  <c r="F61" i="12"/>
  <c r="G60" i="12"/>
  <c r="F60" i="12"/>
  <c r="G59" i="12"/>
  <c r="F59" i="12"/>
  <c r="L58" i="12"/>
  <c r="G58" i="12"/>
  <c r="F58" i="12"/>
  <c r="L57" i="12"/>
  <c r="G57" i="12"/>
  <c r="F57" i="12"/>
  <c r="G56" i="12"/>
  <c r="F56" i="12"/>
  <c r="G52" i="12"/>
  <c r="D52" i="12"/>
  <c r="C52" i="12"/>
  <c r="J52" i="12"/>
  <c r="F26" i="12"/>
  <c r="K44" i="12"/>
  <c r="I44" i="12"/>
  <c r="H44" i="12"/>
  <c r="F44" i="12"/>
  <c r="B44" i="12"/>
  <c r="E3" i="12"/>
  <c r="G29" i="12" l="1"/>
  <c r="G27" i="12"/>
  <c r="G28" i="12"/>
  <c r="G30" i="12"/>
  <c r="G31" i="12"/>
  <c r="G33" i="12"/>
  <c r="G32" i="12"/>
  <c r="I3" i="12"/>
  <c r="J102" i="12"/>
  <c r="H102" i="12"/>
  <c r="J101" i="12"/>
  <c r="H101" i="12"/>
  <c r="H95" i="12"/>
  <c r="J95" i="12"/>
  <c r="J99" i="12"/>
  <c r="H99" i="12"/>
  <c r="J100" i="12"/>
  <c r="H100" i="12"/>
  <c r="J98" i="12"/>
  <c r="H98" i="12"/>
  <c r="H96" i="12"/>
  <c r="J96" i="12"/>
  <c r="H97" i="12"/>
  <c r="J97" i="12"/>
  <c r="J88" i="12"/>
  <c r="G88" i="12"/>
  <c r="F88" i="12"/>
  <c r="I88" i="12"/>
  <c r="F10" i="12"/>
  <c r="D22" i="12"/>
  <c r="F77" i="12"/>
  <c r="L63" i="12"/>
  <c r="J77" i="12"/>
  <c r="F64" i="12"/>
  <c r="G77" i="12"/>
  <c r="G64" i="12"/>
  <c r="I77" i="12"/>
  <c r="K64" i="12"/>
  <c r="E34" i="12" s="1"/>
  <c r="D106" i="12" s="1"/>
  <c r="E106" i="12" s="1"/>
  <c r="L52" i="12"/>
  <c r="K52" i="12"/>
  <c r="D115" i="12"/>
  <c r="D114" i="12"/>
  <c r="L59" i="12"/>
  <c r="H52" i="12"/>
  <c r="L56" i="12"/>
  <c r="I52" i="12"/>
  <c r="L61" i="12"/>
  <c r="L60" i="12"/>
  <c r="G34" i="12" l="1"/>
  <c r="E22" i="12"/>
  <c r="F22" i="12" s="1"/>
  <c r="F21" i="12"/>
  <c r="C107" i="12"/>
  <c r="M64" i="12"/>
  <c r="F34" i="12" s="1"/>
  <c r="G2" i="12"/>
  <c r="D35" i="12"/>
  <c r="G26" i="12"/>
  <c r="L64" i="12"/>
  <c r="G3" i="12" l="1"/>
  <c r="G4" i="12" s="1"/>
  <c r="D107" i="12"/>
  <c r="C112" i="12" s="1"/>
  <c r="D113" i="12" s="1"/>
  <c r="E35" i="12"/>
  <c r="F35" i="12" s="1"/>
  <c r="H107" i="12"/>
  <c r="J107" i="12"/>
  <c r="I4" i="12" l="1"/>
  <c r="G35" i="12"/>
  <c r="I1" i="12"/>
  <c r="I2" i="12" s="1"/>
  <c r="E107" i="12"/>
</calcChain>
</file>

<file path=xl/sharedStrings.xml><?xml version="1.0" encoding="utf-8"?>
<sst xmlns="http://schemas.openxmlformats.org/spreadsheetml/2006/main" count="2068" uniqueCount="322">
  <si>
    <t>תאריך עלייה</t>
  </si>
  <si>
    <t>תקציב ברוטו</t>
  </si>
  <si>
    <t>המרות</t>
  </si>
  <si>
    <t>תאריך סיום</t>
  </si>
  <si>
    <t>תקציב נטו</t>
  </si>
  <si>
    <t>עלות להמרה</t>
  </si>
  <si>
    <t>ימים לסיום</t>
  </si>
  <si>
    <t xml:space="preserve">ניצול תקציב </t>
  </si>
  <si>
    <t>הקלקות</t>
  </si>
  <si>
    <t>תאריך דו"ח</t>
  </si>
  <si>
    <t>אחוז ניצול תקציב</t>
  </si>
  <si>
    <t>עלות להקלקה</t>
  </si>
  <si>
    <t>Campaign name</t>
  </si>
  <si>
    <t>Cost</t>
  </si>
  <si>
    <t>Impressions</t>
  </si>
  <si>
    <t>Reach</t>
  </si>
  <si>
    <t>Frequency</t>
  </si>
  <si>
    <t>Clicks</t>
  </si>
  <si>
    <t>CTR</t>
  </si>
  <si>
    <t>CPC</t>
  </si>
  <si>
    <t>Leads</t>
  </si>
  <si>
    <t>Calls</t>
  </si>
  <si>
    <t>All Conversion</t>
  </si>
  <si>
    <t>Total</t>
  </si>
  <si>
    <t>Conversion rate</t>
  </si>
  <si>
    <t>Cost per Leads</t>
  </si>
  <si>
    <t>Search</t>
  </si>
  <si>
    <t>ניצול תקציב</t>
  </si>
  <si>
    <t>קמפיין</t>
  </si>
  <si>
    <t>יעדים מול ביצועים</t>
  </si>
  <si>
    <t>יעד CPL</t>
  </si>
  <si>
    <t>יעד המרות</t>
  </si>
  <si>
    <t>כמות המרות</t>
  </si>
  <si>
    <t>CPL</t>
  </si>
  <si>
    <t>אחוז המרות מהיעד</t>
  </si>
  <si>
    <t>סוג מודעה</t>
  </si>
  <si>
    <t>COST</t>
  </si>
  <si>
    <t>חשיפות</t>
  </si>
  <si>
    <t>יחס המרה</t>
  </si>
  <si>
    <t>תהליכי מכירה</t>
  </si>
  <si>
    <t>סוג קמפיין</t>
  </si>
  <si>
    <t>הדזמנויות</t>
  </si>
  <si>
    <t xml:space="preserve">פגישות </t>
  </si>
  <si>
    <t>עלות לפגישה</t>
  </si>
  <si>
    <t>הזמנות</t>
  </si>
  <si>
    <t>עלות להזמנה</t>
  </si>
  <si>
    <t>SUM</t>
  </si>
  <si>
    <t>שלב בתהליך</t>
  </si>
  <si>
    <t>כמות</t>
  </si>
  <si>
    <t>אחוז מתהליך קודם</t>
  </si>
  <si>
    <t>לידים</t>
  </si>
  <si>
    <t>תהליך מכירה</t>
  </si>
  <si>
    <t>פגישות</t>
  </si>
  <si>
    <t>אטקה</t>
  </si>
  <si>
    <t>CAMPAIGN PERFORMANCE</t>
  </si>
  <si>
    <t>remarketing_web_none</t>
  </si>
  <si>
    <t>AUDIENCE PERFORMANCE</t>
  </si>
  <si>
    <t>ליסינג</t>
  </si>
  <si>
    <t>search</t>
  </si>
  <si>
    <t>מותג קופרה באקזקט</t>
  </si>
  <si>
    <t>מותג קופרה בפרייז</t>
  </si>
  <si>
    <t>פורמנטור</t>
  </si>
  <si>
    <t>לאון</t>
  </si>
  <si>
    <t>פורמנטור הייבריד</t>
  </si>
  <si>
    <t>מתחרים</t>
  </si>
  <si>
    <t>data_oxillon_premium</t>
  </si>
  <si>
    <t>יחס חשיפה בגוגל חיפוש - AO</t>
  </si>
  <si>
    <t>data_oxillon_Car-dealership-visitors</t>
  </si>
  <si>
    <t xml:space="preserve">CUPRA - AO </t>
  </si>
  <si>
    <t>remarketing_web_icar</t>
  </si>
  <si>
    <t>remarketing_web_auto</t>
  </si>
  <si>
    <t>-</t>
  </si>
  <si>
    <t>visitors_article_sport5</t>
  </si>
  <si>
    <t>מודעות ערוץ הספורט</t>
  </si>
  <si>
    <t>lal1%_data_performens</t>
  </si>
  <si>
    <t>inmarket_performens_none</t>
  </si>
  <si>
    <t>דגם</t>
  </si>
  <si>
    <t>פורמנטור 1.5</t>
  </si>
  <si>
    <t>FB LEAD GEN - INMARKET competitors</t>
  </si>
  <si>
    <t>wide_none_none</t>
  </si>
  <si>
    <t>inmarket_competitors_formentor-vz</t>
  </si>
  <si>
    <t>views_videos_sport5</t>
  </si>
  <si>
    <t>קהלים פייסבוק</t>
  </si>
  <si>
    <t xml:space="preserve">AD PERFORMANCE </t>
  </si>
  <si>
    <t>formentor 1.5</t>
  </si>
  <si>
    <t>סה"כ הזמנות החודש</t>
  </si>
  <si>
    <t xml:space="preserve">אחוז ההזמנות שהתחילו תהליך בדיגיטל </t>
  </si>
  <si>
    <t>fb lead gen</t>
  </si>
  <si>
    <t>taboola article</t>
  </si>
  <si>
    <t xml:space="preserve">fb lead gen - ao </t>
  </si>
  <si>
    <t>fb lead gen - ao - wide</t>
  </si>
  <si>
    <t>fb lead gen - sport 5 - all audiences</t>
  </si>
  <si>
    <t>fb lead gen - sport 5 - wide</t>
  </si>
  <si>
    <t>fb lead gen - sport 5 - RMKT</t>
  </si>
  <si>
    <t>fb lead gen - sport 5 - LAL</t>
  </si>
  <si>
    <t>fb lead gen - sport 5 - oxillon</t>
  </si>
  <si>
    <t>fb lead gen - sport 5 - INMARKET</t>
  </si>
  <si>
    <t>taboola formentor VZ</t>
  </si>
  <si>
    <t>taboola articale</t>
  </si>
  <si>
    <t>taboola conversions</t>
  </si>
  <si>
    <t>AO</t>
  </si>
  <si>
    <t>SPORT 5</t>
  </si>
  <si>
    <t>קהלים - FACEBOOK AO</t>
  </si>
  <si>
    <t>visitors_mako-leasing-article_none</t>
  </si>
  <si>
    <t>remarketing_video_sales-days</t>
  </si>
  <si>
    <t>lal1%_leads_formentor</t>
  </si>
  <si>
    <t>lal1%_orders_formentor</t>
  </si>
  <si>
    <t>inmarket_competitors_none</t>
  </si>
  <si>
    <t>remarketing_data_meeting</t>
  </si>
  <si>
    <t>קמפיין ספורט 5 - כללי</t>
  </si>
  <si>
    <t>lal_data_performens</t>
  </si>
  <si>
    <t>קמפיין ספורט 5 - רימרקטינג</t>
  </si>
  <si>
    <t>views-50%_videos_sport5</t>
  </si>
  <si>
    <t>קמפיין ספורט 5 - לוק אלייק</t>
  </si>
  <si>
    <t>lal1%_lead-form-submitted_formentor-vz</t>
  </si>
  <si>
    <t>קמפיין ספורט 5 - אוקסילון</t>
  </si>
  <si>
    <t>קמפיין ספורט 5 - אינמרקט</t>
  </si>
  <si>
    <t>מודעות</t>
  </si>
  <si>
    <t>STATIC / VIDEO</t>
  </si>
  <si>
    <t>static</t>
  </si>
  <si>
    <t>video</t>
  </si>
  <si>
    <t>static - מחיר</t>
  </si>
  <si>
    <t>static - סופרלטיב</t>
  </si>
  <si>
    <t>VIDEO - מצבי נהיגה</t>
  </si>
  <si>
    <t>VIDEO - עיצוב</t>
  </si>
  <si>
    <t>VIDEO - מנוע</t>
  </si>
  <si>
    <t>VIDEO - אבזור</t>
  </si>
  <si>
    <t>הזמנה</t>
  </si>
  <si>
    <t>קופרה אטקה</t>
  </si>
  <si>
    <t>פורמנטור 1.4</t>
  </si>
  <si>
    <t>פורמנטור 2.0</t>
  </si>
  <si>
    <t>איביזה</t>
  </si>
  <si>
    <t>סה"כ</t>
  </si>
  <si>
    <t>CUPRA - SALES DAYS jan 24</t>
  </si>
  <si>
    <t>fb social</t>
  </si>
  <si>
    <t>youtube non skippable</t>
  </si>
  <si>
    <t>DV 360</t>
  </si>
  <si>
    <t>formentor VZ</t>
  </si>
  <si>
    <t>formentor hybrid</t>
  </si>
  <si>
    <t>LEON VZ</t>
  </si>
  <si>
    <t>jerusalem</t>
  </si>
  <si>
    <t>formentor 1.5 new</t>
  </si>
  <si>
    <t>formentor vz new</t>
  </si>
  <si>
    <t>taboola formentor hybrid</t>
  </si>
  <si>
    <t>CPM</t>
  </si>
  <si>
    <t>fb lead gen - sales days</t>
  </si>
  <si>
    <t>taboola</t>
  </si>
  <si>
    <t>קהלים - formentor VZ</t>
  </si>
  <si>
    <t>ON</t>
  </si>
  <si>
    <t>OFF</t>
  </si>
  <si>
    <t>inmarket_Performence_none</t>
  </si>
  <si>
    <t>קהלים - formentor hybrid</t>
  </si>
  <si>
    <t>lal1%_leads_formentor-phev</t>
  </si>
  <si>
    <t>inmarket_competitors-premium_none</t>
  </si>
  <si>
    <t>inmarket_hybrid_none</t>
  </si>
  <si>
    <t>קהלים - FORMENTOR 1.5</t>
  </si>
  <si>
    <t>lal1%_leads_formentor-1.5</t>
  </si>
  <si>
    <t>קהלים - LEON VZ</t>
  </si>
  <si>
    <t>lal1%_orders_leon</t>
  </si>
  <si>
    <t>lal1%_leads_leon</t>
  </si>
  <si>
    <t>קהלים - FORMENTOR 1.5 new</t>
  </si>
  <si>
    <t>קהלים - FORMENTOR vz new</t>
  </si>
  <si>
    <t>AD PERFORMANCE</t>
  </si>
  <si>
    <t>FORMENTOR 1.5 / FORMENTOR PHEV / FORMENTOR VZ / LEON VZ</t>
  </si>
  <si>
    <t>FORMENTOR 1.5</t>
  </si>
  <si>
    <t>FORMENTOR PHEV</t>
  </si>
  <si>
    <t>FORMENTOR VZ</t>
  </si>
  <si>
    <t>DATE / PRICE / LEASING</t>
  </si>
  <si>
    <t>PRICE</t>
  </si>
  <si>
    <t>DATE</t>
  </si>
  <si>
    <t>LEASING</t>
  </si>
  <si>
    <t>כללי</t>
  </si>
  <si>
    <t>כמות הזמנות</t>
  </si>
  <si>
    <t>formentor 1.4</t>
  </si>
  <si>
    <t>formentor 2.0</t>
  </si>
  <si>
    <t>leon 1.5</t>
  </si>
  <si>
    <t>leon 2.0</t>
  </si>
  <si>
    <t>ibiza</t>
  </si>
  <si>
    <t>CUPRA - AO</t>
  </si>
  <si>
    <t>FACEBOOK SOCIAL</t>
  </si>
  <si>
    <t>lead gen - shopping il</t>
  </si>
  <si>
    <t xml:space="preserve">יחס חשיפה בגוגל חיפוש </t>
  </si>
  <si>
    <t>Impression share</t>
  </si>
  <si>
    <t>SOCIAL</t>
  </si>
  <si>
    <t>FACEBOOK SHOPPING</t>
  </si>
  <si>
    <t>FACEBOOK END YEAR</t>
  </si>
  <si>
    <t>קהלים - SHOPPING</t>
  </si>
  <si>
    <t>inmarket_competitors_premium</t>
  </si>
  <si>
    <t>remarketing_data_leads</t>
  </si>
  <si>
    <t>lal1%_data_orders</t>
  </si>
  <si>
    <t>data_oxillon_high-tech-employees</t>
  </si>
  <si>
    <t>lal1%_data_leads-e-hybrid</t>
  </si>
  <si>
    <t>קהלים - FORMENTOR E-HYBRID</t>
  </si>
  <si>
    <t>1.5   /   E-HYBRID</t>
  </si>
  <si>
    <t>FORMENTOR e-HYBRID</t>
  </si>
  <si>
    <t>SUPERLATIVE / PRICE</t>
  </si>
  <si>
    <t>SUPERLATIVE</t>
  </si>
  <si>
    <t>סך כל ההזמנות</t>
  </si>
  <si>
    <t>אחוז הזמנות מהדיגיטל</t>
  </si>
  <si>
    <t>פורמנטור  1.4</t>
  </si>
  <si>
    <t>פורמנטור  1.5</t>
  </si>
  <si>
    <t>קופרה לאון</t>
  </si>
  <si>
    <t>לא ידוע</t>
  </si>
  <si>
    <t>imp. Share</t>
  </si>
  <si>
    <t>YOU TUBE</t>
  </si>
  <si>
    <t>IDX - VIDEO</t>
  </si>
  <si>
    <t>IDX - STATIC</t>
  </si>
  <si>
    <t>FB LEAD GEN - OXILON - high income earners</t>
  </si>
  <si>
    <t>FB LEAD GEN - REMARKETING SPORT 5 VIDEOS</t>
  </si>
  <si>
    <t>FB LEAD GEN - DATA</t>
  </si>
  <si>
    <t>FB LEAD GEN - WIDE</t>
  </si>
  <si>
    <t>FB LEAD GEN - REMARKETING WEB</t>
  </si>
  <si>
    <t>FB LEAD GEN - LAL ORDERS FORMENTOR VZ</t>
  </si>
  <si>
    <t>FB LEAD GEN - OLD BUYERS SEAT</t>
  </si>
  <si>
    <t>data_formentor-vz_customers</t>
  </si>
  <si>
    <t>data_oxillon_high-income-earners</t>
  </si>
  <si>
    <t>CUPRA FORMENTOR VZ</t>
  </si>
  <si>
    <t xml:space="preserve"> תוכנית מדיה דיגיטל</t>
  </si>
  <si>
    <t>שם קמפיין</t>
  </si>
  <si>
    <t>Formentor  VZ</t>
  </si>
  <si>
    <t>מטרות עיקריות</t>
  </si>
  <si>
    <t>ימים</t>
  </si>
  <si>
    <t>30 יום</t>
  </si>
  <si>
    <t>עלות מדיה ברוטו</t>
  </si>
  <si>
    <t>עלות מדיה נטו</t>
  </si>
  <si>
    <t xml:space="preserve">מיקום בפאנל </t>
  </si>
  <si>
    <t>פלטפורמה/ערוץ</t>
  </si>
  <si>
    <t>כלים</t>
  </si>
  <si>
    <t>מטרה</t>
  </si>
  <si>
    <t>גודל</t>
  </si>
  <si>
    <t xml:space="preserve">קהל יעד פוטנציאלי </t>
  </si>
  <si>
    <t>מדיה ברוטו</t>
  </si>
  <si>
    <t>מדיה נטו</t>
  </si>
  <si>
    <t>דמ"ט</t>
  </si>
  <si>
    <t>הערכת חשיפות</t>
  </si>
  <si>
    <t>הערכת CPM</t>
  </si>
  <si>
    <t>הערכת צפיות</t>
  </si>
  <si>
    <t xml:space="preserve">CPV הערכת </t>
  </si>
  <si>
    <t>הערכת הקלקות</t>
  </si>
  <si>
    <t>הערכת CPC</t>
  </si>
  <si>
    <t>הערכת CPL</t>
  </si>
  <si>
    <t>TOF</t>
  </si>
  <si>
    <t>youtube</t>
  </si>
  <si>
    <t>non skippable</t>
  </si>
  <si>
    <t>Brand awareness</t>
  </si>
  <si>
    <t>video 15'</t>
  </si>
  <si>
    <t>In Market + Affinity 25+</t>
  </si>
  <si>
    <t>IDX</t>
  </si>
  <si>
    <t>Optimized CPV</t>
  </si>
  <si>
    <t>צפיות</t>
  </si>
  <si>
    <t>קהל פרטי - צורכי תוכן יוקרה</t>
  </si>
  <si>
    <t>Optimized CPC</t>
  </si>
  <si>
    <t>הקלקקות</t>
  </si>
  <si>
    <t>מגוון באנרים</t>
  </si>
  <si>
    <t>BOF</t>
  </si>
  <si>
    <t>FB + IG</t>
  </si>
  <si>
    <t xml:space="preserve">Lead Gen </t>
  </si>
  <si>
    <t>המרות - טופס לידים</t>
  </si>
  <si>
    <t>ריבועי + ורקטיקלי (סטורי) מודעות סטטיות +סרטי סושיאל</t>
  </si>
  <si>
    <t>Wide+ rmkt web+ In Market competitors +Lookalike orders formentorvz+ remarketing&amp;lookalike data customers+data old byers seat+ video sport 5+ oxillon High Income Earners</t>
  </si>
  <si>
    <t>Google</t>
  </si>
  <si>
    <t>Google search ads</t>
  </si>
  <si>
    <t>חיפושי קופרה + חיפושי הדגמים + חיפושי מתחרים + חיפושי ליסינג</t>
  </si>
  <si>
    <t>קהל IDX</t>
  </si>
  <si>
    <t>יוטיוב</t>
  </si>
  <si>
    <t>TOF - VIDEO</t>
  </si>
  <si>
    <t>TOF - STATIC</t>
  </si>
  <si>
    <t>lal_orders_formentor-vz</t>
  </si>
  <si>
    <t>FB LEAD GEN - WIDE - FORMENTOR 1.5</t>
  </si>
  <si>
    <t>FB LEAD GEN - WIDE - FORMENTOR PHEV</t>
  </si>
  <si>
    <t>FB LEAD GEN - WIDE - FORMENTOR VZ</t>
  </si>
  <si>
    <t>FB LEAD GEN - DATA + LAL</t>
  </si>
  <si>
    <t>FB LEAD GEN - REMARKETING</t>
  </si>
  <si>
    <t>FB LEAD GEN - REMARKETING - ICAR</t>
  </si>
  <si>
    <t>FB LEAD GEN - REMARKETING - AUTO</t>
  </si>
  <si>
    <t>FB LEAD GEN - PERFORMENS + LAL DATA PERFORMENS</t>
  </si>
  <si>
    <t>FB LEAD GEN - OXILON</t>
  </si>
  <si>
    <t>meetings</t>
  </si>
  <si>
    <t>Cost per meeting</t>
  </si>
  <si>
    <t>orders</t>
  </si>
  <si>
    <t>Cost per order</t>
  </si>
  <si>
    <t>IMP SHARE</t>
  </si>
  <si>
    <t>inmarket_competitors_formentor-1.5</t>
  </si>
  <si>
    <t>inmarket_competitors_formentor-phev</t>
  </si>
  <si>
    <t>views_video_all</t>
  </si>
  <si>
    <t>remarketing_data-formentor-1.5_customers-25.3.24</t>
  </si>
  <si>
    <t>lal1%_remarketing-data_customers-4.3.24</t>
  </si>
  <si>
    <t>remarketing_data_customers-18.3.24</t>
  </si>
  <si>
    <t>lal1%_remarketing-data_customers-11.3.24</t>
  </si>
  <si>
    <t>remarketing_data-formentor-vz_customers-25.3.24</t>
  </si>
  <si>
    <t>remarketing-data_customers_11.3.24</t>
  </si>
  <si>
    <t>remarketing-data_customers_4.3.24</t>
  </si>
  <si>
    <t>visitors_mako_leasing</t>
  </si>
  <si>
    <t>formentor phev</t>
  </si>
  <si>
    <t>formentor vz</t>
  </si>
  <si>
    <t>ארונה</t>
  </si>
  <si>
    <t>100% Views</t>
  </si>
  <si>
    <t>CPV</t>
  </si>
  <si>
    <t>מסר</t>
  </si>
  <si>
    <t>ימי מכירות VZ</t>
  </si>
  <si>
    <t>Formentor  VZ+ ימי מכירות VZ</t>
  </si>
  <si>
    <t>מודעות מכר</t>
  </si>
  <si>
    <t>YOU TUBE - ימי מכירות VZ</t>
  </si>
  <si>
    <t>YOU TUBE - Formentor  VZ</t>
  </si>
  <si>
    <t>IDX - VIDEO -  ימי מכירות VZ</t>
  </si>
  <si>
    <t>IDX - VIDEO - Formentor  VZ</t>
  </si>
  <si>
    <t>SUPERLATIVE / PRICE / LEASING</t>
  </si>
  <si>
    <t>static / video</t>
  </si>
  <si>
    <t>2 הזמנות של פורמנטור VZ</t>
  </si>
  <si>
    <t>אחד מקמפיין קופרה אטקה ואחד מקמפיין המותג בגוגל חיפוש</t>
  </si>
  <si>
    <t>פסח - טופס לידים לוק אלייק דאטה של מזמיני סיאט בעבר</t>
  </si>
  <si>
    <t>פסח - טופס לידים רימרקטינג</t>
  </si>
  <si>
    <t>פסח - טופס לידים מתחרים לאון VZ</t>
  </si>
  <si>
    <t>פסח - טופס לידים מתחרים פורמנטור VZ</t>
  </si>
  <si>
    <t>פסח - טופס לידים רחב</t>
  </si>
  <si>
    <t>פסח - טופס לידים דאטה פורמנטור VZ</t>
  </si>
  <si>
    <t>פסח - טופס לידים צפיות בסרטוני ספורט 5</t>
  </si>
  <si>
    <t>פסח - לוק אלייק הזמנות פורמנטור VZ</t>
  </si>
  <si>
    <t>inmarket_competitors_leon-vz</t>
  </si>
  <si>
    <t>leon vz</t>
  </si>
  <si>
    <t>gif</t>
  </si>
  <si>
    <t>lal-data_old-buyers_seat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</si>
</sst>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₪&quot;\ #,##0;[Red]&quot;₪&quot;\ \-#,##0"/>
    <numFmt numFmtId="8" formatCode="&quot;₪&quot;\ #,##0.00;[Red]&quot;₪&quot;\ \-#,##0.00"/>
    <numFmt numFmtId="44" formatCode="_ &quot;₪&quot;\ * #,##0.00_ ;_ &quot;₪&quot;\ * \-#,##0.00_ ;_ &quot;₪&quot;\ * &quot;-&quot;??_ ;_ @_ "/>
    <numFmt numFmtId="164" formatCode="d/m/yyyy"/>
    <numFmt numFmtId="165" formatCode="[$₪]#,##0"/>
    <numFmt numFmtId="166" formatCode="[$₪]#,##0.00"/>
    <numFmt numFmtId="167" formatCode="_-[$$-409]* #,##0.00_ ;_-[$$-409]* \-#,##0.00\ ;_-[$$-409]* &quot;-&quot;??_ ;_-@_ "/>
    <numFmt numFmtId="168" formatCode="_-* #,##0.00_-;\-* #,##0.00_-;_-* &quot;-&quot;??_-;_-@_-"/>
    <numFmt numFmtId="169" formatCode="_-&quot;₪&quot;* #,##0.00_-;\-&quot;₪&quot;* #,##0.00_-;_-&quot;₪&quot;* &quot;-&quot;??_-;_-@_-"/>
    <numFmt numFmtId="170" formatCode="0.0%"/>
    <numFmt numFmtId="171" formatCode="[$₪-40D]\ #,##0.00"/>
    <numFmt numFmtId="172" formatCode="_ * #,##0_ ;_ * \-#,##0_ ;_ * &quot;-&quot;??_ ;_ @_ "/>
    <numFmt numFmtId="173" formatCode="B1mmm\-yy"/>
    <numFmt numFmtId="174" formatCode="[$₪-40D]\ #,##0;[$₪-40D]\ \-#,##0"/>
    <numFmt numFmtId="175" formatCode="[$$-409]#,##0_ ;\-[$$-409]#,##0\ "/>
    <numFmt numFmtId="176" formatCode="_ [$₪-40D]\ * #,##0_ ;_ [$₪-40D]\ * \-#,##0_ ;_ [$₪-40D]\ * &quot;-&quot;??_ ;_ @_ "/>
    <numFmt numFmtId="177" formatCode="_ [$₪-40D]\ * #,##0.00_ ;_ [$₪-40D]\ * \-#,##0.00_ ;_ [$₪-40D]\ * &quot;-&quot;??_ ;_ @_ "/>
    <numFmt numFmtId="178" formatCode="_-&quot;₪&quot;* #,##0_-;\-&quot;₪&quot;* #,##0_-;_-&quot;₪&quot;* &quot;-&quot;??_-;_-@_-"/>
    <numFmt numFmtId="179" formatCode="_ [$€-2]\ * #,##0.00_ ;_ [$€-2]\ * \-#,##0.00_ ;_ [$€-2]\ * &quot;-&quot;??_ ;_ @_ "/>
    <numFmt numFmtId="180" formatCode="_ * #,##0.0000_ ;_ * \-#,##0.0000_ ;_ * &quot;-&quot;??_ ;_ @_ "/>
  </numFmts>
  <fonts count="38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20"/>
      <name val="Arial"/>
      <family val="2"/>
      <scheme val="minor"/>
    </font>
    <font>
      <sz val="18"/>
      <name val="Arial"/>
      <family val="2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charset val="177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2" tint="-0.249977111117893"/>
        <bgColor rgb="FF9999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34998626667073579"/>
        <bgColor rgb="FFB7B7B7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9">
    <xf numFmtId="0" fontId="0" fillId="0" borderId="0"/>
    <xf numFmtId="0" fontId="18" fillId="0" borderId="0"/>
    <xf numFmtId="0" fontId="9" fillId="0" borderId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0" fontId="6" fillId="0" borderId="0"/>
    <xf numFmtId="169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0" fontId="5" fillId="0" borderId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4" fillId="0" borderId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0" fontId="3" fillId="0" borderId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26" fillId="0" borderId="0"/>
    <xf numFmtId="0" fontId="7" fillId="0" borderId="0"/>
    <xf numFmtId="9" fontId="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37" fillId="0" borderId="0"/>
    <xf numFmtId="0" fontId="18" fillId="0" borderId="0"/>
    <xf numFmtId="0" fontId="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</cellStyleXfs>
  <cellXfs count="365">
    <xf numFmtId="0" fontId="0" fillId="0" borderId="0" xfId="0"/>
    <xf numFmtId="0" fontId="0" fillId="0" borderId="0" xfId="0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2" fillId="0" borderId="0" xfId="0" applyNumberFormat="1" applyFont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65" fontId="16" fillId="3" borderId="1" xfId="0" applyNumberFormat="1" applyFont="1" applyFill="1" applyBorder="1" applyAlignment="1">
      <alignment horizontal="center" vertical="center"/>
    </xf>
    <xf numFmtId="3" fontId="16" fillId="3" borderId="1" xfId="0" applyNumberFormat="1" applyFont="1" applyFill="1" applyBorder="1" applyAlignment="1">
      <alignment horizontal="center" vertical="center"/>
    </xf>
    <xf numFmtId="4" fontId="16" fillId="3" borderId="1" xfId="0" applyNumberFormat="1" applyFont="1" applyFill="1" applyBorder="1" applyAlignment="1">
      <alignment horizontal="center" vertical="center"/>
    </xf>
    <xf numFmtId="10" fontId="16" fillId="3" borderId="1" xfId="0" applyNumberFormat="1" applyFont="1" applyFill="1" applyBorder="1" applyAlignment="1">
      <alignment horizontal="center" vertical="center"/>
    </xf>
    <xf numFmtId="166" fontId="16" fillId="3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5" fontId="15" fillId="6" borderId="1" xfId="0" applyNumberFormat="1" applyFont="1" applyFill="1" applyBorder="1" applyAlignment="1">
      <alignment horizontal="center" vertical="center"/>
    </xf>
    <xf numFmtId="3" fontId="15" fillId="6" borderId="1" xfId="0" applyNumberFormat="1" applyFont="1" applyFill="1" applyBorder="1" applyAlignment="1">
      <alignment horizontal="center" vertical="center"/>
    </xf>
    <xf numFmtId="10" fontId="15" fillId="6" borderId="1" xfId="0" applyNumberFormat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3" fontId="16" fillId="7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65" fontId="16" fillId="7" borderId="1" xfId="0" applyNumberFormat="1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/>
    </xf>
    <xf numFmtId="165" fontId="16" fillId="3" borderId="1" xfId="0" applyNumberFormat="1" applyFont="1" applyFill="1" applyBorder="1" applyAlignment="1">
      <alignment horizontal="center"/>
    </xf>
    <xf numFmtId="3" fontId="16" fillId="3" borderId="1" xfId="0" applyNumberFormat="1" applyFont="1" applyFill="1" applyBorder="1" applyAlignment="1">
      <alignment horizontal="center"/>
    </xf>
    <xf numFmtId="0" fontId="9" fillId="0" borderId="5" xfId="2" applyBorder="1"/>
    <xf numFmtId="3" fontId="9" fillId="0" borderId="5" xfId="2" applyNumberFormat="1" applyBorder="1"/>
    <xf numFmtId="9" fontId="0" fillId="0" borderId="5" xfId="3" applyFont="1" applyBorder="1"/>
    <xf numFmtId="9" fontId="0" fillId="0" borderId="0" xfId="4" applyFont="1" applyAlignment="1">
      <alignment vertical="center"/>
    </xf>
    <xf numFmtId="0" fontId="22" fillId="9" borderId="5" xfId="0" applyFont="1" applyFill="1" applyBorder="1" applyAlignment="1">
      <alignment horizontal="center" vertical="center" wrapText="1" readingOrder="2"/>
    </xf>
    <xf numFmtId="0" fontId="17" fillId="10" borderId="5" xfId="0" applyFont="1" applyFill="1" applyBorder="1" applyAlignment="1">
      <alignment horizontal="center" vertical="center" wrapText="1" readingOrder="2"/>
    </xf>
    <xf numFmtId="6" fontId="18" fillId="0" borderId="5" xfId="0" applyNumberFormat="1" applyFont="1" applyBorder="1" applyAlignment="1">
      <alignment horizontal="center" vertical="center" wrapText="1" readingOrder="2"/>
    </xf>
    <xf numFmtId="10" fontId="18" fillId="0" borderId="5" xfId="0" applyNumberFormat="1" applyFont="1" applyBorder="1" applyAlignment="1">
      <alignment horizontal="center" vertical="center" wrapText="1" readingOrder="2"/>
    </xf>
    <xf numFmtId="6" fontId="18" fillId="11" borderId="5" xfId="0" applyNumberFormat="1" applyFont="1" applyFill="1" applyBorder="1" applyAlignment="1">
      <alignment horizontal="center" vertical="center" wrapText="1" readingOrder="2"/>
    </xf>
    <xf numFmtId="10" fontId="18" fillId="11" borderId="5" xfId="0" applyNumberFormat="1" applyFont="1" applyFill="1" applyBorder="1" applyAlignment="1">
      <alignment horizontal="center" vertical="center" wrapText="1" readingOrder="2"/>
    </xf>
    <xf numFmtId="0" fontId="18" fillId="11" borderId="5" xfId="0" applyFont="1" applyFill="1" applyBorder="1" applyAlignment="1">
      <alignment horizontal="center" vertical="center" wrapText="1" readingOrder="2"/>
    </xf>
    <xf numFmtId="0" fontId="18" fillId="0" borderId="5" xfId="0" applyFont="1" applyBorder="1" applyAlignment="1">
      <alignment horizontal="center" vertical="center" wrapText="1" readingOrder="2"/>
    </xf>
    <xf numFmtId="3" fontId="18" fillId="0" borderId="5" xfId="0" applyNumberFormat="1" applyFont="1" applyBorder="1" applyAlignment="1">
      <alignment horizontal="center" vertical="center" wrapText="1" readingOrder="2"/>
    </xf>
    <xf numFmtId="8" fontId="18" fillId="0" borderId="5" xfId="0" applyNumberFormat="1" applyFont="1" applyBorder="1" applyAlignment="1">
      <alignment horizontal="center" vertical="center" wrapText="1" readingOrder="2"/>
    </xf>
    <xf numFmtId="0" fontId="18" fillId="13" borderId="5" xfId="0" applyFont="1" applyFill="1" applyBorder="1" applyAlignment="1">
      <alignment horizontal="center" vertical="center" wrapText="1" readingOrder="2"/>
    </xf>
    <xf numFmtId="6" fontId="18" fillId="13" borderId="5" xfId="0" applyNumberFormat="1" applyFont="1" applyFill="1" applyBorder="1" applyAlignment="1">
      <alignment horizontal="center" vertical="center" wrapText="1" readingOrder="2"/>
    </xf>
    <xf numFmtId="3" fontId="18" fillId="13" borderId="5" xfId="0" applyNumberFormat="1" applyFont="1" applyFill="1" applyBorder="1" applyAlignment="1">
      <alignment horizontal="center" vertical="center" wrapText="1" readingOrder="2"/>
    </xf>
    <xf numFmtId="10" fontId="18" fillId="13" borderId="5" xfId="0" applyNumberFormat="1" applyFont="1" applyFill="1" applyBorder="1" applyAlignment="1">
      <alignment horizontal="center" vertical="center" wrapText="1" readingOrder="2"/>
    </xf>
    <xf numFmtId="8" fontId="18" fillId="13" borderId="5" xfId="0" applyNumberFormat="1" applyFont="1" applyFill="1" applyBorder="1" applyAlignment="1">
      <alignment horizontal="center" vertical="center" wrapText="1" readingOrder="2"/>
    </xf>
    <xf numFmtId="6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0" fontId="11" fillId="0" borderId="1" xfId="0" applyNumberFormat="1" applyFont="1" applyBorder="1" applyAlignment="1">
      <alignment horizontal="center" vertical="center"/>
    </xf>
    <xf numFmtId="9" fontId="18" fillId="0" borderId="5" xfId="0" applyNumberFormat="1" applyFont="1" applyBorder="1" applyAlignment="1">
      <alignment horizontal="center" vertical="center" wrapText="1" readingOrder="2"/>
    </xf>
    <xf numFmtId="9" fontId="16" fillId="14" borderId="1" xfId="0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9" fontId="0" fillId="0" borderId="5" xfId="4" applyFont="1" applyBorder="1" applyAlignment="1">
      <alignment vertical="center"/>
    </xf>
    <xf numFmtId="165" fontId="24" fillId="0" borderId="1" xfId="0" applyNumberFormat="1" applyFont="1" applyBorder="1" applyAlignment="1">
      <alignment horizontal="center" vertical="center"/>
    </xf>
    <xf numFmtId="3" fontId="24" fillId="0" borderId="1" xfId="0" applyNumberFormat="1" applyFont="1" applyBorder="1" applyAlignment="1">
      <alignment horizontal="center" vertical="center"/>
    </xf>
    <xf numFmtId="6" fontId="25" fillId="0" borderId="5" xfId="0" applyNumberFormat="1" applyFont="1" applyBorder="1" applyAlignment="1">
      <alignment horizontal="center" vertical="center" wrapText="1" readingOrder="2"/>
    </xf>
    <xf numFmtId="0" fontId="26" fillId="0" borderId="0" xfId="25" applyAlignment="1">
      <alignment vertical="center"/>
    </xf>
    <xf numFmtId="0" fontId="11" fillId="3" borderId="1" xfId="25" applyFont="1" applyFill="1" applyBorder="1" applyAlignment="1">
      <alignment horizontal="center" vertical="center"/>
    </xf>
    <xf numFmtId="164" fontId="11" fillId="0" borderId="1" xfId="25" applyNumberFormat="1" applyFont="1" applyBorder="1" applyAlignment="1">
      <alignment horizontal="center" vertical="center"/>
    </xf>
    <xf numFmtId="165" fontId="11" fillId="0" borderId="1" xfId="25" applyNumberFormat="1" applyFont="1" applyBorder="1" applyAlignment="1">
      <alignment horizontal="center" vertical="center"/>
    </xf>
    <xf numFmtId="3" fontId="11" fillId="0" borderId="1" xfId="25" applyNumberFormat="1" applyFont="1" applyBorder="1" applyAlignment="1">
      <alignment horizontal="center" vertical="center"/>
    </xf>
    <xf numFmtId="164" fontId="13" fillId="4" borderId="1" xfId="25" applyNumberFormat="1" applyFont="1" applyFill="1" applyBorder="1" applyAlignment="1">
      <alignment horizontal="center" vertical="center"/>
    </xf>
    <xf numFmtId="170" fontId="11" fillId="0" borderId="1" xfId="25" applyNumberFormat="1" applyFont="1" applyBorder="1" applyAlignment="1">
      <alignment horizontal="center" vertical="center"/>
    </xf>
    <xf numFmtId="166" fontId="11" fillId="0" borderId="1" xfId="25" applyNumberFormat="1" applyFont="1" applyBorder="1" applyAlignment="1">
      <alignment horizontal="center" vertical="center"/>
    </xf>
    <xf numFmtId="3" fontId="26" fillId="0" borderId="0" xfId="25" applyNumberFormat="1" applyAlignment="1">
      <alignment vertical="center"/>
    </xf>
    <xf numFmtId="0" fontId="22" fillId="9" borderId="5" xfId="25" applyFont="1" applyFill="1" applyBorder="1" applyAlignment="1">
      <alignment horizontal="center" vertical="center" wrapText="1" readingOrder="2"/>
    </xf>
    <xf numFmtId="6" fontId="26" fillId="0" borderId="0" xfId="25" applyNumberFormat="1" applyAlignment="1">
      <alignment vertical="center"/>
    </xf>
    <xf numFmtId="0" fontId="17" fillId="10" borderId="5" xfId="25" applyFont="1" applyFill="1" applyBorder="1" applyAlignment="1">
      <alignment horizontal="center" vertical="center" wrapText="1" readingOrder="2"/>
    </xf>
    <xf numFmtId="6" fontId="18" fillId="0" borderId="5" xfId="25" applyNumberFormat="1" applyFont="1" applyBorder="1" applyAlignment="1">
      <alignment horizontal="center" vertical="center" wrapText="1" readingOrder="2"/>
    </xf>
    <xf numFmtId="9" fontId="18" fillId="0" borderId="5" xfId="25" applyNumberFormat="1" applyFont="1" applyBorder="1" applyAlignment="1">
      <alignment horizontal="center" vertical="center" wrapText="1" readingOrder="2"/>
    </xf>
    <xf numFmtId="0" fontId="18" fillId="0" borderId="5" xfId="25" applyFont="1" applyBorder="1" applyAlignment="1">
      <alignment horizontal="center" vertical="center" wrapText="1" readingOrder="2"/>
    </xf>
    <xf numFmtId="10" fontId="18" fillId="0" borderId="5" xfId="25" applyNumberFormat="1" applyFont="1" applyBorder="1" applyAlignment="1">
      <alignment horizontal="center" vertical="center" wrapText="1" readingOrder="2"/>
    </xf>
    <xf numFmtId="0" fontId="18" fillId="11" borderId="5" xfId="25" applyFont="1" applyFill="1" applyBorder="1" applyAlignment="1">
      <alignment horizontal="center" vertical="center" wrapText="1" readingOrder="2"/>
    </xf>
    <xf numFmtId="10" fontId="18" fillId="11" borderId="5" xfId="25" applyNumberFormat="1" applyFont="1" applyFill="1" applyBorder="1" applyAlignment="1">
      <alignment horizontal="center" vertical="center" wrapText="1" readingOrder="2"/>
    </xf>
    <xf numFmtId="8" fontId="26" fillId="0" borderId="0" xfId="25" applyNumberFormat="1" applyAlignment="1">
      <alignment vertical="center"/>
    </xf>
    <xf numFmtId="6" fontId="18" fillId="11" borderId="5" xfId="25" applyNumberFormat="1" applyFont="1" applyFill="1" applyBorder="1" applyAlignment="1">
      <alignment horizontal="center" vertical="center" wrapText="1" readingOrder="2"/>
    </xf>
    <xf numFmtId="9" fontId="16" fillId="14" borderId="1" xfId="25" applyNumberFormat="1" applyFont="1" applyFill="1" applyBorder="1" applyAlignment="1">
      <alignment horizontal="center" vertical="center"/>
    </xf>
    <xf numFmtId="166" fontId="12" fillId="0" borderId="0" xfId="25" applyNumberFormat="1" applyFont="1" applyAlignment="1">
      <alignment vertical="center"/>
    </xf>
    <xf numFmtId="0" fontId="15" fillId="6" borderId="1" xfId="25" applyFont="1" applyFill="1" applyBorder="1" applyAlignment="1">
      <alignment horizontal="center" vertical="center"/>
    </xf>
    <xf numFmtId="165" fontId="15" fillId="6" borderId="1" xfId="25" applyNumberFormat="1" applyFont="1" applyFill="1" applyBorder="1" applyAlignment="1">
      <alignment horizontal="center" vertical="center"/>
    </xf>
    <xf numFmtId="3" fontId="15" fillId="6" borderId="1" xfId="25" applyNumberFormat="1" applyFont="1" applyFill="1" applyBorder="1" applyAlignment="1">
      <alignment horizontal="center" vertical="center"/>
    </xf>
    <xf numFmtId="10" fontId="15" fillId="6" borderId="1" xfId="25" applyNumberFormat="1" applyFont="1" applyFill="1" applyBorder="1" applyAlignment="1">
      <alignment horizontal="center" vertical="center"/>
    </xf>
    <xf numFmtId="0" fontId="16" fillId="0" borderId="1" xfId="25" applyFont="1" applyBorder="1" applyAlignment="1">
      <alignment horizontal="center" vertical="center"/>
    </xf>
    <xf numFmtId="165" fontId="16" fillId="0" borderId="1" xfId="25" applyNumberFormat="1" applyFont="1" applyBorder="1" applyAlignment="1">
      <alignment horizontal="center" vertical="center"/>
    </xf>
    <xf numFmtId="3" fontId="16" fillId="0" borderId="1" xfId="25" applyNumberFormat="1" applyFont="1" applyBorder="1" applyAlignment="1">
      <alignment horizontal="center" vertical="center"/>
    </xf>
    <xf numFmtId="10" fontId="16" fillId="0" borderId="1" xfId="25" applyNumberFormat="1" applyFont="1" applyBorder="1" applyAlignment="1">
      <alignment horizontal="center" vertical="center"/>
    </xf>
    <xf numFmtId="0" fontId="16" fillId="7" borderId="1" xfId="25" applyFont="1" applyFill="1" applyBorder="1" applyAlignment="1">
      <alignment horizontal="center" vertical="center"/>
    </xf>
    <xf numFmtId="166" fontId="16" fillId="7" borderId="1" xfId="25" applyNumberFormat="1" applyFont="1" applyFill="1" applyBorder="1" applyAlignment="1">
      <alignment horizontal="center" vertical="center"/>
    </xf>
    <xf numFmtId="3" fontId="16" fillId="7" borderId="1" xfId="25" applyNumberFormat="1" applyFont="1" applyFill="1" applyBorder="1" applyAlignment="1">
      <alignment horizontal="center" vertical="center"/>
    </xf>
    <xf numFmtId="165" fontId="16" fillId="7" borderId="1" xfId="25" applyNumberFormat="1" applyFont="1" applyFill="1" applyBorder="1" applyAlignment="1">
      <alignment horizontal="center" vertical="center"/>
    </xf>
    <xf numFmtId="10" fontId="16" fillId="7" borderId="1" xfId="25" applyNumberFormat="1" applyFont="1" applyFill="1" applyBorder="1" applyAlignment="1">
      <alignment horizontal="center" vertical="center"/>
    </xf>
    <xf numFmtId="166" fontId="16" fillId="0" borderId="1" xfId="25" applyNumberFormat="1" applyFont="1" applyBorder="1" applyAlignment="1">
      <alignment horizontal="center" vertical="center"/>
    </xf>
    <xf numFmtId="0" fontId="16" fillId="3" borderId="1" xfId="25" applyFont="1" applyFill="1" applyBorder="1" applyAlignment="1">
      <alignment horizontal="center" vertical="center"/>
    </xf>
    <xf numFmtId="165" fontId="16" fillId="3" borderId="1" xfId="25" applyNumberFormat="1" applyFont="1" applyFill="1" applyBorder="1" applyAlignment="1">
      <alignment horizontal="center" vertical="center"/>
    </xf>
    <xf numFmtId="3" fontId="16" fillId="3" borderId="1" xfId="25" applyNumberFormat="1" applyFont="1" applyFill="1" applyBorder="1" applyAlignment="1">
      <alignment horizontal="center" vertical="center"/>
    </xf>
    <xf numFmtId="10" fontId="16" fillId="3" borderId="1" xfId="25" applyNumberFormat="1" applyFont="1" applyFill="1" applyBorder="1" applyAlignment="1">
      <alignment horizontal="center" vertical="center"/>
    </xf>
    <xf numFmtId="166" fontId="16" fillId="3" borderId="1" xfId="25" applyNumberFormat="1" applyFont="1" applyFill="1" applyBorder="1" applyAlignment="1">
      <alignment horizontal="center" vertical="center"/>
    </xf>
    <xf numFmtId="0" fontId="18" fillId="19" borderId="0" xfId="25" applyFont="1" applyFill="1" applyAlignment="1">
      <alignment horizontal="center" vertical="center"/>
    </xf>
    <xf numFmtId="0" fontId="16" fillId="19" borderId="1" xfId="25" applyFont="1" applyFill="1" applyBorder="1" applyAlignment="1">
      <alignment horizontal="center" vertical="center"/>
    </xf>
    <xf numFmtId="4" fontId="16" fillId="0" borderId="1" xfId="25" applyNumberFormat="1" applyFont="1" applyBorder="1" applyAlignment="1">
      <alignment horizontal="center" vertical="center"/>
    </xf>
    <xf numFmtId="0" fontId="18" fillId="20" borderId="0" xfId="25" applyFont="1" applyFill="1" applyAlignment="1">
      <alignment horizontal="center" vertical="center"/>
    </xf>
    <xf numFmtId="0" fontId="16" fillId="20" borderId="1" xfId="25" applyFont="1" applyFill="1" applyBorder="1" applyAlignment="1">
      <alignment horizontal="center" vertical="center"/>
    </xf>
    <xf numFmtId="4" fontId="16" fillId="3" borderId="1" xfId="25" applyNumberFormat="1" applyFont="1" applyFill="1" applyBorder="1" applyAlignment="1">
      <alignment horizontal="center" vertical="center"/>
    </xf>
    <xf numFmtId="0" fontId="17" fillId="0" borderId="1" xfId="25" applyFont="1" applyBorder="1" applyAlignment="1">
      <alignment horizontal="center" vertical="center"/>
    </xf>
    <xf numFmtId="0" fontId="18" fillId="16" borderId="5" xfId="25" applyFont="1" applyFill="1" applyBorder="1" applyAlignment="1">
      <alignment horizontal="center" vertical="center" wrapText="1" readingOrder="2"/>
    </xf>
    <xf numFmtId="3" fontId="18" fillId="0" borderId="5" xfId="25" applyNumberFormat="1" applyFont="1" applyBorder="1" applyAlignment="1">
      <alignment horizontal="center" vertical="center" wrapText="1" readingOrder="2"/>
    </xf>
    <xf numFmtId="8" fontId="18" fillId="0" borderId="5" xfId="25" applyNumberFormat="1" applyFont="1" applyBorder="1" applyAlignment="1">
      <alignment horizontal="center" vertical="center" wrapText="1" readingOrder="2"/>
    </xf>
    <xf numFmtId="6" fontId="18" fillId="16" borderId="5" xfId="25" applyNumberFormat="1" applyFont="1" applyFill="1" applyBorder="1" applyAlignment="1">
      <alignment horizontal="center" vertical="center" wrapText="1" readingOrder="2"/>
    </xf>
    <xf numFmtId="0" fontId="18" fillId="21" borderId="5" xfId="25" applyFont="1" applyFill="1" applyBorder="1" applyAlignment="1">
      <alignment horizontal="center" vertical="center" wrapText="1" readingOrder="2"/>
    </xf>
    <xf numFmtId="6" fontId="18" fillId="21" borderId="5" xfId="25" applyNumberFormat="1" applyFont="1" applyFill="1" applyBorder="1" applyAlignment="1">
      <alignment horizontal="center" vertical="center" wrapText="1" readingOrder="2"/>
    </xf>
    <xf numFmtId="0" fontId="18" fillId="13" borderId="5" xfId="25" applyFont="1" applyFill="1" applyBorder="1" applyAlignment="1">
      <alignment horizontal="center" vertical="center" wrapText="1" readingOrder="2"/>
    </xf>
    <xf numFmtId="6" fontId="18" fillId="13" borderId="5" xfId="25" applyNumberFormat="1" applyFont="1" applyFill="1" applyBorder="1" applyAlignment="1">
      <alignment horizontal="center" vertical="center" wrapText="1" readingOrder="2"/>
    </xf>
    <xf numFmtId="3" fontId="18" fillId="13" borderId="5" xfId="25" applyNumberFormat="1" applyFont="1" applyFill="1" applyBorder="1" applyAlignment="1">
      <alignment horizontal="center" vertical="center" wrapText="1" readingOrder="2"/>
    </xf>
    <xf numFmtId="10" fontId="18" fillId="13" borderId="5" xfId="25" applyNumberFormat="1" applyFont="1" applyFill="1" applyBorder="1" applyAlignment="1">
      <alignment horizontal="center" vertical="center" wrapText="1" readingOrder="2"/>
    </xf>
    <xf numFmtId="8" fontId="18" fillId="13" borderId="5" xfId="25" applyNumberFormat="1" applyFont="1" applyFill="1" applyBorder="1" applyAlignment="1">
      <alignment horizontal="center" vertical="center" wrapText="1" readingOrder="2"/>
    </xf>
    <xf numFmtId="0" fontId="15" fillId="6" borderId="3" xfId="25" applyFont="1" applyFill="1" applyBorder="1" applyAlignment="1">
      <alignment horizontal="center"/>
    </xf>
    <xf numFmtId="0" fontId="15" fillId="6" borderId="4" xfId="25" applyFont="1" applyFill="1" applyBorder="1" applyAlignment="1">
      <alignment horizontal="center"/>
    </xf>
    <xf numFmtId="0" fontId="15" fillId="6" borderId="1" xfId="25" applyFont="1" applyFill="1" applyBorder="1" applyAlignment="1">
      <alignment horizontal="center"/>
    </xf>
    <xf numFmtId="0" fontId="19" fillId="0" borderId="1" xfId="25" applyFont="1" applyBorder="1" applyAlignment="1">
      <alignment horizontal="center" vertical="center"/>
    </xf>
    <xf numFmtId="165" fontId="16" fillId="0" borderId="3" xfId="25" applyNumberFormat="1" applyFont="1" applyBorder="1" applyAlignment="1">
      <alignment horizontal="center" vertical="center"/>
    </xf>
    <xf numFmtId="3" fontId="16" fillId="0" borderId="3" xfId="25" applyNumberFormat="1" applyFont="1" applyBorder="1" applyAlignment="1">
      <alignment horizontal="center" vertical="center"/>
    </xf>
    <xf numFmtId="0" fontId="16" fillId="3" borderId="1" xfId="25" applyFont="1" applyFill="1" applyBorder="1" applyAlignment="1">
      <alignment horizontal="center"/>
    </xf>
    <xf numFmtId="165" fontId="16" fillId="3" borderId="1" xfId="25" applyNumberFormat="1" applyFont="1" applyFill="1" applyBorder="1" applyAlignment="1">
      <alignment horizontal="center"/>
    </xf>
    <xf numFmtId="3" fontId="16" fillId="3" borderId="1" xfId="25" applyNumberFormat="1" applyFont="1" applyFill="1" applyBorder="1" applyAlignment="1">
      <alignment horizontal="center"/>
    </xf>
    <xf numFmtId="0" fontId="18" fillId="12" borderId="5" xfId="25" applyFont="1" applyFill="1" applyBorder="1" applyAlignment="1">
      <alignment horizontal="center" vertical="center"/>
    </xf>
    <xf numFmtId="0" fontId="7" fillId="0" borderId="5" xfId="26" applyBorder="1" applyAlignment="1">
      <alignment horizontal="center"/>
    </xf>
    <xf numFmtId="3" fontId="7" fillId="0" borderId="5" xfId="26" applyNumberFormat="1" applyBorder="1" applyAlignment="1">
      <alignment horizontal="center"/>
    </xf>
    <xf numFmtId="9" fontId="0" fillId="0" borderId="5" xfId="27" applyFont="1" applyBorder="1" applyAlignment="1">
      <alignment horizontal="center"/>
    </xf>
    <xf numFmtId="0" fontId="26" fillId="0" borderId="0" xfId="25" applyAlignment="1">
      <alignment horizontal="center" vertical="center"/>
    </xf>
    <xf numFmtId="0" fontId="18" fillId="0" borderId="0" xfId="25" applyFont="1" applyAlignment="1">
      <alignment horizontal="center" vertical="center"/>
    </xf>
    <xf numFmtId="0" fontId="18" fillId="0" borderId="5" xfId="25" applyFont="1" applyBorder="1" applyAlignment="1">
      <alignment horizontal="center" vertical="center"/>
    </xf>
    <xf numFmtId="9" fontId="0" fillId="0" borderId="5" xfId="28" applyFont="1" applyBorder="1" applyAlignment="1">
      <alignment horizontal="center" vertical="center"/>
    </xf>
    <xf numFmtId="9" fontId="0" fillId="0" borderId="0" xfId="28" applyFont="1" applyAlignment="1">
      <alignment vertical="center"/>
    </xf>
    <xf numFmtId="0" fontId="26" fillId="0" borderId="5" xfId="25" applyBorder="1" applyAlignment="1">
      <alignment horizontal="center" vertical="center"/>
    </xf>
    <xf numFmtId="0" fontId="26" fillId="12" borderId="5" xfId="25" applyFill="1" applyBorder="1" applyAlignment="1">
      <alignment horizontal="center" vertical="center"/>
    </xf>
    <xf numFmtId="10" fontId="11" fillId="0" borderId="1" xfId="25" applyNumberFormat="1" applyFont="1" applyBorder="1" applyAlignment="1">
      <alignment horizontal="center" vertical="center"/>
    </xf>
    <xf numFmtId="10" fontId="16" fillId="14" borderId="1" xfId="25" applyNumberFormat="1" applyFont="1" applyFill="1" applyBorder="1" applyAlignment="1">
      <alignment horizontal="center" vertical="center"/>
    </xf>
    <xf numFmtId="0" fontId="18" fillId="0" borderId="0" xfId="25" applyFont="1" applyAlignment="1">
      <alignment vertical="center"/>
    </xf>
    <xf numFmtId="0" fontId="12" fillId="21" borderId="0" xfId="25" applyFont="1" applyFill="1" applyAlignment="1">
      <alignment horizontal="center" vertical="center"/>
    </xf>
    <xf numFmtId="0" fontId="27" fillId="17" borderId="0" xfId="25" applyFont="1" applyFill="1" applyAlignment="1">
      <alignment horizontal="center" vertical="center"/>
    </xf>
    <xf numFmtId="0" fontId="18" fillId="18" borderId="5" xfId="25" applyFont="1" applyFill="1" applyBorder="1" applyAlignment="1">
      <alignment horizontal="center" vertical="center" wrapText="1" readingOrder="2"/>
    </xf>
    <xf numFmtId="0" fontId="18" fillId="0" borderId="5" xfId="25" applyFont="1" applyBorder="1" applyAlignment="1">
      <alignment vertical="center" wrapText="1" readingOrder="2"/>
    </xf>
    <xf numFmtId="0" fontId="15" fillId="6" borderId="3" xfId="25" applyFont="1" applyFill="1" applyBorder="1" applyAlignment="1">
      <alignment horizontal="center" vertical="center"/>
    </xf>
    <xf numFmtId="0" fontId="15" fillId="6" borderId="4" xfId="25" applyFont="1" applyFill="1" applyBorder="1" applyAlignment="1">
      <alignment horizontal="center" vertical="center"/>
    </xf>
    <xf numFmtId="0" fontId="16" fillId="0" borderId="3" xfId="25" applyFont="1" applyBorder="1" applyAlignment="1">
      <alignment horizontal="center" vertical="center"/>
    </xf>
    <xf numFmtId="165" fontId="16" fillId="0" borderId="4" xfId="25" applyNumberFormat="1" applyFont="1" applyBorder="1" applyAlignment="1">
      <alignment horizontal="center" vertical="center"/>
    </xf>
    <xf numFmtId="10" fontId="16" fillId="0" borderId="4" xfId="25" applyNumberFormat="1" applyFont="1" applyBorder="1" applyAlignment="1">
      <alignment horizontal="center" vertical="center"/>
    </xf>
    <xf numFmtId="166" fontId="16" fillId="0" borderId="4" xfId="25" applyNumberFormat="1" applyFont="1" applyBorder="1" applyAlignment="1">
      <alignment horizontal="center" vertical="center"/>
    </xf>
    <xf numFmtId="10" fontId="16" fillId="7" borderId="4" xfId="25" applyNumberFormat="1" applyFont="1" applyFill="1" applyBorder="1" applyAlignment="1">
      <alignment horizontal="center" vertical="center"/>
    </xf>
    <xf numFmtId="166" fontId="16" fillId="7" borderId="4" xfId="25" applyNumberFormat="1" applyFont="1" applyFill="1" applyBorder="1" applyAlignment="1">
      <alignment horizontal="center" vertical="center"/>
    </xf>
    <xf numFmtId="165" fontId="16" fillId="7" borderId="4" xfId="25" applyNumberFormat="1" applyFont="1" applyFill="1" applyBorder="1" applyAlignment="1">
      <alignment horizontal="center" vertical="center"/>
    </xf>
    <xf numFmtId="0" fontId="7" fillId="0" borderId="5" xfId="26" applyBorder="1"/>
    <xf numFmtId="3" fontId="7" fillId="0" borderId="5" xfId="26" applyNumberFormat="1" applyBorder="1"/>
    <xf numFmtId="9" fontId="0" fillId="0" borderId="5" xfId="27" applyFont="1" applyBorder="1"/>
    <xf numFmtId="0" fontId="26" fillId="22" borderId="5" xfId="25" applyFill="1" applyBorder="1" applyAlignment="1">
      <alignment horizontal="center" vertical="center"/>
    </xf>
    <xf numFmtId="9" fontId="0" fillId="22" borderId="5" xfId="28" applyFont="1" applyFill="1" applyBorder="1" applyAlignment="1">
      <alignment horizontal="center" vertical="center"/>
    </xf>
    <xf numFmtId="167" fontId="26" fillId="0" borderId="0" xfId="25" applyNumberFormat="1" applyAlignment="1">
      <alignment vertical="center"/>
    </xf>
    <xf numFmtId="4" fontId="26" fillId="0" borderId="0" xfId="25" applyNumberFormat="1" applyAlignment="1">
      <alignment vertical="center"/>
    </xf>
    <xf numFmtId="0" fontId="15" fillId="6" borderId="9" xfId="25" applyFont="1" applyFill="1" applyBorder="1" applyAlignment="1">
      <alignment horizontal="center"/>
    </xf>
    <xf numFmtId="10" fontId="0" fillId="0" borderId="5" xfId="27" applyNumberFormat="1" applyFont="1" applyBorder="1"/>
    <xf numFmtId="0" fontId="7" fillId="0" borderId="0" xfId="26"/>
    <xf numFmtId="0" fontId="26" fillId="15" borderId="5" xfId="25" applyFill="1" applyBorder="1" applyAlignment="1">
      <alignment vertical="center"/>
    </xf>
    <xf numFmtId="165" fontId="26" fillId="0" borderId="0" xfId="25" applyNumberFormat="1" applyAlignment="1">
      <alignment vertical="center"/>
    </xf>
    <xf numFmtId="171" fontId="26" fillId="0" borderId="0" xfId="25" applyNumberFormat="1" applyAlignment="1">
      <alignment vertical="center"/>
    </xf>
    <xf numFmtId="0" fontId="18" fillId="21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27" fillId="16" borderId="0" xfId="33" applyFont="1" applyFill="1" applyAlignment="1">
      <alignment horizontal="center" vertical="center"/>
    </xf>
    <xf numFmtId="0" fontId="37" fillId="0" borderId="0" xfId="33" applyAlignment="1">
      <alignment vertical="center"/>
    </xf>
    <xf numFmtId="0" fontId="11" fillId="3" borderId="1" xfId="33" applyFont="1" applyFill="1" applyBorder="1" applyAlignment="1">
      <alignment horizontal="center" vertical="center"/>
    </xf>
    <xf numFmtId="164" fontId="11" fillId="0" borderId="1" xfId="33" applyNumberFormat="1" applyFont="1" applyBorder="1" applyAlignment="1">
      <alignment horizontal="center" vertical="center"/>
    </xf>
    <xf numFmtId="165" fontId="11" fillId="0" borderId="1" xfId="33" applyNumberFormat="1" applyFont="1" applyBorder="1" applyAlignment="1">
      <alignment horizontal="center" vertical="center"/>
    </xf>
    <xf numFmtId="3" fontId="11" fillId="0" borderId="1" xfId="33" applyNumberFormat="1" applyFont="1" applyBorder="1" applyAlignment="1">
      <alignment horizontal="center" vertical="center"/>
    </xf>
    <xf numFmtId="164" fontId="13" fillId="4" borderId="1" xfId="33" applyNumberFormat="1" applyFont="1" applyFill="1" applyBorder="1" applyAlignment="1">
      <alignment horizontal="center" vertical="center"/>
    </xf>
    <xf numFmtId="170" fontId="11" fillId="0" borderId="1" xfId="33" applyNumberFormat="1" applyFont="1" applyBorder="1" applyAlignment="1">
      <alignment horizontal="center" vertical="center"/>
    </xf>
    <xf numFmtId="166" fontId="11" fillId="0" borderId="1" xfId="33" applyNumberFormat="1" applyFont="1" applyBorder="1" applyAlignment="1">
      <alignment horizontal="center" vertical="center"/>
    </xf>
    <xf numFmtId="3" fontId="37" fillId="0" borderId="0" xfId="33" applyNumberFormat="1" applyAlignment="1">
      <alignment vertical="center"/>
    </xf>
    <xf numFmtId="0" fontId="22" fillId="9" borderId="5" xfId="33" applyFont="1" applyFill="1" applyBorder="1" applyAlignment="1">
      <alignment horizontal="center" vertical="center" wrapText="1" readingOrder="2"/>
    </xf>
    <xf numFmtId="6" fontId="37" fillId="0" borderId="0" xfId="33" applyNumberFormat="1" applyAlignment="1">
      <alignment vertical="center"/>
    </xf>
    <xf numFmtId="0" fontId="17" fillId="10" borderId="5" xfId="33" applyFont="1" applyFill="1" applyBorder="1" applyAlignment="1">
      <alignment horizontal="center" vertical="center" wrapText="1" readingOrder="2"/>
    </xf>
    <xf numFmtId="6" fontId="18" fillId="0" borderId="5" xfId="33" applyNumberFormat="1" applyFont="1" applyBorder="1" applyAlignment="1">
      <alignment horizontal="center" vertical="center" wrapText="1" readingOrder="2"/>
    </xf>
    <xf numFmtId="9" fontId="18" fillId="0" borderId="5" xfId="33" applyNumberFormat="1" applyFont="1" applyBorder="1" applyAlignment="1">
      <alignment horizontal="center" vertical="center" wrapText="1" readingOrder="2"/>
    </xf>
    <xf numFmtId="8" fontId="37" fillId="0" borderId="0" xfId="33" applyNumberFormat="1" applyAlignment="1">
      <alignment vertical="center"/>
    </xf>
    <xf numFmtId="0" fontId="18" fillId="11" borderId="5" xfId="33" applyFont="1" applyFill="1" applyBorder="1" applyAlignment="1">
      <alignment horizontal="center" vertical="center" wrapText="1" readingOrder="2"/>
    </xf>
    <xf numFmtId="6" fontId="18" fillId="11" borderId="5" xfId="33" applyNumberFormat="1" applyFont="1" applyFill="1" applyBorder="1" applyAlignment="1">
      <alignment horizontal="center" vertical="center" wrapText="1" readingOrder="2"/>
    </xf>
    <xf numFmtId="9" fontId="16" fillId="14" borderId="1" xfId="33" applyNumberFormat="1" applyFont="1" applyFill="1" applyBorder="1" applyAlignment="1">
      <alignment horizontal="center" vertical="center"/>
    </xf>
    <xf numFmtId="166" fontId="12" fillId="0" borderId="0" xfId="33" applyNumberFormat="1" applyFont="1" applyAlignment="1">
      <alignment vertical="center"/>
    </xf>
    <xf numFmtId="0" fontId="15" fillId="6" borderId="1" xfId="33" applyFont="1" applyFill="1" applyBorder="1" applyAlignment="1">
      <alignment horizontal="center" vertical="center"/>
    </xf>
    <xf numFmtId="165" fontId="15" fillId="6" borderId="1" xfId="33" applyNumberFormat="1" applyFont="1" applyFill="1" applyBorder="1" applyAlignment="1">
      <alignment horizontal="center" vertical="center"/>
    </xf>
    <xf numFmtId="3" fontId="15" fillId="6" borderId="1" xfId="33" applyNumberFormat="1" applyFont="1" applyFill="1" applyBorder="1" applyAlignment="1">
      <alignment horizontal="center" vertical="center"/>
    </xf>
    <xf numFmtId="10" fontId="15" fillId="6" borderId="1" xfId="33" applyNumberFormat="1" applyFont="1" applyFill="1" applyBorder="1" applyAlignment="1">
      <alignment horizontal="center" vertical="center"/>
    </xf>
    <xf numFmtId="0" fontId="16" fillId="0" borderId="1" xfId="33" applyFont="1" applyBorder="1" applyAlignment="1">
      <alignment horizontal="center" vertical="center"/>
    </xf>
    <xf numFmtId="165" fontId="16" fillId="0" borderId="1" xfId="33" applyNumberFormat="1" applyFont="1" applyBorder="1" applyAlignment="1">
      <alignment horizontal="center" vertical="center"/>
    </xf>
    <xf numFmtId="3" fontId="16" fillId="0" borderId="1" xfId="33" applyNumberFormat="1" applyFont="1" applyBorder="1" applyAlignment="1">
      <alignment horizontal="center" vertical="center"/>
    </xf>
    <xf numFmtId="10" fontId="16" fillId="0" borderId="1" xfId="33" applyNumberFormat="1" applyFont="1" applyBorder="1" applyAlignment="1">
      <alignment horizontal="center" vertical="center"/>
    </xf>
    <xf numFmtId="0" fontId="24" fillId="0" borderId="1" xfId="33" applyFont="1" applyBorder="1" applyAlignment="1">
      <alignment horizontal="center" vertical="center"/>
    </xf>
    <xf numFmtId="165" fontId="24" fillId="0" borderId="1" xfId="33" applyNumberFormat="1" applyFont="1" applyBorder="1" applyAlignment="1">
      <alignment horizontal="center" vertical="center"/>
    </xf>
    <xf numFmtId="3" fontId="24" fillId="0" borderId="1" xfId="33" applyNumberFormat="1" applyFont="1" applyBorder="1" applyAlignment="1">
      <alignment horizontal="center" vertical="center"/>
    </xf>
    <xf numFmtId="6" fontId="25" fillId="0" borderId="5" xfId="33" applyNumberFormat="1" applyFont="1" applyBorder="1" applyAlignment="1">
      <alignment horizontal="center" vertical="center" wrapText="1" readingOrder="2"/>
    </xf>
    <xf numFmtId="0" fontId="16" fillId="7" borderId="1" xfId="33" applyFont="1" applyFill="1" applyBorder="1" applyAlignment="1">
      <alignment horizontal="center" vertical="center"/>
    </xf>
    <xf numFmtId="165" fontId="16" fillId="7" borderId="1" xfId="33" applyNumberFormat="1" applyFont="1" applyFill="1" applyBorder="1" applyAlignment="1">
      <alignment horizontal="center" vertical="center"/>
    </xf>
    <xf numFmtId="3" fontId="16" fillId="7" borderId="1" xfId="33" applyNumberFormat="1" applyFont="1" applyFill="1" applyBorder="1" applyAlignment="1">
      <alignment horizontal="center" vertical="center"/>
    </xf>
    <xf numFmtId="10" fontId="16" fillId="7" borderId="1" xfId="33" applyNumberFormat="1" applyFont="1" applyFill="1" applyBorder="1" applyAlignment="1">
      <alignment horizontal="center" vertical="center"/>
    </xf>
    <xf numFmtId="4" fontId="16" fillId="0" borderId="1" xfId="33" applyNumberFormat="1" applyFont="1" applyBorder="1" applyAlignment="1">
      <alignment horizontal="center" vertical="center"/>
    </xf>
    <xf numFmtId="166" fontId="16" fillId="0" borderId="1" xfId="33" applyNumberFormat="1" applyFont="1" applyBorder="1" applyAlignment="1">
      <alignment horizontal="center" vertical="center"/>
    </xf>
    <xf numFmtId="0" fontId="16" fillId="3" borderId="1" xfId="33" applyFont="1" applyFill="1" applyBorder="1" applyAlignment="1">
      <alignment horizontal="center" vertical="center"/>
    </xf>
    <xf numFmtId="165" fontId="16" fillId="3" borderId="1" xfId="33" applyNumberFormat="1" applyFont="1" applyFill="1" applyBorder="1" applyAlignment="1">
      <alignment horizontal="center" vertical="center"/>
    </xf>
    <xf numFmtId="3" fontId="16" fillId="3" borderId="1" xfId="33" applyNumberFormat="1" applyFont="1" applyFill="1" applyBorder="1" applyAlignment="1">
      <alignment horizontal="center" vertical="center"/>
    </xf>
    <xf numFmtId="4" fontId="16" fillId="3" borderId="1" xfId="33" applyNumberFormat="1" applyFont="1" applyFill="1" applyBorder="1" applyAlignment="1">
      <alignment horizontal="center" vertical="center"/>
    </xf>
    <xf numFmtId="10" fontId="16" fillId="3" borderId="1" xfId="33" applyNumberFormat="1" applyFont="1" applyFill="1" applyBorder="1" applyAlignment="1">
      <alignment horizontal="center" vertical="center"/>
    </xf>
    <xf numFmtId="166" fontId="16" fillId="3" borderId="1" xfId="33" applyNumberFormat="1" applyFont="1" applyFill="1" applyBorder="1" applyAlignment="1">
      <alignment horizontal="center" vertical="center"/>
    </xf>
    <xf numFmtId="0" fontId="17" fillId="0" borderId="1" xfId="33" applyFont="1" applyBorder="1" applyAlignment="1">
      <alignment horizontal="center" vertical="center"/>
    </xf>
    <xf numFmtId="10" fontId="18" fillId="0" borderId="5" xfId="33" applyNumberFormat="1" applyFont="1" applyBorder="1" applyAlignment="1">
      <alignment horizontal="center" vertical="center" wrapText="1" readingOrder="2"/>
    </xf>
    <xf numFmtId="10" fontId="18" fillId="11" borderId="5" xfId="33" applyNumberFormat="1" applyFont="1" applyFill="1" applyBorder="1" applyAlignment="1">
      <alignment horizontal="center" vertical="center" wrapText="1" readingOrder="2"/>
    </xf>
    <xf numFmtId="0" fontId="18" fillId="0" borderId="5" xfId="33" applyFont="1" applyBorder="1" applyAlignment="1">
      <alignment horizontal="center" vertical="center" wrapText="1" readingOrder="2"/>
    </xf>
    <xf numFmtId="3" fontId="18" fillId="0" borderId="5" xfId="33" applyNumberFormat="1" applyFont="1" applyBorder="1" applyAlignment="1">
      <alignment horizontal="center" vertical="center" wrapText="1" readingOrder="2"/>
    </xf>
    <xf numFmtId="8" fontId="18" fillId="0" borderId="5" xfId="33" applyNumberFormat="1" applyFont="1" applyBorder="1" applyAlignment="1">
      <alignment horizontal="center" vertical="center" wrapText="1" readingOrder="2"/>
    </xf>
    <xf numFmtId="0" fontId="18" fillId="13" borderId="5" xfId="33" applyFont="1" applyFill="1" applyBorder="1" applyAlignment="1">
      <alignment horizontal="center" vertical="center" wrapText="1" readingOrder="2"/>
    </xf>
    <xf numFmtId="6" fontId="18" fillId="13" borderId="5" xfId="33" applyNumberFormat="1" applyFont="1" applyFill="1" applyBorder="1" applyAlignment="1">
      <alignment horizontal="center" vertical="center" wrapText="1" readingOrder="2"/>
    </xf>
    <xf numFmtId="3" fontId="18" fillId="13" borderId="5" xfId="33" applyNumberFormat="1" applyFont="1" applyFill="1" applyBorder="1" applyAlignment="1">
      <alignment horizontal="center" vertical="center" wrapText="1" readingOrder="2"/>
    </xf>
    <xf numFmtId="10" fontId="18" fillId="13" borderId="5" xfId="33" applyNumberFormat="1" applyFont="1" applyFill="1" applyBorder="1" applyAlignment="1">
      <alignment horizontal="center" vertical="center" wrapText="1" readingOrder="2"/>
    </xf>
    <xf numFmtId="8" fontId="18" fillId="13" borderId="5" xfId="33" applyNumberFormat="1" applyFont="1" applyFill="1" applyBorder="1" applyAlignment="1">
      <alignment horizontal="center" vertical="center" wrapText="1" readingOrder="2"/>
    </xf>
    <xf numFmtId="0" fontId="15" fillId="6" borderId="3" xfId="33" applyFont="1" applyFill="1" applyBorder="1" applyAlignment="1">
      <alignment horizontal="center"/>
    </xf>
    <xf numFmtId="0" fontId="15" fillId="6" borderId="4" xfId="33" applyFont="1" applyFill="1" applyBorder="1" applyAlignment="1">
      <alignment horizontal="center"/>
    </xf>
    <xf numFmtId="0" fontId="15" fillId="6" borderId="1" xfId="33" applyFont="1" applyFill="1" applyBorder="1" applyAlignment="1">
      <alignment horizontal="center"/>
    </xf>
    <xf numFmtId="0" fontId="19" fillId="0" borderId="1" xfId="33" applyFont="1" applyBorder="1" applyAlignment="1">
      <alignment horizontal="center" vertical="center"/>
    </xf>
    <xf numFmtId="165" fontId="16" fillId="0" borderId="3" xfId="33" applyNumberFormat="1" applyFont="1" applyBorder="1" applyAlignment="1">
      <alignment horizontal="center" vertical="center"/>
    </xf>
    <xf numFmtId="3" fontId="16" fillId="0" borderId="3" xfId="33" applyNumberFormat="1" applyFont="1" applyBorder="1" applyAlignment="1">
      <alignment horizontal="center" vertical="center"/>
    </xf>
    <xf numFmtId="0" fontId="16" fillId="3" borderId="1" xfId="33" applyFont="1" applyFill="1" applyBorder="1" applyAlignment="1">
      <alignment horizontal="center"/>
    </xf>
    <xf numFmtId="165" fontId="16" fillId="3" borderId="1" xfId="33" applyNumberFormat="1" applyFont="1" applyFill="1" applyBorder="1" applyAlignment="1">
      <alignment horizontal="center"/>
    </xf>
    <xf numFmtId="3" fontId="16" fillId="3" borderId="1" xfId="33" applyNumberFormat="1" applyFont="1" applyFill="1" applyBorder="1" applyAlignment="1">
      <alignment horizontal="center"/>
    </xf>
    <xf numFmtId="0" fontId="18" fillId="0" borderId="5" xfId="33" applyFont="1" applyBorder="1" applyAlignment="1">
      <alignment vertical="center"/>
    </xf>
    <xf numFmtId="0" fontId="37" fillId="0" borderId="5" xfId="33" applyBorder="1" applyAlignment="1">
      <alignment vertical="center"/>
    </xf>
    <xf numFmtId="9" fontId="0" fillId="0" borderId="5" xfId="28" applyFont="1" applyBorder="1" applyAlignment="1">
      <alignment vertical="center"/>
    </xf>
    <xf numFmtId="0" fontId="18" fillId="12" borderId="5" xfId="34" applyFill="1" applyBorder="1" applyAlignment="1">
      <alignment horizontal="center" vertical="center"/>
    </xf>
    <xf numFmtId="0" fontId="18" fillId="0" borderId="5" xfId="34" applyBorder="1" applyAlignment="1">
      <alignment horizontal="center" vertical="center"/>
    </xf>
    <xf numFmtId="0" fontId="14" fillId="5" borderId="2" xfId="0" applyFont="1" applyFill="1" applyBorder="1" applyAlignment="1">
      <alignment vertical="center"/>
    </xf>
    <xf numFmtId="0" fontId="1" fillId="0" borderId="0" xfId="35" applyAlignment="1">
      <alignment horizontal="center" vertical="center"/>
    </xf>
    <xf numFmtId="0" fontId="1" fillId="0" borderId="0" xfId="35" applyAlignment="1">
      <alignment horizontal="center" vertical="center" wrapText="1"/>
    </xf>
    <xf numFmtId="167" fontId="1" fillId="0" borderId="0" xfId="35" applyNumberFormat="1" applyAlignment="1">
      <alignment horizontal="center" vertical="center"/>
    </xf>
    <xf numFmtId="172" fontId="0" fillId="0" borderId="0" xfId="36" applyNumberFormat="1" applyFont="1" applyAlignment="1">
      <alignment horizontal="center" vertical="center"/>
    </xf>
    <xf numFmtId="0" fontId="30" fillId="15" borderId="10" xfId="35" applyFont="1" applyFill="1" applyBorder="1" applyAlignment="1">
      <alignment horizontal="center" vertical="center"/>
    </xf>
    <xf numFmtId="173" fontId="12" fillId="0" borderId="11" xfId="35" applyNumberFormat="1" applyFont="1" applyBorder="1" applyAlignment="1">
      <alignment horizontal="center" vertical="center" readingOrder="2"/>
    </xf>
    <xf numFmtId="173" fontId="12" fillId="16" borderId="0" xfId="35" applyNumberFormat="1" applyFont="1" applyFill="1" applyAlignment="1">
      <alignment horizontal="center" vertical="center"/>
    </xf>
    <xf numFmtId="173" fontId="12" fillId="16" borderId="0" xfId="35" applyNumberFormat="1" applyFont="1" applyFill="1" applyAlignment="1">
      <alignment horizontal="center" vertical="center" wrapText="1"/>
    </xf>
    <xf numFmtId="172" fontId="12" fillId="16" borderId="0" xfId="36" applyNumberFormat="1" applyFont="1" applyFill="1" applyBorder="1" applyAlignment="1">
      <alignment horizontal="center" vertical="center"/>
    </xf>
    <xf numFmtId="0" fontId="30" fillId="15" borderId="12" xfId="35" applyFont="1" applyFill="1" applyBorder="1" applyAlignment="1">
      <alignment horizontal="center" vertical="center"/>
    </xf>
    <xf numFmtId="173" fontId="31" fillId="16" borderId="13" xfId="35" applyNumberFormat="1" applyFont="1" applyFill="1" applyBorder="1" applyAlignment="1">
      <alignment horizontal="center" vertical="center"/>
    </xf>
    <xf numFmtId="173" fontId="31" fillId="16" borderId="0" xfId="35" applyNumberFormat="1" applyFont="1" applyFill="1" applyAlignment="1">
      <alignment horizontal="center" vertical="center"/>
    </xf>
    <xf numFmtId="173" fontId="31" fillId="16" borderId="0" xfId="35" applyNumberFormat="1" applyFont="1" applyFill="1" applyAlignment="1">
      <alignment horizontal="center" vertical="center" wrapText="1"/>
    </xf>
    <xf numFmtId="172" fontId="31" fillId="16" borderId="0" xfId="36" applyNumberFormat="1" applyFont="1" applyFill="1" applyBorder="1" applyAlignment="1">
      <alignment horizontal="center" vertical="center"/>
    </xf>
    <xf numFmtId="173" fontId="31" fillId="16" borderId="14" xfId="35" applyNumberFormat="1" applyFont="1" applyFill="1" applyBorder="1" applyAlignment="1">
      <alignment horizontal="center" vertical="center"/>
    </xf>
    <xf numFmtId="174" fontId="31" fillId="16" borderId="14" xfId="37" applyNumberFormat="1" applyFont="1" applyFill="1" applyBorder="1" applyAlignment="1">
      <alignment horizontal="center" vertical="center"/>
    </xf>
    <xf numFmtId="175" fontId="31" fillId="16" borderId="0" xfId="35" applyNumberFormat="1" applyFont="1" applyFill="1" applyAlignment="1">
      <alignment horizontal="center" vertical="center"/>
    </xf>
    <xf numFmtId="175" fontId="31" fillId="16" borderId="0" xfId="35" applyNumberFormat="1" applyFont="1" applyFill="1" applyAlignment="1">
      <alignment horizontal="center" vertical="center" wrapText="1"/>
    </xf>
    <xf numFmtId="0" fontId="30" fillId="15" borderId="15" xfId="35" applyFont="1" applyFill="1" applyBorder="1" applyAlignment="1">
      <alignment horizontal="center" vertical="center"/>
    </xf>
    <xf numFmtId="174" fontId="31" fillId="16" borderId="16" xfId="37" applyNumberFormat="1" applyFont="1" applyFill="1" applyBorder="1" applyAlignment="1">
      <alignment horizontal="center" vertical="center"/>
    </xf>
    <xf numFmtId="0" fontId="32" fillId="15" borderId="5" xfId="38" applyFont="1" applyFill="1" applyBorder="1" applyAlignment="1">
      <alignment horizontal="center" vertical="center"/>
    </xf>
    <xf numFmtId="0" fontId="33" fillId="15" borderId="17" xfId="35" applyFont="1" applyFill="1" applyBorder="1" applyAlignment="1">
      <alignment horizontal="center" vertical="center"/>
    </xf>
    <xf numFmtId="0" fontId="33" fillId="15" borderId="17" xfId="35" applyFont="1" applyFill="1" applyBorder="1" applyAlignment="1">
      <alignment horizontal="center" vertical="center" wrapText="1"/>
    </xf>
    <xf numFmtId="176" fontId="33" fillId="15" borderId="17" xfId="36" applyNumberFormat="1" applyFont="1" applyFill="1" applyBorder="1" applyAlignment="1">
      <alignment horizontal="center" vertical="center"/>
    </xf>
    <xf numFmtId="0" fontId="32" fillId="16" borderId="5" xfId="35" applyFont="1" applyFill="1" applyBorder="1" applyAlignment="1">
      <alignment horizontal="center" vertical="center" wrapText="1"/>
    </xf>
    <xf numFmtId="0" fontId="1" fillId="0" borderId="5" xfId="35" applyBorder="1" applyAlignment="1">
      <alignment horizontal="center" vertical="center" wrapText="1"/>
    </xf>
    <xf numFmtId="0" fontId="1" fillId="16" borderId="17" xfId="35" applyFill="1" applyBorder="1" applyAlignment="1">
      <alignment horizontal="center" vertical="center"/>
    </xf>
    <xf numFmtId="0" fontId="1" fillId="16" borderId="5" xfId="35" applyFill="1" applyBorder="1" applyAlignment="1">
      <alignment horizontal="center" vertical="center"/>
    </xf>
    <xf numFmtId="0" fontId="1" fillId="0" borderId="5" xfId="35" applyBorder="1" applyAlignment="1">
      <alignment horizontal="center" vertical="center"/>
    </xf>
    <xf numFmtId="176" fontId="7" fillId="0" borderId="5" xfId="36" applyNumberFormat="1" applyFont="1" applyBorder="1" applyAlignment="1">
      <alignment horizontal="center" vertical="center" wrapText="1"/>
    </xf>
    <xf numFmtId="176" fontId="34" fillId="0" borderId="5" xfId="36" applyNumberFormat="1" applyFont="1" applyBorder="1" applyAlignment="1">
      <alignment horizontal="center" vertical="center" wrapText="1"/>
    </xf>
    <xf numFmtId="176" fontId="34" fillId="0" borderId="17" xfId="36" applyNumberFormat="1" applyFont="1" applyBorder="1" applyAlignment="1">
      <alignment horizontal="center" vertical="center" wrapText="1"/>
    </xf>
    <xf numFmtId="37" fontId="34" fillId="0" borderId="17" xfId="36" applyNumberFormat="1" applyFont="1" applyFill="1" applyBorder="1" applyAlignment="1">
      <alignment horizontal="center" vertical="center"/>
    </xf>
    <xf numFmtId="177" fontId="34" fillId="0" borderId="17" xfId="36" applyNumberFormat="1" applyFont="1" applyBorder="1" applyAlignment="1">
      <alignment horizontal="center" vertical="center" wrapText="1"/>
    </xf>
    <xf numFmtId="0" fontId="1" fillId="0" borderId="5" xfId="35" applyBorder="1" applyAlignment="1">
      <alignment horizontal="center" vertical="center" wrapText="1" readingOrder="2"/>
    </xf>
    <xf numFmtId="172" fontId="0" fillId="0" borderId="17" xfId="36" applyNumberFormat="1" applyFont="1" applyFill="1" applyBorder="1" applyAlignment="1">
      <alignment horizontal="center" vertical="center"/>
    </xf>
    <xf numFmtId="0" fontId="1" fillId="0" borderId="17" xfId="35" applyBorder="1" applyAlignment="1">
      <alignment horizontal="center" vertical="center" wrapText="1"/>
    </xf>
    <xf numFmtId="169" fontId="34" fillId="0" borderId="5" xfId="37" applyFont="1" applyFill="1" applyBorder="1" applyAlignment="1">
      <alignment horizontal="center" vertical="center"/>
    </xf>
    <xf numFmtId="0" fontId="32" fillId="16" borderId="17" xfId="35" applyFont="1" applyFill="1" applyBorder="1" applyAlignment="1">
      <alignment horizontal="center" vertical="center" wrapText="1"/>
    </xf>
    <xf numFmtId="0" fontId="35" fillId="0" borderId="5" xfId="35" applyFont="1" applyBorder="1" applyAlignment="1">
      <alignment horizontal="center" vertical="center" wrapText="1" readingOrder="2"/>
    </xf>
    <xf numFmtId="178" fontId="34" fillId="0" borderId="5" xfId="37" applyNumberFormat="1" applyFont="1" applyFill="1" applyBorder="1" applyAlignment="1">
      <alignment horizontal="center" vertical="center"/>
    </xf>
    <xf numFmtId="1" fontId="34" fillId="0" borderId="5" xfId="37" applyNumberFormat="1" applyFont="1" applyFill="1" applyBorder="1" applyAlignment="1">
      <alignment horizontal="center" vertical="center"/>
    </xf>
    <xf numFmtId="169" fontId="0" fillId="0" borderId="0" xfId="37" applyFont="1" applyAlignment="1">
      <alignment horizontal="center" vertical="center"/>
    </xf>
    <xf numFmtId="0" fontId="36" fillId="17" borderId="20" xfId="35" applyFont="1" applyFill="1" applyBorder="1" applyAlignment="1">
      <alignment vertical="center"/>
    </xf>
    <xf numFmtId="176" fontId="36" fillId="17" borderId="0" xfId="36" applyNumberFormat="1" applyFont="1" applyFill="1" applyBorder="1" applyAlignment="1">
      <alignment horizontal="center" vertical="center"/>
    </xf>
    <xf numFmtId="3" fontId="36" fillId="17" borderId="19" xfId="37" applyNumberFormat="1" applyFont="1" applyFill="1" applyBorder="1" applyAlignment="1">
      <alignment horizontal="center" vertical="center"/>
    </xf>
    <xf numFmtId="169" fontId="36" fillId="17" borderId="19" xfId="37" applyFont="1" applyFill="1" applyBorder="1" applyAlignment="1">
      <alignment horizontal="center" vertical="center"/>
    </xf>
    <xf numFmtId="178" fontId="36" fillId="17" borderId="19" xfId="37" applyNumberFormat="1" applyFont="1" applyFill="1" applyBorder="1" applyAlignment="1">
      <alignment horizontal="center" vertical="center"/>
    </xf>
    <xf numFmtId="44" fontId="1" fillId="0" borderId="0" xfId="35" applyNumberFormat="1" applyAlignment="1">
      <alignment horizontal="center" vertical="center"/>
    </xf>
    <xf numFmtId="0" fontId="35" fillId="0" borderId="0" xfId="35" applyFont="1"/>
    <xf numFmtId="0" fontId="1" fillId="0" borderId="0" xfId="35"/>
    <xf numFmtId="2" fontId="1" fillId="0" borderId="0" xfId="35" applyNumberFormat="1"/>
    <xf numFmtId="0" fontId="1" fillId="0" borderId="0" xfId="35" applyAlignment="1">
      <alignment wrapText="1"/>
    </xf>
    <xf numFmtId="172" fontId="0" fillId="0" borderId="0" xfId="36" applyNumberFormat="1" applyFont="1" applyAlignment="1">
      <alignment horizontal="center" wrapText="1"/>
    </xf>
    <xf numFmtId="172" fontId="0" fillId="0" borderId="0" xfId="36" applyNumberFormat="1" applyFont="1"/>
    <xf numFmtId="0" fontId="34" fillId="0" borderId="0" xfId="35" applyFont="1" applyAlignment="1">
      <alignment horizontal="center" vertical="center"/>
    </xf>
    <xf numFmtId="167" fontId="1" fillId="0" borderId="0" xfId="35" applyNumberFormat="1"/>
    <xf numFmtId="179" fontId="1" fillId="0" borderId="0" xfId="35" applyNumberFormat="1"/>
    <xf numFmtId="0" fontId="1" fillId="0" borderId="0" xfId="35" applyAlignment="1">
      <alignment horizontal="center" wrapText="1"/>
    </xf>
    <xf numFmtId="179" fontId="0" fillId="0" borderId="0" xfId="36" applyNumberFormat="1" applyFont="1"/>
    <xf numFmtId="176" fontId="1" fillId="0" borderId="0" xfId="35" applyNumberFormat="1" applyAlignment="1">
      <alignment horizontal="center" wrapText="1"/>
    </xf>
    <xf numFmtId="180" fontId="0" fillId="0" borderId="0" xfId="36" applyNumberFormat="1" applyFont="1"/>
    <xf numFmtId="1" fontId="1" fillId="0" borderId="0" xfId="35" applyNumberFormat="1"/>
    <xf numFmtId="3" fontId="1" fillId="0" borderId="0" xfId="35" applyNumberFormat="1" applyAlignment="1">
      <alignment horizontal="center" vertical="center"/>
    </xf>
    <xf numFmtId="177" fontId="1" fillId="0" borderId="0" xfId="35" applyNumberFormat="1"/>
    <xf numFmtId="0" fontId="32" fillId="0" borderId="0" xfId="35" applyFont="1"/>
    <xf numFmtId="0" fontId="18" fillId="0" borderId="0" xfId="0" applyFont="1" applyAlignment="1">
      <alignment vertical="center"/>
    </xf>
    <xf numFmtId="0" fontId="15" fillId="6" borderId="5" xfId="0" applyFont="1" applyFill="1" applyBorder="1" applyAlignment="1">
      <alignment horizontal="center"/>
    </xf>
    <xf numFmtId="165" fontId="16" fillId="0" borderId="9" xfId="0" applyNumberFormat="1" applyFont="1" applyBorder="1" applyAlignment="1">
      <alignment horizontal="center" vertical="center"/>
    </xf>
    <xf numFmtId="165" fontId="16" fillId="3" borderId="9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16" fillId="25" borderId="1" xfId="0" applyNumberFormat="1" applyFont="1" applyFill="1" applyBorder="1" applyAlignment="1">
      <alignment horizontal="center" vertical="center"/>
    </xf>
    <xf numFmtId="165" fontId="16" fillId="25" borderId="9" xfId="0" applyNumberFormat="1" applyFont="1" applyFill="1" applyBorder="1" applyAlignment="1">
      <alignment horizontal="center" vertical="center"/>
    </xf>
    <xf numFmtId="0" fontId="26" fillId="0" borderId="0" xfId="25" applyAlignment="1">
      <alignment vertical="center"/>
    </xf>
    <xf numFmtId="0" fontId="10" fillId="2" borderId="0" xfId="25" applyFont="1" applyFill="1" applyAlignment="1">
      <alignment horizontal="center" vertical="center" wrapText="1"/>
    </xf>
    <xf numFmtId="0" fontId="21" fillId="8" borderId="6" xfId="25" applyFont="1" applyFill="1" applyBorder="1" applyAlignment="1">
      <alignment horizontal="center" vertical="center" wrapText="1" readingOrder="2"/>
    </xf>
    <xf numFmtId="0" fontId="21" fillId="8" borderId="7" xfId="25" applyFont="1" applyFill="1" applyBorder="1" applyAlignment="1">
      <alignment horizontal="center" vertical="center" wrapText="1" readingOrder="2"/>
    </xf>
    <xf numFmtId="0" fontId="21" fillId="8" borderId="8" xfId="25" applyFont="1" applyFill="1" applyBorder="1" applyAlignment="1">
      <alignment horizontal="center" vertical="center" wrapText="1" readingOrder="2"/>
    </xf>
    <xf numFmtId="0" fontId="18" fillId="12" borderId="0" xfId="25" applyFont="1" applyFill="1" applyAlignment="1">
      <alignment horizontal="center" vertical="center"/>
    </xf>
    <xf numFmtId="0" fontId="14" fillId="5" borderId="2" xfId="25" applyFont="1" applyFill="1" applyBorder="1" applyAlignment="1">
      <alignment horizontal="center"/>
    </xf>
    <xf numFmtId="0" fontId="14" fillId="5" borderId="2" xfId="25" applyFont="1" applyFill="1" applyBorder="1" applyAlignment="1">
      <alignment horizontal="center" vertical="center"/>
    </xf>
    <xf numFmtId="0" fontId="26" fillId="0" borderId="5" xfId="25" applyBorder="1" applyAlignment="1">
      <alignment horizontal="center" vertical="center"/>
    </xf>
    <xf numFmtId="0" fontId="23" fillId="12" borderId="0" xfId="25" applyFont="1" applyFill="1" applyAlignment="1">
      <alignment horizontal="center" vertical="center"/>
    </xf>
    <xf numFmtId="0" fontId="14" fillId="5" borderId="2" xfId="33" applyFont="1" applyFill="1" applyBorder="1" applyAlignment="1">
      <alignment horizontal="center" vertical="center"/>
    </xf>
    <xf numFmtId="0" fontId="27" fillId="16" borderId="0" xfId="33" applyFont="1" applyFill="1" applyAlignment="1">
      <alignment horizontal="center" vertical="center"/>
    </xf>
    <xf numFmtId="0" fontId="10" fillId="2" borderId="0" xfId="33" applyFont="1" applyFill="1" applyAlignment="1">
      <alignment horizontal="center" vertical="center" wrapText="1"/>
    </xf>
    <xf numFmtId="0" fontId="37" fillId="0" borderId="0" xfId="33" applyAlignment="1">
      <alignment vertical="center"/>
    </xf>
    <xf numFmtId="0" fontId="21" fillId="8" borderId="6" xfId="33" applyFont="1" applyFill="1" applyBorder="1" applyAlignment="1">
      <alignment horizontal="center" vertical="center" wrapText="1" readingOrder="2"/>
    </xf>
    <xf numFmtId="0" fontId="21" fillId="8" borderId="7" xfId="33" applyFont="1" applyFill="1" applyBorder="1" applyAlignment="1">
      <alignment horizontal="center" vertical="center" wrapText="1" readingOrder="2"/>
    </xf>
    <xf numFmtId="0" fontId="21" fillId="8" borderId="8" xfId="33" applyFont="1" applyFill="1" applyBorder="1" applyAlignment="1">
      <alignment horizontal="center" vertical="center" wrapText="1" readingOrder="2"/>
    </xf>
    <xf numFmtId="0" fontId="18" fillId="12" borderId="0" xfId="33" applyFont="1" applyFill="1" applyAlignment="1">
      <alignment horizontal="center" vertical="center"/>
    </xf>
    <xf numFmtId="0" fontId="23" fillId="12" borderId="0" xfId="33" applyFont="1" applyFill="1" applyAlignment="1">
      <alignment horizontal="center" vertical="center"/>
    </xf>
    <xf numFmtId="0" fontId="14" fillId="5" borderId="2" xfId="33" applyFont="1" applyFill="1" applyBorder="1" applyAlignment="1">
      <alignment horizontal="center"/>
    </xf>
    <xf numFmtId="0" fontId="21" fillId="8" borderId="21" xfId="33" applyFont="1" applyFill="1" applyBorder="1" applyAlignment="1">
      <alignment horizontal="center" vertical="center" wrapText="1" readingOrder="2"/>
    </xf>
    <xf numFmtId="0" fontId="21" fillId="8" borderId="0" xfId="33" applyFont="1" applyFill="1" applyAlignment="1">
      <alignment horizontal="center" vertical="center" wrapText="1" readingOrder="2"/>
    </xf>
    <xf numFmtId="17" fontId="28" fillId="24" borderId="0" xfId="35" applyNumberFormat="1" applyFont="1" applyFill="1" applyAlignment="1">
      <alignment horizontal="center" vertical="center" readingOrder="2"/>
    </xf>
    <xf numFmtId="0" fontId="29" fillId="24" borderId="0" xfId="35" applyFont="1" applyFill="1" applyAlignment="1">
      <alignment horizontal="center" vertical="center"/>
    </xf>
    <xf numFmtId="0" fontId="1" fillId="0" borderId="0" xfId="35" applyAlignment="1">
      <alignment horizontal="center" vertical="center"/>
    </xf>
    <xf numFmtId="0" fontId="32" fillId="16" borderId="17" xfId="38" applyFont="1" applyFill="1" applyBorder="1" applyAlignment="1">
      <alignment horizontal="center" vertical="center" wrapText="1"/>
    </xf>
    <xf numFmtId="0" fontId="32" fillId="16" borderId="18" xfId="38" applyFont="1" applyFill="1" applyBorder="1" applyAlignment="1">
      <alignment horizontal="center" vertical="center" wrapText="1"/>
    </xf>
    <xf numFmtId="0" fontId="32" fillId="16" borderId="19" xfId="38" applyFont="1" applyFill="1" applyBorder="1" applyAlignment="1">
      <alignment horizontal="center" vertical="center" wrapText="1"/>
    </xf>
    <xf numFmtId="0" fontId="23" fillId="12" borderId="0" xfId="0" applyFont="1" applyFill="1" applyAlignment="1">
      <alignment horizontal="center" vertical="center"/>
    </xf>
    <xf numFmtId="0" fontId="14" fillId="5" borderId="2" xfId="0" applyFont="1" applyFill="1" applyBorder="1" applyAlignment="1">
      <alignment horizontal="center"/>
    </xf>
    <xf numFmtId="0" fontId="21" fillId="8" borderId="6" xfId="0" applyFont="1" applyFill="1" applyBorder="1" applyAlignment="1">
      <alignment horizontal="center" vertical="center" wrapText="1" readingOrder="2"/>
    </xf>
    <xf numFmtId="0" fontId="21" fillId="8" borderId="7" xfId="0" applyFont="1" applyFill="1" applyBorder="1" applyAlignment="1">
      <alignment horizontal="center" vertical="center" wrapText="1" readingOrder="2"/>
    </xf>
    <xf numFmtId="0" fontId="21" fillId="8" borderId="8" xfId="0" applyFont="1" applyFill="1" applyBorder="1" applyAlignment="1">
      <alignment horizontal="center" vertical="center" wrapText="1" readingOrder="2"/>
    </xf>
    <xf numFmtId="0" fontId="18" fillId="1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0" fillId="2" borderId="0" xfId="0" applyFont="1" applyFill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0" fontId="21" fillId="8" borderId="21" xfId="0" applyFont="1" applyFill="1" applyBorder="1" applyAlignment="1">
      <alignment horizontal="center" vertical="center" wrapText="1" readingOrder="2"/>
    </xf>
    <xf numFmtId="0" fontId="21" fillId="8" borderId="0" xfId="0" applyFont="1" applyFill="1" applyAlignment="1">
      <alignment horizontal="center" vertical="center" wrapText="1" readingOrder="2"/>
    </xf>
    <xf numFmtId="0" fontId="21" fillId="8" borderId="22" xfId="0" applyFont="1" applyFill="1" applyBorder="1" applyAlignment="1">
      <alignment horizontal="center" vertical="center" wrapText="1" readingOrder="2"/>
    </xf>
    <xf numFmtId="0" fontId="21" fillId="8" borderId="23" xfId="0" applyFont="1" applyFill="1" applyBorder="1" applyAlignment="1">
      <alignment horizontal="center" vertical="center" wrapText="1" readingOrder="2"/>
    </xf>
    <xf numFmtId="0" fontId="14" fillId="5" borderId="0" xfId="0" applyFont="1" applyFill="1" applyAlignment="1">
      <alignment horizontal="center" vertical="center"/>
    </xf>
  </cellXfs>
  <cellStyles count="39">
    <cellStyle name="Comma 2" xfId="6" xr:uid="{6E8B1094-143E-437E-9077-C5226C9D0949}"/>
    <cellStyle name="Comma 3" xfId="11" xr:uid="{842FFD46-59AD-4370-98A2-C01049C772E1}"/>
    <cellStyle name="Comma 4" xfId="15" xr:uid="{4947E070-5029-4458-BE8E-A4217FB571C7}"/>
    <cellStyle name="Comma 5" xfId="19" xr:uid="{6F28AC2F-8200-4AC6-9FC0-F855D1697101}"/>
    <cellStyle name="Comma 6" xfId="23" xr:uid="{40910493-C026-4489-AE63-529567A6E84E}"/>
    <cellStyle name="Comma 7" xfId="30" xr:uid="{9A12ACCE-D3DE-4EA5-A176-6CC5C517A0C8}"/>
    <cellStyle name="Comma 8" xfId="36" xr:uid="{288328B0-C460-44D6-9BAA-03241447568F}"/>
    <cellStyle name="Currency 2" xfId="7" xr:uid="{B17846B3-210E-4849-AC83-BCA8E23678D5}"/>
    <cellStyle name="Currency 3" xfId="10" xr:uid="{CEE04F2A-EAA2-4668-BD6A-D61F877D104E}"/>
    <cellStyle name="Currency 4" xfId="14" xr:uid="{39249742-7E74-453C-8AA4-9036A60576E3}"/>
    <cellStyle name="Currency 5" xfId="18" xr:uid="{1DFA9998-7910-417D-88D3-5BC7BEA4D56D}"/>
    <cellStyle name="Currency 6" xfId="22" xr:uid="{4C0DC7F3-C2FA-4B03-B823-93AE645B26FC}"/>
    <cellStyle name="Currency 7" xfId="31" xr:uid="{AB79CF7A-2B06-454D-A84F-1E40E3E445B4}"/>
    <cellStyle name="Currency 8" xfId="37" xr:uid="{00D4D590-94E7-4B0A-BF56-EBF5E51F9883}"/>
    <cellStyle name="Normal" xfId="0" builtinId="0"/>
    <cellStyle name="Normal 2" xfId="1" xr:uid="{EAB811C5-009D-4D2B-AC62-3917433DC31C}"/>
    <cellStyle name="Normal 2 2" xfId="8" xr:uid="{76674300-DB01-415D-A67F-103CF67A2921}"/>
    <cellStyle name="Normal 2 3" xfId="12" xr:uid="{5A2E65D8-EA49-4358-8DC9-27B90B8088EA}"/>
    <cellStyle name="Normal 2 4" xfId="16" xr:uid="{81A15EDB-BF05-4CBD-B591-CE17336AC262}"/>
    <cellStyle name="Normal 2 5" xfId="20" xr:uid="{B63E29A9-4B39-4502-B1C8-2AD503AB2A5F}"/>
    <cellStyle name="Normal 2 6" xfId="24" xr:uid="{F7501038-4A82-49D9-BF14-C6FA9B988177}"/>
    <cellStyle name="Normal 2 7" xfId="32" xr:uid="{3AB38E42-CCBD-4430-8AF9-57EF2BE85BFA}"/>
    <cellStyle name="Normal 2 8" xfId="38" xr:uid="{A4DF6195-A0DC-43FD-BC58-48A76C25C544}"/>
    <cellStyle name="Normal 3" xfId="5" xr:uid="{A04A61C4-0551-4EBB-B643-BBB4FA99374C}"/>
    <cellStyle name="Normal 3 2" xfId="2" xr:uid="{F18B0A34-BDE3-4E50-9D22-5B6DCE53CD72}"/>
    <cellStyle name="Normal 3 2 2" xfId="26" xr:uid="{3114F8F1-AC02-466D-95A3-74166BE843C6}"/>
    <cellStyle name="Normal 4" xfId="9" xr:uid="{411963E7-A671-4E53-B230-0BE89D859373}"/>
    <cellStyle name="Normal 5" xfId="13" xr:uid="{9E13E52D-2B12-42D7-8EE3-96FC716A8617}"/>
    <cellStyle name="Normal 5 2" xfId="25" xr:uid="{5BA97DB9-0167-4D7A-B60B-CB3BDA9762D2}"/>
    <cellStyle name="Normal 5 3" xfId="34" xr:uid="{06DAB31D-9991-45E5-A072-159A0C72C7BA}"/>
    <cellStyle name="Normal 6" xfId="17" xr:uid="{061F2CC1-1F86-497E-980B-AD9B4F4C1687}"/>
    <cellStyle name="Normal 6 2" xfId="33" xr:uid="{4B9B871E-20B3-4BD6-8504-1FC161C200C2}"/>
    <cellStyle name="Normal 7" xfId="21" xr:uid="{851330AA-EB77-4740-A5A4-CB846B0C6FCB}"/>
    <cellStyle name="Normal 8" xfId="29" xr:uid="{2C8F74C2-94EF-42F6-A96F-B46B7EAD465B}"/>
    <cellStyle name="Normal 9" xfId="35" xr:uid="{E2133624-9856-4274-90C8-2574300B64EC}"/>
    <cellStyle name="Percent" xfId="4" builtinId="5"/>
    <cellStyle name="Percent 3" xfId="28" xr:uid="{91E3039A-B9F6-4083-95A9-488CEEE380FB}"/>
    <cellStyle name="Percent 3 2" xfId="3" xr:uid="{C6867FC4-465E-4FE6-A261-3698A0E3ECCC}"/>
    <cellStyle name="Percent 3 2 2" xfId="27" xr:uid="{FE69DA22-9D8B-4900-A699-EAF470A1E4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5E56A53-8201-4139-A4FD-4C4201D02250}" type="doc">
      <dgm:prSet loTypeId="urn:microsoft.com/office/officeart/2005/8/layout/StepDown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L"/>
        </a:p>
      </dgm:t>
    </dgm:pt>
    <dgm:pt modelId="{89E4F1F8-9F06-4E22-970D-692CCC52B793}">
      <dgm:prSet phldrT="[Text]"/>
      <dgm:spPr/>
      <dgm:t>
        <a:bodyPr/>
        <a:lstStyle/>
        <a:p>
          <a:r>
            <a:rPr lang="he-IL"/>
            <a:t>לידים</a:t>
          </a:r>
          <a:endParaRPr lang="en-IL"/>
        </a:p>
      </dgm:t>
    </dgm:pt>
    <dgm:pt modelId="{7D80EEC8-8FEE-4A96-80E0-48C64A0833FB}" type="parTrans" cxnId="{2F543AEA-005B-41AD-8D30-EA978FC21FE8}">
      <dgm:prSet/>
      <dgm:spPr/>
      <dgm:t>
        <a:bodyPr/>
        <a:lstStyle/>
        <a:p>
          <a:endParaRPr lang="en-IL"/>
        </a:p>
      </dgm:t>
    </dgm:pt>
    <dgm:pt modelId="{75B894C9-3719-4F0D-9EDD-B9787E7CF4F8}" type="sibTrans" cxnId="{2F543AEA-005B-41AD-8D30-EA978FC21FE8}">
      <dgm:prSet/>
      <dgm:spPr/>
      <dgm:t>
        <a:bodyPr/>
        <a:lstStyle/>
        <a:p>
          <a:endParaRPr lang="en-IL"/>
        </a:p>
      </dgm:t>
    </dgm:pt>
    <dgm:pt modelId="{B3C01196-6490-47AA-81F8-BD4BC2492AFC}">
      <dgm:prSet phldrT="[Text]"/>
      <dgm:spPr/>
      <dgm:t>
        <a:bodyPr/>
        <a:lstStyle/>
        <a:p>
          <a:r>
            <a:rPr lang="he-IL"/>
            <a:t>361</a:t>
          </a:r>
          <a:endParaRPr lang="en-IL"/>
        </a:p>
      </dgm:t>
    </dgm:pt>
    <dgm:pt modelId="{EBFD4187-86C8-434F-B890-B2696FB860CE}" type="parTrans" cxnId="{1619D0BE-BBF9-4E67-A106-55550561055E}">
      <dgm:prSet/>
      <dgm:spPr/>
      <dgm:t>
        <a:bodyPr/>
        <a:lstStyle/>
        <a:p>
          <a:endParaRPr lang="en-IL"/>
        </a:p>
      </dgm:t>
    </dgm:pt>
    <dgm:pt modelId="{7DCD29AA-6CC5-4B8E-9FC7-32B25CC420B1}" type="sibTrans" cxnId="{1619D0BE-BBF9-4E67-A106-55550561055E}">
      <dgm:prSet/>
      <dgm:spPr/>
      <dgm:t>
        <a:bodyPr/>
        <a:lstStyle/>
        <a:p>
          <a:endParaRPr lang="en-IL"/>
        </a:p>
      </dgm:t>
    </dgm:pt>
    <dgm:pt modelId="{40B1D3A8-683A-4440-8CE4-3D12C177FC37}">
      <dgm:prSet phldrT="[Text]"/>
      <dgm:spPr/>
      <dgm:t>
        <a:bodyPr/>
        <a:lstStyle/>
        <a:p>
          <a:r>
            <a:rPr lang="he-IL"/>
            <a:t>תהליכי מכירה</a:t>
          </a:r>
          <a:endParaRPr lang="en-IL"/>
        </a:p>
      </dgm:t>
    </dgm:pt>
    <dgm:pt modelId="{51CF3F20-D42C-4DF1-9931-0BD00B164A77}" type="parTrans" cxnId="{4D510A9C-026B-4E60-B0A3-D5A877651CCA}">
      <dgm:prSet/>
      <dgm:spPr/>
      <dgm:t>
        <a:bodyPr/>
        <a:lstStyle/>
        <a:p>
          <a:endParaRPr lang="en-IL"/>
        </a:p>
      </dgm:t>
    </dgm:pt>
    <dgm:pt modelId="{73901DD7-39AA-4442-BD2E-EE5ABBDA10D9}" type="sibTrans" cxnId="{4D510A9C-026B-4E60-B0A3-D5A877651CCA}">
      <dgm:prSet/>
      <dgm:spPr/>
      <dgm:t>
        <a:bodyPr/>
        <a:lstStyle/>
        <a:p>
          <a:endParaRPr lang="en-IL"/>
        </a:p>
      </dgm:t>
    </dgm:pt>
    <dgm:pt modelId="{DCFFAE1F-3235-4307-AC3C-7E3FEB561A5B}">
      <dgm:prSet phldrT="[Text]"/>
      <dgm:spPr/>
      <dgm:t>
        <a:bodyPr/>
        <a:lstStyle/>
        <a:p>
          <a:r>
            <a:rPr lang="he-IL"/>
            <a:t>1079</a:t>
          </a:r>
          <a:endParaRPr lang="en-IL"/>
        </a:p>
      </dgm:t>
    </dgm:pt>
    <dgm:pt modelId="{9BDEF27A-4051-4E91-88D7-8109B1D886F7}" type="parTrans" cxnId="{F3551B86-7795-461D-AC2D-C821332BCCA8}">
      <dgm:prSet/>
      <dgm:spPr/>
      <dgm:t>
        <a:bodyPr/>
        <a:lstStyle/>
        <a:p>
          <a:endParaRPr lang="en-IL"/>
        </a:p>
      </dgm:t>
    </dgm:pt>
    <dgm:pt modelId="{C4CCB3CE-1291-4AC2-B4A1-16C9F8F11DD3}" type="sibTrans" cxnId="{F3551B86-7795-461D-AC2D-C821332BCCA8}">
      <dgm:prSet/>
      <dgm:spPr/>
      <dgm:t>
        <a:bodyPr/>
        <a:lstStyle/>
        <a:p>
          <a:endParaRPr lang="en-IL"/>
        </a:p>
      </dgm:t>
    </dgm:pt>
    <dgm:pt modelId="{1BEFE4C5-FC35-42B6-B7EA-9FBC69EE795A}">
      <dgm:prSet phldrT="[Text]"/>
      <dgm:spPr/>
      <dgm:t>
        <a:bodyPr/>
        <a:lstStyle/>
        <a:p>
          <a:r>
            <a:rPr lang="he-IL"/>
            <a:t>240</a:t>
          </a:r>
          <a:endParaRPr lang="en-IL"/>
        </a:p>
      </dgm:t>
    </dgm:pt>
    <dgm:pt modelId="{D788E88C-1062-4D8C-9597-B59ACCF618BB}" type="parTrans" cxnId="{833B13B2-CF4E-492B-8C75-6A61CBC02DA0}">
      <dgm:prSet/>
      <dgm:spPr/>
      <dgm:t>
        <a:bodyPr/>
        <a:lstStyle/>
        <a:p>
          <a:endParaRPr lang="en-IL"/>
        </a:p>
      </dgm:t>
    </dgm:pt>
    <dgm:pt modelId="{843BBF28-D597-4797-AD7E-FD70A80DBE5A}" type="sibTrans" cxnId="{833B13B2-CF4E-492B-8C75-6A61CBC02DA0}">
      <dgm:prSet/>
      <dgm:spPr/>
      <dgm:t>
        <a:bodyPr/>
        <a:lstStyle/>
        <a:p>
          <a:endParaRPr lang="en-IL"/>
        </a:p>
      </dgm:t>
    </dgm:pt>
    <dgm:pt modelId="{6E08749A-9B88-43EA-BC4A-E24DA8BE2B46}">
      <dgm:prSet/>
      <dgm:spPr/>
      <dgm:t>
        <a:bodyPr/>
        <a:lstStyle/>
        <a:p>
          <a:r>
            <a:rPr lang="he-IL"/>
            <a:t>פגישה</a:t>
          </a:r>
          <a:endParaRPr lang="en-IL"/>
        </a:p>
      </dgm:t>
    </dgm:pt>
    <dgm:pt modelId="{855680C1-15E9-440C-8562-78DC6105D28B}" type="parTrans" cxnId="{A7C24BD1-4CAA-4536-B5CE-71FC66F45564}">
      <dgm:prSet/>
      <dgm:spPr/>
      <dgm:t>
        <a:bodyPr/>
        <a:lstStyle/>
        <a:p>
          <a:endParaRPr lang="en-IL"/>
        </a:p>
      </dgm:t>
    </dgm:pt>
    <dgm:pt modelId="{44128094-87CD-4550-8CE1-8BF362FE8C4C}" type="sibTrans" cxnId="{A7C24BD1-4CAA-4536-B5CE-71FC66F45564}">
      <dgm:prSet/>
      <dgm:spPr/>
      <dgm:t>
        <a:bodyPr/>
        <a:lstStyle/>
        <a:p>
          <a:endParaRPr lang="en-IL"/>
        </a:p>
      </dgm:t>
    </dgm:pt>
    <dgm:pt modelId="{91FCB953-9ACC-4672-BC66-C005799F47ED}">
      <dgm:prSet/>
      <dgm:spPr/>
      <dgm:t>
        <a:bodyPr/>
        <a:lstStyle/>
        <a:p>
          <a:r>
            <a:rPr lang="he-IL"/>
            <a:t>37</a:t>
          </a:r>
          <a:endParaRPr lang="en-IL"/>
        </a:p>
      </dgm:t>
    </dgm:pt>
    <dgm:pt modelId="{1B745A03-456D-4A0C-9C11-CFC5C8EE20EC}" type="parTrans" cxnId="{E93EB39C-DBF1-4469-A850-47804F80B0F4}">
      <dgm:prSet/>
      <dgm:spPr/>
      <dgm:t>
        <a:bodyPr/>
        <a:lstStyle/>
        <a:p>
          <a:endParaRPr lang="en-IL"/>
        </a:p>
      </dgm:t>
    </dgm:pt>
    <dgm:pt modelId="{C85893E9-F17D-44B3-B247-6FB51833B521}" type="sibTrans" cxnId="{E93EB39C-DBF1-4469-A850-47804F80B0F4}">
      <dgm:prSet/>
      <dgm:spPr/>
      <dgm:t>
        <a:bodyPr/>
        <a:lstStyle/>
        <a:p>
          <a:endParaRPr lang="en-IL"/>
        </a:p>
      </dgm:t>
    </dgm:pt>
    <dgm:pt modelId="{97DA6EFD-CB70-479B-AA30-D80A73372D20}">
      <dgm:prSet/>
      <dgm:spPr/>
      <dgm:t>
        <a:bodyPr/>
        <a:lstStyle/>
        <a:p>
          <a:r>
            <a:rPr lang="he-IL"/>
            <a:t>הזמנות</a:t>
          </a:r>
          <a:endParaRPr lang="en-IL"/>
        </a:p>
      </dgm:t>
    </dgm:pt>
    <dgm:pt modelId="{45F28C37-D920-4329-A452-206A156BBEE8}" type="parTrans" cxnId="{2CBB8D89-9003-4945-964D-D094A08E7A15}">
      <dgm:prSet/>
      <dgm:spPr/>
      <dgm:t>
        <a:bodyPr/>
        <a:lstStyle/>
        <a:p>
          <a:endParaRPr lang="en-IL"/>
        </a:p>
      </dgm:t>
    </dgm:pt>
    <dgm:pt modelId="{4BBDA770-050C-4A5C-ACCD-F1251124D347}" type="sibTrans" cxnId="{2CBB8D89-9003-4945-964D-D094A08E7A15}">
      <dgm:prSet/>
      <dgm:spPr/>
      <dgm:t>
        <a:bodyPr/>
        <a:lstStyle/>
        <a:p>
          <a:endParaRPr lang="en-IL"/>
        </a:p>
      </dgm:t>
    </dgm:pt>
    <dgm:pt modelId="{E06AF0C4-76F3-48AB-8F50-29B5DA976901}" type="pres">
      <dgm:prSet presAssocID="{65E56A53-8201-4139-A4FD-4C4201D02250}" presName="rootnode" presStyleCnt="0">
        <dgm:presLayoutVars>
          <dgm:chMax/>
          <dgm:chPref/>
          <dgm:dir/>
          <dgm:animLvl val="lvl"/>
        </dgm:presLayoutVars>
      </dgm:prSet>
      <dgm:spPr/>
    </dgm:pt>
    <dgm:pt modelId="{B502319E-E5CC-41FA-ADD2-8CEC78265F3E}" type="pres">
      <dgm:prSet presAssocID="{DCFFAE1F-3235-4307-AC3C-7E3FEB561A5B}" presName="composite" presStyleCnt="0"/>
      <dgm:spPr/>
    </dgm:pt>
    <dgm:pt modelId="{F2EF35EC-09B7-4593-8CB9-A80E6F5103BC}" type="pres">
      <dgm:prSet presAssocID="{DCFFAE1F-3235-4307-AC3C-7E3FEB561A5B}" presName="bentUpArrow1" presStyleLbl="alignImgPlace1" presStyleIdx="0" presStyleCnt="3"/>
      <dgm:spPr/>
    </dgm:pt>
    <dgm:pt modelId="{C595FFCC-D46A-4195-A222-27D5F37AF06C}" type="pres">
      <dgm:prSet presAssocID="{DCFFAE1F-3235-4307-AC3C-7E3FEB561A5B}" presName="ParentText" presStyleLbl="node1" presStyleIdx="0" presStyleCnt="4">
        <dgm:presLayoutVars>
          <dgm:chMax val="1"/>
          <dgm:chPref val="1"/>
          <dgm:bulletEnabled val="1"/>
        </dgm:presLayoutVars>
      </dgm:prSet>
      <dgm:spPr/>
    </dgm:pt>
    <dgm:pt modelId="{2A48DE49-5A5F-4971-909D-4276F5C1CF8A}" type="pres">
      <dgm:prSet presAssocID="{DCFFAE1F-3235-4307-AC3C-7E3FEB561A5B}" presName="ChildText" presStyleLbl="revTx" presStyleIdx="0" presStyleCnt="4">
        <dgm:presLayoutVars>
          <dgm:chMax val="0"/>
          <dgm:chPref val="0"/>
          <dgm:bulletEnabled val="1"/>
        </dgm:presLayoutVars>
      </dgm:prSet>
      <dgm:spPr/>
    </dgm:pt>
    <dgm:pt modelId="{6E2A7B47-E591-408F-BDB3-58766A1209E4}" type="pres">
      <dgm:prSet presAssocID="{C4CCB3CE-1291-4AC2-B4A1-16C9F8F11DD3}" presName="sibTrans" presStyleCnt="0"/>
      <dgm:spPr/>
    </dgm:pt>
    <dgm:pt modelId="{301201F9-229D-44A0-94C7-19D1086AE506}" type="pres">
      <dgm:prSet presAssocID="{B3C01196-6490-47AA-81F8-BD4BC2492AFC}" presName="composite" presStyleCnt="0"/>
      <dgm:spPr/>
    </dgm:pt>
    <dgm:pt modelId="{4461660B-6BCD-47E9-8E17-7045D4DCD510}" type="pres">
      <dgm:prSet presAssocID="{B3C01196-6490-47AA-81F8-BD4BC2492AFC}" presName="bentUpArrow1" presStyleLbl="alignImgPlace1" presStyleIdx="1" presStyleCnt="3"/>
      <dgm:spPr/>
    </dgm:pt>
    <dgm:pt modelId="{17DA40A3-6471-4079-A70F-8DD139EDFBA9}" type="pres">
      <dgm:prSet presAssocID="{B3C01196-6490-47AA-81F8-BD4BC2492AFC}" presName="ParentText" presStyleLbl="node1" presStyleIdx="1" presStyleCnt="4">
        <dgm:presLayoutVars>
          <dgm:chMax val="1"/>
          <dgm:chPref val="1"/>
          <dgm:bulletEnabled val="1"/>
        </dgm:presLayoutVars>
      </dgm:prSet>
      <dgm:spPr/>
    </dgm:pt>
    <dgm:pt modelId="{4A6AD7AA-1E4B-4BA4-943C-5A9435649D13}" type="pres">
      <dgm:prSet presAssocID="{B3C01196-6490-47AA-81F8-BD4BC2492AFC}" presName="ChildText" presStyleLbl="revTx" presStyleIdx="1" presStyleCnt="4">
        <dgm:presLayoutVars>
          <dgm:chMax val="0"/>
          <dgm:chPref val="0"/>
          <dgm:bulletEnabled val="1"/>
        </dgm:presLayoutVars>
      </dgm:prSet>
      <dgm:spPr/>
    </dgm:pt>
    <dgm:pt modelId="{FDD80186-C317-48C9-BB2D-3F57ABEBD266}" type="pres">
      <dgm:prSet presAssocID="{7DCD29AA-6CC5-4B8E-9FC7-32B25CC420B1}" presName="sibTrans" presStyleCnt="0"/>
      <dgm:spPr/>
    </dgm:pt>
    <dgm:pt modelId="{E78165B4-8B9E-440C-9C9B-95DB893F6FFB}" type="pres">
      <dgm:prSet presAssocID="{1BEFE4C5-FC35-42B6-B7EA-9FBC69EE795A}" presName="composite" presStyleCnt="0"/>
      <dgm:spPr/>
    </dgm:pt>
    <dgm:pt modelId="{BDC350BD-F463-4427-9EEA-EB3FF77F1245}" type="pres">
      <dgm:prSet presAssocID="{1BEFE4C5-FC35-42B6-B7EA-9FBC69EE795A}" presName="bentUpArrow1" presStyleLbl="alignImgPlace1" presStyleIdx="2" presStyleCnt="3"/>
      <dgm:spPr/>
    </dgm:pt>
    <dgm:pt modelId="{A96F27DA-9910-46CA-95FA-11DC1B4B3BC6}" type="pres">
      <dgm:prSet presAssocID="{1BEFE4C5-FC35-42B6-B7EA-9FBC69EE795A}" presName="ParentText" presStyleLbl="node1" presStyleIdx="2" presStyleCnt="4" custLinFactNeighborX="1291">
        <dgm:presLayoutVars>
          <dgm:chMax val="1"/>
          <dgm:chPref val="1"/>
          <dgm:bulletEnabled val="1"/>
        </dgm:presLayoutVars>
      </dgm:prSet>
      <dgm:spPr/>
    </dgm:pt>
    <dgm:pt modelId="{F01707E7-5FBC-4A91-8711-95ACCC47B5D2}" type="pres">
      <dgm:prSet presAssocID="{1BEFE4C5-FC35-42B6-B7EA-9FBC69EE795A}" presName="ChildText" presStyleLbl="revTx" presStyleIdx="2" presStyleCnt="4">
        <dgm:presLayoutVars>
          <dgm:chMax val="0"/>
          <dgm:chPref val="0"/>
          <dgm:bulletEnabled val="1"/>
        </dgm:presLayoutVars>
      </dgm:prSet>
      <dgm:spPr/>
    </dgm:pt>
    <dgm:pt modelId="{6C1B1D23-F497-4EDF-A66D-53C7ED8E032D}" type="pres">
      <dgm:prSet presAssocID="{843BBF28-D597-4797-AD7E-FD70A80DBE5A}" presName="sibTrans" presStyleCnt="0"/>
      <dgm:spPr/>
    </dgm:pt>
    <dgm:pt modelId="{4C0F870D-34F0-44CA-85F3-0D43E0AD69E0}" type="pres">
      <dgm:prSet presAssocID="{91FCB953-9ACC-4672-BC66-C005799F47ED}" presName="composite" presStyleCnt="0"/>
      <dgm:spPr/>
    </dgm:pt>
    <dgm:pt modelId="{3F52C71D-9B06-4258-A770-02E5C053D7DA}" type="pres">
      <dgm:prSet presAssocID="{91FCB953-9ACC-4672-BC66-C005799F47ED}" presName="ParentText" presStyleLbl="node1" presStyleIdx="3" presStyleCnt="4" custLinFactNeighborX="3229">
        <dgm:presLayoutVars>
          <dgm:chMax val="1"/>
          <dgm:chPref val="1"/>
          <dgm:bulletEnabled val="1"/>
        </dgm:presLayoutVars>
      </dgm:prSet>
      <dgm:spPr/>
    </dgm:pt>
    <dgm:pt modelId="{4F6E1547-D678-49EF-90BA-10C6DDC6B479}" type="pres">
      <dgm:prSet presAssocID="{91FCB953-9ACC-4672-BC66-C005799F47ED}" presName="FinalChildText" presStyleLbl="revTx" presStyleIdx="3" presStyleCnt="4">
        <dgm:presLayoutVars>
          <dgm:chMax val="0"/>
          <dgm:chPref val="0"/>
          <dgm:bulletEnabled val="1"/>
        </dgm:presLayoutVars>
      </dgm:prSet>
      <dgm:spPr/>
    </dgm:pt>
  </dgm:ptLst>
  <dgm:cxnLst>
    <dgm:cxn modelId="{2E309907-C835-4CCA-ABAE-8FB872BAA198}" type="presOf" srcId="{97DA6EFD-CB70-479B-AA30-D80A73372D20}" destId="{4F6E1547-D678-49EF-90BA-10C6DDC6B479}" srcOrd="0" destOrd="0" presId="urn:microsoft.com/office/officeart/2005/8/layout/StepDownProcess"/>
    <dgm:cxn modelId="{FF503642-A926-4417-A6F6-9740BB250C9E}" type="presOf" srcId="{DCFFAE1F-3235-4307-AC3C-7E3FEB561A5B}" destId="{C595FFCC-D46A-4195-A222-27D5F37AF06C}" srcOrd="0" destOrd="0" presId="urn:microsoft.com/office/officeart/2005/8/layout/StepDownProcess"/>
    <dgm:cxn modelId="{F4FCA76A-E6D3-4283-AEAE-8ECD21D000B7}" type="presOf" srcId="{89E4F1F8-9F06-4E22-970D-692CCC52B793}" destId="{2A48DE49-5A5F-4971-909D-4276F5C1CF8A}" srcOrd="0" destOrd="0" presId="urn:microsoft.com/office/officeart/2005/8/layout/StepDownProcess"/>
    <dgm:cxn modelId="{8BCDEC53-6677-403B-B95E-B48EE156290B}" type="presOf" srcId="{B3C01196-6490-47AA-81F8-BD4BC2492AFC}" destId="{17DA40A3-6471-4079-A70F-8DD139EDFBA9}" srcOrd="0" destOrd="0" presId="urn:microsoft.com/office/officeart/2005/8/layout/StepDownProcess"/>
    <dgm:cxn modelId="{28259C54-0338-4A32-8EB2-EAF8B6388923}" type="presOf" srcId="{6E08749A-9B88-43EA-BC4A-E24DA8BE2B46}" destId="{F01707E7-5FBC-4A91-8711-95ACCC47B5D2}" srcOrd="0" destOrd="0" presId="urn:microsoft.com/office/officeart/2005/8/layout/StepDownProcess"/>
    <dgm:cxn modelId="{F3551B86-7795-461D-AC2D-C821332BCCA8}" srcId="{65E56A53-8201-4139-A4FD-4C4201D02250}" destId="{DCFFAE1F-3235-4307-AC3C-7E3FEB561A5B}" srcOrd="0" destOrd="0" parTransId="{9BDEF27A-4051-4E91-88D7-8109B1D886F7}" sibTransId="{C4CCB3CE-1291-4AC2-B4A1-16C9F8F11DD3}"/>
    <dgm:cxn modelId="{2CBB8D89-9003-4945-964D-D094A08E7A15}" srcId="{91FCB953-9ACC-4672-BC66-C005799F47ED}" destId="{97DA6EFD-CB70-479B-AA30-D80A73372D20}" srcOrd="0" destOrd="0" parTransId="{45F28C37-D920-4329-A452-206A156BBEE8}" sibTransId="{4BBDA770-050C-4A5C-ACCD-F1251124D347}"/>
    <dgm:cxn modelId="{F2DE888E-FDD5-423C-94A2-6DDE4B01B6A2}" type="presOf" srcId="{40B1D3A8-683A-4440-8CE4-3D12C177FC37}" destId="{4A6AD7AA-1E4B-4BA4-943C-5A9435649D13}" srcOrd="0" destOrd="0" presId="urn:microsoft.com/office/officeart/2005/8/layout/StepDownProcess"/>
    <dgm:cxn modelId="{4D510A9C-026B-4E60-B0A3-D5A877651CCA}" srcId="{B3C01196-6490-47AA-81F8-BD4BC2492AFC}" destId="{40B1D3A8-683A-4440-8CE4-3D12C177FC37}" srcOrd="0" destOrd="0" parTransId="{51CF3F20-D42C-4DF1-9931-0BD00B164A77}" sibTransId="{73901DD7-39AA-4442-BD2E-EE5ABBDA10D9}"/>
    <dgm:cxn modelId="{E93EB39C-DBF1-4469-A850-47804F80B0F4}" srcId="{65E56A53-8201-4139-A4FD-4C4201D02250}" destId="{91FCB953-9ACC-4672-BC66-C005799F47ED}" srcOrd="3" destOrd="0" parTransId="{1B745A03-456D-4A0C-9C11-CFC5C8EE20EC}" sibTransId="{C85893E9-F17D-44B3-B247-6FB51833B521}"/>
    <dgm:cxn modelId="{833B13B2-CF4E-492B-8C75-6A61CBC02DA0}" srcId="{65E56A53-8201-4139-A4FD-4C4201D02250}" destId="{1BEFE4C5-FC35-42B6-B7EA-9FBC69EE795A}" srcOrd="2" destOrd="0" parTransId="{D788E88C-1062-4D8C-9597-B59ACCF618BB}" sibTransId="{843BBF28-D597-4797-AD7E-FD70A80DBE5A}"/>
    <dgm:cxn modelId="{1619D0BE-BBF9-4E67-A106-55550561055E}" srcId="{65E56A53-8201-4139-A4FD-4C4201D02250}" destId="{B3C01196-6490-47AA-81F8-BD4BC2492AFC}" srcOrd="1" destOrd="0" parTransId="{EBFD4187-86C8-434F-B890-B2696FB860CE}" sibTransId="{7DCD29AA-6CC5-4B8E-9FC7-32B25CC420B1}"/>
    <dgm:cxn modelId="{C7DC9CCF-2258-42EB-A2E3-6AC17993EE1D}" type="presOf" srcId="{65E56A53-8201-4139-A4FD-4C4201D02250}" destId="{E06AF0C4-76F3-48AB-8F50-29B5DA976901}" srcOrd="0" destOrd="0" presId="urn:microsoft.com/office/officeart/2005/8/layout/StepDownProcess"/>
    <dgm:cxn modelId="{A7C24BD1-4CAA-4536-B5CE-71FC66F45564}" srcId="{1BEFE4C5-FC35-42B6-B7EA-9FBC69EE795A}" destId="{6E08749A-9B88-43EA-BC4A-E24DA8BE2B46}" srcOrd="0" destOrd="0" parTransId="{855680C1-15E9-440C-8562-78DC6105D28B}" sibTransId="{44128094-87CD-4550-8CE1-8BF362FE8C4C}"/>
    <dgm:cxn modelId="{78B02FEA-1FAC-4F0F-B5D8-2BF11CEE48B0}" type="presOf" srcId="{91FCB953-9ACC-4672-BC66-C005799F47ED}" destId="{3F52C71D-9B06-4258-A770-02E5C053D7DA}" srcOrd="0" destOrd="0" presId="urn:microsoft.com/office/officeart/2005/8/layout/StepDownProcess"/>
    <dgm:cxn modelId="{2F543AEA-005B-41AD-8D30-EA978FC21FE8}" srcId="{DCFFAE1F-3235-4307-AC3C-7E3FEB561A5B}" destId="{89E4F1F8-9F06-4E22-970D-692CCC52B793}" srcOrd="0" destOrd="0" parTransId="{7D80EEC8-8FEE-4A96-80E0-48C64A0833FB}" sibTransId="{75B894C9-3719-4F0D-9EDD-B9787E7CF4F8}"/>
    <dgm:cxn modelId="{EFC960FB-CB1B-40B5-862C-684504F8C439}" type="presOf" srcId="{1BEFE4C5-FC35-42B6-B7EA-9FBC69EE795A}" destId="{A96F27DA-9910-46CA-95FA-11DC1B4B3BC6}" srcOrd="0" destOrd="0" presId="urn:microsoft.com/office/officeart/2005/8/layout/StepDownProcess"/>
    <dgm:cxn modelId="{8E9791FD-3C15-4947-80B4-1D5E88E57ED4}" type="presParOf" srcId="{E06AF0C4-76F3-48AB-8F50-29B5DA976901}" destId="{B502319E-E5CC-41FA-ADD2-8CEC78265F3E}" srcOrd="0" destOrd="0" presId="urn:microsoft.com/office/officeart/2005/8/layout/StepDownProcess"/>
    <dgm:cxn modelId="{191128BA-0032-4E96-BC9C-DC7ECC870CEE}" type="presParOf" srcId="{B502319E-E5CC-41FA-ADD2-8CEC78265F3E}" destId="{F2EF35EC-09B7-4593-8CB9-A80E6F5103BC}" srcOrd="0" destOrd="0" presId="urn:microsoft.com/office/officeart/2005/8/layout/StepDownProcess"/>
    <dgm:cxn modelId="{F1EB028F-39BA-4BF2-AD1B-BC242E46C858}" type="presParOf" srcId="{B502319E-E5CC-41FA-ADD2-8CEC78265F3E}" destId="{C595FFCC-D46A-4195-A222-27D5F37AF06C}" srcOrd="1" destOrd="0" presId="urn:microsoft.com/office/officeart/2005/8/layout/StepDownProcess"/>
    <dgm:cxn modelId="{4CB3A9EB-64D4-4564-A296-3F8C6DA14932}" type="presParOf" srcId="{B502319E-E5CC-41FA-ADD2-8CEC78265F3E}" destId="{2A48DE49-5A5F-4971-909D-4276F5C1CF8A}" srcOrd="2" destOrd="0" presId="urn:microsoft.com/office/officeart/2005/8/layout/StepDownProcess"/>
    <dgm:cxn modelId="{1EE1BC9B-280C-4446-9E91-41FD1900307A}" type="presParOf" srcId="{E06AF0C4-76F3-48AB-8F50-29B5DA976901}" destId="{6E2A7B47-E591-408F-BDB3-58766A1209E4}" srcOrd="1" destOrd="0" presId="urn:microsoft.com/office/officeart/2005/8/layout/StepDownProcess"/>
    <dgm:cxn modelId="{79C32507-0309-4555-B10B-AF4F2FE3D04A}" type="presParOf" srcId="{E06AF0C4-76F3-48AB-8F50-29B5DA976901}" destId="{301201F9-229D-44A0-94C7-19D1086AE506}" srcOrd="2" destOrd="0" presId="urn:microsoft.com/office/officeart/2005/8/layout/StepDownProcess"/>
    <dgm:cxn modelId="{A0F8A201-DDCD-44E2-A286-F6EE949CCC65}" type="presParOf" srcId="{301201F9-229D-44A0-94C7-19D1086AE506}" destId="{4461660B-6BCD-47E9-8E17-7045D4DCD510}" srcOrd="0" destOrd="0" presId="urn:microsoft.com/office/officeart/2005/8/layout/StepDownProcess"/>
    <dgm:cxn modelId="{2AA04D93-1993-402E-BB27-B5CCE9334186}" type="presParOf" srcId="{301201F9-229D-44A0-94C7-19D1086AE506}" destId="{17DA40A3-6471-4079-A70F-8DD139EDFBA9}" srcOrd="1" destOrd="0" presId="urn:microsoft.com/office/officeart/2005/8/layout/StepDownProcess"/>
    <dgm:cxn modelId="{485089B0-7DB8-411C-9A0B-51642B32DBA4}" type="presParOf" srcId="{301201F9-229D-44A0-94C7-19D1086AE506}" destId="{4A6AD7AA-1E4B-4BA4-943C-5A9435649D13}" srcOrd="2" destOrd="0" presId="urn:microsoft.com/office/officeart/2005/8/layout/StepDownProcess"/>
    <dgm:cxn modelId="{BD24C512-8475-4E1D-810A-B6AEB5BF3F89}" type="presParOf" srcId="{E06AF0C4-76F3-48AB-8F50-29B5DA976901}" destId="{FDD80186-C317-48C9-BB2D-3F57ABEBD266}" srcOrd="3" destOrd="0" presId="urn:microsoft.com/office/officeart/2005/8/layout/StepDownProcess"/>
    <dgm:cxn modelId="{CA86EE34-6231-4D3D-BE9C-47341E8A7F2B}" type="presParOf" srcId="{E06AF0C4-76F3-48AB-8F50-29B5DA976901}" destId="{E78165B4-8B9E-440C-9C9B-95DB893F6FFB}" srcOrd="4" destOrd="0" presId="urn:microsoft.com/office/officeart/2005/8/layout/StepDownProcess"/>
    <dgm:cxn modelId="{B47D5044-F7ED-49C9-911D-2FCDAEFD8252}" type="presParOf" srcId="{E78165B4-8B9E-440C-9C9B-95DB893F6FFB}" destId="{BDC350BD-F463-4427-9EEA-EB3FF77F1245}" srcOrd="0" destOrd="0" presId="urn:microsoft.com/office/officeart/2005/8/layout/StepDownProcess"/>
    <dgm:cxn modelId="{F1AB32D9-DB00-4BB1-BB4A-FCDA8FABFD19}" type="presParOf" srcId="{E78165B4-8B9E-440C-9C9B-95DB893F6FFB}" destId="{A96F27DA-9910-46CA-95FA-11DC1B4B3BC6}" srcOrd="1" destOrd="0" presId="urn:microsoft.com/office/officeart/2005/8/layout/StepDownProcess"/>
    <dgm:cxn modelId="{68FC2BE7-8195-4D2A-8175-C140F07D304B}" type="presParOf" srcId="{E78165B4-8B9E-440C-9C9B-95DB893F6FFB}" destId="{F01707E7-5FBC-4A91-8711-95ACCC47B5D2}" srcOrd="2" destOrd="0" presId="urn:microsoft.com/office/officeart/2005/8/layout/StepDownProcess"/>
    <dgm:cxn modelId="{606552AB-981A-4E20-9962-10225565BC18}" type="presParOf" srcId="{E06AF0C4-76F3-48AB-8F50-29B5DA976901}" destId="{6C1B1D23-F497-4EDF-A66D-53C7ED8E032D}" srcOrd="5" destOrd="0" presId="urn:microsoft.com/office/officeart/2005/8/layout/StepDownProcess"/>
    <dgm:cxn modelId="{69A2A83D-81D4-47B1-90DC-B792449A3789}" type="presParOf" srcId="{E06AF0C4-76F3-48AB-8F50-29B5DA976901}" destId="{4C0F870D-34F0-44CA-85F3-0D43E0AD69E0}" srcOrd="6" destOrd="0" presId="urn:microsoft.com/office/officeart/2005/8/layout/StepDownProcess"/>
    <dgm:cxn modelId="{A1BF0135-AD91-494C-A12F-D9E3F75F1F2D}" type="presParOf" srcId="{4C0F870D-34F0-44CA-85F3-0D43E0AD69E0}" destId="{3F52C71D-9B06-4258-A770-02E5C053D7DA}" srcOrd="0" destOrd="0" presId="urn:microsoft.com/office/officeart/2005/8/layout/StepDownProcess"/>
    <dgm:cxn modelId="{DD38B9DD-B724-49E7-A844-DFEBC69F30BE}" type="presParOf" srcId="{4C0F870D-34F0-44CA-85F3-0D43E0AD69E0}" destId="{4F6E1547-D678-49EF-90BA-10C6DDC6B479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2EF35EC-09B7-4593-8CB9-A80E6F5103BC}">
      <dsp:nvSpPr>
        <dsp:cNvPr id="0" name=""/>
        <dsp:cNvSpPr/>
      </dsp:nvSpPr>
      <dsp:spPr>
        <a:xfrm rot="5400000">
          <a:off x="477726" y="561185"/>
          <a:ext cx="492842" cy="561084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595FFCC-D46A-4195-A222-27D5F37AF06C}">
      <dsp:nvSpPr>
        <dsp:cNvPr id="0" name=""/>
        <dsp:cNvSpPr/>
      </dsp:nvSpPr>
      <dsp:spPr>
        <a:xfrm>
          <a:off x="347153" y="14859"/>
          <a:ext cx="829657" cy="580733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he-IL" sz="2100" kern="1200"/>
            <a:t>1079</a:t>
          </a:r>
          <a:endParaRPr lang="en-IL" sz="2100" kern="1200"/>
        </a:p>
      </dsp:txBody>
      <dsp:txXfrm>
        <a:off x="375507" y="43213"/>
        <a:ext cx="772949" cy="524025"/>
      </dsp:txXfrm>
    </dsp:sp>
    <dsp:sp modelId="{2A48DE49-5A5F-4971-909D-4276F5C1CF8A}">
      <dsp:nvSpPr>
        <dsp:cNvPr id="0" name=""/>
        <dsp:cNvSpPr/>
      </dsp:nvSpPr>
      <dsp:spPr>
        <a:xfrm>
          <a:off x="1176810" y="70245"/>
          <a:ext cx="603413" cy="46937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he-IL" sz="1100" kern="1200"/>
            <a:t>לידים</a:t>
          </a:r>
          <a:endParaRPr lang="en-IL" sz="1100" kern="1200"/>
        </a:p>
      </dsp:txBody>
      <dsp:txXfrm>
        <a:off x="1176810" y="70245"/>
        <a:ext cx="603413" cy="469374"/>
      </dsp:txXfrm>
    </dsp:sp>
    <dsp:sp modelId="{4461660B-6BCD-47E9-8E17-7045D4DCD510}">
      <dsp:nvSpPr>
        <dsp:cNvPr id="0" name=""/>
        <dsp:cNvSpPr/>
      </dsp:nvSpPr>
      <dsp:spPr>
        <a:xfrm rot="5400000">
          <a:off x="1165600" y="1213540"/>
          <a:ext cx="492842" cy="561084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7DA40A3-6471-4079-A70F-8DD139EDFBA9}">
      <dsp:nvSpPr>
        <dsp:cNvPr id="0" name=""/>
        <dsp:cNvSpPr/>
      </dsp:nvSpPr>
      <dsp:spPr>
        <a:xfrm>
          <a:off x="1035027" y="667214"/>
          <a:ext cx="829657" cy="580733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he-IL" sz="2100" kern="1200"/>
            <a:t>361</a:t>
          </a:r>
          <a:endParaRPr lang="en-IL" sz="2100" kern="1200"/>
        </a:p>
      </dsp:txBody>
      <dsp:txXfrm>
        <a:off x="1063381" y="695568"/>
        <a:ext cx="772949" cy="524025"/>
      </dsp:txXfrm>
    </dsp:sp>
    <dsp:sp modelId="{4A6AD7AA-1E4B-4BA4-943C-5A9435649D13}">
      <dsp:nvSpPr>
        <dsp:cNvPr id="0" name=""/>
        <dsp:cNvSpPr/>
      </dsp:nvSpPr>
      <dsp:spPr>
        <a:xfrm>
          <a:off x="1864684" y="722600"/>
          <a:ext cx="603413" cy="46937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he-IL" sz="1100" kern="1200"/>
            <a:t>תהליכי מכירה</a:t>
          </a:r>
          <a:endParaRPr lang="en-IL" sz="1100" kern="1200"/>
        </a:p>
      </dsp:txBody>
      <dsp:txXfrm>
        <a:off x="1864684" y="722600"/>
        <a:ext cx="603413" cy="469374"/>
      </dsp:txXfrm>
    </dsp:sp>
    <dsp:sp modelId="{BDC350BD-F463-4427-9EEA-EB3FF77F1245}">
      <dsp:nvSpPr>
        <dsp:cNvPr id="0" name=""/>
        <dsp:cNvSpPr/>
      </dsp:nvSpPr>
      <dsp:spPr>
        <a:xfrm rot="5400000">
          <a:off x="1853474" y="1865895"/>
          <a:ext cx="492842" cy="561084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1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96F27DA-9910-46CA-95FA-11DC1B4B3BC6}">
      <dsp:nvSpPr>
        <dsp:cNvPr id="0" name=""/>
        <dsp:cNvSpPr/>
      </dsp:nvSpPr>
      <dsp:spPr>
        <a:xfrm>
          <a:off x="1733612" y="1319569"/>
          <a:ext cx="829657" cy="580733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he-IL" sz="2100" kern="1200"/>
            <a:t>240</a:t>
          </a:r>
          <a:endParaRPr lang="en-IL" sz="2100" kern="1200"/>
        </a:p>
      </dsp:txBody>
      <dsp:txXfrm>
        <a:off x="1761966" y="1347923"/>
        <a:ext cx="772949" cy="524025"/>
      </dsp:txXfrm>
    </dsp:sp>
    <dsp:sp modelId="{F01707E7-5FBC-4A91-8711-95ACCC47B5D2}">
      <dsp:nvSpPr>
        <dsp:cNvPr id="0" name=""/>
        <dsp:cNvSpPr/>
      </dsp:nvSpPr>
      <dsp:spPr>
        <a:xfrm>
          <a:off x="2552558" y="1374955"/>
          <a:ext cx="603413" cy="46937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he-IL" sz="1100" kern="1200"/>
            <a:t>פגישה</a:t>
          </a:r>
          <a:endParaRPr lang="en-IL" sz="1100" kern="1200"/>
        </a:p>
      </dsp:txBody>
      <dsp:txXfrm>
        <a:off x="2552558" y="1374955"/>
        <a:ext cx="603413" cy="469374"/>
      </dsp:txXfrm>
    </dsp:sp>
    <dsp:sp modelId="{3F52C71D-9B06-4258-A770-02E5C053D7DA}">
      <dsp:nvSpPr>
        <dsp:cNvPr id="0" name=""/>
        <dsp:cNvSpPr/>
      </dsp:nvSpPr>
      <dsp:spPr>
        <a:xfrm>
          <a:off x="2437565" y="1971924"/>
          <a:ext cx="829657" cy="580733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he-IL" sz="2100" kern="1200"/>
            <a:t>37</a:t>
          </a:r>
          <a:endParaRPr lang="en-IL" sz="2100" kern="1200"/>
        </a:p>
      </dsp:txBody>
      <dsp:txXfrm>
        <a:off x="2465919" y="2000278"/>
        <a:ext cx="772949" cy="524025"/>
      </dsp:txXfrm>
    </dsp:sp>
    <dsp:sp modelId="{4F6E1547-D678-49EF-90BA-10C6DDC6B479}">
      <dsp:nvSpPr>
        <dsp:cNvPr id="0" name=""/>
        <dsp:cNvSpPr/>
      </dsp:nvSpPr>
      <dsp:spPr>
        <a:xfrm>
          <a:off x="3240432" y="2027310"/>
          <a:ext cx="603413" cy="46937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he-IL" sz="1100" kern="1200"/>
            <a:t>הזמנות</a:t>
          </a:r>
          <a:endParaRPr lang="en-IL" sz="1100" kern="1200"/>
        </a:p>
      </dsp:txBody>
      <dsp:txXfrm>
        <a:off x="3240432" y="2027310"/>
        <a:ext cx="603413" cy="46937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857250" cy="857250"/>
    <xdr:pic>
      <xdr:nvPicPr>
        <xdr:cNvPr id="2" name="image7.jpg" descr="A black background with white text&#10;&#10;Description automatically generated" title="Image">
          <a:extLst>
            <a:ext uri="{FF2B5EF4-FFF2-40B4-BE49-F238E27FC236}">
              <a16:creationId xmlns:a16="http://schemas.microsoft.com/office/drawing/2014/main" id="{4851456C-3950-4F3E-AAEA-D79EBA0873C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51046550" y="0"/>
          <a:ext cx="857250" cy="8572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0</xdr:colOff>
      <xdr:row>133</xdr:row>
      <xdr:rowOff>0</xdr:rowOff>
    </xdr:from>
    <xdr:to>
      <xdr:col>9</xdr:col>
      <xdr:colOff>123825</xdr:colOff>
      <xdr:row>145</xdr:row>
      <xdr:rowOff>52917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8BBEC31-54D2-4995-9ED4-418E5FE4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43485</xdr:colOff>
      <xdr:row>150</xdr:row>
      <xdr:rowOff>10949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C0DBDB-48A4-44F4-8905-82B4426C0DD0}"/>
            </a:ext>
          </a:extLst>
        </xdr:cNvPr>
        <xdr:cNvSpPr txBox="1"/>
      </xdr:nvSpPr>
      <xdr:spPr>
        <a:xfrm>
          <a:off x="19650755415" y="30765750"/>
          <a:ext cx="5215560" cy="6395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he-IL"/>
            <a:t>אחוז הזמנות שהתחילו תהליך במדיה מסך ההזמנות =</a:t>
          </a:r>
          <a:r>
            <a:rPr lang="he-IL" baseline="0"/>
            <a:t> 17.7%</a:t>
          </a:r>
          <a:endParaRPr lang="en-IL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857250" cy="857250"/>
    <xdr:pic>
      <xdr:nvPicPr>
        <xdr:cNvPr id="2" name="image7.jpg" descr="A black background with white text&#10;&#10;Description automatically generated" title="Image">
          <a:extLst>
            <a:ext uri="{FF2B5EF4-FFF2-40B4-BE49-F238E27FC236}">
              <a16:creationId xmlns:a16="http://schemas.microsoft.com/office/drawing/2014/main" id="{EFAEAF90-9F03-4477-A1A1-A3A3AE1188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50646500" y="0"/>
          <a:ext cx="857250" cy="8572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857250" cy="857250"/>
    <xdr:pic>
      <xdr:nvPicPr>
        <xdr:cNvPr id="2" name="image7.jpg" descr="A black background with white text&#10;&#10;Description automatically generated" title="Image">
          <a:extLst>
            <a:ext uri="{FF2B5EF4-FFF2-40B4-BE49-F238E27FC236}">
              <a16:creationId xmlns:a16="http://schemas.microsoft.com/office/drawing/2014/main" id="{A63345CD-340E-487E-80AE-4D7C91B51F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50675075" y="0"/>
          <a:ext cx="857250" cy="8572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857250" cy="857250"/>
    <xdr:pic>
      <xdr:nvPicPr>
        <xdr:cNvPr id="2" name="image7.jpg" descr="A black background with white text&#10;&#10;Description automatically generated" title="Image">
          <a:extLst>
            <a:ext uri="{FF2B5EF4-FFF2-40B4-BE49-F238E27FC236}">
              <a16:creationId xmlns:a16="http://schemas.microsoft.com/office/drawing/2014/main" id="{1CE9E863-85BB-4C60-A4CF-F8AF1504EBB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50760800" y="0"/>
          <a:ext cx="857250" cy="8572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11905</xdr:colOff>
      <xdr:row>1</xdr:row>
      <xdr:rowOff>47624</xdr:rowOff>
    </xdr:from>
    <xdr:to>
      <xdr:col>1</xdr:col>
      <xdr:colOff>678656</xdr:colOff>
      <xdr:row>2</xdr:row>
      <xdr:rowOff>182865</xdr:rowOff>
    </xdr:to>
    <xdr:pic>
      <xdr:nvPicPr>
        <xdr:cNvPr id="2" name="Picture 1" descr="A black background with a black square&#10;&#10;Description automatically generated with medium confidence">
          <a:extLst>
            <a:ext uri="{FF2B5EF4-FFF2-40B4-BE49-F238E27FC236}">
              <a16:creationId xmlns:a16="http://schemas.microsoft.com/office/drawing/2014/main" id="{0ACE9C12-6E94-4CA1-B789-73D5E2E2D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4655669" y="238124"/>
          <a:ext cx="666751" cy="459091"/>
        </a:xfrm>
        <a:prstGeom prst="rect">
          <a:avLst/>
        </a:prstGeom>
      </xdr:spPr>
    </xdr:pic>
    <xdr:clientData/>
  </xdr:twoCellAnchor>
  <xdr:twoCellAnchor editAs="oneCell">
    <xdr:from>
      <xdr:col>18</xdr:col>
      <xdr:colOff>178595</xdr:colOff>
      <xdr:row>1</xdr:row>
      <xdr:rowOff>35718</xdr:rowOff>
    </xdr:from>
    <xdr:to>
      <xdr:col>18</xdr:col>
      <xdr:colOff>615548</xdr:colOff>
      <xdr:row>2</xdr:row>
      <xdr:rowOff>203055</xdr:rowOff>
    </xdr:to>
    <xdr:pic>
      <xdr:nvPicPr>
        <xdr:cNvPr id="3" name="Picture 2" descr="A white letter on a black background&#10;&#10;Description automatically generated">
          <a:extLst>
            <a:ext uri="{FF2B5EF4-FFF2-40B4-BE49-F238E27FC236}">
              <a16:creationId xmlns:a16="http://schemas.microsoft.com/office/drawing/2014/main" id="{BF4950C8-8F81-4889-A166-5E6BCAC72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4868677" y="226218"/>
          <a:ext cx="436953" cy="491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6</xdr:col>
      <xdr:colOff>1220420</xdr:colOff>
      <xdr:row>57</xdr:row>
      <xdr:rowOff>50737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E6E17-CB99-44BE-9B17-91A2E44D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76589155" y="8343900"/>
          <a:ext cx="8745170" cy="5229955"/>
        </a:xfrm>
        <a:prstGeom prst="rect">
          <a:avLst/>
        </a:prstGeom>
      </xdr:spPr>
    </xdr:pic>
    <xdr:clientData/>
  </xdr:twoCellAnchor>
  <xdr:twoCellAnchor editAs="oneCell">
    <xdr:from>
      <xdr:col>6</xdr:col>
      <xdr:colOff>2500312</xdr:colOff>
      <xdr:row>29</xdr:row>
      <xdr:rowOff>130968</xdr:rowOff>
    </xdr:from>
    <xdr:to>
      <xdr:col>11</xdr:col>
      <xdr:colOff>28576</xdr:colOff>
      <xdr:row>40</xdr:row>
      <xdr:rowOff>136208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D170FA-5661-429E-ACF9-31BB78CE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71504024" y="8665368"/>
          <a:ext cx="4967289" cy="1969772"/>
        </a:xfrm>
        <a:prstGeom prst="rect">
          <a:avLst/>
        </a:prstGeom>
      </xdr:spPr>
    </xdr:pic>
    <xdr:clientData/>
  </xdr:twoCellAnchor>
  <xdr:twoCellAnchor editAs="oneCell">
    <xdr:from>
      <xdr:col>6</xdr:col>
      <xdr:colOff>2202656</xdr:colOff>
      <xdr:row>44</xdr:row>
      <xdr:rowOff>178594</xdr:rowOff>
    </xdr:from>
    <xdr:to>
      <xdr:col>17</xdr:col>
      <xdr:colOff>282448</xdr:colOff>
      <xdr:row>57</xdr:row>
      <xdr:rowOff>143195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9FE12E-B7EB-4B9B-9DF7-0997C1E4C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66001877" y="11570494"/>
          <a:ext cx="10471817" cy="22863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12</xdr:col>
      <xdr:colOff>159236</xdr:colOff>
      <xdr:row>98</xdr:row>
      <xdr:rowOff>162872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E478D0-072F-43D1-B75C-678C11FEE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70478014" y="14630400"/>
          <a:ext cx="14856311" cy="67827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857250" cy="857250"/>
    <xdr:pic>
      <xdr:nvPicPr>
        <xdr:cNvPr id="2" name="image7.jpg" descr="A black background with white text&#10;&#10;Description automatically generated" title="Image">
          <a:extLst>
            <a:ext uri="{FF2B5EF4-FFF2-40B4-BE49-F238E27FC236}">
              <a16:creationId xmlns:a16="http://schemas.microsoft.com/office/drawing/2014/main" id="{7CFDFBEB-586B-4DED-A19C-B345B32529A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50551250" y="0"/>
          <a:ext cx="857250" cy="85725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857250" cy="857250"/>
    <xdr:pic>
      <xdr:nvPicPr>
        <xdr:cNvPr id="2" name="image7.jpg" descr="A black background with white text&#10;&#10;Description automatically generated" title="Image">
          <a:extLst>
            <a:ext uri="{FF2B5EF4-FFF2-40B4-BE49-F238E27FC236}">
              <a16:creationId xmlns:a16="http://schemas.microsoft.com/office/drawing/2014/main" id="{7AB0D502-D08D-4B89-8062-2EF8465ECE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50617925" y="0"/>
          <a:ext cx="857250" cy="85725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857250" cy="857250"/>
    <xdr:pic>
      <xdr:nvPicPr>
        <xdr:cNvPr id="2" name="image7.jpg" descr="A black background with white text&#10;&#10;Description automatically generated" title="Image">
          <a:extLst>
            <a:ext uri="{FF2B5EF4-FFF2-40B4-BE49-F238E27FC236}">
              <a16:creationId xmlns:a16="http://schemas.microsoft.com/office/drawing/2014/main" id="{C229A66F-B2E4-4537-BEF1-B548AB4260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50617925" y="0"/>
          <a:ext cx="857250" cy="85725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857250" cy="857250"/>
    <xdr:pic>
      <xdr:nvPicPr>
        <xdr:cNvPr id="2" name="image7.jpg" descr="A black background with white text&#10;&#10;Description automatically generated" title="Image">
          <a:extLst>
            <a:ext uri="{FF2B5EF4-FFF2-40B4-BE49-F238E27FC236}">
              <a16:creationId xmlns:a16="http://schemas.microsoft.com/office/drawing/2014/main" id="{5DA506AE-6C14-4411-9D70-225624D403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50617925" y="0"/>
          <a:ext cx="857250" cy="8572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&#1500;&#1511;&#1493;&#1495;&#1493;&#1514;\CUPRA\2023\&#1502;&#1488;&#1497;\&#1492;&#1513;&#1511;&#1492;%20&#1508;&#1493;&#1512;&#1502;&#1504;&#1496;&#1493;&#1512;%20PHEV\&#1491;&#1493;&#1495;&#1493;&#1514;\&#1505;&#1497;&#1499;&#1493;&#1501;\&#1491;&#1493;&#1495;%20&#1505;&#1497;&#1499;&#1493;&#1501;%20&#1511;&#1502;&#1508;&#1497;&#1497;&#1503;%20&#1502;&#1488;&#1497;%20&#1511;&#1493;&#1508;&#1512;&#1492;.xlsx" TargetMode="External"/><Relationship Id="rId1" Type="http://schemas.openxmlformats.org/officeDocument/2006/relationships/externalLinkPath" Target="/&#1500;&#1511;&#1493;&#1495;&#1493;&#1514;/CUPRA/2023/&#1502;&#1488;&#1497;/&#1492;&#1513;&#1511;&#1492;%20&#1508;&#1493;&#1512;&#1502;&#1504;&#1496;&#1493;&#1512;%20PHEV/&#1491;&#1493;&#1495;&#1493;&#1514;/&#1505;&#1497;&#1499;&#1493;&#1501;/&#1491;&#1493;&#1495;%20&#1505;&#1497;&#1499;&#1493;&#1501;%20&#1511;&#1502;&#1508;&#1497;&#1497;&#1503;%20&#1502;&#1488;&#1497;%20&#1511;&#1493;&#1508;&#1512;&#149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had.b\Downloads\CUPRA%20-%20Sales%20Days%20MAR%2023%20(1).xlsx" TargetMode="External"/><Relationship Id="rId1" Type="http://schemas.openxmlformats.org/officeDocument/2006/relationships/externalLinkPath" Target="file:///C:\Users\ohad.b\Downloads\CUPRA%20-%20Sales%20Days%20MAR%2023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had.b\Downloads\CUPRA%20-%20AO%20(1).xlsx" TargetMode="External"/><Relationship Id="rId1" Type="http://schemas.openxmlformats.org/officeDocument/2006/relationships/externalLinkPath" Target="file:///C:\Users\ohad.b\Downloads\CUPRA%20-%20AO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ka.p\Downloads\&#1488;&#1497;&#1497;&#1491;&#1497;%20-%20&#1505;&#1497;&#1499;&#1493;&#1501;%20&#1497;&#1504;&#1493;&#1488;&#1512;%20+%20&#1505;&#1496;&#1496;&#1493;&#1505;%20&#1508;&#1489;&#1512;&#1493;&#1488;&#1512;%20_%202022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 - hybrid may 23"/>
      <sheetName val="דוח 10.05"/>
      <sheetName val="סיכום קמפיין הייבריד"/>
      <sheetName val="17.5"/>
      <sheetName val="15.5"/>
      <sheetName val="10.5"/>
      <sheetName val="data"/>
      <sheetName val="SupermetricsQue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Campaign name</v>
          </cell>
          <cell r="B3" t="str">
            <v>Campaign ID</v>
          </cell>
          <cell r="C3" t="str">
            <v>Cost</v>
          </cell>
          <cell r="D3" t="str">
            <v>Impressions</v>
          </cell>
          <cell r="E3" t="str">
            <v>Clicks</v>
          </cell>
          <cell r="F3" t="str">
            <v>Search impression share</v>
          </cell>
          <cell r="G3" t="str">
            <v>Conversions</v>
          </cell>
          <cell r="H3" t="str">
            <v>Calls</v>
          </cell>
          <cell r="I3" t="str">
            <v>Video views</v>
          </cell>
          <cell r="M3" t="str">
            <v>Campaign name</v>
          </cell>
          <cell r="N3" t="str">
            <v>Campaign ID</v>
          </cell>
          <cell r="O3" t="str">
            <v>Cost</v>
          </cell>
          <cell r="P3" t="str">
            <v>Impressions</v>
          </cell>
          <cell r="Q3" t="str">
            <v>Reach</v>
          </cell>
          <cell r="R3" t="str">
            <v>Link clicks</v>
          </cell>
          <cell r="S3" t="str">
            <v>On-Facebook leads</v>
          </cell>
          <cell r="T3" t="str">
            <v>Website leads (conversion tracking pixel) (deprecated)</v>
          </cell>
          <cell r="U3" t="str">
            <v>ThruPlay actions</v>
          </cell>
          <cell r="W3" t="str">
            <v>Campaign</v>
          </cell>
          <cell r="X3" t="str">
            <v>Revenue (Advertiser)</v>
          </cell>
          <cell r="Y3" t="str">
            <v>Impressions</v>
          </cell>
          <cell r="Z3" t="str">
            <v>Clicks</v>
          </cell>
          <cell r="AA3" t="str">
            <v>Unique reach total reach</v>
          </cell>
          <cell r="AB3" t="str">
            <v>Unique reach impression reach</v>
          </cell>
          <cell r="AD3" t="str">
            <v>Ad name</v>
          </cell>
          <cell r="AE3" t="str">
            <v>Cost</v>
          </cell>
          <cell r="AF3" t="str">
            <v>Impressions</v>
          </cell>
          <cell r="AG3" t="str">
            <v>Reach</v>
          </cell>
          <cell r="AH3" t="str">
            <v>Link clicks</v>
          </cell>
          <cell r="AI3" t="str">
            <v>On-Facebook leads</v>
          </cell>
          <cell r="AJ3" t="str">
            <v>Website leads (conversion tracking pixel) (deprecated)</v>
          </cell>
          <cell r="AK3" t="str">
            <v>ThruPlay actions</v>
          </cell>
          <cell r="AM3" t="str">
            <v>Campaign ID</v>
          </cell>
          <cell r="AN3" t="str">
            <v>Ad labels</v>
          </cell>
          <cell r="AO3" t="str">
            <v>Cost</v>
          </cell>
          <cell r="AP3" t="str">
            <v>Impressions</v>
          </cell>
          <cell r="AQ3" t="str">
            <v>Clicks</v>
          </cell>
        </row>
        <row r="4">
          <cell r="A4" t="str">
            <v>99_cupra_inmarket_views_brand_formentor_youtube_exact_lp_inmarket_1463_tcpm</v>
          </cell>
          <cell r="B4">
            <v>20073654398</v>
          </cell>
          <cell r="C4">
            <v>9062.81</v>
          </cell>
          <cell r="D4">
            <v>598986</v>
          </cell>
          <cell r="E4">
            <v>1800</v>
          </cell>
          <cell r="G4">
            <v>107.96</v>
          </cell>
          <cell r="H4">
            <v>0</v>
          </cell>
          <cell r="I4">
            <v>0</v>
          </cell>
          <cell r="K4" t="str">
            <v>Search impression share</v>
          </cell>
          <cell r="M4" t="str">
            <v>99_cupra_ao_facebook_post-story_converstions_inmarket_suv_formentor_lead-ad_1463_07.05.23</v>
          </cell>
          <cell r="N4" t="str">
            <v>23853645574020518</v>
          </cell>
          <cell r="O4">
            <v>8869.08</v>
          </cell>
          <cell r="P4">
            <v>437816</v>
          </cell>
          <cell r="Q4">
            <v>177812</v>
          </cell>
          <cell r="R4">
            <v>2809</v>
          </cell>
          <cell r="S4">
            <v>193</v>
          </cell>
          <cell r="U4">
            <v>0</v>
          </cell>
          <cell r="W4" t="str">
            <v>99_cupra_formentor_tof_oa_various_display_app+web_1463_may23</v>
          </cell>
          <cell r="X4">
            <v>7844.34</v>
          </cell>
          <cell r="Y4">
            <v>9065100</v>
          </cell>
          <cell r="Z4">
            <v>15206</v>
          </cell>
          <cell r="AA4">
            <v>1345236</v>
          </cell>
          <cell r="AB4">
            <v>1344704</v>
          </cell>
          <cell r="AD4" t="str">
            <v>AO | FORMENTOR | static | 9101 | red | date</v>
          </cell>
          <cell r="AE4">
            <v>3156.96</v>
          </cell>
          <cell r="AF4">
            <v>153985</v>
          </cell>
          <cell r="AG4">
            <v>97792</v>
          </cell>
          <cell r="AH4">
            <v>985</v>
          </cell>
          <cell r="AI4">
            <v>70</v>
          </cell>
          <cell r="AK4">
            <v>0</v>
          </cell>
          <cell r="AM4">
            <v>12335120094</v>
          </cell>
          <cell r="AN4" t="str">
            <v>["AO - FORMENTOR","AO","WEB","1463"]</v>
          </cell>
          <cell r="AO4">
            <v>3005.22</v>
          </cell>
          <cell r="AP4">
            <v>2884</v>
          </cell>
          <cell r="AQ4">
            <v>928</v>
          </cell>
        </row>
        <row r="5">
          <cell r="A5" t="str">
            <v>99_cupra_cupra_converstions_brand_formentor_google-search_exact_lp_inmarket_1463_tcpa</v>
          </cell>
          <cell r="B5">
            <v>12335120094</v>
          </cell>
          <cell r="C5">
            <v>3839.73</v>
          </cell>
          <cell r="D5">
            <v>4850</v>
          </cell>
          <cell r="E5">
            <v>1710</v>
          </cell>
          <cell r="F5">
            <v>0.94</v>
          </cell>
          <cell r="G5">
            <v>43.51</v>
          </cell>
          <cell r="H5">
            <v>15</v>
          </cell>
          <cell r="I5">
            <v>0</v>
          </cell>
          <cell r="K5">
            <v>0.83</v>
          </cell>
          <cell r="M5" t="str">
            <v>99_cupra_ao_facebook_post-story_converstions_inmarket_suv_leon_lead-ad_1459_23.04.23</v>
          </cell>
          <cell r="N5" t="str">
            <v>23853520494560518</v>
          </cell>
          <cell r="O5">
            <v>1290.3699999999999</v>
          </cell>
          <cell r="P5">
            <v>167949</v>
          </cell>
          <cell r="Q5">
            <v>102114</v>
          </cell>
          <cell r="R5">
            <v>995</v>
          </cell>
          <cell r="S5">
            <v>28</v>
          </cell>
          <cell r="U5">
            <v>0</v>
          </cell>
          <cell r="AD5" t="str">
            <v>AO | FORMENTOR | static | 9105 | red | date</v>
          </cell>
          <cell r="AE5">
            <v>2355.5100000000002</v>
          </cell>
          <cell r="AF5">
            <v>116302</v>
          </cell>
          <cell r="AG5">
            <v>80937</v>
          </cell>
          <cell r="AH5">
            <v>694</v>
          </cell>
          <cell r="AI5">
            <v>52</v>
          </cell>
          <cell r="AK5">
            <v>0</v>
          </cell>
          <cell r="AM5">
            <v>12332792537</v>
          </cell>
          <cell r="AN5" t="str">
            <v>["AO - FORMENTOR","AO","WEB","1463"]</v>
          </cell>
          <cell r="AO5">
            <v>2680.94</v>
          </cell>
          <cell r="AP5">
            <v>2163</v>
          </cell>
          <cell r="AQ5">
            <v>524</v>
          </cell>
        </row>
        <row r="6">
          <cell r="A6" t="str">
            <v>99_cupra_formentor-e-hybrid_converstions_brand_formentor_discovery_exact_lp_inmarket_1463_tcpa</v>
          </cell>
          <cell r="B6">
            <v>20078050315</v>
          </cell>
          <cell r="C6">
            <v>3718.06</v>
          </cell>
          <cell r="D6">
            <v>221370</v>
          </cell>
          <cell r="E6">
            <v>2774</v>
          </cell>
          <cell r="G6">
            <v>1</v>
          </cell>
          <cell r="H6">
            <v>0</v>
          </cell>
          <cell r="I6">
            <v>0</v>
          </cell>
          <cell r="M6" t="str">
            <v>99_cupra_ao_facebook_post-story_converstions_inmarket_suv_formentor_lead-ad_1459_23.04.23</v>
          </cell>
          <cell r="N6" t="str">
            <v>23853520461400518</v>
          </cell>
          <cell r="O6">
            <v>1053.8800000000001</v>
          </cell>
          <cell r="P6">
            <v>48437</v>
          </cell>
          <cell r="Q6">
            <v>32389</v>
          </cell>
          <cell r="R6">
            <v>267</v>
          </cell>
          <cell r="S6">
            <v>12</v>
          </cell>
          <cell r="U6">
            <v>0</v>
          </cell>
          <cell r="AD6" t="str">
            <v>AO | FORMENTOR | static | 9102 | purple | date</v>
          </cell>
          <cell r="AE6">
            <v>1751.76</v>
          </cell>
          <cell r="AF6">
            <v>91446</v>
          </cell>
          <cell r="AG6">
            <v>71498</v>
          </cell>
          <cell r="AH6">
            <v>651</v>
          </cell>
          <cell r="AI6">
            <v>44</v>
          </cell>
          <cell r="AK6">
            <v>0</v>
          </cell>
          <cell r="AM6">
            <v>17842794865</v>
          </cell>
          <cell r="AN6" t="str">
            <v>["AO - FORMENTOR","AO","WEB","1463"]</v>
          </cell>
          <cell r="AO6">
            <v>845.04</v>
          </cell>
          <cell r="AP6">
            <v>1210</v>
          </cell>
          <cell r="AQ6">
            <v>72</v>
          </cell>
        </row>
        <row r="7">
          <cell r="A7" t="str">
            <v>99_cupra_formentor_converstions_brand_formentor_google-search_exact_lp_inmarket_1463_tcpa</v>
          </cell>
          <cell r="B7">
            <v>12332792537</v>
          </cell>
          <cell r="C7">
            <v>3189.22</v>
          </cell>
          <cell r="D7">
            <v>3272</v>
          </cell>
          <cell r="E7">
            <v>805</v>
          </cell>
          <cell r="F7">
            <v>0.97</v>
          </cell>
          <cell r="G7">
            <v>16.489999999999998</v>
          </cell>
          <cell r="H7">
            <v>6</v>
          </cell>
          <cell r="I7">
            <v>0</v>
          </cell>
          <cell r="M7" t="str">
            <v>99_cupra_leasing _facebook_post-story_converstions_inmarket_suv_formentor_lp_1459_23.04.23</v>
          </cell>
          <cell r="N7" t="str">
            <v>23853519388910518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U7">
            <v>0</v>
          </cell>
          <cell r="AD7" t="str">
            <v>AO | FORMENTOR | static | 9103 | purple | E-hybrid</v>
          </cell>
          <cell r="AE7">
            <v>1009.77</v>
          </cell>
          <cell r="AF7">
            <v>45731</v>
          </cell>
          <cell r="AG7">
            <v>37714</v>
          </cell>
          <cell r="AH7">
            <v>276</v>
          </cell>
          <cell r="AI7">
            <v>18</v>
          </cell>
          <cell r="AK7">
            <v>0</v>
          </cell>
          <cell r="AM7">
            <v>12335120094</v>
          </cell>
          <cell r="AN7" t="str">
            <v>["AO - FORMENTOR","AO","WEB","1459"]</v>
          </cell>
          <cell r="AO7">
            <v>451.73</v>
          </cell>
          <cell r="AP7">
            <v>1451</v>
          </cell>
          <cell r="AQ7">
            <v>634</v>
          </cell>
        </row>
        <row r="8">
          <cell r="A8" t="str">
            <v>99_cupra_Competitors_converstions_competitors_formentor_google-search_exact_lp_inmarket_1463_tcpa</v>
          </cell>
          <cell r="B8">
            <v>17842794865</v>
          </cell>
          <cell r="C8">
            <v>1185.45</v>
          </cell>
          <cell r="D8">
            <v>1765</v>
          </cell>
          <cell r="E8">
            <v>117</v>
          </cell>
          <cell r="F8">
            <v>0.51</v>
          </cell>
          <cell r="G8">
            <v>0</v>
          </cell>
          <cell r="H8">
            <v>0</v>
          </cell>
          <cell r="I8">
            <v>0</v>
          </cell>
          <cell r="AD8" t="str">
            <v>AO | FORMENTOR | static | 9104 | red | E-hybrid</v>
          </cell>
          <cell r="AE8">
            <v>595.08000000000004</v>
          </cell>
          <cell r="AF8">
            <v>30352</v>
          </cell>
          <cell r="AG8">
            <v>26764</v>
          </cell>
          <cell r="AH8">
            <v>192</v>
          </cell>
          <cell r="AI8">
            <v>8</v>
          </cell>
          <cell r="AK8">
            <v>0</v>
          </cell>
          <cell r="AM8">
            <v>12335120094</v>
          </cell>
          <cell r="AN8" t="str">
            <v>["AO","1459","Leasing"]</v>
          </cell>
          <cell r="AO8">
            <v>378.03</v>
          </cell>
          <cell r="AP8">
            <v>503</v>
          </cell>
          <cell r="AQ8">
            <v>146</v>
          </cell>
        </row>
        <row r="9">
          <cell r="A9" t="str">
            <v>99_cupra_leon_converstions_brand_leon_google-search_exact_lp_inmarket_1459_tcpa</v>
          </cell>
          <cell r="B9">
            <v>12332792531</v>
          </cell>
          <cell r="C9">
            <v>377.7</v>
          </cell>
          <cell r="D9">
            <v>600</v>
          </cell>
          <cell r="E9">
            <v>224</v>
          </cell>
          <cell r="F9">
            <v>0.98</v>
          </cell>
          <cell r="G9">
            <v>2</v>
          </cell>
          <cell r="H9">
            <v>0</v>
          </cell>
          <cell r="I9">
            <v>0</v>
          </cell>
          <cell r="AM9">
            <v>12332792531</v>
          </cell>
          <cell r="AN9" t="str">
            <v>["AO - LEON","AO","1459","Leasing"]</v>
          </cell>
          <cell r="AO9">
            <v>377.7</v>
          </cell>
          <cell r="AP9">
            <v>600</v>
          </cell>
          <cell r="AQ9">
            <v>224</v>
          </cell>
        </row>
        <row r="10">
          <cell r="A10" t="str">
            <v>99_cupra_misspelling_converstions_brand_formentor_google-search_exact_lp_inmarket_1463_tcpa</v>
          </cell>
          <cell r="B10">
            <v>12727268878</v>
          </cell>
          <cell r="C10">
            <v>152.08000000000001</v>
          </cell>
          <cell r="D10">
            <v>112</v>
          </cell>
          <cell r="E10">
            <v>40</v>
          </cell>
          <cell r="F10">
            <v>0.93</v>
          </cell>
          <cell r="G10">
            <v>0</v>
          </cell>
          <cell r="H10">
            <v>0</v>
          </cell>
          <cell r="I10">
            <v>0</v>
          </cell>
          <cell r="AM10">
            <v>17842794865</v>
          </cell>
          <cell r="AN10" t="str">
            <v>["AO - FORMENTOR","AO","WEB","1459"]</v>
          </cell>
          <cell r="AO10">
            <v>340.41</v>
          </cell>
          <cell r="AP10">
            <v>549</v>
          </cell>
          <cell r="AQ10">
            <v>45</v>
          </cell>
        </row>
        <row r="11">
          <cell r="A11" t="str">
            <v>99_cupra_ateca_converstions_brand_ateca_google-search_exact_lp_inmarket_1459_tcpa</v>
          </cell>
          <cell r="B11">
            <v>12332792534</v>
          </cell>
          <cell r="C11">
            <v>78.75</v>
          </cell>
          <cell r="D11">
            <v>245</v>
          </cell>
          <cell r="E11">
            <v>43</v>
          </cell>
          <cell r="F11">
            <v>0.9</v>
          </cell>
          <cell r="G11">
            <v>0</v>
          </cell>
          <cell r="H11">
            <v>0</v>
          </cell>
          <cell r="I11">
            <v>0</v>
          </cell>
          <cell r="AM11">
            <v>12332792537</v>
          </cell>
          <cell r="AN11" t="str">
            <v>["AO - FORMENTOR","AO","WEB","1459"]</v>
          </cell>
          <cell r="AO11">
            <v>257.79000000000002</v>
          </cell>
          <cell r="AP11">
            <v>549</v>
          </cell>
          <cell r="AQ11">
            <v>170</v>
          </cell>
        </row>
        <row r="12">
          <cell r="A12" t="str">
            <v>99_cupra_leasing_converstions_brand_formentor_google-search_exact_lp_inmarket_1459_tcpa</v>
          </cell>
          <cell r="B12">
            <v>20027757805</v>
          </cell>
          <cell r="C12">
            <v>11.97</v>
          </cell>
          <cell r="D12">
            <v>6</v>
          </cell>
          <cell r="E12">
            <v>4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AM12">
            <v>12332792537</v>
          </cell>
          <cell r="AN12" t="str">
            <v>["AO","1459","Leasing"]</v>
          </cell>
          <cell r="AO12">
            <v>247.6</v>
          </cell>
          <cell r="AP12">
            <v>549</v>
          </cell>
          <cell r="AQ12">
            <v>110</v>
          </cell>
        </row>
        <row r="13">
          <cell r="AM13">
            <v>12727268878</v>
          </cell>
          <cell r="AN13" t="str">
            <v>["AO - FORMENTOR","AO","WEB","1463"]</v>
          </cell>
          <cell r="AO13">
            <v>94.74</v>
          </cell>
          <cell r="AP13">
            <v>54</v>
          </cell>
          <cell r="AQ13">
            <v>17</v>
          </cell>
        </row>
        <row r="14">
          <cell r="AM14">
            <v>12332792534</v>
          </cell>
          <cell r="AN14" t="str">
            <v>["AO - ATECA","AO","WEB","1459"]</v>
          </cell>
          <cell r="AO14">
            <v>78.14</v>
          </cell>
          <cell r="AP14">
            <v>244</v>
          </cell>
          <cell r="AQ14">
            <v>42</v>
          </cell>
        </row>
        <row r="15">
          <cell r="AM15">
            <v>12727268878</v>
          </cell>
          <cell r="AN15" t="str">
            <v>["AO - FORMENTOR","AO","WEB","1459"]</v>
          </cell>
          <cell r="AO15">
            <v>30.28</v>
          </cell>
          <cell r="AP15">
            <v>24</v>
          </cell>
          <cell r="AQ15">
            <v>13</v>
          </cell>
        </row>
        <row r="16">
          <cell r="AM16">
            <v>12727268878</v>
          </cell>
          <cell r="AN16" t="str">
            <v>["AO","1459","Leasing"]</v>
          </cell>
          <cell r="AO16">
            <v>27.06</v>
          </cell>
          <cell r="AP16">
            <v>33</v>
          </cell>
          <cell r="AQ16">
            <v>10</v>
          </cell>
        </row>
        <row r="17">
          <cell r="AM17">
            <v>20027757805</v>
          </cell>
          <cell r="AN17" t="str">
            <v>["AO","1459","Leasing"]</v>
          </cell>
          <cell r="AO17">
            <v>11.97</v>
          </cell>
          <cell r="AP17">
            <v>6</v>
          </cell>
          <cell r="AQ17">
            <v>4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נתונים"/>
      <sheetName val="DATA"/>
      <sheetName val="נתוני מודעות"/>
      <sheetName val="נתוני קהלים"/>
      <sheetName val="SupermetricsQueries"/>
    </sheetNames>
    <sheetDataSet>
      <sheetData sheetId="0"/>
      <sheetData sheetId="1">
        <row r="2">
          <cell r="A2" t="str">
            <v>Campaign name</v>
          </cell>
          <cell r="B2" t="str">
            <v>Campaign ID</v>
          </cell>
          <cell r="C2" t="str">
            <v>Cost</v>
          </cell>
          <cell r="D2" t="str">
            <v>Impressions</v>
          </cell>
          <cell r="E2" t="str">
            <v>Reach</v>
          </cell>
          <cell r="F2" t="str">
            <v>Link clicks</v>
          </cell>
          <cell r="G2" t="str">
            <v>ThruPlay actions</v>
          </cell>
          <cell r="H2" t="str">
            <v>Website leads</v>
          </cell>
          <cell r="I2" t="str">
            <v>On-Facebook leads</v>
          </cell>
          <cell r="L2" t="str">
            <v>Campaign name</v>
          </cell>
          <cell r="M2" t="str">
            <v>Campaign ID</v>
          </cell>
          <cell r="N2" t="str">
            <v>Cost</v>
          </cell>
          <cell r="O2" t="str">
            <v>Impressions</v>
          </cell>
          <cell r="P2" t="str">
            <v>Clicks</v>
          </cell>
          <cell r="Q2" t="str">
            <v>Video views</v>
          </cell>
          <cell r="R2" t="str">
            <v>Conversions</v>
          </cell>
          <cell r="S2" t="str">
            <v>Calls</v>
          </cell>
          <cell r="T2" t="str">
            <v>Search impression share</v>
          </cell>
          <cell r="V2" t="str">
            <v>Search impression share</v>
          </cell>
          <cell r="X2" t="str">
            <v>Campaign</v>
          </cell>
          <cell r="Y2" t="str">
            <v>Revenue</v>
          </cell>
          <cell r="Z2" t="str">
            <v>Unique reach total reach</v>
          </cell>
          <cell r="AA2" t="str">
            <v>Impressions</v>
          </cell>
          <cell r="AB2" t="str">
            <v>Clicks</v>
          </cell>
          <cell r="AC2" t="str">
            <v>Total media cost</v>
          </cell>
        </row>
        <row r="3">
          <cell r="A3" t="str">
            <v>99_cupra_march-sales-days_facebook_post-story_converstions_inmarket_suv_formentor_lead-ad_1444_06.03.23</v>
          </cell>
          <cell r="B3" t="str">
            <v>23852906087110518</v>
          </cell>
          <cell r="C3">
            <v>5788.58</v>
          </cell>
          <cell r="D3">
            <v>447591</v>
          </cell>
          <cell r="E3">
            <v>208195</v>
          </cell>
          <cell r="F3">
            <v>2519</v>
          </cell>
          <cell r="G3">
            <v>0</v>
          </cell>
          <cell r="H3">
            <v>13</v>
          </cell>
          <cell r="I3">
            <v>111</v>
          </cell>
          <cell r="L3" t="str">
            <v>99_cupra_march-sales-days_views_brand_formentor_youtube_exact_lp_inmarket_1444_tcpm</v>
          </cell>
          <cell r="M3">
            <v>19768867360</v>
          </cell>
          <cell r="N3">
            <v>5209.21</v>
          </cell>
          <cell r="O3">
            <v>624147</v>
          </cell>
          <cell r="P3">
            <v>1133</v>
          </cell>
          <cell r="Q3">
            <v>193231</v>
          </cell>
          <cell r="R3">
            <v>97</v>
          </cell>
          <cell r="S3">
            <v>0</v>
          </cell>
          <cell r="V3">
            <v>0.74</v>
          </cell>
          <cell r="X3" t="str">
            <v>99_cupra_formentor_tof_oa_various_display_app+web_1444_march23</v>
          </cell>
          <cell r="Y3">
            <v>1776.05</v>
          </cell>
          <cell r="Z3">
            <v>794007</v>
          </cell>
          <cell r="AA3">
            <v>3174462</v>
          </cell>
          <cell r="AB3">
            <v>7107</v>
          </cell>
          <cell r="AC3">
            <v>1776.05</v>
          </cell>
        </row>
        <row r="4">
          <cell r="A4" t="str">
            <v>99_cupra_march-sales-days_facebook_post-story_converstions_inmarket_suv_leon_lead-ad_1444_06.03.23</v>
          </cell>
          <cell r="B4" t="str">
            <v>23852906449120518</v>
          </cell>
          <cell r="C4">
            <v>2162.11</v>
          </cell>
          <cell r="D4">
            <v>358268</v>
          </cell>
          <cell r="E4">
            <v>168932</v>
          </cell>
          <cell r="F4">
            <v>3234</v>
          </cell>
          <cell r="G4">
            <v>0</v>
          </cell>
          <cell r="H4">
            <v>31</v>
          </cell>
          <cell r="I4">
            <v>156</v>
          </cell>
          <cell r="L4" t="str">
            <v>99_cupra_march-sales-days_converstions_brand_formentor_discovery_exact_lp_inmarket_1444_max-conversion</v>
          </cell>
          <cell r="M4">
            <v>18248034140</v>
          </cell>
          <cell r="N4">
            <v>3542.74</v>
          </cell>
          <cell r="O4">
            <v>675397</v>
          </cell>
          <cell r="P4">
            <v>6903</v>
          </cell>
          <cell r="Q4">
            <v>0</v>
          </cell>
          <cell r="R4">
            <v>16</v>
          </cell>
          <cell r="S4">
            <v>0</v>
          </cell>
          <cell r="T4"/>
        </row>
        <row r="5">
          <cell r="A5" t="str">
            <v>99_cupra_march-sales-days_facebook_video_reach_inmarket_suv_formentor_lp_1444_06.03.23</v>
          </cell>
          <cell r="B5" t="str">
            <v>23852908665450518</v>
          </cell>
          <cell r="C5">
            <v>1114.6199999999999</v>
          </cell>
          <cell r="D5">
            <v>641240</v>
          </cell>
          <cell r="E5">
            <v>392223</v>
          </cell>
          <cell r="F5">
            <v>1223</v>
          </cell>
          <cell r="G5">
            <v>9845</v>
          </cell>
          <cell r="H5">
            <v>1</v>
          </cell>
          <cell r="I5">
            <v>0</v>
          </cell>
          <cell r="L5" t="str">
            <v>99_cupra_cupra_converstions_brand_formentor_google-search_exact_lp_inmarket_1444_tcpa</v>
          </cell>
          <cell r="M5">
            <v>12335120094</v>
          </cell>
          <cell r="N5">
            <v>2664.04</v>
          </cell>
          <cell r="O5">
            <v>3363</v>
          </cell>
          <cell r="P5">
            <v>1262</v>
          </cell>
          <cell r="Q5">
            <v>0</v>
          </cell>
          <cell r="R5">
            <v>35</v>
          </cell>
          <cell r="S5">
            <v>10</v>
          </cell>
          <cell r="T5">
            <v>0.71</v>
          </cell>
        </row>
        <row r="6">
          <cell r="A6" t="str">
            <v>99_cupra_social_instagram_post-story_reach_inmarket_suv_leon_none_1439_08.03.23</v>
          </cell>
          <cell r="B6" t="str">
            <v>23852940359090518</v>
          </cell>
          <cell r="C6">
            <v>291.64999999999998</v>
          </cell>
          <cell r="D6">
            <v>302825</v>
          </cell>
          <cell r="E6">
            <v>296815</v>
          </cell>
          <cell r="F6">
            <v>8</v>
          </cell>
          <cell r="G6">
            <v>0</v>
          </cell>
          <cell r="H6">
            <v>1</v>
          </cell>
          <cell r="I6">
            <v>0</v>
          </cell>
          <cell r="L6" t="str">
            <v>99_cupra_formentor_converstions_brand_formentor_google-search_exact_lp_inmarket_1444_tcpa</v>
          </cell>
          <cell r="M6">
            <v>12332792537</v>
          </cell>
          <cell r="N6">
            <v>1881.22</v>
          </cell>
          <cell r="O6">
            <v>2291</v>
          </cell>
          <cell r="P6">
            <v>550</v>
          </cell>
          <cell r="Q6">
            <v>0</v>
          </cell>
          <cell r="R6">
            <v>26</v>
          </cell>
          <cell r="S6">
            <v>1</v>
          </cell>
          <cell r="T6">
            <v>0.96</v>
          </cell>
        </row>
        <row r="7">
          <cell r="A7" t="str">
            <v>99_cupra_social_facebook_post-story_reach_inmarket_suv_leon_none_1439_08.03.23</v>
          </cell>
          <cell r="B7" t="str">
            <v>23852940386600518</v>
          </cell>
          <cell r="C7">
            <v>289.72000000000003</v>
          </cell>
          <cell r="D7">
            <v>247691</v>
          </cell>
          <cell r="E7">
            <v>229413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L7" t="str">
            <v>99_cupra_leon_converstions_brand_leon_google-search_exact_lp_inmarket_1444_tcpa</v>
          </cell>
          <cell r="M7">
            <v>12332792531</v>
          </cell>
          <cell r="N7">
            <v>1148.26</v>
          </cell>
          <cell r="O7">
            <v>2020</v>
          </cell>
          <cell r="P7">
            <v>611</v>
          </cell>
          <cell r="Q7">
            <v>0</v>
          </cell>
          <cell r="R7">
            <v>12</v>
          </cell>
          <cell r="S7">
            <v>0</v>
          </cell>
          <cell r="T7">
            <v>0.96</v>
          </cell>
        </row>
        <row r="8">
          <cell r="A8" t="str">
            <v>99_cupra_ao_facebook_post-story_converstions_inmarket_suv_formentor_lead-ad_1439_01.03.23</v>
          </cell>
          <cell r="B8" t="str">
            <v>23852854880790518</v>
          </cell>
          <cell r="C8">
            <v>110.28</v>
          </cell>
          <cell r="D8">
            <v>13595</v>
          </cell>
          <cell r="E8">
            <v>10808</v>
          </cell>
          <cell r="F8">
            <v>67</v>
          </cell>
          <cell r="G8">
            <v>0</v>
          </cell>
          <cell r="H8">
            <v>0</v>
          </cell>
          <cell r="I8">
            <v>3</v>
          </cell>
          <cell r="L8" t="str">
            <v>99_cupra_ateca_converstions_brand_ateca_google-search_exact_lp_inmarket_1444_tcpa</v>
          </cell>
          <cell r="M8">
            <v>12332792534</v>
          </cell>
          <cell r="N8">
            <v>78.209999999999994</v>
          </cell>
          <cell r="O8">
            <v>249</v>
          </cell>
          <cell r="P8">
            <v>46</v>
          </cell>
          <cell r="Q8">
            <v>0</v>
          </cell>
          <cell r="R8">
            <v>1</v>
          </cell>
          <cell r="S8">
            <v>0</v>
          </cell>
          <cell r="T8">
            <v>0.92</v>
          </cell>
        </row>
        <row r="9">
          <cell r="A9" t="str">
            <v>99_cupra_new-audience_facebook_post-story_traffic_inmarket_suv_formentor_lp_1439_16.02.23</v>
          </cell>
          <cell r="B9" t="str">
            <v>23852697407400518</v>
          </cell>
          <cell r="C9">
            <v>5.15</v>
          </cell>
          <cell r="D9">
            <v>4566</v>
          </cell>
          <cell r="E9">
            <v>4390</v>
          </cell>
          <cell r="F9">
            <v>20</v>
          </cell>
          <cell r="G9">
            <v>0</v>
          </cell>
          <cell r="H9">
            <v>0</v>
          </cell>
          <cell r="I9">
            <v>0</v>
          </cell>
          <cell r="L9" t="str">
            <v>99_cupra_new-audience_traffic_brand_formentor_gdn_bmm_lp_inmarket_1439_tcpa</v>
          </cell>
          <cell r="M9">
            <v>19684613709</v>
          </cell>
          <cell r="N9">
            <v>71.36</v>
          </cell>
          <cell r="O9">
            <v>19577</v>
          </cell>
          <cell r="P9">
            <v>185</v>
          </cell>
          <cell r="Q9">
            <v>0</v>
          </cell>
          <cell r="R9">
            <v>32</v>
          </cell>
          <cell r="S9">
            <v>0</v>
          </cell>
          <cell r="T9"/>
        </row>
        <row r="10">
          <cell r="A10" t="str">
            <v>99_cupra_remarketing_facebook_post-story_traffic_inmarket_suv_formentor_lp_1439_23.02.23</v>
          </cell>
          <cell r="B10" t="str">
            <v>23852785521000518</v>
          </cell>
          <cell r="C10">
            <v>2.9</v>
          </cell>
          <cell r="D10">
            <v>1030</v>
          </cell>
          <cell r="E10">
            <v>973</v>
          </cell>
          <cell r="F10">
            <v>10</v>
          </cell>
          <cell r="G10">
            <v>0</v>
          </cell>
          <cell r="H10">
            <v>0</v>
          </cell>
          <cell r="I10">
            <v>0</v>
          </cell>
          <cell r="L10" t="str">
            <v>99_cupra_misspelling_converstions_brand_formentor_google-search_exact_lp_inmarket_1444_tcpa</v>
          </cell>
          <cell r="M10">
            <v>12727268878</v>
          </cell>
          <cell r="N10">
            <v>48.16</v>
          </cell>
          <cell r="O10">
            <v>70</v>
          </cell>
          <cell r="P10">
            <v>24</v>
          </cell>
          <cell r="Q10">
            <v>0</v>
          </cell>
          <cell r="R10">
            <v>15</v>
          </cell>
          <cell r="S10">
            <v>0</v>
          </cell>
          <cell r="T10">
            <v>0.6</v>
          </cell>
        </row>
        <row r="11">
          <cell r="A11" t="str">
            <v>99_cupra_ao_facebook_post-story_converstions_inmarket_suv_formentor_lead-ad_1393_01.02.23</v>
          </cell>
          <cell r="B11" t="str">
            <v>23852525224740518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L11" t="str">
            <v>99_cupra_alfaromeo_converstions_competitors_formentor_google-search_exact_lp_inmarket_1444_tcpa</v>
          </cell>
          <cell r="M11">
            <v>17842794865</v>
          </cell>
          <cell r="N11">
            <v>17.579999999999998</v>
          </cell>
          <cell r="O11">
            <v>287</v>
          </cell>
          <cell r="P11">
            <v>11</v>
          </cell>
          <cell r="Q11">
            <v>0</v>
          </cell>
          <cell r="R11">
            <v>0</v>
          </cell>
          <cell r="S11">
            <v>0</v>
          </cell>
          <cell r="T11">
            <v>0.14000000000000001</v>
          </cell>
        </row>
      </sheetData>
      <sheetData sheetId="2">
        <row r="2">
          <cell r="G2" t="str">
            <v>Ad name</v>
          </cell>
          <cell r="H2" t="str">
            <v>Cost</v>
          </cell>
          <cell r="I2" t="str">
            <v>On-Facebook leads</v>
          </cell>
          <cell r="L2" t="str">
            <v>Ad name</v>
          </cell>
          <cell r="M2" t="str">
            <v>Cost</v>
          </cell>
          <cell r="N2" t="str">
            <v>On-Facebook leads</v>
          </cell>
        </row>
        <row r="3">
          <cell r="G3" t="str">
            <v>March sales Days | LEON | static | Black | 9201 | price</v>
          </cell>
          <cell r="H3">
            <v>1153.33</v>
          </cell>
          <cell r="I3">
            <v>79</v>
          </cell>
          <cell r="L3" t="str">
            <v>March sales Days | FORMENTOR | static | black | 9101 | price</v>
          </cell>
          <cell r="M3">
            <v>2165.36</v>
          </cell>
          <cell r="N3">
            <v>48</v>
          </cell>
        </row>
        <row r="4">
          <cell r="G4" t="str">
            <v>March sales Days | LEON | static | Black | 9203 | Date</v>
          </cell>
          <cell r="H4">
            <v>680.64</v>
          </cell>
          <cell r="I4">
            <v>59</v>
          </cell>
          <cell r="L4" t="str">
            <v>March sales Days | FORMENTOR | static | white | 9102 | price</v>
          </cell>
          <cell r="M4">
            <v>1652.33</v>
          </cell>
          <cell r="N4">
            <v>29</v>
          </cell>
        </row>
        <row r="5">
          <cell r="G5" t="str">
            <v>March sales Days | LEON | static | white | 9205 | Date</v>
          </cell>
          <cell r="H5">
            <v>167.9</v>
          </cell>
          <cell r="I5">
            <v>9</v>
          </cell>
          <cell r="L5" t="str">
            <v>March sales Days | FORMENTOR | static | white | 9105 | Date</v>
          </cell>
          <cell r="M5">
            <v>926.73</v>
          </cell>
          <cell r="N5">
            <v>19</v>
          </cell>
        </row>
        <row r="6">
          <cell r="G6" t="str">
            <v>March sales Days | LEON | static | white | 9202 | price</v>
          </cell>
          <cell r="H6">
            <v>98.14</v>
          </cell>
          <cell r="I6">
            <v>7</v>
          </cell>
          <cell r="L6" t="str">
            <v>March sales Days | FORMENTOR | static | white | 9104 | Date</v>
          </cell>
          <cell r="M6">
            <v>552.58000000000004</v>
          </cell>
          <cell r="N6">
            <v>9</v>
          </cell>
        </row>
        <row r="7">
          <cell r="G7" t="str">
            <v>March sales Days | LEON | static | white | 9204 | Date</v>
          </cell>
          <cell r="H7">
            <v>62.1</v>
          </cell>
          <cell r="I7">
            <v>2</v>
          </cell>
          <cell r="L7" t="str">
            <v>March sales Days | FORMENTOR | static | black | 9103 | Date</v>
          </cell>
          <cell r="M7">
            <v>491.58</v>
          </cell>
          <cell r="N7">
            <v>6</v>
          </cell>
        </row>
      </sheetData>
      <sheetData sheetId="3">
        <row r="3">
          <cell r="J3" t="str">
            <v>Ad set name</v>
          </cell>
          <cell r="K3" t="str">
            <v>Cost</v>
          </cell>
          <cell r="L3" t="str">
            <v>Impressions</v>
          </cell>
          <cell r="M3" t="str">
            <v>Reach</v>
          </cell>
          <cell r="N3" t="str">
            <v>Link clicks</v>
          </cell>
          <cell r="O3" t="str">
            <v>On-Facebook leads</v>
          </cell>
          <cell r="R3" t="str">
            <v>Ad set name</v>
          </cell>
          <cell r="S3" t="str">
            <v>Cost</v>
          </cell>
          <cell r="T3" t="str">
            <v>Impressions</v>
          </cell>
          <cell r="U3" t="str">
            <v>Reach</v>
          </cell>
          <cell r="V3" t="str">
            <v>Link clicks</v>
          </cell>
          <cell r="W3" t="str">
            <v>On-Facebook leads</v>
          </cell>
        </row>
        <row r="4">
          <cell r="J4" t="str">
            <v>remarketing_web_none</v>
          </cell>
          <cell r="K4">
            <v>2081.33</v>
          </cell>
          <cell r="L4">
            <v>351332</v>
          </cell>
          <cell r="M4">
            <v>165688</v>
          </cell>
          <cell r="N4">
            <v>3181</v>
          </cell>
          <cell r="O4">
            <v>154</v>
          </cell>
          <cell r="R4" t="str">
            <v>remarketing_web_none</v>
          </cell>
          <cell r="S4">
            <v>4538.6499999999996</v>
          </cell>
          <cell r="T4">
            <v>348366</v>
          </cell>
          <cell r="U4">
            <v>178254</v>
          </cell>
          <cell r="V4">
            <v>2068</v>
          </cell>
          <cell r="W4">
            <v>92</v>
          </cell>
        </row>
        <row r="5">
          <cell r="J5" t="str">
            <v>wide_none_none</v>
          </cell>
          <cell r="K5">
            <v>28.29</v>
          </cell>
          <cell r="L5">
            <v>1856</v>
          </cell>
          <cell r="M5">
            <v>1763</v>
          </cell>
          <cell r="N5">
            <v>13</v>
          </cell>
          <cell r="O5">
            <v>0</v>
          </cell>
          <cell r="R5" t="str">
            <v>inmarket_models_none</v>
          </cell>
          <cell r="S5">
            <v>424.51</v>
          </cell>
          <cell r="T5">
            <v>35268</v>
          </cell>
          <cell r="U5">
            <v>27265</v>
          </cell>
          <cell r="V5">
            <v>170</v>
          </cell>
          <cell r="W5">
            <v>9</v>
          </cell>
        </row>
        <row r="6">
          <cell r="J6" t="str">
            <v>inmarket_models_none</v>
          </cell>
          <cell r="K6">
            <v>27.67</v>
          </cell>
          <cell r="L6">
            <v>2505</v>
          </cell>
          <cell r="M6">
            <v>2395</v>
          </cell>
          <cell r="N6">
            <v>14</v>
          </cell>
          <cell r="O6">
            <v>1</v>
          </cell>
          <cell r="R6" t="str">
            <v>lal_1%_leads</v>
          </cell>
          <cell r="S6">
            <v>415.78</v>
          </cell>
          <cell r="T6">
            <v>16210</v>
          </cell>
          <cell r="U6">
            <v>9644</v>
          </cell>
          <cell r="V6">
            <v>75</v>
          </cell>
          <cell r="W6">
            <v>5</v>
          </cell>
        </row>
        <row r="7">
          <cell r="J7" t="str">
            <v>lal_1%_leads</v>
          </cell>
          <cell r="K7">
            <v>14.09</v>
          </cell>
          <cell r="L7">
            <v>674</v>
          </cell>
          <cell r="M7">
            <v>615</v>
          </cell>
          <cell r="N7">
            <v>5</v>
          </cell>
          <cell r="O7">
            <v>1</v>
          </cell>
          <cell r="R7" t="str">
            <v>remarketing_video_facebook</v>
          </cell>
          <cell r="S7">
            <v>211.94</v>
          </cell>
          <cell r="T7">
            <v>31688</v>
          </cell>
          <cell r="U7">
            <v>23448</v>
          </cell>
          <cell r="V7">
            <v>129</v>
          </cell>
          <cell r="W7">
            <v>5</v>
          </cell>
        </row>
        <row r="8">
          <cell r="J8" t="str">
            <v>remarketing_video_facebook</v>
          </cell>
          <cell r="K8">
            <v>10.54</v>
          </cell>
          <cell r="L8">
            <v>1834</v>
          </cell>
          <cell r="M8">
            <v>1720</v>
          </cell>
          <cell r="N8">
            <v>21</v>
          </cell>
          <cell r="O8">
            <v>0</v>
          </cell>
          <cell r="R8" t="str">
            <v>wide_none_none</v>
          </cell>
          <cell r="S8">
            <v>197.7</v>
          </cell>
          <cell r="T8">
            <v>16059</v>
          </cell>
          <cell r="U8">
            <v>13632</v>
          </cell>
          <cell r="V8">
            <v>77</v>
          </cell>
          <cell r="W8">
            <v>0</v>
          </cell>
        </row>
        <row r="9">
          <cell r="J9" t="str">
            <v>remarketing_ibiza_none</v>
          </cell>
          <cell r="K9">
            <v>0.19</v>
          </cell>
          <cell r="L9">
            <v>67</v>
          </cell>
          <cell r="M9">
            <v>61</v>
          </cell>
          <cell r="N9">
            <v>0</v>
          </cell>
          <cell r="O9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רץ 23"/>
      <sheetName val="DATA"/>
      <sheetName val="פברואר 23"/>
      <sheetName val="ינואר 23"/>
      <sheetName val="נובמבר 22"/>
      <sheetName val="אוקטובר 22"/>
      <sheetName val="ספטמבר 22"/>
      <sheetName val="קמפיין אוגוסט 22"/>
      <sheetName val="קמפיין יולי 22"/>
      <sheetName val="יולי 22 - AO"/>
      <sheetName val="יוני 22"/>
      <sheetName val="מאי 22"/>
      <sheetName val="אפריל 22"/>
      <sheetName val="מרץ 22"/>
      <sheetName val="פברואר 22"/>
      <sheetName val="ינואר 22"/>
      <sheetName val="דצמבר 21"/>
      <sheetName val=" נובמבר 21"/>
      <sheetName val="אוקטובר 21"/>
      <sheetName val="ספטמבר 21"/>
      <sheetName val="אוגוסט 21"/>
      <sheetName val="יולי 21"/>
      <sheetName val="יוני- יולי 21"/>
      <sheetName val="אפריל -מאי 21"/>
      <sheetName val="SupermetricsQueries"/>
    </sheetNames>
    <sheetDataSet>
      <sheetData sheetId="0" refreshError="1"/>
      <sheetData sheetId="1">
        <row r="2">
          <cell r="A2" t="str">
            <v>Campaign name</v>
          </cell>
          <cell r="B2" t="str">
            <v>Campaign ID</v>
          </cell>
          <cell r="C2" t="str">
            <v>Cost</v>
          </cell>
          <cell r="D2" t="str">
            <v>Impressions</v>
          </cell>
          <cell r="E2" t="str">
            <v>Reach</v>
          </cell>
          <cell r="F2" t="str">
            <v>Link clicks</v>
          </cell>
          <cell r="G2" t="str">
            <v>On-Facebook leads</v>
          </cell>
          <cell r="H2" t="str">
            <v>Website leads</v>
          </cell>
          <cell r="I2" t="str">
            <v>ThruPlay actions</v>
          </cell>
          <cell r="L2" t="str">
            <v>Campaign name</v>
          </cell>
          <cell r="M2" t="str">
            <v>Campaign ID</v>
          </cell>
          <cell r="N2" t="str">
            <v>Cost</v>
          </cell>
          <cell r="O2" t="str">
            <v>Impressions</v>
          </cell>
          <cell r="P2" t="str">
            <v>Clicks</v>
          </cell>
          <cell r="Q2" t="str">
            <v>Search impression share (raw)</v>
          </cell>
          <cell r="R2" t="str">
            <v>Conversions</v>
          </cell>
          <cell r="S2" t="str">
            <v>Calls</v>
          </cell>
          <cell r="T2" t="str">
            <v>Video views</v>
          </cell>
          <cell r="V2" t="str">
            <v>Search impression share</v>
          </cell>
          <cell r="Y2" t="str">
            <v>Source &amp; medium</v>
          </cell>
          <cell r="Z2" t="str">
            <v>Campaign</v>
          </cell>
          <cell r="AA2" t="str">
            <v>Campaign ID</v>
          </cell>
          <cell r="AB2" t="str">
            <v>Total events</v>
          </cell>
          <cell r="AE2" t="str">
            <v>Source &amp; medium</v>
          </cell>
          <cell r="AF2" t="str">
            <v>Campaign</v>
          </cell>
          <cell r="AG2" t="str">
            <v>Goal 3 completions</v>
          </cell>
          <cell r="AJ2" t="str">
            <v>Error: No data found</v>
          </cell>
        </row>
        <row r="3">
          <cell r="A3" t="str">
            <v>99_cupra_march-sales-days_facebook_post-story_converstions_inmarket_suv_formentor_lead-ad_1444_06.03.23</v>
          </cell>
          <cell r="B3" t="str">
            <v>23852906087110518</v>
          </cell>
          <cell r="C3">
            <v>16461.89</v>
          </cell>
          <cell r="D3">
            <v>1289865</v>
          </cell>
          <cell r="E3">
            <v>368201</v>
          </cell>
          <cell r="F3">
            <v>7080</v>
          </cell>
          <cell r="G3">
            <v>335</v>
          </cell>
          <cell r="H3">
            <v>0</v>
          </cell>
          <cell r="I3">
            <v>0</v>
          </cell>
          <cell r="L3" t="str">
            <v>99_cupra_march-sales-days_views_brand_formentor_youtube_exact_lp_inmarket_1444_tcpm</v>
          </cell>
          <cell r="M3">
            <v>19768867360</v>
          </cell>
          <cell r="N3">
            <v>24325.59</v>
          </cell>
          <cell r="O3">
            <v>2903510</v>
          </cell>
          <cell r="P3">
            <v>6621</v>
          </cell>
          <cell r="R3">
            <v>873</v>
          </cell>
          <cell r="S3">
            <v>0</v>
          </cell>
          <cell r="T3">
            <v>972253</v>
          </cell>
          <cell r="V3">
            <v>0.72</v>
          </cell>
          <cell r="Y3" t="str">
            <v>54 / 105</v>
          </cell>
          <cell r="Z3">
            <v>1444</v>
          </cell>
          <cell r="AA3" t="str">
            <v>(not set)</v>
          </cell>
          <cell r="AB3">
            <v>70</v>
          </cell>
          <cell r="AE3" t="str">
            <v>(direct) / (none)</v>
          </cell>
          <cell r="AF3" t="str">
            <v>(not set)</v>
          </cell>
          <cell r="AG3">
            <v>0</v>
          </cell>
        </row>
        <row r="4">
          <cell r="A4" t="str">
            <v>99_cupra_march-sales-days_facebook_post-story_converstions_inmarket_suv_leon_lead-ad_1444_06.03.23</v>
          </cell>
          <cell r="B4" t="str">
            <v>23852906449120518</v>
          </cell>
          <cell r="C4">
            <v>6144.76</v>
          </cell>
          <cell r="D4">
            <v>1170430</v>
          </cell>
          <cell r="E4">
            <v>333737</v>
          </cell>
          <cell r="F4">
            <v>8307</v>
          </cell>
          <cell r="G4">
            <v>353</v>
          </cell>
          <cell r="H4">
            <v>0</v>
          </cell>
          <cell r="I4">
            <v>0</v>
          </cell>
          <cell r="L4" t="str">
            <v>99_cupra_cupra_converstions_brand_formentor_google-search_exact_lp_inmarket_1444_tcpa</v>
          </cell>
          <cell r="M4">
            <v>12335120094</v>
          </cell>
          <cell r="N4">
            <v>12757.16</v>
          </cell>
          <cell r="O4">
            <v>14783</v>
          </cell>
          <cell r="P4">
            <v>5330</v>
          </cell>
          <cell r="Q4">
            <v>0.7</v>
          </cell>
          <cell r="R4">
            <v>168</v>
          </cell>
          <cell r="S4">
            <v>48</v>
          </cell>
          <cell r="T4">
            <v>0</v>
          </cell>
          <cell r="Y4" t="str">
            <v>google / cpc</v>
          </cell>
          <cell r="Z4" t="str">
            <v>99_cupra_cupra_converstions_brand_formentor_google-search_exact_lp_inmarket_1444_tcpa</v>
          </cell>
          <cell r="AA4">
            <v>12335120094</v>
          </cell>
          <cell r="AB4">
            <v>56</v>
          </cell>
          <cell r="AE4" t="str">
            <v>(not set) / (not set)</v>
          </cell>
          <cell r="AF4" t="str">
            <v>(not set)</v>
          </cell>
          <cell r="AG4">
            <v>0</v>
          </cell>
        </row>
        <row r="5">
          <cell r="A5" t="str">
            <v>99_cupra_march-sales-days_facebook_video_reach_inmarket_suv_formentor_lp_1444_06.03.23</v>
          </cell>
          <cell r="B5" t="str">
            <v>23852908665450518</v>
          </cell>
          <cell r="C5">
            <v>4654.04</v>
          </cell>
          <cell r="D5">
            <v>2077628</v>
          </cell>
          <cell r="E5">
            <v>879909</v>
          </cell>
          <cell r="F5">
            <v>4841</v>
          </cell>
          <cell r="G5">
            <v>0</v>
          </cell>
          <cell r="H5">
            <v>0</v>
          </cell>
          <cell r="I5">
            <v>34239</v>
          </cell>
          <cell r="L5" t="str">
            <v>99_cupra_formentor_converstions_brand_formentor_google-search_exact_lp_inmarket_1444_tcpa</v>
          </cell>
          <cell r="M5">
            <v>12332792537</v>
          </cell>
          <cell r="N5">
            <v>8079.58</v>
          </cell>
          <cell r="O5">
            <v>10878</v>
          </cell>
          <cell r="P5">
            <v>2297</v>
          </cell>
          <cell r="Q5">
            <v>0.96</v>
          </cell>
          <cell r="R5">
            <v>58</v>
          </cell>
          <cell r="S5">
            <v>3</v>
          </cell>
          <cell r="T5">
            <v>0</v>
          </cell>
          <cell r="Y5" t="str">
            <v>google / cpc</v>
          </cell>
          <cell r="Z5" t="str">
            <v>99_cupra_leon_converstions_brand_leon_google-search_exact_lp_inmarket_1444_tcpa</v>
          </cell>
          <cell r="AA5">
            <v>12332792531</v>
          </cell>
          <cell r="AB5">
            <v>30</v>
          </cell>
          <cell r="AE5" t="str">
            <v>10 / 105</v>
          </cell>
          <cell r="AF5">
            <v>1210</v>
          </cell>
          <cell r="AG5">
            <v>0</v>
          </cell>
        </row>
        <row r="6">
          <cell r="A6" t="str">
            <v>99_cupra_ao_facebook_post-story_converstions_inmarket_suv_formentor_lead-ad_1439_01.03.23</v>
          </cell>
          <cell r="B6" t="str">
            <v>23852854880790518</v>
          </cell>
          <cell r="C6">
            <v>1240.4000000000001</v>
          </cell>
          <cell r="D6">
            <v>148072</v>
          </cell>
          <cell r="E6">
            <v>64449</v>
          </cell>
          <cell r="F6">
            <v>680</v>
          </cell>
          <cell r="G6">
            <v>43</v>
          </cell>
          <cell r="H6">
            <v>0</v>
          </cell>
          <cell r="I6">
            <v>0</v>
          </cell>
          <cell r="L6" t="str">
            <v>99_cupra_march-sales-days_converstions_brand_formentor_discovery_exact_lp_inmarket_1444_max-conversion</v>
          </cell>
          <cell r="M6">
            <v>18248034140</v>
          </cell>
          <cell r="N6">
            <v>7658.47</v>
          </cell>
          <cell r="O6">
            <v>1456326</v>
          </cell>
          <cell r="P6">
            <v>14555</v>
          </cell>
          <cell r="R6">
            <v>30</v>
          </cell>
          <cell r="S6">
            <v>0</v>
          </cell>
          <cell r="T6">
            <v>0</v>
          </cell>
          <cell r="Y6" t="str">
            <v>google / cpc</v>
          </cell>
          <cell r="Z6" t="str">
            <v>99_cupra_formentor_converstions_brand_formentor_google-search_exact_lp_inmarket_1444_tcpa</v>
          </cell>
          <cell r="AA6">
            <v>12332792537</v>
          </cell>
          <cell r="AB6">
            <v>23</v>
          </cell>
          <cell r="AE6" t="str">
            <v>10 / 105</v>
          </cell>
          <cell r="AF6">
            <v>1409</v>
          </cell>
          <cell r="AG6">
            <v>0</v>
          </cell>
        </row>
        <row r="7">
          <cell r="A7" t="str">
            <v>99_cupra_social_facebook_post-story_reach_inmarket_suv_leon_none_1439_08.03.23</v>
          </cell>
          <cell r="B7" t="str">
            <v>23852940386600518</v>
          </cell>
          <cell r="C7">
            <v>1175.08</v>
          </cell>
          <cell r="D7">
            <v>758846</v>
          </cell>
          <cell r="E7">
            <v>723329</v>
          </cell>
          <cell r="F7">
            <v>5</v>
          </cell>
          <cell r="G7">
            <v>0</v>
          </cell>
          <cell r="H7">
            <v>0</v>
          </cell>
          <cell r="I7">
            <v>0</v>
          </cell>
          <cell r="L7" t="str">
            <v>99_cupra_leon_converstions_brand_leon_google-search_exact_lp_inmarket_1444_tcpa</v>
          </cell>
          <cell r="M7">
            <v>12332792531</v>
          </cell>
          <cell r="N7">
            <v>4588.6400000000003</v>
          </cell>
          <cell r="O7">
            <v>8196</v>
          </cell>
          <cell r="P7">
            <v>2429</v>
          </cell>
          <cell r="Q7">
            <v>0.95</v>
          </cell>
          <cell r="R7">
            <v>62</v>
          </cell>
          <cell r="S7">
            <v>0</v>
          </cell>
          <cell r="T7">
            <v>0</v>
          </cell>
          <cell r="Y7" t="str">
            <v>google / organic</v>
          </cell>
          <cell r="Z7" t="str">
            <v>(not set)</v>
          </cell>
          <cell r="AA7" t="str">
            <v>(not set)</v>
          </cell>
          <cell r="AB7">
            <v>19</v>
          </cell>
          <cell r="AE7" t="str">
            <v>10 / 105</v>
          </cell>
          <cell r="AF7">
            <v>1444</v>
          </cell>
          <cell r="AG7">
            <v>0</v>
          </cell>
        </row>
        <row r="8">
          <cell r="A8" t="str">
            <v>99_cupra_social_instagram_post-story_reach_inmarket_suv_leon_none_1439_08.03.23</v>
          </cell>
          <cell r="B8" t="str">
            <v>23852940359090518</v>
          </cell>
          <cell r="C8">
            <v>1175.08</v>
          </cell>
          <cell r="D8">
            <v>935919</v>
          </cell>
          <cell r="E8">
            <v>929279</v>
          </cell>
          <cell r="F8">
            <v>27</v>
          </cell>
          <cell r="G8">
            <v>0</v>
          </cell>
          <cell r="H8">
            <v>0</v>
          </cell>
          <cell r="I8">
            <v>0</v>
          </cell>
          <cell r="L8" t="str">
            <v>99_cupra_new-audience_traffic_brand_formentor_gdn_bmm_lp_inmarket_1439_tcpa</v>
          </cell>
          <cell r="M8">
            <v>19684613709</v>
          </cell>
          <cell r="N8">
            <v>2101.67</v>
          </cell>
          <cell r="O8">
            <v>324257</v>
          </cell>
          <cell r="P8">
            <v>3755</v>
          </cell>
          <cell r="R8">
            <v>884</v>
          </cell>
          <cell r="S8">
            <v>0</v>
          </cell>
          <cell r="T8">
            <v>0</v>
          </cell>
          <cell r="Y8" t="str">
            <v>85 / 105</v>
          </cell>
          <cell r="Z8">
            <v>1444</v>
          </cell>
          <cell r="AA8" t="str">
            <v>(not set)</v>
          </cell>
          <cell r="AB8">
            <v>17</v>
          </cell>
          <cell r="AE8" t="str">
            <v>119 / 105</v>
          </cell>
          <cell r="AF8">
            <v>1210</v>
          </cell>
          <cell r="AG8">
            <v>0</v>
          </cell>
        </row>
        <row r="9">
          <cell r="A9" t="str">
            <v>99_cupra_new-audience_facebook_post-story_traffic_inmarket_suv_formentor_lp_1439_16.02.23</v>
          </cell>
          <cell r="B9" t="str">
            <v>23852697407400518</v>
          </cell>
          <cell r="C9">
            <v>365.48</v>
          </cell>
          <cell r="D9">
            <v>256817</v>
          </cell>
          <cell r="E9">
            <v>128451</v>
          </cell>
          <cell r="F9">
            <v>1334</v>
          </cell>
          <cell r="G9">
            <v>0</v>
          </cell>
          <cell r="H9">
            <v>0</v>
          </cell>
          <cell r="I9">
            <v>0</v>
          </cell>
          <cell r="L9" t="str">
            <v>99_cupra_ateca_converstions_brand_ateca_google-search_exact_lp_inmarket_1444_tcpa</v>
          </cell>
          <cell r="M9">
            <v>12332792534</v>
          </cell>
          <cell r="N9">
            <v>451.89</v>
          </cell>
          <cell r="O9">
            <v>1329</v>
          </cell>
          <cell r="P9">
            <v>260</v>
          </cell>
          <cell r="Q9">
            <v>0.9</v>
          </cell>
          <cell r="R9">
            <v>9</v>
          </cell>
          <cell r="S9">
            <v>0</v>
          </cell>
          <cell r="T9">
            <v>0</v>
          </cell>
          <cell r="Y9" t="str">
            <v>google / cpc</v>
          </cell>
          <cell r="Z9" t="str">
            <v>99_cupra_march-sales-days_converstions_brand_formentor_discovery_exact_lp_inmarket_1444_max-conversion</v>
          </cell>
          <cell r="AA9">
            <v>18248034140</v>
          </cell>
          <cell r="AB9">
            <v>13</v>
          </cell>
          <cell r="AE9" t="str">
            <v>12 / (not set)</v>
          </cell>
          <cell r="AF9" t="str">
            <v>(not set)</v>
          </cell>
          <cell r="AG9">
            <v>0</v>
          </cell>
        </row>
        <row r="10">
          <cell r="A10" t="str">
            <v>99_cupra_remarketing_facebook_post-story_traffic_inmarket_suv_formentor_lp_1439_23.02.23</v>
          </cell>
          <cell r="B10" t="str">
            <v>23852785521000518</v>
          </cell>
          <cell r="C10">
            <v>227.38</v>
          </cell>
          <cell r="D10">
            <v>68305</v>
          </cell>
          <cell r="E10">
            <v>20709</v>
          </cell>
          <cell r="F10">
            <v>595</v>
          </cell>
          <cell r="G10">
            <v>0</v>
          </cell>
          <cell r="H10">
            <v>0</v>
          </cell>
          <cell r="I10">
            <v>0</v>
          </cell>
          <cell r="L10" t="str">
            <v>99_cupra_misspelling_converstions_brand_formentor_google-search_exact_lp_inmarket_1444_tcpa</v>
          </cell>
          <cell r="M10">
            <v>12727268878</v>
          </cell>
          <cell r="N10">
            <v>438.77</v>
          </cell>
          <cell r="O10">
            <v>328</v>
          </cell>
          <cell r="P10">
            <v>98</v>
          </cell>
          <cell r="Q10">
            <v>0.67</v>
          </cell>
          <cell r="R10">
            <v>56</v>
          </cell>
          <cell r="S10">
            <v>0</v>
          </cell>
          <cell r="T10">
            <v>0</v>
          </cell>
          <cell r="Y10" t="str">
            <v>12 / 105</v>
          </cell>
          <cell r="Z10">
            <v>1444</v>
          </cell>
          <cell r="AA10" t="str">
            <v>(not set)</v>
          </cell>
          <cell r="AB10">
            <v>10</v>
          </cell>
          <cell r="AE10" t="str">
            <v>12 / 105</v>
          </cell>
          <cell r="AF10">
            <v>1177</v>
          </cell>
          <cell r="AG10">
            <v>0</v>
          </cell>
        </row>
        <row r="11">
          <cell r="L11" t="str">
            <v>99_cupra_alfaromeo_converstions_competitors_formentor_google-search_exact_lp_inmarket_1444_tcpa</v>
          </cell>
          <cell r="M11">
            <v>17842794865</v>
          </cell>
          <cell r="N11">
            <v>88.36</v>
          </cell>
          <cell r="O11">
            <v>1149</v>
          </cell>
          <cell r="P11">
            <v>43</v>
          </cell>
          <cell r="Q11">
            <v>0.12</v>
          </cell>
          <cell r="R11">
            <v>0</v>
          </cell>
          <cell r="S11">
            <v>0</v>
          </cell>
          <cell r="T11">
            <v>0</v>
          </cell>
          <cell r="Y11" t="str">
            <v>62 / 105</v>
          </cell>
          <cell r="Z11">
            <v>1444</v>
          </cell>
          <cell r="AA11" t="str">
            <v>(not set)</v>
          </cell>
          <cell r="AB11">
            <v>9</v>
          </cell>
          <cell r="AE11" t="str">
            <v>12 / 105</v>
          </cell>
          <cell r="AF11">
            <v>1210</v>
          </cell>
          <cell r="AG11">
            <v>0</v>
          </cell>
        </row>
        <row r="12">
          <cell r="Y12" t="str">
            <v>127 / 105</v>
          </cell>
          <cell r="Z12">
            <v>1444</v>
          </cell>
          <cell r="AA12" t="str">
            <v>(not set)</v>
          </cell>
          <cell r="AB12">
            <v>7</v>
          </cell>
          <cell r="AE12" t="str">
            <v>12 / 105</v>
          </cell>
          <cell r="AF12">
            <v>1330</v>
          </cell>
          <cell r="AG12">
            <v>0</v>
          </cell>
        </row>
        <row r="13">
          <cell r="Y13" t="str">
            <v>20 / 105</v>
          </cell>
          <cell r="Z13">
            <v>1444</v>
          </cell>
          <cell r="AA13" t="str">
            <v>(not set)</v>
          </cell>
          <cell r="AB13">
            <v>7</v>
          </cell>
          <cell r="AE13" t="str">
            <v>12 / 105</v>
          </cell>
          <cell r="AF13">
            <v>1373</v>
          </cell>
          <cell r="AG13">
            <v>0</v>
          </cell>
        </row>
        <row r="14">
          <cell r="Y14" t="str">
            <v>84 / 105</v>
          </cell>
          <cell r="Z14">
            <v>1444</v>
          </cell>
          <cell r="AA14" t="str">
            <v>(not set)</v>
          </cell>
          <cell r="AB14">
            <v>5</v>
          </cell>
          <cell r="AE14" t="str">
            <v>12 / 105</v>
          </cell>
          <cell r="AF14">
            <v>1393</v>
          </cell>
          <cell r="AG14">
            <v>0</v>
          </cell>
        </row>
        <row r="15">
          <cell r="Y15" t="str">
            <v>google / cpc</v>
          </cell>
          <cell r="Z15" t="str">
            <v>99_cupra_ateca_converstions_brand_ateca_google-search_exact_lp_inmarket_1444_tcpa</v>
          </cell>
          <cell r="AA15">
            <v>12332792534</v>
          </cell>
          <cell r="AB15">
            <v>4</v>
          </cell>
          <cell r="AE15" t="str">
            <v>12 / 105</v>
          </cell>
          <cell r="AF15">
            <v>1444</v>
          </cell>
          <cell r="AG15">
            <v>0</v>
          </cell>
        </row>
        <row r="16">
          <cell r="Y16" t="str">
            <v>(direct) / (none)</v>
          </cell>
          <cell r="Z16" t="str">
            <v>(not set)</v>
          </cell>
          <cell r="AA16" t="str">
            <v>(not set)</v>
          </cell>
          <cell r="AB16">
            <v>3</v>
          </cell>
          <cell r="AE16" t="str">
            <v>121 / 105</v>
          </cell>
          <cell r="AF16">
            <v>1373</v>
          </cell>
          <cell r="AG16">
            <v>0</v>
          </cell>
        </row>
        <row r="17">
          <cell r="Y17" t="str">
            <v>229 / 103</v>
          </cell>
          <cell r="Z17">
            <v>1444</v>
          </cell>
          <cell r="AA17" t="str">
            <v>(not set)</v>
          </cell>
          <cell r="AB17">
            <v>3</v>
          </cell>
          <cell r="AE17" t="str">
            <v>124 / 105</v>
          </cell>
          <cell r="AF17">
            <v>1396</v>
          </cell>
          <cell r="AG17">
            <v>0</v>
          </cell>
        </row>
        <row r="18">
          <cell r="Y18" t="str">
            <v>4 / 103</v>
          </cell>
          <cell r="Z18">
            <v>1210</v>
          </cell>
          <cell r="AA18" t="str">
            <v>(not set)</v>
          </cell>
          <cell r="AB18">
            <v>3</v>
          </cell>
          <cell r="AE18" t="str">
            <v>127 / 105</v>
          </cell>
          <cell r="AF18">
            <v>1444</v>
          </cell>
          <cell r="AG18">
            <v>0</v>
          </cell>
        </row>
        <row r="19">
          <cell r="Y19" t="str">
            <v>5 / 105</v>
          </cell>
          <cell r="Z19">
            <v>1444</v>
          </cell>
          <cell r="AA19" t="str">
            <v>(not set)</v>
          </cell>
          <cell r="AB19">
            <v>3</v>
          </cell>
          <cell r="AE19" t="str">
            <v>128 / 103</v>
          </cell>
          <cell r="AF19">
            <v>1373</v>
          </cell>
          <cell r="AG19">
            <v>0</v>
          </cell>
        </row>
        <row r="20">
          <cell r="Y20" t="str">
            <v>4 / 103</v>
          </cell>
          <cell r="Z20">
            <v>1444</v>
          </cell>
          <cell r="AA20" t="str">
            <v>(not set)</v>
          </cell>
          <cell r="AB20">
            <v>2</v>
          </cell>
          <cell r="AE20" t="str">
            <v>128 / 103</v>
          </cell>
          <cell r="AF20">
            <v>1444</v>
          </cell>
          <cell r="AG20">
            <v>0</v>
          </cell>
        </row>
        <row r="21">
          <cell r="Y21" t="str">
            <v>championmotors.co.il / referral</v>
          </cell>
          <cell r="Z21" t="str">
            <v>(not set)</v>
          </cell>
          <cell r="AA21" t="str">
            <v>(not set)</v>
          </cell>
          <cell r="AB21">
            <v>2</v>
          </cell>
          <cell r="AE21" t="str">
            <v>20 / 105</v>
          </cell>
          <cell r="AF21">
            <v>1177</v>
          </cell>
          <cell r="AG21">
            <v>0</v>
          </cell>
        </row>
        <row r="22">
          <cell r="Y22" t="str">
            <v>l.instagram.com / referral</v>
          </cell>
          <cell r="Z22" t="str">
            <v>(not set)</v>
          </cell>
          <cell r="AA22" t="str">
            <v>(not set)</v>
          </cell>
          <cell r="AB22">
            <v>2</v>
          </cell>
          <cell r="AE22" t="str">
            <v>20 / 105</v>
          </cell>
          <cell r="AF22">
            <v>1393</v>
          </cell>
          <cell r="AG22">
            <v>0</v>
          </cell>
        </row>
        <row r="23">
          <cell r="Y23" t="str">
            <v>10 / 105</v>
          </cell>
          <cell r="Z23">
            <v>1444</v>
          </cell>
          <cell r="AA23" t="str">
            <v>(not set)</v>
          </cell>
          <cell r="AB23">
            <v>1</v>
          </cell>
          <cell r="AE23" t="str">
            <v>20 / 105</v>
          </cell>
          <cell r="AF23">
            <v>1409</v>
          </cell>
          <cell r="AG23">
            <v>0</v>
          </cell>
        </row>
        <row r="24">
          <cell r="Y24" t="str">
            <v>128 / 103</v>
          </cell>
          <cell r="Z24">
            <v>1444</v>
          </cell>
          <cell r="AA24" t="str">
            <v>(not set)</v>
          </cell>
          <cell r="AB24">
            <v>1</v>
          </cell>
          <cell r="AE24" t="str">
            <v>20 / 105</v>
          </cell>
          <cell r="AF24">
            <v>1444</v>
          </cell>
          <cell r="AG24">
            <v>0</v>
          </cell>
        </row>
        <row r="25">
          <cell r="Y25" t="str">
            <v>54 / 105</v>
          </cell>
          <cell r="Z25">
            <v>1439</v>
          </cell>
          <cell r="AA25" t="str">
            <v>(not set)</v>
          </cell>
          <cell r="AB25">
            <v>1</v>
          </cell>
          <cell r="AE25" t="str">
            <v>229 / 103</v>
          </cell>
          <cell r="AF25">
            <v>1444</v>
          </cell>
          <cell r="AG25">
            <v>0</v>
          </cell>
        </row>
        <row r="26">
          <cell r="Y26" t="str">
            <v>buy-cupra-online.co.il / referral</v>
          </cell>
          <cell r="Z26" t="str">
            <v>(not set)</v>
          </cell>
          <cell r="AA26" t="str">
            <v>(not set)</v>
          </cell>
          <cell r="AB26">
            <v>1</v>
          </cell>
          <cell r="AE26" t="str">
            <v>4 / 103</v>
          </cell>
          <cell r="AF26">
            <v>1210</v>
          </cell>
          <cell r="AG26">
            <v>0</v>
          </cell>
        </row>
        <row r="27">
          <cell r="Y27" t="str">
            <v>l.facebook.com / referral</v>
          </cell>
          <cell r="Z27" t="str">
            <v>(not set)</v>
          </cell>
          <cell r="AA27" t="str">
            <v>(not set)</v>
          </cell>
          <cell r="AB27">
            <v>1</v>
          </cell>
          <cell r="AE27" t="str">
            <v>4 / 103</v>
          </cell>
          <cell r="AF27">
            <v>1444</v>
          </cell>
          <cell r="AG27">
            <v>0</v>
          </cell>
        </row>
        <row r="28">
          <cell r="AE28" t="str">
            <v>5 / (not set)</v>
          </cell>
          <cell r="AF28" t="str">
            <v>(not set)</v>
          </cell>
          <cell r="AG28">
            <v>0</v>
          </cell>
        </row>
        <row r="29">
          <cell r="AE29" t="str">
            <v>5 / 105</v>
          </cell>
          <cell r="AF29">
            <v>1409</v>
          </cell>
          <cell r="AG29">
            <v>0</v>
          </cell>
        </row>
        <row r="30">
          <cell r="AE30" t="str">
            <v>5 / 105</v>
          </cell>
          <cell r="AF30">
            <v>1439</v>
          </cell>
          <cell r="AG30">
            <v>0</v>
          </cell>
        </row>
        <row r="31">
          <cell r="AE31" t="str">
            <v>5 / 105</v>
          </cell>
          <cell r="AF31">
            <v>1444</v>
          </cell>
          <cell r="AG31">
            <v>0</v>
          </cell>
        </row>
        <row r="32">
          <cell r="AE32" t="str">
            <v>54 / 105</v>
          </cell>
          <cell r="AF32">
            <v>1393</v>
          </cell>
          <cell r="AG32">
            <v>0</v>
          </cell>
        </row>
        <row r="33">
          <cell r="AE33" t="str">
            <v>54 / 105</v>
          </cell>
          <cell r="AF33">
            <v>1439</v>
          </cell>
          <cell r="AG33">
            <v>0</v>
          </cell>
        </row>
        <row r="34">
          <cell r="AE34" t="str">
            <v>54 / 105</v>
          </cell>
          <cell r="AF34">
            <v>1444</v>
          </cell>
          <cell r="AG34">
            <v>0</v>
          </cell>
        </row>
        <row r="35">
          <cell r="AE35" t="str">
            <v>60 / 105</v>
          </cell>
          <cell r="AF35">
            <v>1439</v>
          </cell>
          <cell r="AG35">
            <v>0</v>
          </cell>
        </row>
        <row r="36">
          <cell r="AE36" t="str">
            <v>62 / 105</v>
          </cell>
          <cell r="AF36">
            <v>1444</v>
          </cell>
          <cell r="AG36">
            <v>0</v>
          </cell>
        </row>
        <row r="37">
          <cell r="AE37" t="str">
            <v>8 / 105</v>
          </cell>
          <cell r="AF37">
            <v>1373</v>
          </cell>
          <cell r="AG37">
            <v>0</v>
          </cell>
        </row>
        <row r="38">
          <cell r="AE38" t="str">
            <v>8 / 105</v>
          </cell>
          <cell r="AF38">
            <v>1444</v>
          </cell>
          <cell r="AG38">
            <v>0</v>
          </cell>
        </row>
        <row r="39">
          <cell r="AE39" t="str">
            <v>84 / 105</v>
          </cell>
          <cell r="AF39">
            <v>1444</v>
          </cell>
          <cell r="AG39">
            <v>0</v>
          </cell>
        </row>
        <row r="40">
          <cell r="AE40" t="str">
            <v>85 / (not set)</v>
          </cell>
          <cell r="AF40" t="str">
            <v>(not set)</v>
          </cell>
          <cell r="AG40">
            <v>0</v>
          </cell>
        </row>
        <row r="41">
          <cell r="AE41" t="str">
            <v>85 / 105</v>
          </cell>
          <cell r="AF41">
            <v>1373</v>
          </cell>
          <cell r="AG41">
            <v>0</v>
          </cell>
        </row>
        <row r="42">
          <cell r="AE42" t="str">
            <v>85 / 105</v>
          </cell>
          <cell r="AF42">
            <v>1396</v>
          </cell>
          <cell r="AG42">
            <v>0</v>
          </cell>
        </row>
        <row r="43">
          <cell r="AE43" t="str">
            <v>85 / 105</v>
          </cell>
          <cell r="AF43">
            <v>1409</v>
          </cell>
          <cell r="AG43">
            <v>0</v>
          </cell>
        </row>
        <row r="44">
          <cell r="AE44" t="str">
            <v>85 / 105</v>
          </cell>
          <cell r="AF44">
            <v>1444</v>
          </cell>
          <cell r="AG44">
            <v>0</v>
          </cell>
        </row>
        <row r="45">
          <cell r="AE45" t="str">
            <v>87 / 105</v>
          </cell>
          <cell r="AF45">
            <v>1439</v>
          </cell>
          <cell r="AG45">
            <v>0</v>
          </cell>
        </row>
        <row r="46">
          <cell r="AE46" t="str">
            <v>apps.commbox.io / referral</v>
          </cell>
          <cell r="AF46" t="str">
            <v>(not set)</v>
          </cell>
          <cell r="AG46">
            <v>0</v>
          </cell>
        </row>
        <row r="47">
          <cell r="AE47" t="str">
            <v>bing / organic</v>
          </cell>
          <cell r="AF47" t="str">
            <v>(not set)</v>
          </cell>
          <cell r="AG47">
            <v>0</v>
          </cell>
        </row>
        <row r="48">
          <cell r="AE48" t="str">
            <v>books.championmotors.co.il / referral</v>
          </cell>
          <cell r="AF48" t="str">
            <v>(not set)</v>
          </cell>
          <cell r="AG48">
            <v>0</v>
          </cell>
        </row>
        <row r="49">
          <cell r="AE49" t="str">
            <v>buy-cupra-online.co.il / referral</v>
          </cell>
          <cell r="AF49" t="str">
            <v>(not set)</v>
          </cell>
          <cell r="AG49">
            <v>0</v>
          </cell>
        </row>
        <row r="50">
          <cell r="AE50" t="str">
            <v>card.championmotors.co.il / referral</v>
          </cell>
          <cell r="AF50" t="str">
            <v>(not set)</v>
          </cell>
          <cell r="AG50">
            <v>0</v>
          </cell>
        </row>
        <row r="51">
          <cell r="AE51" t="str">
            <v>championmotors.co.il / referral</v>
          </cell>
          <cell r="AF51" t="str">
            <v>(not set)</v>
          </cell>
          <cell r="AG51">
            <v>0</v>
          </cell>
        </row>
        <row r="52">
          <cell r="AE52" t="str">
            <v>cupraofficial.com / referral</v>
          </cell>
          <cell r="AF52" t="str">
            <v>(not set)</v>
          </cell>
          <cell r="AG52">
            <v>0</v>
          </cell>
        </row>
        <row r="53">
          <cell r="AE53" t="str">
            <v>dev-devalore.champion.co.il:7774 / referral</v>
          </cell>
          <cell r="AF53" t="str">
            <v>(not set)</v>
          </cell>
          <cell r="AG53">
            <v>0</v>
          </cell>
        </row>
        <row r="54">
          <cell r="AE54" t="str">
            <v>dfa / cpm</v>
          </cell>
          <cell r="AF54" t="str">
            <v>(not set)</v>
          </cell>
          <cell r="AG54">
            <v>0</v>
          </cell>
        </row>
        <row r="55">
          <cell r="AE55" t="str">
            <v>duckduckgo / organic</v>
          </cell>
          <cell r="AF55" t="str">
            <v>(not set)</v>
          </cell>
          <cell r="AG55">
            <v>0</v>
          </cell>
        </row>
        <row r="56">
          <cell r="AE56" t="str">
            <v>facebook.com / referral</v>
          </cell>
          <cell r="AF56" t="str">
            <v>(not set)</v>
          </cell>
          <cell r="AG56">
            <v>0</v>
          </cell>
        </row>
        <row r="57">
          <cell r="AE57" t="str">
            <v>gmb / site</v>
          </cell>
          <cell r="AF57" t="str">
            <v>appointments-cupra-herzliya</v>
          </cell>
          <cell r="AG57">
            <v>0</v>
          </cell>
        </row>
        <row r="58">
          <cell r="AE58" t="str">
            <v>google / cpc</v>
          </cell>
          <cell r="AF58" t="str">
            <v>(not set)</v>
          </cell>
          <cell r="AG58">
            <v>0</v>
          </cell>
        </row>
        <row r="59">
          <cell r="AE59" t="str">
            <v>google / cpc</v>
          </cell>
          <cell r="AF59" t="str">
            <v>99_cupra_alfaromeo_converstions_competitors_formentor_google-search_exact_lp_inmarket_1444_tcpa</v>
          </cell>
          <cell r="AG59">
            <v>0</v>
          </cell>
        </row>
        <row r="60">
          <cell r="AE60" t="str">
            <v>google / cpc</v>
          </cell>
          <cell r="AF60" t="str">
            <v>99_cupra_ateca_converstions_brand_ateca_google-search_exact_lp_inmarket_1444_tcpa</v>
          </cell>
          <cell r="AG60">
            <v>0</v>
          </cell>
        </row>
        <row r="61">
          <cell r="AE61" t="str">
            <v>google / cpc</v>
          </cell>
          <cell r="AF61" t="str">
            <v>99_cupra_cupra_converstions_brand_formentor_google-search_exact_lp_inmarket_1393_tcpa</v>
          </cell>
          <cell r="AG61">
            <v>0</v>
          </cell>
        </row>
        <row r="62">
          <cell r="AE62" t="str">
            <v>google / cpc</v>
          </cell>
          <cell r="AF62" t="str">
            <v>99_cupra_cupra_converstions_brand_formentor_google-search_exact_lp_inmarket_1444_tcpa</v>
          </cell>
          <cell r="AG62">
            <v>0</v>
          </cell>
        </row>
        <row r="63">
          <cell r="AE63" t="str">
            <v>google / cpc</v>
          </cell>
          <cell r="AF63" t="str">
            <v>99_cupra_formentor_converstions_brand_formentor_google-search_exact_lp_inmarket_1444_tcpa</v>
          </cell>
          <cell r="AG63">
            <v>0</v>
          </cell>
        </row>
        <row r="64">
          <cell r="AE64" t="str">
            <v>google / cpc</v>
          </cell>
          <cell r="AF64" t="str">
            <v>99_cupra_leon_converstions_brand_leon_google-search_exact_lp_inmarket_1444_tcpa</v>
          </cell>
          <cell r="AG64">
            <v>0</v>
          </cell>
        </row>
        <row r="65">
          <cell r="AE65" t="str">
            <v>google / cpc</v>
          </cell>
          <cell r="AF65" t="str">
            <v>99_cupra_march-sales-days_converstions_brand_formentor_discovery_exact_lp_inmarket_1444_max-conversion</v>
          </cell>
          <cell r="AG65">
            <v>0</v>
          </cell>
        </row>
        <row r="66">
          <cell r="AE66" t="str">
            <v>google / cpc</v>
          </cell>
          <cell r="AF66" t="str">
            <v>99_cupra_march-sales-days_views_brand_formentor_youtube_exact_lp_inmarket_1444_tcpm</v>
          </cell>
          <cell r="AG66">
            <v>0</v>
          </cell>
        </row>
        <row r="67">
          <cell r="AE67" t="str">
            <v>google / cpc</v>
          </cell>
          <cell r="AF67" t="str">
            <v>99_cupra_misspelling_converstions_brand_formentor_google-search_exact_lp_inmarket_1444_tcpa</v>
          </cell>
          <cell r="AG67">
            <v>0</v>
          </cell>
        </row>
        <row r="68">
          <cell r="AE68" t="str">
            <v>google / cpc</v>
          </cell>
          <cell r="AF68" t="str">
            <v>99_cupra_model-year_views_brand_formentor_youtube_exact_lp_inmarket_1409_tcpm</v>
          </cell>
          <cell r="AG68">
            <v>0</v>
          </cell>
        </row>
        <row r="69">
          <cell r="AE69" t="str">
            <v>google / cpc</v>
          </cell>
          <cell r="AF69" t="str">
            <v>99_cupra_new-audience_traffic_brand_formentor_gdn_bmm_lp_inmarket_1439_tcpa</v>
          </cell>
          <cell r="AG69">
            <v>0</v>
          </cell>
        </row>
        <row r="70">
          <cell r="AE70" t="str">
            <v>google / organic</v>
          </cell>
          <cell r="AF70" t="str">
            <v>(not set)</v>
          </cell>
          <cell r="AG70">
            <v>0</v>
          </cell>
        </row>
        <row r="71">
          <cell r="AE71" t="str">
            <v>googleads.g.doubleclick.net / referral</v>
          </cell>
          <cell r="AF71" t="str">
            <v>(not set)</v>
          </cell>
          <cell r="AG71">
            <v>0</v>
          </cell>
        </row>
        <row r="72">
          <cell r="AE72" t="str">
            <v>instagram.com / referral</v>
          </cell>
          <cell r="AF72" t="str">
            <v>(not set)</v>
          </cell>
          <cell r="AG72">
            <v>0</v>
          </cell>
        </row>
        <row r="73">
          <cell r="AE73" t="str">
            <v>kafe.co.il / referral</v>
          </cell>
          <cell r="AF73" t="str">
            <v>(not set)</v>
          </cell>
          <cell r="AG73">
            <v>0</v>
          </cell>
        </row>
        <row r="74">
          <cell r="AE74" t="str">
            <v>l.facebook.com / referral</v>
          </cell>
          <cell r="AF74" t="str">
            <v>(not set)</v>
          </cell>
          <cell r="AG74">
            <v>0</v>
          </cell>
        </row>
        <row r="75">
          <cell r="AE75" t="str">
            <v>l.instagram.com / referral</v>
          </cell>
          <cell r="AF75" t="str">
            <v>(not set)</v>
          </cell>
          <cell r="AG75">
            <v>0</v>
          </cell>
        </row>
        <row r="76">
          <cell r="AE76" t="str">
            <v>l.wl.co / referral</v>
          </cell>
          <cell r="AF76" t="str">
            <v>(not set)</v>
          </cell>
          <cell r="AG76">
            <v>0</v>
          </cell>
        </row>
        <row r="77">
          <cell r="AE77" t="str">
            <v>link4u.co.il / referral</v>
          </cell>
          <cell r="AF77" t="str">
            <v>(not set)</v>
          </cell>
          <cell r="AG77">
            <v>0</v>
          </cell>
        </row>
        <row r="78">
          <cell r="AE78" t="str">
            <v>lm.facebook.com / referral</v>
          </cell>
          <cell r="AF78" t="str">
            <v>(not set)</v>
          </cell>
          <cell r="AG78">
            <v>0</v>
          </cell>
        </row>
        <row r="79">
          <cell r="AE79" t="str">
            <v>localhost:3000 / referral</v>
          </cell>
          <cell r="AF79" t="str">
            <v>(not set)</v>
          </cell>
          <cell r="AG79">
            <v>0</v>
          </cell>
        </row>
        <row r="80">
          <cell r="AE80" t="str">
            <v>m.facebook.com / referral</v>
          </cell>
          <cell r="AF80" t="str">
            <v>(not set)</v>
          </cell>
          <cell r="AG80">
            <v>0</v>
          </cell>
        </row>
        <row r="81">
          <cell r="AE81" t="str">
            <v>m.gsearch.co / referral</v>
          </cell>
          <cell r="AF81" t="str">
            <v>(not set)</v>
          </cell>
          <cell r="AG81">
            <v>0</v>
          </cell>
        </row>
        <row r="82">
          <cell r="AE82" t="str">
            <v>safe.duckduckgo.com / referral</v>
          </cell>
          <cell r="AF82" t="str">
            <v>(not set)</v>
          </cell>
          <cell r="AG82">
            <v>0</v>
          </cell>
        </row>
        <row r="83">
          <cell r="AE83" t="str">
            <v>stage.buy-cupra-online.co.il / referral</v>
          </cell>
          <cell r="AF83" t="str">
            <v>(not set)</v>
          </cell>
          <cell r="AG83">
            <v>0</v>
          </cell>
        </row>
        <row r="84">
          <cell r="AE84" t="str">
            <v>start.co.il / referral</v>
          </cell>
          <cell r="AF84" t="str">
            <v>(not set)</v>
          </cell>
          <cell r="AG84">
            <v>0</v>
          </cell>
        </row>
        <row r="85">
          <cell r="AE85" t="str">
            <v>szukaj.interia.pl / referral</v>
          </cell>
          <cell r="AF85" t="str">
            <v>(not set)</v>
          </cell>
          <cell r="AG85">
            <v>0</v>
          </cell>
        </row>
        <row r="86">
          <cell r="AE86" t="str">
            <v>tagassistant.google.com / referral</v>
          </cell>
          <cell r="AF86" t="str">
            <v>(not set)</v>
          </cell>
          <cell r="AG86">
            <v>0</v>
          </cell>
        </row>
        <row r="87">
          <cell r="AE87" t="str">
            <v>techtools.rtbhouse.biz / referral</v>
          </cell>
          <cell r="AF87" t="str">
            <v>(not set)</v>
          </cell>
          <cell r="AG87">
            <v>0</v>
          </cell>
        </row>
        <row r="88">
          <cell r="AE88" t="str">
            <v>uk.search.yahoo.com / referral</v>
          </cell>
          <cell r="AF88" t="str">
            <v>(not set)</v>
          </cell>
          <cell r="AG88">
            <v>0</v>
          </cell>
        </row>
        <row r="89">
          <cell r="AE89" t="str">
            <v>yad2.co.il / referral</v>
          </cell>
          <cell r="AF89" t="str">
            <v>(not set)</v>
          </cell>
          <cell r="AG8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דוח סטטוס - פברואר 22"/>
      <sheetName val="סטטוס ימי מעצבות"/>
      <sheetName val="משיכות דאטה - פברואר 22"/>
      <sheetName val="SupermetricsQueries"/>
      <sheetName val="דוח סיכום - ינואר 22"/>
      <sheetName val="פריסת מדיה - פברואר 22"/>
      <sheetName val="פריסת מדיה - מרץ 22"/>
      <sheetName val="פריסת מדיה - ינואר 22"/>
      <sheetName val="משיכות דאטה - ינואר 22"/>
    </sheetNames>
    <sheetDataSet>
      <sheetData sheetId="0"/>
      <sheetData sheetId="1"/>
      <sheetData sheetId="2">
        <row r="2">
          <cell r="A2" t="str">
            <v>Campaign name</v>
          </cell>
          <cell r="B2" t="str">
            <v>Cost</v>
          </cell>
          <cell r="C2" t="str">
            <v>Impressions</v>
          </cell>
          <cell r="D2" t="str">
            <v>Clicks</v>
          </cell>
          <cell r="E2" t="str">
            <v>Conversions</v>
          </cell>
          <cell r="H2" t="str">
            <v>Campaign name</v>
          </cell>
          <cell r="I2" t="str">
            <v>Ad name</v>
          </cell>
          <cell r="J2" t="str">
            <v>Cost</v>
          </cell>
          <cell r="K2" t="str">
            <v>Impressions</v>
          </cell>
          <cell r="L2" t="str">
            <v>CPM (cost per 1000 impressions)</v>
          </cell>
          <cell r="M2" t="str">
            <v>Reach</v>
          </cell>
          <cell r="N2" t="str">
            <v>Clicks (all)</v>
          </cell>
          <cell r="O2" t="str">
            <v>CPC (all)</v>
          </cell>
          <cell r="P2" t="str">
            <v>CTR (all)</v>
          </cell>
          <cell r="Q2" t="str">
            <v>Post engagements</v>
          </cell>
          <cell r="R2" t="str">
            <v>Cost per post engagement</v>
          </cell>
          <cell r="S2" t="str">
            <v>Link clicks</v>
          </cell>
          <cell r="T2" t="str">
            <v>Landing page views</v>
          </cell>
          <cell r="U2" t="str">
            <v>Website content views</v>
          </cell>
          <cell r="V2" t="str">
            <v>Website adds to cart</v>
          </cell>
          <cell r="W2" t="str">
            <v>Website purchases</v>
          </cell>
          <cell r="X2" t="str">
            <v>On-Facebook leads</v>
          </cell>
          <cell r="Z2" t="str">
            <v>Campaign name</v>
          </cell>
          <cell r="AA2" t="str">
            <v>Search impression share</v>
          </cell>
          <cell r="AB2" t="str">
            <v>Search rank lost impression share</v>
          </cell>
          <cell r="AC2" t="str">
            <v>Search budget lost impression share</v>
          </cell>
          <cell r="AF2" t="str">
            <v>Search impression share</v>
          </cell>
          <cell r="AG2">
            <v>0.79</v>
          </cell>
        </row>
        <row r="3">
          <cell r="A3" t="str">
            <v>ID | Search | Category | Table | JAN 22</v>
          </cell>
          <cell r="B3">
            <v>1010.42</v>
          </cell>
          <cell r="C3">
            <v>3433</v>
          </cell>
          <cell r="D3">
            <v>435</v>
          </cell>
          <cell r="E3">
            <v>0</v>
          </cell>
          <cell r="H3" t="str">
            <v>DESIGNERS | LEAD GEN | MAALE ADUMIM | FEB 22</v>
          </cell>
          <cell r="I3" t="str">
            <v>DESIGNERS | MAALE ADUMIM | CAROUSEL | FEB 22</v>
          </cell>
          <cell r="J3">
            <v>8070.7</v>
          </cell>
          <cell r="K3">
            <v>62046</v>
          </cell>
          <cell r="L3">
            <v>130.08000000000001</v>
          </cell>
          <cell r="M3">
            <v>22038</v>
          </cell>
          <cell r="N3">
            <v>1016</v>
          </cell>
          <cell r="O3">
            <v>7.94</v>
          </cell>
          <cell r="P3">
            <v>1.64</v>
          </cell>
          <cell r="Q3">
            <v>606</v>
          </cell>
          <cell r="R3">
            <v>13.32</v>
          </cell>
          <cell r="S3">
            <v>554</v>
          </cell>
          <cell r="T3">
            <v>9</v>
          </cell>
          <cell r="U3">
            <v>49</v>
          </cell>
          <cell r="V3">
            <v>0</v>
          </cell>
          <cell r="W3">
            <v>0</v>
          </cell>
          <cell r="X3">
            <v>14</v>
          </cell>
          <cell r="Z3" t="str">
            <v>ID | Search | Category | Table | JAN 22</v>
          </cell>
          <cell r="AA3">
            <v>0.56999999999999995</v>
          </cell>
          <cell r="AB3">
            <v>0.34</v>
          </cell>
          <cell r="AC3">
            <v>0.09</v>
          </cell>
          <cell r="AF3" t="str">
            <v>Search rank lost impression share</v>
          </cell>
          <cell r="AG3">
            <v>0.16</v>
          </cell>
        </row>
        <row r="4">
          <cell r="A4" t="str">
            <v>ID | Search | Category | Sofa | JAN 22</v>
          </cell>
          <cell r="B4">
            <v>1159.3699999999999</v>
          </cell>
          <cell r="C4">
            <v>3798</v>
          </cell>
          <cell r="D4">
            <v>492</v>
          </cell>
          <cell r="E4">
            <v>0</v>
          </cell>
          <cell r="H4" t="str">
            <v>DESIGNERS | LEAD GEN | NETANYA | FEB 22</v>
          </cell>
          <cell r="I4" t="str">
            <v>DESIGNERS | NETANYA | STATIC | FEB 22</v>
          </cell>
          <cell r="J4">
            <v>6131.77</v>
          </cell>
          <cell r="K4">
            <v>75276</v>
          </cell>
          <cell r="L4">
            <v>81.459999999999994</v>
          </cell>
          <cell r="M4">
            <v>38223</v>
          </cell>
          <cell r="N4">
            <v>1342</v>
          </cell>
          <cell r="O4">
            <v>4.57</v>
          </cell>
          <cell r="P4">
            <v>1.78</v>
          </cell>
          <cell r="Q4">
            <v>699</v>
          </cell>
          <cell r="R4">
            <v>8.77</v>
          </cell>
          <cell r="S4">
            <v>675</v>
          </cell>
          <cell r="T4">
            <v>42</v>
          </cell>
          <cell r="U4">
            <v>206</v>
          </cell>
          <cell r="V4">
            <v>0</v>
          </cell>
          <cell r="W4">
            <v>0</v>
          </cell>
          <cell r="X4">
            <v>16</v>
          </cell>
          <cell r="Z4" t="str">
            <v>ID | Search | Category | Sofa | JAN 22</v>
          </cell>
          <cell r="AA4">
            <v>0.8</v>
          </cell>
          <cell r="AB4">
            <v>0.17</v>
          </cell>
          <cell r="AC4">
            <v>0.02</v>
          </cell>
          <cell r="AF4" t="str">
            <v>Search budget lost impression share</v>
          </cell>
          <cell r="AG4">
            <v>0.05</v>
          </cell>
        </row>
        <row r="5">
          <cell r="A5" t="str">
            <v>ID | Search | Category | Light | JAN 22</v>
          </cell>
          <cell r="B5">
            <v>232.06</v>
          </cell>
          <cell r="C5">
            <v>741</v>
          </cell>
          <cell r="D5">
            <v>99</v>
          </cell>
          <cell r="E5">
            <v>0</v>
          </cell>
          <cell r="H5" t="str">
            <v>DESIGNERS | LEAD GEN | HAIFA | FEB 22</v>
          </cell>
          <cell r="I5" t="str">
            <v>DESIGNERS | HAIFA | STATIC | FEB 22</v>
          </cell>
          <cell r="J5">
            <v>5244.96</v>
          </cell>
          <cell r="K5">
            <v>76307</v>
          </cell>
          <cell r="L5">
            <v>68.73</v>
          </cell>
          <cell r="M5">
            <v>36800</v>
          </cell>
          <cell r="N5">
            <v>1372</v>
          </cell>
          <cell r="O5">
            <v>3.82</v>
          </cell>
          <cell r="P5">
            <v>1.8</v>
          </cell>
          <cell r="Q5">
            <v>730</v>
          </cell>
          <cell r="R5">
            <v>7.18</v>
          </cell>
          <cell r="S5">
            <v>684</v>
          </cell>
          <cell r="T5">
            <v>21</v>
          </cell>
          <cell r="U5">
            <v>115</v>
          </cell>
          <cell r="V5">
            <v>0</v>
          </cell>
          <cell r="W5">
            <v>0</v>
          </cell>
          <cell r="X5">
            <v>10</v>
          </cell>
          <cell r="Z5" t="str">
            <v>ID | Search | Category | Light | JAN 22</v>
          </cell>
          <cell r="AA5">
            <v>0.84</v>
          </cell>
          <cell r="AB5">
            <v>0.14000000000000001</v>
          </cell>
          <cell r="AC5">
            <v>0.02</v>
          </cell>
        </row>
        <row r="6">
          <cell r="A6" t="str">
            <v>ID | Search | Category | Closet | JAN 22</v>
          </cell>
          <cell r="B6">
            <v>859.24</v>
          </cell>
          <cell r="C6">
            <v>2147</v>
          </cell>
          <cell r="D6">
            <v>359</v>
          </cell>
          <cell r="E6">
            <v>0</v>
          </cell>
          <cell r="H6" t="str">
            <v>DESIGNERS | LEAD GEN | NETANYA | FEB 22</v>
          </cell>
          <cell r="I6" t="str">
            <v>DESIGNERS | NETANYA | CAROUSEL | FEB 22</v>
          </cell>
          <cell r="J6">
            <v>4004.84</v>
          </cell>
          <cell r="K6">
            <v>33967</v>
          </cell>
          <cell r="L6">
            <v>117.9</v>
          </cell>
          <cell r="M6">
            <v>19815</v>
          </cell>
          <cell r="N6">
            <v>672</v>
          </cell>
          <cell r="O6">
            <v>5.96</v>
          </cell>
          <cell r="P6">
            <v>1.98</v>
          </cell>
          <cell r="Q6">
            <v>377</v>
          </cell>
          <cell r="R6">
            <v>10.62</v>
          </cell>
          <cell r="S6">
            <v>333</v>
          </cell>
          <cell r="T6">
            <v>5</v>
          </cell>
          <cell r="U6">
            <v>60</v>
          </cell>
          <cell r="V6">
            <v>0</v>
          </cell>
          <cell r="W6">
            <v>0</v>
          </cell>
          <cell r="X6">
            <v>6</v>
          </cell>
          <cell r="Z6" t="str">
            <v>ID | Search | Category | Closet | JAN 22</v>
          </cell>
          <cell r="AA6">
            <v>0.82</v>
          </cell>
          <cell r="AB6">
            <v>0.18</v>
          </cell>
          <cell r="AC6">
            <v>0</v>
          </cell>
        </row>
        <row r="7">
          <cell r="A7" t="str">
            <v>ID | Search | Category | Chair | JAN 22</v>
          </cell>
          <cell r="B7">
            <v>145.69</v>
          </cell>
          <cell r="C7">
            <v>604</v>
          </cell>
          <cell r="D7">
            <v>60</v>
          </cell>
          <cell r="E7">
            <v>0</v>
          </cell>
          <cell r="H7" t="str">
            <v>NEW COLLECTION | TRAFFIC | BOF | FEB 22</v>
          </cell>
          <cell r="I7" t="str">
            <v>NEW COLLECTION | TRAFFIC | STATIC 1</v>
          </cell>
          <cell r="J7">
            <v>3795.36</v>
          </cell>
          <cell r="K7">
            <v>105165</v>
          </cell>
          <cell r="L7">
            <v>36.090000000000003</v>
          </cell>
          <cell r="M7">
            <v>32227</v>
          </cell>
          <cell r="N7">
            <v>5149</v>
          </cell>
          <cell r="O7">
            <v>0.74</v>
          </cell>
          <cell r="P7">
            <v>4.9000000000000004</v>
          </cell>
          <cell r="Q7">
            <v>4073</v>
          </cell>
          <cell r="R7">
            <v>0.93</v>
          </cell>
          <cell r="S7">
            <v>3919</v>
          </cell>
          <cell r="T7">
            <v>3437</v>
          </cell>
          <cell r="U7">
            <v>4098</v>
          </cell>
          <cell r="V7">
            <v>0</v>
          </cell>
          <cell r="W7">
            <v>0</v>
          </cell>
          <cell r="X7">
            <v>0</v>
          </cell>
          <cell r="Z7" t="str">
            <v>ID | Search | Category | Chair | JAN 22</v>
          </cell>
          <cell r="AA7">
            <v>0.76</v>
          </cell>
          <cell r="AB7">
            <v>0.22</v>
          </cell>
          <cell r="AC7">
            <v>0.02</v>
          </cell>
        </row>
        <row r="8">
          <cell r="A8" t="str">
            <v>ID | Search | Category | Armchair | JAN 22</v>
          </cell>
          <cell r="B8">
            <v>1491.69</v>
          </cell>
          <cell r="C8">
            <v>3240</v>
          </cell>
          <cell r="D8">
            <v>665</v>
          </cell>
          <cell r="E8">
            <v>0</v>
          </cell>
          <cell r="H8" t="str">
            <v>DESIGNERS | LEAD GEN | NETANYA | FEB 22</v>
          </cell>
          <cell r="I8" t="str">
            <v>‎‎DESIGNERS | NETANYA | STATIC | מעיין ממן  | FEB 22‎</v>
          </cell>
          <cell r="J8">
            <v>3116.47</v>
          </cell>
          <cell r="K8">
            <v>23051</v>
          </cell>
          <cell r="L8">
            <v>135.19999999999999</v>
          </cell>
          <cell r="M8">
            <v>14088</v>
          </cell>
          <cell r="N8">
            <v>600</v>
          </cell>
          <cell r="O8">
            <v>5.19</v>
          </cell>
          <cell r="P8">
            <v>2.6</v>
          </cell>
          <cell r="Q8">
            <v>169</v>
          </cell>
          <cell r="R8">
            <v>18.440000000000001</v>
          </cell>
          <cell r="S8">
            <v>132</v>
          </cell>
          <cell r="T8">
            <v>0</v>
          </cell>
          <cell r="U8">
            <v>53</v>
          </cell>
          <cell r="V8">
            <v>0</v>
          </cell>
          <cell r="W8">
            <v>0</v>
          </cell>
          <cell r="X8">
            <v>6</v>
          </cell>
          <cell r="Z8" t="str">
            <v>ID | Search | Category | Armchair | JAN 22</v>
          </cell>
          <cell r="AA8">
            <v>0.87</v>
          </cell>
          <cell r="AB8">
            <v>0.11</v>
          </cell>
          <cell r="AC8">
            <v>0.02</v>
          </cell>
        </row>
        <row r="9">
          <cell r="A9" t="str">
            <v>ID | SEARCH | BRAND | 12.1.22</v>
          </cell>
          <cell r="B9">
            <v>1998.62</v>
          </cell>
          <cell r="C9">
            <v>4909</v>
          </cell>
          <cell r="D9">
            <v>2441</v>
          </cell>
          <cell r="E9">
            <v>2</v>
          </cell>
          <cell r="H9" t="str">
            <v>DESIGNERS | LEAD GEN | HAIFA | FEB 22</v>
          </cell>
          <cell r="I9" t="str">
            <v>DESIGNERS | HAIFA | STATIC | FEB 22- LAST CHANSE</v>
          </cell>
          <cell r="J9">
            <v>3045.67</v>
          </cell>
          <cell r="K9">
            <v>25786</v>
          </cell>
          <cell r="L9">
            <v>118.11</v>
          </cell>
          <cell r="M9">
            <v>14596</v>
          </cell>
          <cell r="N9">
            <v>535</v>
          </cell>
          <cell r="O9">
            <v>5.69</v>
          </cell>
          <cell r="P9">
            <v>2.0699999999999998</v>
          </cell>
          <cell r="Q9">
            <v>238</v>
          </cell>
          <cell r="R9">
            <v>12.8</v>
          </cell>
          <cell r="S9">
            <v>215</v>
          </cell>
          <cell r="T9">
            <v>10</v>
          </cell>
          <cell r="U9">
            <v>42</v>
          </cell>
          <cell r="V9">
            <v>0</v>
          </cell>
          <cell r="W9">
            <v>0</v>
          </cell>
          <cell r="X9">
            <v>3</v>
          </cell>
          <cell r="Z9" t="str">
            <v>ID | SEARCH | BRAND | 12.1.22</v>
          </cell>
          <cell r="AA9">
            <v>0.93</v>
          </cell>
          <cell r="AB9">
            <v>0.01</v>
          </cell>
          <cell r="AC9">
            <v>0.06</v>
          </cell>
        </row>
        <row r="10">
          <cell r="A10" t="str">
            <v>ID | Designers | Search</v>
          </cell>
          <cell r="B10">
            <v>3934.62</v>
          </cell>
          <cell r="C10">
            <v>2851</v>
          </cell>
          <cell r="D10">
            <v>264</v>
          </cell>
          <cell r="E10">
            <v>0</v>
          </cell>
          <cell r="H10" t="str">
            <v>DESIGNERS | LEAD GEN | HAIFA | FEB 22</v>
          </cell>
          <cell r="I10" t="str">
            <v>DESIGNERS | HAIFA | STATIC 3 | FEB 22</v>
          </cell>
          <cell r="J10">
            <v>2987.12</v>
          </cell>
          <cell r="K10">
            <v>28923</v>
          </cell>
          <cell r="L10">
            <v>103.28</v>
          </cell>
          <cell r="M10">
            <v>17518</v>
          </cell>
          <cell r="N10">
            <v>842</v>
          </cell>
          <cell r="O10">
            <v>3.55</v>
          </cell>
          <cell r="P10">
            <v>2.91</v>
          </cell>
          <cell r="Q10">
            <v>313</v>
          </cell>
          <cell r="R10">
            <v>9.5399999999999991</v>
          </cell>
          <cell r="S10">
            <v>285</v>
          </cell>
          <cell r="T10">
            <v>26</v>
          </cell>
          <cell r="U10">
            <v>79</v>
          </cell>
          <cell r="V10">
            <v>0</v>
          </cell>
          <cell r="W10">
            <v>0</v>
          </cell>
          <cell r="X10">
            <v>7</v>
          </cell>
          <cell r="Z10" t="str">
            <v>ID | Designers | Search</v>
          </cell>
          <cell r="AA10">
            <v>0.81</v>
          </cell>
          <cell r="AB10">
            <v>7.0000000000000007E-2</v>
          </cell>
          <cell r="AC10">
            <v>0.12</v>
          </cell>
        </row>
        <row r="11">
          <cell r="A11" t="str">
            <v>ID | Designers | GDN</v>
          </cell>
          <cell r="B11">
            <v>2656.95</v>
          </cell>
          <cell r="C11">
            <v>1831099</v>
          </cell>
          <cell r="D11">
            <v>2440</v>
          </cell>
          <cell r="E11">
            <v>1</v>
          </cell>
          <cell r="H11" t="str">
            <v>DESIGNERS | LEAD GEN | MAALE ADUMIM | FEB 22</v>
          </cell>
          <cell r="I11" t="str">
            <v>DESIGNERS | MAALE ADUMIM | סימה בכר | STATIC | FEB 22</v>
          </cell>
          <cell r="J11">
            <v>2928.28</v>
          </cell>
          <cell r="K11">
            <v>29626</v>
          </cell>
          <cell r="L11">
            <v>98.84</v>
          </cell>
          <cell r="M11">
            <v>15238</v>
          </cell>
          <cell r="N11">
            <v>1151</v>
          </cell>
          <cell r="O11">
            <v>2.54</v>
          </cell>
          <cell r="P11">
            <v>3.89</v>
          </cell>
          <cell r="Q11">
            <v>261</v>
          </cell>
          <cell r="R11">
            <v>11.22</v>
          </cell>
          <cell r="S11">
            <v>210</v>
          </cell>
          <cell r="T11">
            <v>1</v>
          </cell>
          <cell r="U11">
            <v>13</v>
          </cell>
          <cell r="V11">
            <v>0</v>
          </cell>
          <cell r="W11">
            <v>0</v>
          </cell>
          <cell r="X11">
            <v>4</v>
          </cell>
        </row>
        <row r="12">
          <cell r="A12" t="str">
            <v>ID | CAMPAIGN | HAIFA | GDN</v>
          </cell>
          <cell r="B12">
            <v>1498.37</v>
          </cell>
          <cell r="C12">
            <v>870806</v>
          </cell>
          <cell r="D12">
            <v>2304</v>
          </cell>
          <cell r="E12">
            <v>0</v>
          </cell>
          <cell r="H12" t="str">
            <v>NEW COLLECTION | TRAFFIC | BOF | FEB 22</v>
          </cell>
          <cell r="I12" t="str">
            <v>NEW COLLECTION | TRAFFIC | CAROUSEL</v>
          </cell>
          <cell r="J12">
            <v>2869.64</v>
          </cell>
          <cell r="K12">
            <v>76882</v>
          </cell>
          <cell r="L12">
            <v>37.33</v>
          </cell>
          <cell r="M12">
            <v>27246</v>
          </cell>
          <cell r="N12">
            <v>3896</v>
          </cell>
          <cell r="O12">
            <v>0.74</v>
          </cell>
          <cell r="P12">
            <v>5.07</v>
          </cell>
          <cell r="Q12">
            <v>3231</v>
          </cell>
          <cell r="R12">
            <v>0.89</v>
          </cell>
          <cell r="S12">
            <v>3145</v>
          </cell>
          <cell r="T12">
            <v>2634</v>
          </cell>
          <cell r="U12">
            <v>1139</v>
          </cell>
          <cell r="V12">
            <v>0</v>
          </cell>
          <cell r="W12">
            <v>0</v>
          </cell>
          <cell r="X12">
            <v>0</v>
          </cell>
        </row>
        <row r="13">
          <cell r="A13" t="str">
            <v>ID | CAMPAIGN | GDN</v>
          </cell>
          <cell r="B13">
            <v>2937.88</v>
          </cell>
          <cell r="C13">
            <v>2238961</v>
          </cell>
          <cell r="D13">
            <v>2469</v>
          </cell>
          <cell r="E13">
            <v>0</v>
          </cell>
          <cell r="H13" t="str">
            <v>DESIGNERS | LEAD GEN | HAIFA | FEB 22</v>
          </cell>
          <cell r="I13" t="str">
            <v>DESIGNERS | HAIFA | CAROUSEL | FEB 22</v>
          </cell>
          <cell r="J13">
            <v>2678.58</v>
          </cell>
          <cell r="K13">
            <v>33925</v>
          </cell>
          <cell r="L13">
            <v>78.959999999999994</v>
          </cell>
          <cell r="M13">
            <v>19172</v>
          </cell>
          <cell r="N13">
            <v>600</v>
          </cell>
          <cell r="O13">
            <v>4.46</v>
          </cell>
          <cell r="P13">
            <v>1.77</v>
          </cell>
          <cell r="Q13">
            <v>342</v>
          </cell>
          <cell r="R13">
            <v>7.83</v>
          </cell>
          <cell r="S13">
            <v>301</v>
          </cell>
          <cell r="T13">
            <v>13</v>
          </cell>
          <cell r="U13">
            <v>60</v>
          </cell>
          <cell r="V13">
            <v>0</v>
          </cell>
          <cell r="W13">
            <v>0</v>
          </cell>
          <cell r="X13">
            <v>2</v>
          </cell>
        </row>
        <row r="14">
          <cell r="H14" t="str">
            <v>NEW COLLECTION | REACH | TOF | FEB 22</v>
          </cell>
          <cell r="I14" t="str">
            <v>NEW COLLECTION | REACH | TOF | VIDEO 1</v>
          </cell>
          <cell r="J14">
            <v>2142.2199999999998</v>
          </cell>
          <cell r="K14">
            <v>276576</v>
          </cell>
          <cell r="L14">
            <v>7.75</v>
          </cell>
          <cell r="M14">
            <v>220120</v>
          </cell>
          <cell r="N14">
            <v>1193</v>
          </cell>
          <cell r="O14">
            <v>1.8</v>
          </cell>
          <cell r="P14">
            <v>0.43</v>
          </cell>
          <cell r="Q14">
            <v>37067</v>
          </cell>
          <cell r="R14">
            <v>0.06</v>
          </cell>
          <cell r="S14">
            <v>674</v>
          </cell>
          <cell r="T14">
            <v>195</v>
          </cell>
          <cell r="U14">
            <v>227</v>
          </cell>
          <cell r="V14">
            <v>0</v>
          </cell>
          <cell r="W14">
            <v>0</v>
          </cell>
          <cell r="X14">
            <v>0</v>
          </cell>
        </row>
        <row r="15">
          <cell r="H15" t="str">
            <v>DESIGNERS | LEAD GEN | MAALE ADUMIM | FEB 22</v>
          </cell>
          <cell r="I15" t="str">
            <v>DESIGNERS | MAALE ADUMIM | הדס יהושוע  | STATIC | FEB 22 MAALE ADUMIM</v>
          </cell>
          <cell r="J15">
            <v>1860.98</v>
          </cell>
          <cell r="K15">
            <v>14880</v>
          </cell>
          <cell r="L15">
            <v>125.07</v>
          </cell>
          <cell r="M15">
            <v>8621</v>
          </cell>
          <cell r="N15">
            <v>360</v>
          </cell>
          <cell r="O15">
            <v>5.17</v>
          </cell>
          <cell r="P15">
            <v>2.42</v>
          </cell>
          <cell r="Q15">
            <v>112</v>
          </cell>
          <cell r="R15">
            <v>16.62</v>
          </cell>
          <cell r="S15">
            <v>88</v>
          </cell>
          <cell r="T15">
            <v>0</v>
          </cell>
          <cell r="U15">
            <v>15</v>
          </cell>
          <cell r="V15">
            <v>0</v>
          </cell>
          <cell r="W15">
            <v>0</v>
          </cell>
          <cell r="X15">
            <v>2</v>
          </cell>
        </row>
        <row r="16">
          <cell r="H16" t="str">
            <v>REACH | Social | IG STORY | 23.02.22</v>
          </cell>
          <cell r="I16" t="str">
            <v>New Post engagement Ad</v>
          </cell>
          <cell r="J16">
            <v>1851.86</v>
          </cell>
          <cell r="K16">
            <v>106998</v>
          </cell>
          <cell r="L16">
            <v>17.309999999999999</v>
          </cell>
          <cell r="M16">
            <v>106553</v>
          </cell>
          <cell r="N16">
            <v>651</v>
          </cell>
          <cell r="O16">
            <v>2.84</v>
          </cell>
          <cell r="P16">
            <v>0.61</v>
          </cell>
          <cell r="Q16">
            <v>11411</v>
          </cell>
          <cell r="R16">
            <v>0.16</v>
          </cell>
          <cell r="S16">
            <v>356</v>
          </cell>
          <cell r="T16">
            <v>168</v>
          </cell>
          <cell r="U16">
            <v>115</v>
          </cell>
          <cell r="V16">
            <v>0</v>
          </cell>
          <cell r="W16">
            <v>0</v>
          </cell>
          <cell r="X16">
            <v>0</v>
          </cell>
        </row>
        <row r="17">
          <cell r="H17" t="str">
            <v>DESIGNERS | LEAD GEN | MAALE ADUMIM | FEB 22</v>
          </cell>
          <cell r="I17" t="str">
            <v>DESIGNERS | MAALE ADUMIM | סיגל וליאן  | STATIC | FEB 22 MAALE ADUMIM</v>
          </cell>
          <cell r="J17">
            <v>1683.46</v>
          </cell>
          <cell r="K17">
            <v>14829</v>
          </cell>
          <cell r="L17">
            <v>113.52</v>
          </cell>
          <cell r="M17">
            <v>7811</v>
          </cell>
          <cell r="N17">
            <v>424</v>
          </cell>
          <cell r="O17">
            <v>3.97</v>
          </cell>
          <cell r="P17">
            <v>2.86</v>
          </cell>
          <cell r="Q17">
            <v>128</v>
          </cell>
          <cell r="R17">
            <v>13.15</v>
          </cell>
          <cell r="S17">
            <v>99</v>
          </cell>
          <cell r="T17">
            <v>2</v>
          </cell>
          <cell r="U17">
            <v>16</v>
          </cell>
          <cell r="V17">
            <v>3</v>
          </cell>
          <cell r="W17">
            <v>0</v>
          </cell>
          <cell r="X17">
            <v>4</v>
          </cell>
        </row>
        <row r="18">
          <cell r="H18" t="str">
            <v>HAIFA | TRAFFIC | TAZUGA| FEB 22</v>
          </cell>
          <cell r="I18" t="str">
            <v>TAZUGA | TRAFFIC | STATIC</v>
          </cell>
          <cell r="J18">
            <v>1615.81</v>
          </cell>
          <cell r="K18">
            <v>37631</v>
          </cell>
          <cell r="L18">
            <v>42.94</v>
          </cell>
          <cell r="M18">
            <v>18569</v>
          </cell>
          <cell r="N18">
            <v>1922</v>
          </cell>
          <cell r="O18">
            <v>0.84</v>
          </cell>
          <cell r="P18">
            <v>5.1100000000000003</v>
          </cell>
          <cell r="Q18">
            <v>1058</v>
          </cell>
          <cell r="R18">
            <v>1.53</v>
          </cell>
          <cell r="S18">
            <v>1022</v>
          </cell>
          <cell r="T18">
            <v>888</v>
          </cell>
          <cell r="U18">
            <v>969</v>
          </cell>
          <cell r="V18">
            <v>1</v>
          </cell>
          <cell r="W18">
            <v>0</v>
          </cell>
          <cell r="X18">
            <v>0</v>
          </cell>
        </row>
        <row r="19">
          <cell r="H19" t="str">
            <v>Engagement | Social | IG | 20.02.22</v>
          </cell>
          <cell r="I19" t="str">
            <v>New Post engagement Ad</v>
          </cell>
          <cell r="J19">
            <v>1262.29</v>
          </cell>
          <cell r="K19">
            <v>21942</v>
          </cell>
          <cell r="L19">
            <v>57.53</v>
          </cell>
          <cell r="M19">
            <v>15828</v>
          </cell>
          <cell r="N19">
            <v>213</v>
          </cell>
          <cell r="O19">
            <v>5.93</v>
          </cell>
          <cell r="P19">
            <v>0.97</v>
          </cell>
          <cell r="Q19">
            <v>1110</v>
          </cell>
          <cell r="R19">
            <v>1.1399999999999999</v>
          </cell>
          <cell r="S19">
            <v>0</v>
          </cell>
          <cell r="T19">
            <v>0</v>
          </cell>
          <cell r="U19">
            <v>38</v>
          </cell>
          <cell r="V19">
            <v>0</v>
          </cell>
          <cell r="W19">
            <v>0</v>
          </cell>
          <cell r="X19">
            <v>0</v>
          </cell>
        </row>
        <row r="20">
          <cell r="H20" t="str">
            <v>DESIGNERS | LEAD GEN | NETANYA | FEB 22</v>
          </cell>
          <cell r="I20" t="str">
            <v>DESIGNERS | NETANYA | STATIC | FEB 22 - LAST CHANSE</v>
          </cell>
          <cell r="J20">
            <v>1155.03</v>
          </cell>
          <cell r="K20">
            <v>9524</v>
          </cell>
          <cell r="L20">
            <v>121.28</v>
          </cell>
          <cell r="M20">
            <v>7262</v>
          </cell>
          <cell r="N20">
            <v>236</v>
          </cell>
          <cell r="O20">
            <v>4.8899999999999997</v>
          </cell>
          <cell r="P20">
            <v>2.48</v>
          </cell>
          <cell r="Q20">
            <v>101</v>
          </cell>
          <cell r="R20">
            <v>11.44</v>
          </cell>
          <cell r="S20">
            <v>93</v>
          </cell>
          <cell r="T20">
            <v>1</v>
          </cell>
          <cell r="U20">
            <v>20</v>
          </cell>
          <cell r="V20">
            <v>0</v>
          </cell>
          <cell r="W20">
            <v>0</v>
          </cell>
          <cell r="X20">
            <v>3</v>
          </cell>
        </row>
        <row r="21">
          <cell r="H21" t="str">
            <v>Engagement | Social | Zafon | 07.02.22</v>
          </cell>
          <cell r="I21" t="str">
            <v>Engagement | Social | Zafon | 07.02.22</v>
          </cell>
          <cell r="J21">
            <v>1071</v>
          </cell>
          <cell r="K21">
            <v>81229</v>
          </cell>
          <cell r="L21">
            <v>13.18</v>
          </cell>
          <cell r="M21">
            <v>43210</v>
          </cell>
          <cell r="N21">
            <v>2138</v>
          </cell>
          <cell r="O21">
            <v>0.5</v>
          </cell>
          <cell r="P21">
            <v>2.63</v>
          </cell>
          <cell r="Q21">
            <v>1559</v>
          </cell>
          <cell r="R21">
            <v>0.69</v>
          </cell>
          <cell r="S21">
            <v>63</v>
          </cell>
          <cell r="T21">
            <v>2</v>
          </cell>
          <cell r="U21">
            <v>27</v>
          </cell>
          <cell r="V21">
            <v>0</v>
          </cell>
          <cell r="W21">
            <v>0</v>
          </cell>
          <cell r="X21">
            <v>0</v>
          </cell>
        </row>
        <row r="22">
          <cell r="H22" t="str">
            <v>DESIGNERS | LEAD GEN | MAALE ADUMIM | FEB 22</v>
          </cell>
          <cell r="I22" t="str">
            <v>DESIGNERS | MAALE ADUMIM | STATIC | FEB 22</v>
          </cell>
          <cell r="J22">
            <v>1015.03</v>
          </cell>
          <cell r="K22">
            <v>15408</v>
          </cell>
          <cell r="L22">
            <v>65.88</v>
          </cell>
          <cell r="M22">
            <v>9195</v>
          </cell>
          <cell r="N22">
            <v>219</v>
          </cell>
          <cell r="O22">
            <v>4.63</v>
          </cell>
          <cell r="P22">
            <v>1.42</v>
          </cell>
          <cell r="Q22">
            <v>130</v>
          </cell>
          <cell r="R22">
            <v>7.81</v>
          </cell>
          <cell r="S22">
            <v>125</v>
          </cell>
          <cell r="T22">
            <v>6</v>
          </cell>
          <cell r="U22">
            <v>23</v>
          </cell>
          <cell r="V22">
            <v>0</v>
          </cell>
          <cell r="W22">
            <v>0</v>
          </cell>
          <cell r="X22">
            <v>1</v>
          </cell>
        </row>
        <row r="23">
          <cell r="H23" t="str">
            <v>DESIGNERS | LEAD GEN | HAIFA | FEB 22</v>
          </cell>
          <cell r="I23" t="str">
            <v>DESIGNERS | HAIFA | STATIC 2 | FEB 22</v>
          </cell>
          <cell r="J23">
            <v>896.69</v>
          </cell>
          <cell r="K23">
            <v>9229</v>
          </cell>
          <cell r="L23">
            <v>97.16</v>
          </cell>
          <cell r="M23">
            <v>6853</v>
          </cell>
          <cell r="N23">
            <v>206</v>
          </cell>
          <cell r="O23">
            <v>4.3499999999999996</v>
          </cell>
          <cell r="P23">
            <v>2.23</v>
          </cell>
          <cell r="Q23">
            <v>71</v>
          </cell>
          <cell r="R23">
            <v>12.63</v>
          </cell>
          <cell r="S23">
            <v>63</v>
          </cell>
          <cell r="T23">
            <v>6</v>
          </cell>
          <cell r="U23">
            <v>10</v>
          </cell>
          <cell r="V23">
            <v>0</v>
          </cell>
          <cell r="W23">
            <v>0</v>
          </cell>
          <cell r="X23">
            <v>0</v>
          </cell>
        </row>
        <row r="24">
          <cell r="H24" t="str">
            <v>NEW COLLECTION | REACH | TOF | FEB 22</v>
          </cell>
          <cell r="I24" t="str">
            <v>NEW COLLECTION | REACH | TOF | VIDEO 2</v>
          </cell>
          <cell r="J24">
            <v>803.78</v>
          </cell>
          <cell r="K24">
            <v>118555</v>
          </cell>
          <cell r="L24">
            <v>6.78</v>
          </cell>
          <cell r="M24">
            <v>117935</v>
          </cell>
          <cell r="N24">
            <v>351</v>
          </cell>
          <cell r="O24">
            <v>2.29</v>
          </cell>
          <cell r="P24">
            <v>0.3</v>
          </cell>
          <cell r="Q24">
            <v>11659</v>
          </cell>
          <cell r="R24">
            <v>7.0000000000000007E-2</v>
          </cell>
          <cell r="S24">
            <v>171</v>
          </cell>
          <cell r="T24">
            <v>51</v>
          </cell>
          <cell r="U24">
            <v>55</v>
          </cell>
          <cell r="V24">
            <v>0</v>
          </cell>
          <cell r="W24">
            <v>0</v>
          </cell>
          <cell r="X24">
            <v>0</v>
          </cell>
        </row>
        <row r="25">
          <cell r="H25" t="str">
            <v>DESIGNERS | LEAD GEN | HAIFA | FEB 22</v>
          </cell>
          <cell r="I25" t="str">
            <v>DESIGNERS | HAIFA | STATIC 4 | FEB 22</v>
          </cell>
          <cell r="J25">
            <v>771.98</v>
          </cell>
          <cell r="K25">
            <v>9514</v>
          </cell>
          <cell r="L25">
            <v>81.14</v>
          </cell>
          <cell r="M25">
            <v>7336</v>
          </cell>
          <cell r="N25">
            <v>113</v>
          </cell>
          <cell r="O25">
            <v>6.83</v>
          </cell>
          <cell r="P25">
            <v>1.19</v>
          </cell>
          <cell r="Q25">
            <v>50</v>
          </cell>
          <cell r="R25">
            <v>15.44</v>
          </cell>
          <cell r="S25">
            <v>49</v>
          </cell>
          <cell r="T25">
            <v>7</v>
          </cell>
          <cell r="U25">
            <v>14</v>
          </cell>
          <cell r="V25">
            <v>0</v>
          </cell>
          <cell r="W25">
            <v>0</v>
          </cell>
          <cell r="X25">
            <v>1</v>
          </cell>
        </row>
        <row r="26">
          <cell r="H26" t="str">
            <v>Engagement | Social | FB | 20.02.22</v>
          </cell>
          <cell r="I26" t="str">
            <v>New Post engagement Ad - Copy</v>
          </cell>
          <cell r="J26">
            <v>771.98</v>
          </cell>
          <cell r="K26">
            <v>63486</v>
          </cell>
          <cell r="L26">
            <v>12.16</v>
          </cell>
          <cell r="M26">
            <v>38456</v>
          </cell>
          <cell r="N26">
            <v>454</v>
          </cell>
          <cell r="O26">
            <v>1.7</v>
          </cell>
          <cell r="P26">
            <v>0.72</v>
          </cell>
          <cell r="Q26">
            <v>27071</v>
          </cell>
          <cell r="R26">
            <v>0.03</v>
          </cell>
          <cell r="S26">
            <v>73</v>
          </cell>
          <cell r="T26">
            <v>60</v>
          </cell>
          <cell r="U26">
            <v>47</v>
          </cell>
          <cell r="V26">
            <v>2</v>
          </cell>
          <cell r="W26">
            <v>0</v>
          </cell>
          <cell r="X26">
            <v>0</v>
          </cell>
        </row>
        <row r="27">
          <cell r="H27" t="str">
            <v>DESIGNERS | LEAD GEN | NETANYA | FEB 22</v>
          </cell>
          <cell r="I27" t="str">
            <v>‎DESIGNERS | NETANYA | STATIC | איה לבנטר  | FEB 22</v>
          </cell>
          <cell r="J27">
            <v>666.35</v>
          </cell>
          <cell r="K27">
            <v>4819</v>
          </cell>
          <cell r="L27">
            <v>138.28</v>
          </cell>
          <cell r="M27">
            <v>3633</v>
          </cell>
          <cell r="N27">
            <v>98</v>
          </cell>
          <cell r="O27">
            <v>6.8</v>
          </cell>
          <cell r="P27">
            <v>2.0299999999999998</v>
          </cell>
          <cell r="Q27">
            <v>30</v>
          </cell>
          <cell r="R27">
            <v>22.21</v>
          </cell>
          <cell r="S27">
            <v>28</v>
          </cell>
          <cell r="T27">
            <v>0</v>
          </cell>
          <cell r="U27">
            <v>2</v>
          </cell>
          <cell r="V27">
            <v>0</v>
          </cell>
          <cell r="W27">
            <v>0</v>
          </cell>
          <cell r="X27">
            <v>1</v>
          </cell>
        </row>
        <row r="28">
          <cell r="H28" t="str">
            <v>DESIGNERS | LEAD GEN | NETANYA | FEB 22</v>
          </cell>
          <cell r="I28" t="str">
            <v>DESIGNERS | NETANYA | STATIC | אילנית בארי | FEB 22</v>
          </cell>
          <cell r="J28">
            <v>550.54</v>
          </cell>
          <cell r="K28">
            <v>3651</v>
          </cell>
          <cell r="L28">
            <v>150.79</v>
          </cell>
          <cell r="M28">
            <v>2769</v>
          </cell>
          <cell r="N28">
            <v>64</v>
          </cell>
          <cell r="O28">
            <v>8.6</v>
          </cell>
          <cell r="P28">
            <v>1.75</v>
          </cell>
          <cell r="Q28">
            <v>16</v>
          </cell>
          <cell r="R28">
            <v>34.409999999999997</v>
          </cell>
          <cell r="S28">
            <v>12</v>
          </cell>
          <cell r="T28">
            <v>1</v>
          </cell>
          <cell r="U28">
            <v>1</v>
          </cell>
          <cell r="V28">
            <v>0</v>
          </cell>
          <cell r="W28">
            <v>0</v>
          </cell>
          <cell r="X28">
            <v>2</v>
          </cell>
        </row>
        <row r="29">
          <cell r="H29" t="str">
            <v>Engagement | Social | IG | 20.02.22</v>
          </cell>
          <cell r="I29" t="str">
            <v>New Post engagement Ad - Copy</v>
          </cell>
          <cell r="J29">
            <v>523.4</v>
          </cell>
          <cell r="K29">
            <v>9323</v>
          </cell>
          <cell r="L29">
            <v>56.14</v>
          </cell>
          <cell r="M29">
            <v>7776</v>
          </cell>
          <cell r="N29">
            <v>23</v>
          </cell>
          <cell r="O29">
            <v>22.76</v>
          </cell>
          <cell r="P29">
            <v>0.25</v>
          </cell>
          <cell r="Q29">
            <v>387</v>
          </cell>
          <cell r="R29">
            <v>1.35</v>
          </cell>
          <cell r="S29">
            <v>0</v>
          </cell>
          <cell r="T29">
            <v>0</v>
          </cell>
          <cell r="U29">
            <v>1</v>
          </cell>
          <cell r="V29">
            <v>0</v>
          </cell>
          <cell r="W29">
            <v>0</v>
          </cell>
          <cell r="X29">
            <v>0</v>
          </cell>
        </row>
        <row r="30">
          <cell r="H30" t="str">
            <v>Engagement | Social | FB | 27.02.22</v>
          </cell>
          <cell r="I30" t="str">
            <v>New Post engagement Ad - Copy</v>
          </cell>
          <cell r="J30">
            <v>237.76</v>
          </cell>
          <cell r="K30">
            <v>20449</v>
          </cell>
          <cell r="L30">
            <v>11.63</v>
          </cell>
          <cell r="M30">
            <v>16620</v>
          </cell>
          <cell r="N30">
            <v>125</v>
          </cell>
          <cell r="O30">
            <v>1.9</v>
          </cell>
          <cell r="P30">
            <v>0.61</v>
          </cell>
          <cell r="Q30">
            <v>8544</v>
          </cell>
          <cell r="R30">
            <v>0.03</v>
          </cell>
          <cell r="S30">
            <v>5</v>
          </cell>
          <cell r="T30">
            <v>4</v>
          </cell>
          <cell r="U30">
            <v>5</v>
          </cell>
          <cell r="V30">
            <v>0</v>
          </cell>
          <cell r="W30">
            <v>0</v>
          </cell>
          <cell r="X30">
            <v>0</v>
          </cell>
        </row>
        <row r="31">
          <cell r="H31" t="str">
            <v>HAIFA | TRAFFIC | TAZUGA| FEB 22</v>
          </cell>
          <cell r="I31" t="str">
            <v>TAZUGA | TRAFFIC | CAROUSEL</v>
          </cell>
          <cell r="J31">
            <v>146.84</v>
          </cell>
          <cell r="K31">
            <v>5220</v>
          </cell>
          <cell r="L31">
            <v>28.13</v>
          </cell>
          <cell r="M31">
            <v>3592</v>
          </cell>
          <cell r="N31">
            <v>139</v>
          </cell>
          <cell r="O31">
            <v>1.06</v>
          </cell>
          <cell r="P31">
            <v>2.66</v>
          </cell>
          <cell r="Q31">
            <v>94</v>
          </cell>
          <cell r="R31">
            <v>1.56</v>
          </cell>
          <cell r="S31">
            <v>93</v>
          </cell>
          <cell r="T31">
            <v>74</v>
          </cell>
          <cell r="U31">
            <v>60</v>
          </cell>
          <cell r="V31">
            <v>0</v>
          </cell>
          <cell r="W31">
            <v>0</v>
          </cell>
          <cell r="X31">
            <v>0</v>
          </cell>
        </row>
        <row r="32">
          <cell r="H32" t="str">
            <v>DESIGNERS | LEAD GEN | MAALE ADUMIM | FEB 22</v>
          </cell>
          <cell r="I32" t="str">
            <v>DESIGNERS | MAALE ADUMIM | STATIC | FEB 22 - LAST CHANSE</v>
          </cell>
          <cell r="J32">
            <v>141.86000000000001</v>
          </cell>
          <cell r="K32">
            <v>1367</v>
          </cell>
          <cell r="L32">
            <v>103.77</v>
          </cell>
          <cell r="M32">
            <v>1259</v>
          </cell>
          <cell r="N32">
            <v>19</v>
          </cell>
          <cell r="O32">
            <v>7.47</v>
          </cell>
          <cell r="P32">
            <v>1.39</v>
          </cell>
          <cell r="Q32">
            <v>7</v>
          </cell>
          <cell r="R32">
            <v>20.27</v>
          </cell>
          <cell r="S32">
            <v>7</v>
          </cell>
          <cell r="T32">
            <v>0</v>
          </cell>
          <cell r="U32">
            <v>1</v>
          </cell>
          <cell r="V32">
            <v>0</v>
          </cell>
          <cell r="W32">
            <v>0</v>
          </cell>
          <cell r="X32">
            <v>0</v>
          </cell>
        </row>
        <row r="33">
          <cell r="H33" t="str">
            <v>Engagement | Social | FB | 20.02.22</v>
          </cell>
          <cell r="I33" t="str">
            <v>New Post engagement Ad</v>
          </cell>
          <cell r="J33">
            <v>120.87</v>
          </cell>
          <cell r="K33">
            <v>6760</v>
          </cell>
          <cell r="L33">
            <v>17.88</v>
          </cell>
          <cell r="M33">
            <v>4586</v>
          </cell>
          <cell r="N33">
            <v>126</v>
          </cell>
          <cell r="O33">
            <v>0.96</v>
          </cell>
          <cell r="P33">
            <v>1.86</v>
          </cell>
          <cell r="Q33">
            <v>3421</v>
          </cell>
          <cell r="R33">
            <v>0.04</v>
          </cell>
          <cell r="S33">
            <v>24</v>
          </cell>
          <cell r="T33">
            <v>19</v>
          </cell>
          <cell r="U33">
            <v>33</v>
          </cell>
          <cell r="V33">
            <v>1</v>
          </cell>
          <cell r="W33">
            <v>0</v>
          </cell>
          <cell r="X33">
            <v>0</v>
          </cell>
        </row>
        <row r="34">
          <cell r="H34" t="str">
            <v>Engagement | Social | FB | 27.02.22</v>
          </cell>
          <cell r="I34" t="str">
            <v>New Post engagement Ad</v>
          </cell>
          <cell r="J34">
            <v>35.25</v>
          </cell>
          <cell r="K34">
            <v>1760</v>
          </cell>
          <cell r="L34">
            <v>20.03</v>
          </cell>
          <cell r="M34">
            <v>1541</v>
          </cell>
          <cell r="N34">
            <v>14</v>
          </cell>
          <cell r="O34">
            <v>2.52</v>
          </cell>
          <cell r="P34">
            <v>0.8</v>
          </cell>
          <cell r="Q34">
            <v>936</v>
          </cell>
          <cell r="R34">
            <v>0.04</v>
          </cell>
          <cell r="S34">
            <v>2</v>
          </cell>
          <cell r="T34">
            <v>2</v>
          </cell>
          <cell r="U34">
            <v>1</v>
          </cell>
          <cell r="V34">
            <v>0</v>
          </cell>
          <cell r="W34">
            <v>0</v>
          </cell>
          <cell r="X34">
            <v>0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A2" t="str">
            <v>Campaign name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2E9C-941E-4B1A-9B84-69F05CB759BE}">
  <sheetPr codeName="Sheet1">
    <outlinePr summaryBelow="0" summaryRight="0"/>
  </sheetPr>
  <dimension ref="A1:O150"/>
  <sheetViews>
    <sheetView rightToLeft="1" topLeftCell="A109" zoomScaleNormal="100" workbookViewId="0">
      <selection activeCell="K133" sqref="K133"/>
    </sheetView>
  </sheetViews>
  <sheetFormatPr defaultColWidth="18" defaultRowHeight="16.5" customHeight="1" x14ac:dyDescent="0.2"/>
  <cols>
    <col min="1" max="1" width="13.5703125" style="70" customWidth="1"/>
    <col min="2" max="2" width="29.7109375" style="70" bestFit="1" customWidth="1"/>
    <col min="3" max="3" width="10.85546875" style="70" bestFit="1" customWidth="1"/>
    <col min="4" max="4" width="16.5703125" style="70" bestFit="1" customWidth="1"/>
    <col min="5" max="5" width="11.28515625" style="70" bestFit="1" customWidth="1"/>
    <col min="6" max="6" width="16.140625" style="70" bestFit="1" customWidth="1"/>
    <col min="7" max="7" width="15.85546875" style="70" bestFit="1" customWidth="1"/>
    <col min="8" max="8" width="12.85546875" style="70" bestFit="1" customWidth="1"/>
    <col min="9" max="9" width="16.140625" style="70" bestFit="1" customWidth="1"/>
    <col min="10" max="10" width="16.5703125" style="70" bestFit="1" customWidth="1"/>
    <col min="11" max="11" width="16.5703125" style="70" customWidth="1"/>
    <col min="12" max="12" width="18" style="70" bestFit="1" customWidth="1"/>
    <col min="13" max="13" width="16" style="70" bestFit="1" customWidth="1"/>
    <col min="14" max="14" width="14.5703125" style="70" bestFit="1" customWidth="1"/>
    <col min="15" max="16384" width="18" style="70"/>
  </cols>
  <sheetData>
    <row r="1" spans="1:12" ht="16.5" customHeight="1" x14ac:dyDescent="0.2">
      <c r="A1" s="323"/>
      <c r="B1" s="324" t="s">
        <v>178</v>
      </c>
      <c r="C1" s="323"/>
      <c r="D1" s="71" t="s">
        <v>0</v>
      </c>
      <c r="E1" s="72">
        <v>45261</v>
      </c>
      <c r="F1" s="71" t="s">
        <v>1</v>
      </c>
      <c r="G1" s="73">
        <f>C16</f>
        <v>200000</v>
      </c>
      <c r="H1" s="71" t="s">
        <v>2</v>
      </c>
      <c r="I1" s="74">
        <f>E25</f>
        <v>1079</v>
      </c>
    </row>
    <row r="2" spans="1:12" ht="16.5" customHeight="1" x14ac:dyDescent="0.2">
      <c r="A2" s="323"/>
      <c r="B2" s="323"/>
      <c r="C2" s="323"/>
      <c r="D2" s="71" t="s">
        <v>3</v>
      </c>
      <c r="E2" s="72">
        <v>45291</v>
      </c>
      <c r="F2" s="71" t="s">
        <v>4</v>
      </c>
      <c r="G2" s="73">
        <f>D16</f>
        <v>173913.04347826086</v>
      </c>
      <c r="H2" s="71" t="s">
        <v>5</v>
      </c>
      <c r="I2" s="73">
        <f>G3/I1</f>
        <v>160.03336422613532</v>
      </c>
    </row>
    <row r="3" spans="1:12" ht="16.5" customHeight="1" x14ac:dyDescent="0.2">
      <c r="A3" s="323"/>
      <c r="B3" s="323"/>
      <c r="C3" s="323"/>
      <c r="D3" s="71" t="s">
        <v>6</v>
      </c>
      <c r="E3" s="74">
        <f>E2-E4+1</f>
        <v>0</v>
      </c>
      <c r="F3" s="71" t="s">
        <v>7</v>
      </c>
      <c r="G3" s="73">
        <f>E16</f>
        <v>172676</v>
      </c>
      <c r="H3" s="71" t="s">
        <v>8</v>
      </c>
      <c r="I3" s="74">
        <f>G34+G39+G45+E62+E50</f>
        <v>47878</v>
      </c>
    </row>
    <row r="4" spans="1:12" ht="16.5" customHeight="1" x14ac:dyDescent="0.2">
      <c r="A4" s="323"/>
      <c r="B4" s="323"/>
      <c r="C4" s="323"/>
      <c r="D4" s="71" t="s">
        <v>9</v>
      </c>
      <c r="E4" s="75">
        <v>45292</v>
      </c>
      <c r="F4" s="71" t="s">
        <v>10</v>
      </c>
      <c r="G4" s="149">
        <f>G3/G2</f>
        <v>0.99288700000000008</v>
      </c>
      <c r="H4" s="71" t="s">
        <v>11</v>
      </c>
      <c r="I4" s="77">
        <f>G3/I3</f>
        <v>3.6065833994736622</v>
      </c>
    </row>
    <row r="8" spans="1:12" ht="16.5" customHeight="1" x14ac:dyDescent="0.2">
      <c r="B8" s="325" t="s">
        <v>27</v>
      </c>
      <c r="C8" s="326"/>
      <c r="D8" s="326"/>
      <c r="E8" s="326"/>
      <c r="F8" s="327"/>
      <c r="H8" s="80"/>
      <c r="I8" s="170"/>
    </row>
    <row r="9" spans="1:12" ht="16.5" customHeight="1" x14ac:dyDescent="0.2">
      <c r="B9" s="79" t="s">
        <v>28</v>
      </c>
      <c r="C9" s="79" t="s">
        <v>1</v>
      </c>
      <c r="D9" s="79" t="s">
        <v>4</v>
      </c>
      <c r="E9" s="79" t="s">
        <v>27</v>
      </c>
      <c r="F9" s="79" t="s">
        <v>10</v>
      </c>
      <c r="H9" s="80"/>
      <c r="I9" s="170"/>
    </row>
    <row r="10" spans="1:12" ht="16.5" customHeight="1" x14ac:dyDescent="0.2">
      <c r="B10" s="81" t="s">
        <v>179</v>
      </c>
      <c r="C10" s="82">
        <v>0</v>
      </c>
      <c r="D10" s="82">
        <f>C10/1.15</f>
        <v>0</v>
      </c>
      <c r="E10" s="82">
        <f>C33</f>
        <v>0</v>
      </c>
      <c r="F10" s="85" t="e">
        <f>E10/D10</f>
        <v>#DIV/0!</v>
      </c>
      <c r="H10" s="80"/>
      <c r="I10" s="170"/>
    </row>
    <row r="11" spans="1:12" ht="16.5" customHeight="1" x14ac:dyDescent="0.2">
      <c r="B11" s="81" t="s">
        <v>180</v>
      </c>
      <c r="C11" s="82">
        <v>31711</v>
      </c>
      <c r="D11" s="82">
        <f t="shared" ref="D11:D15" si="0">C11/1.15</f>
        <v>27574.782608695656</v>
      </c>
      <c r="E11" s="82">
        <f>C38</f>
        <v>27575</v>
      </c>
      <c r="F11" s="85">
        <f t="shared" ref="F11:F16" si="1">E11/D11</f>
        <v>1.0000078836996624</v>
      </c>
      <c r="H11" s="80"/>
    </row>
    <row r="12" spans="1:12" ht="16.5" customHeight="1" x14ac:dyDescent="0.2">
      <c r="B12" s="81" t="s">
        <v>84</v>
      </c>
      <c r="C12" s="82">
        <v>58745</v>
      </c>
      <c r="D12" s="82">
        <f t="shared" si="0"/>
        <v>51082.608695652176</v>
      </c>
      <c r="E12" s="82">
        <f>C43</f>
        <v>50648</v>
      </c>
      <c r="F12" s="85">
        <f t="shared" si="1"/>
        <v>0.99149204187590434</v>
      </c>
      <c r="H12" s="88"/>
    </row>
    <row r="13" spans="1:12" ht="16.5" customHeight="1" x14ac:dyDescent="0.2">
      <c r="B13" s="81" t="s">
        <v>138</v>
      </c>
      <c r="C13" s="82">
        <v>58744</v>
      </c>
      <c r="D13" s="82">
        <f t="shared" si="0"/>
        <v>51081.739130434784</v>
      </c>
      <c r="E13" s="82">
        <f>C44</f>
        <v>50718</v>
      </c>
      <c r="F13" s="85">
        <f t="shared" si="1"/>
        <v>0.99287927277679422</v>
      </c>
      <c r="H13" s="88"/>
    </row>
    <row r="14" spans="1:12" ht="16.5" customHeight="1" x14ac:dyDescent="0.2">
      <c r="B14" s="81" t="s">
        <v>146</v>
      </c>
      <c r="C14" s="82">
        <v>20000</v>
      </c>
      <c r="D14" s="82">
        <f t="shared" si="0"/>
        <v>17391.304347826088</v>
      </c>
      <c r="E14" s="82">
        <f>C49</f>
        <v>17367</v>
      </c>
      <c r="F14" s="85">
        <f t="shared" si="1"/>
        <v>0.99860249999999995</v>
      </c>
      <c r="H14" s="88"/>
      <c r="I14" s="325" t="s">
        <v>181</v>
      </c>
      <c r="J14" s="327"/>
      <c r="L14" s="80"/>
    </row>
    <row r="15" spans="1:12" ht="16.5" customHeight="1" x14ac:dyDescent="0.2">
      <c r="B15" s="81" t="s">
        <v>58</v>
      </c>
      <c r="C15" s="82">
        <v>30800</v>
      </c>
      <c r="D15" s="82">
        <f t="shared" si="0"/>
        <v>26782.608695652176</v>
      </c>
      <c r="E15" s="82">
        <f>C62</f>
        <v>26368</v>
      </c>
      <c r="F15" s="85">
        <f t="shared" si="1"/>
        <v>0.98451948051948046</v>
      </c>
      <c r="H15" s="88"/>
      <c r="I15" s="79" t="s">
        <v>12</v>
      </c>
      <c r="J15" s="79" t="s">
        <v>182</v>
      </c>
      <c r="L15" s="78"/>
    </row>
    <row r="16" spans="1:12" ht="16.5" customHeight="1" x14ac:dyDescent="0.2">
      <c r="B16" s="86" t="s">
        <v>23</v>
      </c>
      <c r="C16" s="89">
        <f>SUM(C10:C15)</f>
        <v>200000</v>
      </c>
      <c r="D16" s="89">
        <f>SUM(D10:D15)</f>
        <v>173913.04347826086</v>
      </c>
      <c r="E16" s="89">
        <f>SUM(E10:E15)</f>
        <v>172676</v>
      </c>
      <c r="F16" s="150">
        <f t="shared" si="1"/>
        <v>0.99288700000000008</v>
      </c>
      <c r="G16" s="91"/>
      <c r="I16" s="84" t="s">
        <v>59</v>
      </c>
      <c r="J16" s="85">
        <v>0.97</v>
      </c>
      <c r="L16" s="88"/>
    </row>
    <row r="17" spans="2:12" ht="16.5" customHeight="1" x14ac:dyDescent="0.2">
      <c r="B17" s="91"/>
      <c r="C17" s="91"/>
      <c r="D17" s="91"/>
      <c r="E17" s="91"/>
      <c r="F17" s="91"/>
      <c r="G17" s="91"/>
      <c r="I17" s="84" t="s">
        <v>60</v>
      </c>
      <c r="J17" s="85">
        <v>0.51</v>
      </c>
    </row>
    <row r="18" spans="2:12" ht="16.5" customHeight="1" x14ac:dyDescent="0.2">
      <c r="B18" s="330" t="s">
        <v>29</v>
      </c>
      <c r="C18" s="330"/>
      <c r="D18" s="330"/>
      <c r="E18" s="330"/>
      <c r="F18" s="330"/>
      <c r="G18" s="330"/>
      <c r="I18" s="84" t="s">
        <v>61</v>
      </c>
      <c r="J18" s="85">
        <v>0.8</v>
      </c>
    </row>
    <row r="19" spans="2:12" ht="16.5" customHeight="1" x14ac:dyDescent="0.2">
      <c r="B19" s="92" t="s">
        <v>28</v>
      </c>
      <c r="C19" s="93" t="s">
        <v>30</v>
      </c>
      <c r="D19" s="94" t="s">
        <v>31</v>
      </c>
      <c r="E19" s="94" t="s">
        <v>32</v>
      </c>
      <c r="F19" s="93" t="s">
        <v>33</v>
      </c>
      <c r="G19" s="95" t="s">
        <v>34</v>
      </c>
      <c r="I19" s="84" t="s">
        <v>62</v>
      </c>
      <c r="J19" s="85">
        <v>0.92</v>
      </c>
    </row>
    <row r="20" spans="2:12" ht="16.5" customHeight="1" x14ac:dyDescent="0.2">
      <c r="B20" s="96" t="str">
        <f>B11</f>
        <v>lead gen - shopping il</v>
      </c>
      <c r="C20" s="105">
        <v>300</v>
      </c>
      <c r="D20" s="98">
        <f>D11/C20</f>
        <v>91.915942028985512</v>
      </c>
      <c r="E20" s="98">
        <f>J38</f>
        <v>163</v>
      </c>
      <c r="F20" s="97">
        <f t="shared" ref="F20:F23" si="2">E11/E20</f>
        <v>169.17177914110428</v>
      </c>
      <c r="G20" s="99">
        <f t="shared" ref="G20:G24" si="3">E20/D20</f>
        <v>1.7733594021002175</v>
      </c>
      <c r="I20" s="84" t="s">
        <v>53</v>
      </c>
      <c r="J20" s="85">
        <v>0.96</v>
      </c>
    </row>
    <row r="21" spans="2:12" ht="16.5" customHeight="1" x14ac:dyDescent="0.2">
      <c r="B21" s="96" t="str">
        <f t="shared" ref="B21:B23" si="4">B12</f>
        <v>formentor 1.5</v>
      </c>
      <c r="C21" s="105">
        <v>130</v>
      </c>
      <c r="D21" s="98">
        <f t="shared" ref="D21:D23" si="5">D12/C21</f>
        <v>392.94314381270902</v>
      </c>
      <c r="E21" s="98">
        <f>J43</f>
        <v>398</v>
      </c>
      <c r="F21" s="97">
        <f t="shared" si="2"/>
        <v>127.25628140703517</v>
      </c>
      <c r="G21" s="99">
        <f t="shared" si="3"/>
        <v>1.012869180355775</v>
      </c>
      <c r="I21" s="84" t="s">
        <v>63</v>
      </c>
      <c r="J21" s="85">
        <v>0.83</v>
      </c>
    </row>
    <row r="22" spans="2:12" ht="16.5" customHeight="1" x14ac:dyDescent="0.2">
      <c r="B22" s="96" t="str">
        <f t="shared" si="4"/>
        <v>formentor hybrid</v>
      </c>
      <c r="C22" s="105">
        <v>150</v>
      </c>
      <c r="D22" s="98">
        <f t="shared" si="5"/>
        <v>340.54492753623191</v>
      </c>
      <c r="E22" s="98">
        <f>J44</f>
        <v>288</v>
      </c>
      <c r="F22" s="97">
        <f t="shared" si="2"/>
        <v>176.10416666666666</v>
      </c>
      <c r="G22" s="99">
        <f t="shared" si="3"/>
        <v>0.84570339098461111</v>
      </c>
      <c r="I22" s="84" t="s">
        <v>57</v>
      </c>
      <c r="J22" s="85">
        <v>0.92</v>
      </c>
    </row>
    <row r="23" spans="2:12" ht="16.5" customHeight="1" x14ac:dyDescent="0.2">
      <c r="B23" s="96" t="str">
        <f t="shared" si="4"/>
        <v>taboola</v>
      </c>
      <c r="C23" s="105">
        <v>430</v>
      </c>
      <c r="D23" s="98">
        <f t="shared" si="5"/>
        <v>40.444893832153696</v>
      </c>
      <c r="E23" s="98">
        <f>J49</f>
        <v>60</v>
      </c>
      <c r="F23" s="97">
        <f t="shared" si="2"/>
        <v>289.45</v>
      </c>
      <c r="G23" s="99">
        <f t="shared" si="3"/>
        <v>1.4834999999999998</v>
      </c>
      <c r="I23" s="86" t="s">
        <v>23</v>
      </c>
      <c r="J23" s="87">
        <v>0.82</v>
      </c>
    </row>
    <row r="24" spans="2:12" ht="16.5" customHeight="1" x14ac:dyDescent="0.2">
      <c r="B24" s="96" t="str">
        <f>B15</f>
        <v>search</v>
      </c>
      <c r="C24" s="105">
        <v>125</v>
      </c>
      <c r="D24" s="98">
        <f>D15/C24</f>
        <v>214.2608695652174</v>
      </c>
      <c r="E24" s="98">
        <f>J62</f>
        <v>170</v>
      </c>
      <c r="F24" s="97">
        <f>E15/E24</f>
        <v>155.10588235294117</v>
      </c>
      <c r="G24" s="99">
        <f t="shared" si="3"/>
        <v>0.79342532467532467</v>
      </c>
    </row>
    <row r="25" spans="2:12" ht="16.5" customHeight="1" x14ac:dyDescent="0.2">
      <c r="B25" s="100" t="s">
        <v>23</v>
      </c>
      <c r="C25" s="101">
        <f>D16/D25</f>
        <v>161.01422949571278</v>
      </c>
      <c r="D25" s="102">
        <f>SUM(D20:D24)</f>
        <v>1080.1097767752976</v>
      </c>
      <c r="E25" s="102">
        <f>SUM(E20:E24)</f>
        <v>1079</v>
      </c>
      <c r="F25" s="103">
        <f>E16/E25</f>
        <v>160.03336422613532</v>
      </c>
      <c r="G25" s="104">
        <f>E25/D25</f>
        <v>0.998972533348776</v>
      </c>
    </row>
    <row r="27" spans="2:12" ht="16.5" customHeight="1" x14ac:dyDescent="0.2">
      <c r="I27" s="91"/>
      <c r="J27" s="91"/>
    </row>
    <row r="28" spans="2:12" ht="16.5" customHeight="1" x14ac:dyDescent="0.2">
      <c r="B28" s="328" t="s">
        <v>54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</row>
    <row r="29" spans="2:12" ht="16.5" customHeight="1" x14ac:dyDescent="0.2">
      <c r="B29" s="328"/>
      <c r="C29" s="328"/>
      <c r="D29" s="328"/>
      <c r="E29" s="328"/>
      <c r="F29" s="328"/>
      <c r="G29" s="328"/>
      <c r="H29" s="328"/>
      <c r="I29" s="328"/>
      <c r="J29" s="328"/>
      <c r="K29" s="328"/>
      <c r="L29" s="328"/>
    </row>
    <row r="30" spans="2:12" ht="16.5" customHeight="1" x14ac:dyDescent="0.2">
      <c r="I30" s="91"/>
      <c r="J30" s="91"/>
    </row>
    <row r="31" spans="2:12" ht="16.5" customHeight="1" x14ac:dyDescent="0.2">
      <c r="B31" s="330" t="s">
        <v>183</v>
      </c>
      <c r="C31" s="330"/>
      <c r="D31" s="330"/>
      <c r="E31" s="330"/>
      <c r="F31" s="330"/>
      <c r="G31" s="330"/>
      <c r="H31" s="330"/>
      <c r="I31" s="330"/>
      <c r="J31" s="330"/>
      <c r="K31" s="330"/>
      <c r="L31" s="330"/>
    </row>
    <row r="32" spans="2:12" ht="16.5" customHeight="1" x14ac:dyDescent="0.2">
      <c r="B32" s="92" t="s">
        <v>12</v>
      </c>
      <c r="C32" s="92" t="s">
        <v>13</v>
      </c>
      <c r="D32" s="92" t="s">
        <v>14</v>
      </c>
      <c r="E32" s="92" t="s">
        <v>15</v>
      </c>
      <c r="F32" s="92" t="s">
        <v>16</v>
      </c>
      <c r="G32" s="92" t="s">
        <v>17</v>
      </c>
      <c r="H32" s="92" t="s">
        <v>18</v>
      </c>
      <c r="I32" s="92" t="s">
        <v>19</v>
      </c>
      <c r="J32" s="92" t="s">
        <v>22</v>
      </c>
      <c r="K32" s="92" t="s">
        <v>24</v>
      </c>
      <c r="L32" s="92" t="s">
        <v>25</v>
      </c>
    </row>
    <row r="33" spans="2:15" ht="16.5" customHeight="1" x14ac:dyDescent="0.2">
      <c r="B33" s="96" t="str">
        <f>B10</f>
        <v>FACEBOOK SOCIAL</v>
      </c>
      <c r="C33" s="97">
        <v>0</v>
      </c>
      <c r="D33" s="98">
        <v>0</v>
      </c>
      <c r="E33" s="98">
        <v>0</v>
      </c>
      <c r="F33" s="113" t="e">
        <f t="shared" ref="F33:F34" si="6">D33/E33</f>
        <v>#DIV/0!</v>
      </c>
      <c r="G33" s="98">
        <v>0</v>
      </c>
      <c r="H33" s="99" t="e">
        <f>G33/D33</f>
        <v>#DIV/0!</v>
      </c>
      <c r="I33" s="105" t="e">
        <f>C33/G33</f>
        <v>#DIV/0!</v>
      </c>
      <c r="J33" s="98">
        <v>0</v>
      </c>
      <c r="K33" s="99" t="e">
        <f>J33/G33</f>
        <v>#DIV/0!</v>
      </c>
      <c r="L33" s="97" t="e">
        <f>C33/J33</f>
        <v>#DIV/0!</v>
      </c>
    </row>
    <row r="34" spans="2:15" ht="16.5" customHeight="1" x14ac:dyDescent="0.2">
      <c r="B34" s="106" t="s">
        <v>23</v>
      </c>
      <c r="C34" s="107">
        <f>SUM(C33)</f>
        <v>0</v>
      </c>
      <c r="D34" s="108">
        <f>SUM(D33)</f>
        <v>0</v>
      </c>
      <c r="E34" s="108">
        <f>E33</f>
        <v>0</v>
      </c>
      <c r="F34" s="116" t="e">
        <f t="shared" si="6"/>
        <v>#DIV/0!</v>
      </c>
      <c r="G34" s="108">
        <f>SUM(G33)</f>
        <v>0</v>
      </c>
      <c r="H34" s="109" t="e">
        <f>G34/D34</f>
        <v>#DIV/0!</v>
      </c>
      <c r="I34" s="110" t="e">
        <f>C34/G34</f>
        <v>#DIV/0!</v>
      </c>
      <c r="J34" s="108">
        <f>J33</f>
        <v>0</v>
      </c>
      <c r="K34" s="109" t="e">
        <f>J34/G34</f>
        <v>#DIV/0!</v>
      </c>
      <c r="L34" s="107" t="e">
        <f>C34/J34</f>
        <v>#DIV/0!</v>
      </c>
    </row>
    <row r="35" spans="2:15" ht="16.5" customHeight="1" x14ac:dyDescent="0.2">
      <c r="I35" s="91"/>
      <c r="J35" s="91"/>
    </row>
    <row r="36" spans="2:15" ht="16.5" customHeight="1" x14ac:dyDescent="0.2">
      <c r="B36" s="330" t="s">
        <v>184</v>
      </c>
      <c r="C36" s="330"/>
      <c r="D36" s="330"/>
      <c r="E36" s="330"/>
      <c r="F36" s="330"/>
      <c r="G36" s="330"/>
      <c r="H36" s="330"/>
      <c r="I36" s="330"/>
      <c r="J36" s="330"/>
      <c r="K36" s="330"/>
      <c r="L36" s="330"/>
    </row>
    <row r="37" spans="2:15" ht="16.5" customHeight="1" x14ac:dyDescent="0.2">
      <c r="B37" s="92" t="s">
        <v>12</v>
      </c>
      <c r="C37" s="92" t="s">
        <v>13</v>
      </c>
      <c r="D37" s="92" t="s">
        <v>14</v>
      </c>
      <c r="E37" s="92" t="s">
        <v>15</v>
      </c>
      <c r="F37" s="92" t="s">
        <v>16</v>
      </c>
      <c r="G37" s="92" t="s">
        <v>17</v>
      </c>
      <c r="H37" s="92" t="s">
        <v>18</v>
      </c>
      <c r="I37" s="92" t="s">
        <v>19</v>
      </c>
      <c r="J37" s="92" t="s">
        <v>22</v>
      </c>
      <c r="K37" s="92" t="s">
        <v>24</v>
      </c>
      <c r="L37" s="92" t="s">
        <v>25</v>
      </c>
    </row>
    <row r="38" spans="2:15" ht="16.5" customHeight="1" x14ac:dyDescent="0.2">
      <c r="B38" s="96" t="str">
        <f>B11</f>
        <v>lead gen - shopping il</v>
      </c>
      <c r="C38" s="97">
        <v>27575</v>
      </c>
      <c r="D38" s="98">
        <v>829373</v>
      </c>
      <c r="E38" s="98">
        <v>251680</v>
      </c>
      <c r="F38" s="113">
        <f t="shared" ref="F38:F39" si="7">D38/E38</f>
        <v>3.2953472663699936</v>
      </c>
      <c r="G38" s="98">
        <v>3741</v>
      </c>
      <c r="H38" s="99">
        <f>G38/D38</f>
        <v>4.5106363481810961E-3</v>
      </c>
      <c r="I38" s="105">
        <f>C38/G38</f>
        <v>7.3710237904303666</v>
      </c>
      <c r="J38" s="98">
        <v>163</v>
      </c>
      <c r="K38" s="99">
        <f>J38/G38</f>
        <v>4.3571237636995455E-2</v>
      </c>
      <c r="L38" s="97">
        <f>C38/J38</f>
        <v>169.17177914110428</v>
      </c>
    </row>
    <row r="39" spans="2:15" ht="16.5" customHeight="1" x14ac:dyDescent="0.2">
      <c r="B39" s="106" t="s">
        <v>23</v>
      </c>
      <c r="C39" s="107">
        <f>SUM(C38)</f>
        <v>27575</v>
      </c>
      <c r="D39" s="108">
        <f>SUM(D38)</f>
        <v>829373</v>
      </c>
      <c r="E39" s="108">
        <f>E38</f>
        <v>251680</v>
      </c>
      <c r="F39" s="116">
        <f t="shared" si="7"/>
        <v>3.2953472663699936</v>
      </c>
      <c r="G39" s="108">
        <f>SUM(G38)</f>
        <v>3741</v>
      </c>
      <c r="H39" s="109">
        <f>G39/D39</f>
        <v>4.5106363481810961E-3</v>
      </c>
      <c r="I39" s="110">
        <f>C39/G39</f>
        <v>7.3710237904303666</v>
      </c>
      <c r="J39" s="108">
        <f>J38</f>
        <v>163</v>
      </c>
      <c r="K39" s="109">
        <f>J39/G39</f>
        <v>4.3571237636995455E-2</v>
      </c>
      <c r="L39" s="107">
        <f>C39/J39</f>
        <v>169.17177914110428</v>
      </c>
    </row>
    <row r="40" spans="2:15" ht="16.5" customHeight="1" x14ac:dyDescent="0.2">
      <c r="I40" s="91"/>
      <c r="J40" s="91"/>
      <c r="O40" s="176"/>
    </row>
    <row r="41" spans="2:15" ht="16.5" customHeight="1" x14ac:dyDescent="0.2">
      <c r="B41" s="330" t="s">
        <v>185</v>
      </c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O41" s="78"/>
    </row>
    <row r="42" spans="2:15" ht="16.5" customHeight="1" x14ac:dyDescent="0.2">
      <c r="B42" s="92" t="s">
        <v>12</v>
      </c>
      <c r="C42" s="92" t="s">
        <v>13</v>
      </c>
      <c r="D42" s="92" t="s">
        <v>14</v>
      </c>
      <c r="E42" s="92" t="s">
        <v>15</v>
      </c>
      <c r="F42" s="92" t="s">
        <v>16</v>
      </c>
      <c r="G42" s="92" t="s">
        <v>17</v>
      </c>
      <c r="H42" s="92" t="s">
        <v>18</v>
      </c>
      <c r="I42" s="92" t="s">
        <v>19</v>
      </c>
      <c r="J42" s="92" t="s">
        <v>22</v>
      </c>
      <c r="K42" s="92" t="s">
        <v>24</v>
      </c>
      <c r="L42" s="92" t="s">
        <v>25</v>
      </c>
      <c r="O42" s="177"/>
    </row>
    <row r="43" spans="2:15" ht="16.5" customHeight="1" x14ac:dyDescent="0.2">
      <c r="B43" s="96" t="str">
        <f>B12</f>
        <v>formentor 1.5</v>
      </c>
      <c r="C43" s="97">
        <v>50648</v>
      </c>
      <c r="D43" s="98">
        <v>1606673</v>
      </c>
      <c r="E43" s="98">
        <v>341171</v>
      </c>
      <c r="F43" s="113">
        <f t="shared" ref="F43:F44" si="8">D43/E43</f>
        <v>4.7092894765381583</v>
      </c>
      <c r="G43" s="98">
        <v>4831</v>
      </c>
      <c r="H43" s="99">
        <f>G43/D43</f>
        <v>3.0068346203614548E-3</v>
      </c>
      <c r="I43" s="105">
        <f>C43/G43</f>
        <v>10.483957772717863</v>
      </c>
      <c r="J43" s="98">
        <v>398</v>
      </c>
      <c r="K43" s="99">
        <f>J43/G43</f>
        <v>8.2384599461809149E-2</v>
      </c>
      <c r="L43" s="97">
        <f>C43/J43</f>
        <v>127.25628140703517</v>
      </c>
    </row>
    <row r="44" spans="2:15" ht="16.5" customHeight="1" x14ac:dyDescent="0.2">
      <c r="B44" s="96" t="str">
        <f>B13</f>
        <v>formentor hybrid</v>
      </c>
      <c r="C44" s="97">
        <v>50718</v>
      </c>
      <c r="D44" s="98">
        <v>966218</v>
      </c>
      <c r="E44" s="98">
        <v>269056</v>
      </c>
      <c r="F44" s="113">
        <f t="shared" si="8"/>
        <v>3.5911408777354898</v>
      </c>
      <c r="G44" s="98">
        <v>3434</v>
      </c>
      <c r="H44" s="99">
        <f t="shared" ref="H44" si="9">G44/D44</f>
        <v>3.5540633687221723E-3</v>
      </c>
      <c r="I44" s="105">
        <f>C44/G44</f>
        <v>14.769365171811298</v>
      </c>
      <c r="J44" s="98">
        <v>288</v>
      </c>
      <c r="K44" s="99">
        <f>J44/G44</f>
        <v>8.3867210250436808E-2</v>
      </c>
      <c r="L44" s="97">
        <f>C44/J44</f>
        <v>176.10416666666666</v>
      </c>
    </row>
    <row r="45" spans="2:15" ht="16.5" customHeight="1" x14ac:dyDescent="0.2">
      <c r="B45" s="106" t="s">
        <v>23</v>
      </c>
      <c r="C45" s="107">
        <f>SUM(C43:C44)</f>
        <v>101366</v>
      </c>
      <c r="D45" s="108">
        <f>SUM(D43:D44)</f>
        <v>2572891</v>
      </c>
      <c r="E45" s="108" t="s">
        <v>71</v>
      </c>
      <c r="F45" s="116" t="s">
        <v>71</v>
      </c>
      <c r="G45" s="108">
        <f>SUM(G43:G44)</f>
        <v>8265</v>
      </c>
      <c r="H45" s="109">
        <f>G45/D45</f>
        <v>3.2123397376725249E-3</v>
      </c>
      <c r="I45" s="110">
        <f>C45/G45</f>
        <v>12.264488808227465</v>
      </c>
      <c r="J45" s="108">
        <f>SUM(J43:J44)</f>
        <v>686</v>
      </c>
      <c r="K45" s="109">
        <f>J45/G45</f>
        <v>8.3000604960677557E-2</v>
      </c>
      <c r="L45" s="107">
        <f>C45/J45</f>
        <v>147.76384839650146</v>
      </c>
    </row>
    <row r="47" spans="2:15" ht="16.5" customHeight="1" x14ac:dyDescent="0.2">
      <c r="B47" s="330" t="s">
        <v>146</v>
      </c>
      <c r="C47" s="330"/>
      <c r="D47" s="330"/>
      <c r="E47" s="330"/>
      <c r="F47" s="330"/>
      <c r="G47" s="330"/>
      <c r="H47" s="330"/>
      <c r="I47" s="330"/>
      <c r="J47" s="330"/>
      <c r="K47" s="330"/>
      <c r="L47" s="330"/>
    </row>
    <row r="48" spans="2:15" ht="16.5" customHeight="1" x14ac:dyDescent="0.2">
      <c r="B48" s="92" t="s">
        <v>12</v>
      </c>
      <c r="C48" s="92" t="s">
        <v>13</v>
      </c>
      <c r="D48" s="92" t="s">
        <v>14</v>
      </c>
      <c r="E48" s="92" t="s">
        <v>17</v>
      </c>
      <c r="F48" s="92" t="s">
        <v>18</v>
      </c>
      <c r="G48" s="92" t="s">
        <v>19</v>
      </c>
      <c r="H48" s="92" t="s">
        <v>20</v>
      </c>
      <c r="I48" s="92" t="s">
        <v>21</v>
      </c>
      <c r="J48" s="92" t="s">
        <v>22</v>
      </c>
      <c r="K48" s="92" t="s">
        <v>24</v>
      </c>
      <c r="L48" s="92" t="s">
        <v>25</v>
      </c>
    </row>
    <row r="49" spans="2:14" ht="16.5" customHeight="1" x14ac:dyDescent="0.2">
      <c r="B49" s="96" t="str">
        <f>B14</f>
        <v>taboola</v>
      </c>
      <c r="C49" s="97">
        <v>17367</v>
      </c>
      <c r="D49" s="98">
        <v>6058709</v>
      </c>
      <c r="E49" s="98">
        <v>21115</v>
      </c>
      <c r="F49" s="99">
        <f>E49/D49</f>
        <v>3.4850658778957694E-3</v>
      </c>
      <c r="G49" s="105">
        <f>C49/E49</f>
        <v>0.82249585602652142</v>
      </c>
      <c r="H49" s="98">
        <v>40</v>
      </c>
      <c r="I49" s="98">
        <v>20</v>
      </c>
      <c r="J49" s="98">
        <f>H49+I49</f>
        <v>60</v>
      </c>
      <c r="K49" s="99">
        <f>J49/E49</f>
        <v>2.8415818138763913E-3</v>
      </c>
      <c r="L49" s="97">
        <f>C49/J49</f>
        <v>289.45</v>
      </c>
    </row>
    <row r="50" spans="2:14" ht="16.5" customHeight="1" x14ac:dyDescent="0.2">
      <c r="B50" s="106" t="s">
        <v>23</v>
      </c>
      <c r="C50" s="107">
        <f>SUM(C49)</f>
        <v>17367</v>
      </c>
      <c r="D50" s="108">
        <f>SUM(D49)</f>
        <v>6058709</v>
      </c>
      <c r="E50" s="108">
        <f>E49</f>
        <v>21115</v>
      </c>
      <c r="F50" s="109">
        <f>E50/D50</f>
        <v>3.4850658778957694E-3</v>
      </c>
      <c r="G50" s="110">
        <f>C50/E50</f>
        <v>0.82249585602652142</v>
      </c>
      <c r="H50" s="108">
        <f>H49</f>
        <v>40</v>
      </c>
      <c r="I50" s="108">
        <f>I49</f>
        <v>20</v>
      </c>
      <c r="J50" s="108">
        <f>J49</f>
        <v>60</v>
      </c>
      <c r="K50" s="109">
        <f>K49</f>
        <v>2.8415818138763913E-3</v>
      </c>
      <c r="L50" s="107">
        <f>C50/J50</f>
        <v>289.45</v>
      </c>
    </row>
    <row r="52" spans="2:14" ht="16.5" customHeight="1" x14ac:dyDescent="0.2">
      <c r="B52" s="330" t="s">
        <v>26</v>
      </c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N52" s="171"/>
    </row>
    <row r="53" spans="2:14" ht="16.5" customHeight="1" x14ac:dyDescent="0.2">
      <c r="B53" s="92" t="s">
        <v>12</v>
      </c>
      <c r="C53" s="92" t="s">
        <v>13</v>
      </c>
      <c r="D53" s="92" t="s">
        <v>14</v>
      </c>
      <c r="E53" s="92" t="s">
        <v>17</v>
      </c>
      <c r="F53" s="92" t="s">
        <v>18</v>
      </c>
      <c r="G53" s="92" t="s">
        <v>19</v>
      </c>
      <c r="H53" s="92" t="s">
        <v>20</v>
      </c>
      <c r="I53" s="92" t="s">
        <v>21</v>
      </c>
      <c r="J53" s="92" t="s">
        <v>22</v>
      </c>
      <c r="K53" s="92" t="s">
        <v>24</v>
      </c>
      <c r="L53" s="92" t="s">
        <v>25</v>
      </c>
    </row>
    <row r="54" spans="2:14" ht="16.5" customHeight="1" x14ac:dyDescent="0.2">
      <c r="B54" s="117" t="s">
        <v>59</v>
      </c>
      <c r="C54" s="97">
        <v>10439</v>
      </c>
      <c r="D54" s="98">
        <v>18245</v>
      </c>
      <c r="E54" s="98">
        <v>7258</v>
      </c>
      <c r="F54" s="99">
        <f>E54/D54</f>
        <v>0.39780761852562346</v>
      </c>
      <c r="G54" s="105">
        <f>C54/E54</f>
        <v>1.43827500688895</v>
      </c>
      <c r="H54" s="98">
        <v>36</v>
      </c>
      <c r="I54" s="98">
        <v>39</v>
      </c>
      <c r="J54" s="98">
        <f t="shared" ref="J54:J61" si="10">H54+I54</f>
        <v>75</v>
      </c>
      <c r="K54" s="99">
        <f t="shared" ref="K54:K62" si="11">J54/E54</f>
        <v>1.0333425186001654E-2</v>
      </c>
      <c r="L54" s="97">
        <f t="shared" ref="L54:L62" si="12">C54/J54</f>
        <v>139.18666666666667</v>
      </c>
    </row>
    <row r="55" spans="2:14" ht="16.5" customHeight="1" x14ac:dyDescent="0.2">
      <c r="B55" s="117" t="s">
        <v>60</v>
      </c>
      <c r="C55" s="97">
        <v>3201</v>
      </c>
      <c r="D55" s="98">
        <v>6641</v>
      </c>
      <c r="E55" s="98">
        <v>1935</v>
      </c>
      <c r="F55" s="99">
        <f t="shared" ref="F55:F62" si="13">E55/D55</f>
        <v>0.29137178135822916</v>
      </c>
      <c r="G55" s="105">
        <f t="shared" ref="G55:G61" si="14">C55/E55</f>
        <v>1.6542635658914728</v>
      </c>
      <c r="H55" s="98">
        <v>7</v>
      </c>
      <c r="I55" s="98">
        <v>26</v>
      </c>
      <c r="J55" s="98">
        <f t="shared" si="10"/>
        <v>33</v>
      </c>
      <c r="K55" s="99">
        <f t="shared" si="11"/>
        <v>1.7054263565891473E-2</v>
      </c>
      <c r="L55" s="97">
        <f t="shared" si="12"/>
        <v>97</v>
      </c>
    </row>
    <row r="56" spans="2:14" ht="16.5" customHeight="1" x14ac:dyDescent="0.2">
      <c r="B56" s="117" t="s">
        <v>61</v>
      </c>
      <c r="C56" s="97">
        <v>3874</v>
      </c>
      <c r="D56" s="98">
        <v>11274</v>
      </c>
      <c r="E56" s="98">
        <v>2864</v>
      </c>
      <c r="F56" s="99">
        <f t="shared" si="13"/>
        <v>0.25403583466382829</v>
      </c>
      <c r="G56" s="105">
        <f t="shared" si="14"/>
        <v>1.3526536312849162</v>
      </c>
      <c r="H56" s="98">
        <v>18</v>
      </c>
      <c r="I56" s="98">
        <v>9</v>
      </c>
      <c r="J56" s="98">
        <f t="shared" si="10"/>
        <v>27</v>
      </c>
      <c r="K56" s="99">
        <f t="shared" si="11"/>
        <v>9.4273743016759781E-3</v>
      </c>
      <c r="L56" s="97">
        <f t="shared" si="12"/>
        <v>143.4814814814815</v>
      </c>
    </row>
    <row r="57" spans="2:14" ht="16.5" customHeight="1" x14ac:dyDescent="0.2">
      <c r="B57" s="117" t="s">
        <v>62</v>
      </c>
      <c r="C57" s="97">
        <v>6054</v>
      </c>
      <c r="D57" s="98">
        <v>5313</v>
      </c>
      <c r="E57" s="98">
        <v>1420</v>
      </c>
      <c r="F57" s="99">
        <f t="shared" si="13"/>
        <v>0.26726896292113683</v>
      </c>
      <c r="G57" s="105">
        <f t="shared" si="14"/>
        <v>4.2633802816901412</v>
      </c>
      <c r="H57" s="98">
        <v>9</v>
      </c>
      <c r="I57" s="98">
        <v>7</v>
      </c>
      <c r="J57" s="98">
        <f t="shared" si="10"/>
        <v>16</v>
      </c>
      <c r="K57" s="99">
        <f t="shared" si="11"/>
        <v>1.1267605633802818E-2</v>
      </c>
      <c r="L57" s="97">
        <f t="shared" si="12"/>
        <v>378.375</v>
      </c>
    </row>
    <row r="58" spans="2:14" ht="16.5" customHeight="1" x14ac:dyDescent="0.2">
      <c r="B58" s="117" t="s">
        <v>53</v>
      </c>
      <c r="C58" s="97">
        <v>1108</v>
      </c>
      <c r="D58" s="98">
        <v>1797</v>
      </c>
      <c r="E58" s="98">
        <v>341</v>
      </c>
      <c r="F58" s="99">
        <f t="shared" si="13"/>
        <v>0.1897607122982749</v>
      </c>
      <c r="G58" s="105">
        <f t="shared" si="14"/>
        <v>3.2492668621700878</v>
      </c>
      <c r="H58" s="98">
        <v>1</v>
      </c>
      <c r="I58" s="98">
        <v>1</v>
      </c>
      <c r="J58" s="98">
        <f t="shared" si="10"/>
        <v>2</v>
      </c>
      <c r="K58" s="99">
        <f t="shared" si="11"/>
        <v>5.8651026392961877E-3</v>
      </c>
      <c r="L58" s="97">
        <f t="shared" si="12"/>
        <v>554</v>
      </c>
    </row>
    <row r="59" spans="2:14" ht="16.5" customHeight="1" x14ac:dyDescent="0.2">
      <c r="B59" s="117" t="s">
        <v>63</v>
      </c>
      <c r="C59" s="97">
        <v>1206</v>
      </c>
      <c r="D59" s="98">
        <v>2181</v>
      </c>
      <c r="E59" s="98">
        <v>814</v>
      </c>
      <c r="F59" s="99">
        <f t="shared" si="13"/>
        <v>0.37322329206785876</v>
      </c>
      <c r="G59" s="105">
        <f t="shared" si="14"/>
        <v>1.4815724815724816</v>
      </c>
      <c r="H59" s="98">
        <v>5</v>
      </c>
      <c r="I59" s="98">
        <v>2</v>
      </c>
      <c r="J59" s="98">
        <f t="shared" si="10"/>
        <v>7</v>
      </c>
      <c r="K59" s="99">
        <f t="shared" si="11"/>
        <v>8.5995085995085995E-3</v>
      </c>
      <c r="L59" s="97">
        <f t="shared" si="12"/>
        <v>172.28571428571428</v>
      </c>
    </row>
    <row r="60" spans="2:14" ht="16.5" customHeight="1" x14ac:dyDescent="0.2">
      <c r="B60" s="117" t="s">
        <v>57</v>
      </c>
      <c r="C60" s="97">
        <v>147</v>
      </c>
      <c r="D60" s="98">
        <v>187</v>
      </c>
      <c r="E60" s="98">
        <v>77</v>
      </c>
      <c r="F60" s="99">
        <f t="shared" si="13"/>
        <v>0.41176470588235292</v>
      </c>
      <c r="G60" s="105">
        <f t="shared" si="14"/>
        <v>1.9090909090909092</v>
      </c>
      <c r="H60" s="98">
        <v>5</v>
      </c>
      <c r="I60" s="98">
        <v>2</v>
      </c>
      <c r="J60" s="98">
        <f t="shared" si="10"/>
        <v>7</v>
      </c>
      <c r="K60" s="99">
        <f t="shared" si="11"/>
        <v>9.0909090909090912E-2</v>
      </c>
      <c r="L60" s="97">
        <f t="shared" si="12"/>
        <v>21</v>
      </c>
    </row>
    <row r="61" spans="2:14" ht="16.5" customHeight="1" x14ac:dyDescent="0.2">
      <c r="B61" s="117" t="s">
        <v>64</v>
      </c>
      <c r="C61" s="97">
        <v>339</v>
      </c>
      <c r="D61" s="98">
        <v>1178</v>
      </c>
      <c r="E61" s="98">
        <v>48</v>
      </c>
      <c r="F61" s="99">
        <f t="shared" si="13"/>
        <v>4.074702886247878E-2</v>
      </c>
      <c r="G61" s="105">
        <f t="shared" si="14"/>
        <v>7.0625</v>
      </c>
      <c r="H61" s="98">
        <v>0</v>
      </c>
      <c r="I61" s="98">
        <v>3</v>
      </c>
      <c r="J61" s="98">
        <f t="shared" si="10"/>
        <v>3</v>
      </c>
      <c r="K61" s="99">
        <f t="shared" si="11"/>
        <v>6.25E-2</v>
      </c>
      <c r="L61" s="97">
        <f t="shared" si="12"/>
        <v>113</v>
      </c>
    </row>
    <row r="62" spans="2:14" ht="16.5" customHeight="1" x14ac:dyDescent="0.2">
      <c r="B62" s="106" t="s">
        <v>23</v>
      </c>
      <c r="C62" s="107">
        <f>SUM(C54:C61)</f>
        <v>26368</v>
      </c>
      <c r="D62" s="108">
        <f>SUM(D54:D61)</f>
        <v>46816</v>
      </c>
      <c r="E62" s="108">
        <f>SUM(E54:E61)</f>
        <v>14757</v>
      </c>
      <c r="F62" s="109">
        <f t="shared" si="13"/>
        <v>0.31521274777853725</v>
      </c>
      <c r="G62" s="110">
        <f>C62/E62</f>
        <v>1.786813037880328</v>
      </c>
      <c r="H62" s="108">
        <f>SUM(H54:H61)</f>
        <v>81</v>
      </c>
      <c r="I62" s="108">
        <f>SUM(I54:I61)</f>
        <v>89</v>
      </c>
      <c r="J62" s="108">
        <f>SUM(J54:J61)</f>
        <v>170</v>
      </c>
      <c r="K62" s="109">
        <f t="shared" si="11"/>
        <v>1.1519956630751508E-2</v>
      </c>
      <c r="L62" s="107">
        <f t="shared" si="12"/>
        <v>155.10588235294117</v>
      </c>
    </row>
    <row r="65" spans="2:12" ht="16.5" customHeight="1" x14ac:dyDescent="0.2">
      <c r="B65" s="328" t="s">
        <v>56</v>
      </c>
      <c r="C65" s="328"/>
      <c r="D65" s="328"/>
      <c r="E65" s="328"/>
      <c r="F65" s="328"/>
      <c r="G65" s="328"/>
      <c r="H65" s="328"/>
      <c r="I65" s="328"/>
      <c r="J65" s="328"/>
      <c r="K65" s="328"/>
      <c r="L65" s="328"/>
    </row>
    <row r="66" spans="2:12" ht="16.5" customHeight="1" x14ac:dyDescent="0.2"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</row>
    <row r="69" spans="2:12" ht="16.5" customHeight="1" x14ac:dyDescent="0.2">
      <c r="B69" s="325" t="s">
        <v>186</v>
      </c>
      <c r="C69" s="326"/>
      <c r="D69" s="326"/>
      <c r="E69" s="326"/>
      <c r="F69" s="326"/>
      <c r="G69" s="326"/>
      <c r="H69" s="326"/>
      <c r="I69" s="326"/>
      <c r="J69" s="327"/>
    </row>
    <row r="70" spans="2:12" ht="16.5" customHeight="1" x14ac:dyDescent="0.2">
      <c r="B70" s="79" t="s">
        <v>35</v>
      </c>
      <c r="C70" s="79" t="s">
        <v>36</v>
      </c>
      <c r="D70" s="79" t="s">
        <v>37</v>
      </c>
      <c r="E70" s="79" t="s">
        <v>8</v>
      </c>
      <c r="F70" s="79" t="s">
        <v>18</v>
      </c>
      <c r="G70" s="79" t="s">
        <v>19</v>
      </c>
      <c r="H70" s="79" t="s">
        <v>2</v>
      </c>
      <c r="I70" s="79" t="s">
        <v>5</v>
      </c>
      <c r="J70" s="79" t="s">
        <v>38</v>
      </c>
    </row>
    <row r="71" spans="2:12" ht="16.5" customHeight="1" x14ac:dyDescent="0.2">
      <c r="B71" s="84" t="s">
        <v>55</v>
      </c>
      <c r="C71" s="82">
        <v>8990</v>
      </c>
      <c r="D71" s="119">
        <v>218628</v>
      </c>
      <c r="E71" s="119">
        <v>40332</v>
      </c>
      <c r="F71" s="85">
        <f>E71/D71</f>
        <v>0.18447774301553324</v>
      </c>
      <c r="G71" s="120">
        <f>C71/E71</f>
        <v>0.2228999305762174</v>
      </c>
      <c r="H71" s="84">
        <v>59</v>
      </c>
      <c r="I71" s="82">
        <f t="shared" ref="I71:I76" si="15">C71/H71</f>
        <v>152.37288135593221</v>
      </c>
      <c r="J71" s="85">
        <f t="shared" ref="J71:J76" si="16">H71/E71</f>
        <v>1.4628582763066547E-3</v>
      </c>
    </row>
    <row r="72" spans="2:12" ht="16.5" customHeight="1" x14ac:dyDescent="0.2">
      <c r="B72" s="84" t="s">
        <v>150</v>
      </c>
      <c r="C72" s="82">
        <v>8824</v>
      </c>
      <c r="D72" s="119">
        <v>398550</v>
      </c>
      <c r="E72" s="119">
        <v>163855</v>
      </c>
      <c r="F72" s="85">
        <f t="shared" ref="F72:F76" si="17">E72/D72</f>
        <v>0.41112783841425166</v>
      </c>
      <c r="G72" s="120">
        <f t="shared" ref="G72:G76" si="18">C72/E72</f>
        <v>5.3852491532147329E-2</v>
      </c>
      <c r="H72" s="84">
        <v>47</v>
      </c>
      <c r="I72" s="82">
        <f t="shared" si="15"/>
        <v>187.74468085106383</v>
      </c>
      <c r="J72" s="85">
        <f t="shared" si="16"/>
        <v>2.8683897348265232E-4</v>
      </c>
    </row>
    <row r="73" spans="2:12" ht="16.5" customHeight="1" x14ac:dyDescent="0.2">
      <c r="B73" s="84" t="s">
        <v>187</v>
      </c>
      <c r="C73" s="82">
        <v>5644</v>
      </c>
      <c r="D73" s="119">
        <v>139087</v>
      </c>
      <c r="E73" s="119">
        <v>67790</v>
      </c>
      <c r="F73" s="85">
        <f t="shared" si="17"/>
        <v>0.48739278293442234</v>
      </c>
      <c r="G73" s="120">
        <f t="shared" si="18"/>
        <v>8.3257117568962979E-2</v>
      </c>
      <c r="H73" s="84">
        <v>32</v>
      </c>
      <c r="I73" s="82">
        <f t="shared" si="15"/>
        <v>176.375</v>
      </c>
      <c r="J73" s="85">
        <f t="shared" si="16"/>
        <v>4.7204602448738754E-4</v>
      </c>
    </row>
    <row r="74" spans="2:12" ht="17.25" customHeight="1" x14ac:dyDescent="0.2">
      <c r="B74" s="84" t="s">
        <v>65</v>
      </c>
      <c r="C74" s="82">
        <v>875</v>
      </c>
      <c r="D74" s="119">
        <v>25937</v>
      </c>
      <c r="E74" s="119">
        <v>17445</v>
      </c>
      <c r="F74" s="85">
        <f t="shared" si="17"/>
        <v>0.67259127886802639</v>
      </c>
      <c r="G74" s="120">
        <f t="shared" si="18"/>
        <v>5.0157638291774144E-2</v>
      </c>
      <c r="H74" s="84">
        <v>6</v>
      </c>
      <c r="I74" s="82">
        <f t="shared" si="15"/>
        <v>145.83333333333334</v>
      </c>
      <c r="J74" s="85">
        <f t="shared" si="16"/>
        <v>3.4393809114359415E-4</v>
      </c>
    </row>
    <row r="75" spans="2:12" ht="16.5" customHeight="1" x14ac:dyDescent="0.2">
      <c r="B75" s="84" t="s">
        <v>188</v>
      </c>
      <c r="C75" s="82">
        <v>3241</v>
      </c>
      <c r="D75" s="119">
        <v>47171</v>
      </c>
      <c r="E75" s="119">
        <v>5947</v>
      </c>
      <c r="F75" s="85">
        <f t="shared" si="17"/>
        <v>0.12607322295478154</v>
      </c>
      <c r="G75" s="120">
        <f t="shared" si="18"/>
        <v>0.54498066251891708</v>
      </c>
      <c r="H75" s="84">
        <v>19</v>
      </c>
      <c r="I75" s="82">
        <f t="shared" si="15"/>
        <v>170.57894736842104</v>
      </c>
      <c r="J75" s="85">
        <f t="shared" si="16"/>
        <v>3.1948881789137379E-3</v>
      </c>
    </row>
    <row r="76" spans="2:12" ht="16.5" customHeight="1" x14ac:dyDescent="0.2">
      <c r="B76" s="124" t="s">
        <v>23</v>
      </c>
      <c r="C76" s="125">
        <f>SUM(C71:C75)</f>
        <v>27574</v>
      </c>
      <c r="D76" s="126">
        <f>SUM(D71:D75)</f>
        <v>829373</v>
      </c>
      <c r="E76" s="126">
        <f>SUM(E71:E75)</f>
        <v>295369</v>
      </c>
      <c r="F76" s="127">
        <f t="shared" si="17"/>
        <v>0.35613529738730343</v>
      </c>
      <c r="G76" s="128">
        <f t="shared" si="18"/>
        <v>9.3354414308881431E-2</v>
      </c>
      <c r="H76" s="126">
        <f>SUM(H71:H75)</f>
        <v>163</v>
      </c>
      <c r="I76" s="125">
        <f t="shared" si="15"/>
        <v>169.16564417177915</v>
      </c>
      <c r="J76" s="127">
        <f t="shared" si="16"/>
        <v>5.5185209009747129E-4</v>
      </c>
    </row>
    <row r="77" spans="2:12" ht="16.5" customHeight="1" x14ac:dyDescent="0.2">
      <c r="B77" s="155"/>
      <c r="C77" s="155"/>
      <c r="D77" s="155"/>
      <c r="E77" s="155"/>
      <c r="F77" s="155"/>
      <c r="G77" s="155"/>
      <c r="H77" s="155"/>
      <c r="I77" s="155"/>
      <c r="J77" s="155"/>
    </row>
    <row r="78" spans="2:12" ht="12.75" x14ac:dyDescent="0.2">
      <c r="B78" s="325" t="s">
        <v>155</v>
      </c>
      <c r="C78" s="326"/>
      <c r="D78" s="326"/>
      <c r="E78" s="326"/>
      <c r="F78" s="326"/>
      <c r="G78" s="326"/>
      <c r="H78" s="326"/>
      <c r="I78" s="326"/>
      <c r="J78" s="327"/>
    </row>
    <row r="79" spans="2:12" ht="16.5" customHeight="1" x14ac:dyDescent="0.2">
      <c r="B79" s="79" t="s">
        <v>35</v>
      </c>
      <c r="C79" s="79" t="s">
        <v>36</v>
      </c>
      <c r="D79" s="79" t="s">
        <v>37</v>
      </c>
      <c r="E79" s="79" t="s">
        <v>8</v>
      </c>
      <c r="F79" s="79" t="s">
        <v>18</v>
      </c>
      <c r="G79" s="79" t="s">
        <v>19</v>
      </c>
      <c r="H79" s="79" t="s">
        <v>2</v>
      </c>
      <c r="I79" s="79" t="s">
        <v>5</v>
      </c>
      <c r="J79" s="79" t="s">
        <v>38</v>
      </c>
    </row>
    <row r="80" spans="2:12" ht="16.5" customHeight="1" x14ac:dyDescent="0.2">
      <c r="B80" s="84" t="s">
        <v>55</v>
      </c>
      <c r="C80" s="82">
        <v>21635</v>
      </c>
      <c r="D80" s="119">
        <v>642765</v>
      </c>
      <c r="E80" s="119">
        <v>3254</v>
      </c>
      <c r="F80" s="85">
        <f>E80/D80</f>
        <v>5.0625034032655792E-3</v>
      </c>
      <c r="G80" s="120">
        <f>C80/E80</f>
        <v>6.6487400122925626</v>
      </c>
      <c r="H80" s="84">
        <v>179</v>
      </c>
      <c r="I80" s="82">
        <f t="shared" ref="I80:I87" si="19">C80/H80</f>
        <v>120.8659217877095</v>
      </c>
      <c r="J80" s="85">
        <f t="shared" ref="J80:J87" si="20">H80/E80</f>
        <v>5.5009219422249539E-2</v>
      </c>
    </row>
    <row r="81" spans="2:10" ht="16.5" customHeight="1" x14ac:dyDescent="0.2">
      <c r="B81" s="84" t="s">
        <v>187</v>
      </c>
      <c r="C81" s="82">
        <v>16878</v>
      </c>
      <c r="D81" s="119">
        <v>550625</v>
      </c>
      <c r="E81" s="119">
        <v>2231</v>
      </c>
      <c r="F81" s="85">
        <f t="shared" ref="F81:F87" si="21">E81/D81</f>
        <v>4.0517593643586832E-3</v>
      </c>
      <c r="G81" s="120">
        <f t="shared" ref="G81:G87" si="22">C81/E81</f>
        <v>7.5652173913043477</v>
      </c>
      <c r="H81" s="84">
        <v>177</v>
      </c>
      <c r="I81" s="82">
        <f t="shared" si="19"/>
        <v>95.355932203389827</v>
      </c>
      <c r="J81" s="85">
        <f t="shared" si="20"/>
        <v>7.9336620349619011E-2</v>
      </c>
    </row>
    <row r="82" spans="2:10" ht="16.5" customHeight="1" x14ac:dyDescent="0.2">
      <c r="B82" s="84" t="s">
        <v>150</v>
      </c>
      <c r="C82" s="82">
        <v>4044</v>
      </c>
      <c r="D82" s="119">
        <v>217011</v>
      </c>
      <c r="E82" s="84">
        <v>694</v>
      </c>
      <c r="F82" s="85">
        <f t="shared" si="21"/>
        <v>3.1979945717037386E-3</v>
      </c>
      <c r="G82" s="120">
        <f t="shared" si="22"/>
        <v>5.8270893371757921</v>
      </c>
      <c r="H82" s="84">
        <v>27</v>
      </c>
      <c r="I82" s="82">
        <f t="shared" si="19"/>
        <v>149.77777777777777</v>
      </c>
      <c r="J82" s="85">
        <f t="shared" si="20"/>
        <v>3.8904899135446688E-2</v>
      </c>
    </row>
    <row r="83" spans="2:10" ht="16.5" customHeight="1" x14ac:dyDescent="0.2">
      <c r="B83" s="84" t="s">
        <v>189</v>
      </c>
      <c r="C83" s="82">
        <v>1255</v>
      </c>
      <c r="D83" s="119">
        <v>30578</v>
      </c>
      <c r="E83" s="84">
        <v>115</v>
      </c>
      <c r="F83" s="85">
        <f t="shared" si="21"/>
        <v>3.7608738308587872E-3</v>
      </c>
      <c r="G83" s="120">
        <f t="shared" si="22"/>
        <v>10.913043478260869</v>
      </c>
      <c r="H83" s="84">
        <v>9</v>
      </c>
      <c r="I83" s="82">
        <f t="shared" si="19"/>
        <v>139.44444444444446</v>
      </c>
      <c r="J83" s="85">
        <f t="shared" si="20"/>
        <v>7.8260869565217397E-2</v>
      </c>
    </row>
    <row r="84" spans="2:10" ht="16.5" customHeight="1" x14ac:dyDescent="0.2">
      <c r="B84" s="84" t="s">
        <v>65</v>
      </c>
      <c r="C84" s="82">
        <v>5899</v>
      </c>
      <c r="D84" s="119">
        <v>143611</v>
      </c>
      <c r="E84" s="84">
        <v>575</v>
      </c>
      <c r="F84" s="85">
        <f t="shared" si="21"/>
        <v>4.0038715697265533E-3</v>
      </c>
      <c r="G84" s="120">
        <f t="shared" si="22"/>
        <v>10.259130434782609</v>
      </c>
      <c r="H84" s="84">
        <v>47</v>
      </c>
      <c r="I84" s="82">
        <f t="shared" si="19"/>
        <v>125.51063829787235</v>
      </c>
      <c r="J84" s="85">
        <f t="shared" si="20"/>
        <v>8.1739130434782606E-2</v>
      </c>
    </row>
    <row r="85" spans="2:10" ht="16.5" customHeight="1" x14ac:dyDescent="0.2">
      <c r="B85" s="84" t="s">
        <v>190</v>
      </c>
      <c r="C85" s="82">
        <v>295</v>
      </c>
      <c r="D85" s="119">
        <v>11158</v>
      </c>
      <c r="E85" s="84">
        <v>34</v>
      </c>
      <c r="F85" s="85">
        <f t="shared" si="21"/>
        <v>3.0471410647069366E-3</v>
      </c>
      <c r="G85" s="120">
        <f t="shared" si="22"/>
        <v>8.6764705882352935</v>
      </c>
      <c r="H85" s="84">
        <v>0</v>
      </c>
      <c r="I85" s="82" t="e">
        <f t="shared" si="19"/>
        <v>#DIV/0!</v>
      </c>
      <c r="J85" s="85">
        <f t="shared" si="20"/>
        <v>0</v>
      </c>
    </row>
    <row r="86" spans="2:10" ht="16.5" customHeight="1" x14ac:dyDescent="0.2">
      <c r="B86" s="84" t="s">
        <v>191</v>
      </c>
      <c r="C86" s="82">
        <v>643</v>
      </c>
      <c r="D86" s="119">
        <v>10925</v>
      </c>
      <c r="E86" s="84">
        <v>53</v>
      </c>
      <c r="F86" s="85">
        <f t="shared" si="21"/>
        <v>4.8512585812356982E-3</v>
      </c>
      <c r="G86" s="120">
        <f t="shared" si="22"/>
        <v>12.132075471698114</v>
      </c>
      <c r="H86" s="84">
        <v>3</v>
      </c>
      <c r="I86" s="82">
        <f t="shared" si="19"/>
        <v>214.33333333333334</v>
      </c>
      <c r="J86" s="85">
        <f t="shared" si="20"/>
        <v>5.6603773584905662E-2</v>
      </c>
    </row>
    <row r="87" spans="2:10" ht="16.5" customHeight="1" x14ac:dyDescent="0.2">
      <c r="B87" s="124" t="s">
        <v>23</v>
      </c>
      <c r="C87" s="125">
        <f>SUM(C80:C86)</f>
        <v>50649</v>
      </c>
      <c r="D87" s="126">
        <f>SUM(D80:D86)</f>
        <v>1606673</v>
      </c>
      <c r="E87" s="126">
        <f>SUM(E80:E86)</f>
        <v>6956</v>
      </c>
      <c r="F87" s="127">
        <f t="shared" si="21"/>
        <v>4.3294435146417473E-3</v>
      </c>
      <c r="G87" s="128">
        <f t="shared" si="22"/>
        <v>7.281339850488787</v>
      </c>
      <c r="H87" s="126">
        <f>SUM(H80:H86)</f>
        <v>442</v>
      </c>
      <c r="I87" s="125">
        <f t="shared" si="19"/>
        <v>114.59049773755656</v>
      </c>
      <c r="J87" s="127">
        <f t="shared" si="20"/>
        <v>6.3542265669925241E-2</v>
      </c>
    </row>
    <row r="88" spans="2:10" ht="16.5" customHeight="1" x14ac:dyDescent="0.2">
      <c r="B88" s="155"/>
      <c r="C88" s="155"/>
      <c r="D88" s="155"/>
      <c r="E88" s="155"/>
      <c r="F88" s="155"/>
      <c r="G88" s="155"/>
      <c r="H88" s="155"/>
      <c r="I88" s="155"/>
      <c r="J88" s="155"/>
    </row>
    <row r="89" spans="2:10" ht="16.5" customHeight="1" x14ac:dyDescent="0.2">
      <c r="B89" s="325" t="s">
        <v>192</v>
      </c>
      <c r="C89" s="326"/>
      <c r="D89" s="326"/>
      <c r="E89" s="326"/>
      <c r="F89" s="326"/>
      <c r="G89" s="326"/>
      <c r="H89" s="326"/>
      <c r="I89" s="326"/>
      <c r="J89" s="327"/>
    </row>
    <row r="90" spans="2:10" ht="16.5" customHeight="1" x14ac:dyDescent="0.2">
      <c r="B90" s="79" t="s">
        <v>35</v>
      </c>
      <c r="C90" s="79" t="s">
        <v>36</v>
      </c>
      <c r="D90" s="79" t="s">
        <v>37</v>
      </c>
      <c r="E90" s="79" t="s">
        <v>8</v>
      </c>
      <c r="F90" s="79" t="s">
        <v>18</v>
      </c>
      <c r="G90" s="79" t="s">
        <v>19</v>
      </c>
      <c r="H90" s="79" t="s">
        <v>2</v>
      </c>
      <c r="I90" s="79" t="s">
        <v>5</v>
      </c>
      <c r="J90" s="79" t="s">
        <v>38</v>
      </c>
    </row>
    <row r="91" spans="2:10" ht="16.5" customHeight="1" x14ac:dyDescent="0.2">
      <c r="B91" s="84" t="s">
        <v>55</v>
      </c>
      <c r="C91" s="82">
        <v>14842</v>
      </c>
      <c r="D91" s="119">
        <v>265039</v>
      </c>
      <c r="E91" s="119">
        <v>1721</v>
      </c>
      <c r="F91" s="85">
        <f t="shared" ref="F91:F98" si="23">E91/D91</f>
        <v>6.4933839925444938E-3</v>
      </c>
      <c r="G91" s="120">
        <f t="shared" ref="G91:G98" si="24">C91/E91</f>
        <v>8.6240557815223706</v>
      </c>
      <c r="H91" s="84">
        <v>97</v>
      </c>
      <c r="I91" s="82">
        <f t="shared" ref="I91:I98" si="25">C91/H91</f>
        <v>153.01030927835052</v>
      </c>
      <c r="J91" s="85">
        <f t="shared" ref="J91:J98" si="26">H91/E91</f>
        <v>5.6362579895409645E-2</v>
      </c>
    </row>
    <row r="92" spans="2:10" ht="16.5" customHeight="1" x14ac:dyDescent="0.2">
      <c r="B92" s="84" t="s">
        <v>187</v>
      </c>
      <c r="C92" s="82">
        <v>15094</v>
      </c>
      <c r="D92" s="119">
        <v>352884</v>
      </c>
      <c r="E92" s="119">
        <v>1520</v>
      </c>
      <c r="F92" s="85">
        <f t="shared" si="23"/>
        <v>4.3073644597091398E-3</v>
      </c>
      <c r="G92" s="120">
        <f t="shared" si="24"/>
        <v>9.9302631578947373</v>
      </c>
      <c r="H92" s="84">
        <v>84</v>
      </c>
      <c r="I92" s="82">
        <f t="shared" si="25"/>
        <v>179.6904761904762</v>
      </c>
      <c r="J92" s="85">
        <f t="shared" si="26"/>
        <v>5.526315789473684E-2</v>
      </c>
    </row>
    <row r="93" spans="2:10" ht="16.5" customHeight="1" x14ac:dyDescent="0.2">
      <c r="B93" s="84" t="s">
        <v>150</v>
      </c>
      <c r="C93" s="82">
        <v>6270</v>
      </c>
      <c r="D93" s="119">
        <v>188854</v>
      </c>
      <c r="E93" s="84">
        <v>684</v>
      </c>
      <c r="F93" s="85">
        <f t="shared" si="23"/>
        <v>3.6218454467472228E-3</v>
      </c>
      <c r="G93" s="120">
        <f t="shared" si="24"/>
        <v>9.1666666666666661</v>
      </c>
      <c r="H93" s="84">
        <v>37</v>
      </c>
      <c r="I93" s="82">
        <f t="shared" si="25"/>
        <v>169.45945945945945</v>
      </c>
      <c r="J93" s="85">
        <f t="shared" si="26"/>
        <v>5.4093567251461985E-2</v>
      </c>
    </row>
    <row r="94" spans="2:10" ht="16.5" customHeight="1" x14ac:dyDescent="0.2">
      <c r="B94" s="84" t="s">
        <v>65</v>
      </c>
      <c r="C94" s="82">
        <v>1624</v>
      </c>
      <c r="D94" s="119">
        <v>33671</v>
      </c>
      <c r="E94" s="84">
        <v>148</v>
      </c>
      <c r="F94" s="85">
        <f t="shared" si="23"/>
        <v>4.395473849900508E-3</v>
      </c>
      <c r="G94" s="120">
        <f t="shared" si="24"/>
        <v>10.972972972972974</v>
      </c>
      <c r="H94" s="84">
        <v>7</v>
      </c>
      <c r="I94" s="82">
        <f t="shared" si="25"/>
        <v>232</v>
      </c>
      <c r="J94" s="85">
        <f t="shared" si="26"/>
        <v>4.72972972972973E-2</v>
      </c>
    </row>
    <row r="95" spans="2:10" ht="16.5" customHeight="1" x14ac:dyDescent="0.2">
      <c r="B95" s="84" t="s">
        <v>191</v>
      </c>
      <c r="C95" s="82">
        <v>11900</v>
      </c>
      <c r="D95" s="119">
        <v>111669</v>
      </c>
      <c r="E95" s="84">
        <v>776</v>
      </c>
      <c r="F95" s="85">
        <f t="shared" si="23"/>
        <v>6.9491085260905E-3</v>
      </c>
      <c r="G95" s="120">
        <f t="shared" si="24"/>
        <v>15.335051546391753</v>
      </c>
      <c r="H95" s="84">
        <v>75</v>
      </c>
      <c r="I95" s="82">
        <f t="shared" si="25"/>
        <v>158.66666666666666</v>
      </c>
      <c r="J95" s="85">
        <f t="shared" si="26"/>
        <v>9.6649484536082478E-2</v>
      </c>
    </row>
    <row r="96" spans="2:10" ht="16.5" customHeight="1" x14ac:dyDescent="0.2">
      <c r="B96" s="84" t="s">
        <v>190</v>
      </c>
      <c r="C96" s="82">
        <v>366</v>
      </c>
      <c r="D96" s="119">
        <v>7159</v>
      </c>
      <c r="E96" s="84">
        <v>25</v>
      </c>
      <c r="F96" s="85">
        <f t="shared" si="23"/>
        <v>3.4921078362899847E-3</v>
      </c>
      <c r="G96" s="120">
        <f t="shared" si="24"/>
        <v>14.64</v>
      </c>
      <c r="H96" s="84">
        <v>0</v>
      </c>
      <c r="I96" s="82" t="e">
        <f t="shared" si="25"/>
        <v>#DIV/0!</v>
      </c>
      <c r="J96" s="85">
        <f t="shared" si="26"/>
        <v>0</v>
      </c>
    </row>
    <row r="97" spans="2:10" ht="16.5" customHeight="1" x14ac:dyDescent="0.2">
      <c r="B97" s="84" t="s">
        <v>189</v>
      </c>
      <c r="C97" s="82">
        <v>621</v>
      </c>
      <c r="D97" s="119">
        <v>6942</v>
      </c>
      <c r="E97" s="84">
        <v>46</v>
      </c>
      <c r="F97" s="85">
        <f t="shared" si="23"/>
        <v>6.6263324690290981E-3</v>
      </c>
      <c r="G97" s="120">
        <f t="shared" si="24"/>
        <v>13.5</v>
      </c>
      <c r="H97" s="84">
        <v>1</v>
      </c>
      <c r="I97" s="82">
        <f t="shared" si="25"/>
        <v>621</v>
      </c>
      <c r="J97" s="85">
        <f t="shared" si="26"/>
        <v>2.1739130434782608E-2</v>
      </c>
    </row>
    <row r="98" spans="2:10" ht="16.5" customHeight="1" x14ac:dyDescent="0.2">
      <c r="B98" s="124" t="s">
        <v>23</v>
      </c>
      <c r="C98" s="125">
        <f>SUM(C91:C97)</f>
        <v>50717</v>
      </c>
      <c r="D98" s="126">
        <f>SUM(D91:D97)</f>
        <v>966218</v>
      </c>
      <c r="E98" s="126">
        <f>SUM(E91:E97)</f>
        <v>4920</v>
      </c>
      <c r="F98" s="127">
        <f t="shared" si="23"/>
        <v>5.0920185713783017E-3</v>
      </c>
      <c r="G98" s="128">
        <f t="shared" si="24"/>
        <v>10.308333333333334</v>
      </c>
      <c r="H98" s="126">
        <f>SUM(H91:H97)</f>
        <v>301</v>
      </c>
      <c r="I98" s="125">
        <f t="shared" si="25"/>
        <v>168.49501661129568</v>
      </c>
      <c r="J98" s="127">
        <f t="shared" si="26"/>
        <v>6.1178861788617887E-2</v>
      </c>
    </row>
    <row r="100" spans="2:10" ht="16.5" customHeight="1" x14ac:dyDescent="0.2">
      <c r="B100" s="328" t="s">
        <v>162</v>
      </c>
      <c r="C100" s="328"/>
      <c r="D100" s="328"/>
      <c r="E100" s="328"/>
      <c r="F100" s="328"/>
      <c r="G100" s="328"/>
      <c r="H100" s="328"/>
      <c r="I100" s="328"/>
      <c r="J100" s="328"/>
    </row>
    <row r="101" spans="2:10" ht="16.5" customHeight="1" x14ac:dyDescent="0.2">
      <c r="B101" s="328"/>
      <c r="C101" s="328"/>
      <c r="D101" s="328"/>
      <c r="E101" s="328"/>
      <c r="F101" s="328"/>
      <c r="G101" s="328"/>
      <c r="H101" s="328"/>
      <c r="I101" s="328"/>
      <c r="J101" s="328"/>
    </row>
    <row r="103" spans="2:10" ht="16.5" customHeight="1" x14ac:dyDescent="0.2">
      <c r="B103" s="330" t="s">
        <v>193</v>
      </c>
      <c r="C103" s="330"/>
      <c r="D103" s="330"/>
      <c r="E103" s="330"/>
      <c r="F103" s="330"/>
      <c r="G103" s="330"/>
      <c r="H103" s="330"/>
      <c r="I103" s="330"/>
      <c r="J103" s="330"/>
    </row>
    <row r="104" spans="2:10" ht="16.5" customHeight="1" x14ac:dyDescent="0.2">
      <c r="B104" s="156" t="s">
        <v>35</v>
      </c>
      <c r="C104" s="157" t="s">
        <v>36</v>
      </c>
      <c r="D104" s="157" t="s">
        <v>37</v>
      </c>
      <c r="E104" s="157" t="s">
        <v>8</v>
      </c>
      <c r="F104" s="157" t="s">
        <v>18</v>
      </c>
      <c r="G104" s="157" t="s">
        <v>19</v>
      </c>
      <c r="H104" s="157" t="s">
        <v>2</v>
      </c>
      <c r="I104" s="157" t="s">
        <v>5</v>
      </c>
      <c r="J104" s="92" t="s">
        <v>38</v>
      </c>
    </row>
    <row r="105" spans="2:10" ht="16.5" customHeight="1" x14ac:dyDescent="0.2">
      <c r="B105" s="158" t="s">
        <v>164</v>
      </c>
      <c r="C105" s="159">
        <v>66407</v>
      </c>
      <c r="D105" s="98">
        <v>2120269</v>
      </c>
      <c r="E105" s="98">
        <v>9065</v>
      </c>
      <c r="F105" s="160">
        <f>E105/D105</f>
        <v>4.2754009043192162E-3</v>
      </c>
      <c r="G105" s="161">
        <f>C105/E105</f>
        <v>7.3256480970766686</v>
      </c>
      <c r="H105" s="98">
        <v>526</v>
      </c>
      <c r="I105" s="159">
        <f>C105/H105</f>
        <v>126.24904942965779</v>
      </c>
      <c r="J105" s="99">
        <f>H105/E105</f>
        <v>5.80253723110866E-2</v>
      </c>
    </row>
    <row r="106" spans="2:10" ht="16.5" customHeight="1" x14ac:dyDescent="0.2">
      <c r="B106" s="158" t="s">
        <v>194</v>
      </c>
      <c r="C106" s="159">
        <v>62533</v>
      </c>
      <c r="D106" s="98">
        <v>1281995</v>
      </c>
      <c r="E106" s="98">
        <v>6552</v>
      </c>
      <c r="F106" s="160">
        <f t="shared" ref="F106:F107" si="27">E106/D106</f>
        <v>5.1107843634335551E-3</v>
      </c>
      <c r="G106" s="161">
        <f>C106/E106</f>
        <v>9.5441086691086685</v>
      </c>
      <c r="H106" s="98">
        <v>380</v>
      </c>
      <c r="I106" s="159">
        <f>C106/H106</f>
        <v>164.56052631578947</v>
      </c>
      <c r="J106" s="99">
        <f>H106/E106</f>
        <v>5.7997557997558E-2</v>
      </c>
    </row>
    <row r="107" spans="2:10" ht="16.5" customHeight="1" x14ac:dyDescent="0.2">
      <c r="B107" s="100" t="s">
        <v>23</v>
      </c>
      <c r="C107" s="103">
        <f>SUM(C105:C106)</f>
        <v>128940</v>
      </c>
      <c r="D107" s="102">
        <f>SUM(D105:D106)</f>
        <v>3402264</v>
      </c>
      <c r="E107" s="102">
        <f>SUM(E105:E106)</f>
        <v>15617</v>
      </c>
      <c r="F107" s="162">
        <f t="shared" si="27"/>
        <v>4.5901787750744797E-3</v>
      </c>
      <c r="G107" s="163">
        <f>C107/E107</f>
        <v>8.2563872702823851</v>
      </c>
      <c r="H107" s="102">
        <f>SUM(H105:H106)</f>
        <v>906</v>
      </c>
      <c r="I107" s="164">
        <f>C107/H107</f>
        <v>142.31788079470198</v>
      </c>
      <c r="J107" s="104">
        <f>H107/E107</f>
        <v>5.8013703015944162E-2</v>
      </c>
    </row>
    <row r="109" spans="2:10" ht="16.5" customHeight="1" x14ac:dyDescent="0.2">
      <c r="B109" s="330" t="s">
        <v>195</v>
      </c>
      <c r="C109" s="330"/>
      <c r="D109" s="330"/>
      <c r="E109" s="330"/>
      <c r="F109" s="330"/>
      <c r="G109" s="330"/>
      <c r="H109" s="330"/>
      <c r="I109" s="330"/>
      <c r="J109" s="330"/>
    </row>
    <row r="110" spans="2:10" ht="16.5" customHeight="1" x14ac:dyDescent="0.2">
      <c r="B110" s="156" t="s">
        <v>35</v>
      </c>
      <c r="C110" s="157" t="s">
        <v>36</v>
      </c>
      <c r="D110" s="157" t="s">
        <v>37</v>
      </c>
      <c r="E110" s="157" t="s">
        <v>8</v>
      </c>
      <c r="F110" s="157" t="s">
        <v>18</v>
      </c>
      <c r="G110" s="157" t="s">
        <v>19</v>
      </c>
      <c r="H110" s="157" t="s">
        <v>2</v>
      </c>
      <c r="I110" s="157" t="s">
        <v>5</v>
      </c>
      <c r="J110" s="92" t="s">
        <v>38</v>
      </c>
    </row>
    <row r="111" spans="2:10" ht="16.5" customHeight="1" x14ac:dyDescent="0.2">
      <c r="B111" s="158" t="s">
        <v>168</v>
      </c>
      <c r="C111" s="159">
        <v>104003</v>
      </c>
      <c r="D111" s="98">
        <v>2619376</v>
      </c>
      <c r="E111" s="98">
        <v>12000</v>
      </c>
      <c r="F111" s="160">
        <f>E111/D111</f>
        <v>4.5812437771438697E-3</v>
      </c>
      <c r="G111" s="161">
        <f>C111/E111</f>
        <v>8.6669166666666673</v>
      </c>
      <c r="H111" s="98">
        <v>707</v>
      </c>
      <c r="I111" s="159">
        <f>C111/H111</f>
        <v>147.1046676096181</v>
      </c>
      <c r="J111" s="99">
        <f>H111/E111</f>
        <v>5.8916666666666666E-2</v>
      </c>
    </row>
    <row r="112" spans="2:10" ht="16.5" customHeight="1" x14ac:dyDescent="0.2">
      <c r="B112" s="158" t="s">
        <v>196</v>
      </c>
      <c r="C112" s="159">
        <v>23236</v>
      </c>
      <c r="D112" s="98">
        <v>758873</v>
      </c>
      <c r="E112" s="98">
        <v>3357</v>
      </c>
      <c r="F112" s="160">
        <f t="shared" ref="F112:F113" si="28">E112/D112</f>
        <v>4.4236650928416218E-3</v>
      </c>
      <c r="G112" s="161">
        <f>C112/E112</f>
        <v>6.9216562406910933</v>
      </c>
      <c r="H112" s="98">
        <v>187</v>
      </c>
      <c r="I112" s="159">
        <f>C112/H112</f>
        <v>124.2566844919786</v>
      </c>
      <c r="J112" s="99">
        <f>H112/E112</f>
        <v>5.5704498063747394E-2</v>
      </c>
    </row>
    <row r="113" spans="2:10" ht="16.5" customHeight="1" x14ac:dyDescent="0.2">
      <c r="B113" s="100" t="s">
        <v>23</v>
      </c>
      <c r="C113" s="103">
        <f>SUM(C111:C112)</f>
        <v>127239</v>
      </c>
      <c r="D113" s="102">
        <f>SUM(D111:D112)</f>
        <v>3378249</v>
      </c>
      <c r="E113" s="102">
        <f>SUM(E111:E112)</f>
        <v>15357</v>
      </c>
      <c r="F113" s="162">
        <f t="shared" si="28"/>
        <v>4.5458460877217752E-3</v>
      </c>
      <c r="G113" s="163">
        <f>C113/E113</f>
        <v>8.2854073061144753</v>
      </c>
      <c r="H113" s="102">
        <f>SUM(H111:H112)</f>
        <v>894</v>
      </c>
      <c r="I113" s="164">
        <f>C113/H113</f>
        <v>142.32550335570471</v>
      </c>
      <c r="J113" s="104">
        <f>H113/E113</f>
        <v>5.8214495018558313E-2</v>
      </c>
    </row>
    <row r="115" spans="2:10" ht="16.5" customHeight="1" x14ac:dyDescent="0.2">
      <c r="B115" s="330" t="s">
        <v>118</v>
      </c>
      <c r="C115" s="330"/>
      <c r="D115" s="330"/>
      <c r="E115" s="330"/>
      <c r="F115" s="330"/>
      <c r="G115" s="330"/>
      <c r="H115" s="330"/>
      <c r="I115" s="330"/>
      <c r="J115" s="330"/>
    </row>
    <row r="116" spans="2:10" ht="16.5" customHeight="1" x14ac:dyDescent="0.2">
      <c r="B116" s="156" t="s">
        <v>35</v>
      </c>
      <c r="C116" s="157" t="s">
        <v>36</v>
      </c>
      <c r="D116" s="157" t="s">
        <v>37</v>
      </c>
      <c r="E116" s="157" t="s">
        <v>8</v>
      </c>
      <c r="F116" s="157" t="s">
        <v>18</v>
      </c>
      <c r="G116" s="157" t="s">
        <v>19</v>
      </c>
      <c r="H116" s="157" t="s">
        <v>2</v>
      </c>
      <c r="I116" s="157" t="s">
        <v>5</v>
      </c>
      <c r="J116" s="92" t="s">
        <v>38</v>
      </c>
    </row>
    <row r="117" spans="2:10" ht="16.5" customHeight="1" x14ac:dyDescent="0.2">
      <c r="B117" s="158" t="s">
        <v>119</v>
      </c>
      <c r="C117" s="159">
        <v>127239</v>
      </c>
      <c r="D117" s="98">
        <v>3378249</v>
      </c>
      <c r="E117" s="98">
        <v>15357</v>
      </c>
      <c r="F117" s="160">
        <f>E117/D117</f>
        <v>4.5458460877217752E-3</v>
      </c>
      <c r="G117" s="161">
        <f>C117/E117</f>
        <v>8.2854073061144753</v>
      </c>
      <c r="H117" s="98">
        <v>894</v>
      </c>
      <c r="I117" s="159">
        <f>C117/H117</f>
        <v>142.32550335570471</v>
      </c>
      <c r="J117" s="99">
        <f>H117/E117</f>
        <v>5.8214495018558313E-2</v>
      </c>
    </row>
    <row r="118" spans="2:10" ht="16.5" customHeight="1" x14ac:dyDescent="0.2">
      <c r="B118" s="158" t="s">
        <v>120</v>
      </c>
      <c r="C118" s="159">
        <v>1701</v>
      </c>
      <c r="D118" s="98">
        <v>24015</v>
      </c>
      <c r="E118" s="98">
        <v>260</v>
      </c>
      <c r="F118" s="160">
        <f t="shared" ref="F118:F119" si="29">E118/D118</f>
        <v>1.0826566729127629E-2</v>
      </c>
      <c r="G118" s="161">
        <f>C118/E118</f>
        <v>6.5423076923076922</v>
      </c>
      <c r="H118" s="98">
        <v>12</v>
      </c>
      <c r="I118" s="159">
        <f>C118/H118</f>
        <v>141.75</v>
      </c>
      <c r="J118" s="99">
        <f>H118/E118</f>
        <v>4.6153846153846156E-2</v>
      </c>
    </row>
    <row r="119" spans="2:10" ht="16.5" customHeight="1" x14ac:dyDescent="0.2">
      <c r="B119" s="100" t="s">
        <v>23</v>
      </c>
      <c r="C119" s="103">
        <f>SUM(C117:C118)</f>
        <v>128940</v>
      </c>
      <c r="D119" s="102">
        <f>SUM(D117:D118)</f>
        <v>3402264</v>
      </c>
      <c r="E119" s="102">
        <f>SUM(E117:E118)</f>
        <v>15617</v>
      </c>
      <c r="F119" s="162">
        <f t="shared" si="29"/>
        <v>4.5901787750744797E-3</v>
      </c>
      <c r="G119" s="163">
        <f>C119/E119</f>
        <v>8.2563872702823851</v>
      </c>
      <c r="H119" s="102">
        <f>SUM(H117:H118)</f>
        <v>906</v>
      </c>
      <c r="I119" s="164">
        <f>C119/H119</f>
        <v>142.31788079470198</v>
      </c>
      <c r="J119" s="104">
        <f>H119/E119</f>
        <v>5.8013703015944162E-2</v>
      </c>
    </row>
    <row r="122" spans="2:10" ht="16.5" customHeight="1" x14ac:dyDescent="0.2">
      <c r="B122" s="329" t="s">
        <v>39</v>
      </c>
      <c r="C122" s="329"/>
      <c r="D122" s="329"/>
      <c r="E122" s="329"/>
      <c r="F122" s="329"/>
      <c r="G122" s="329"/>
      <c r="H122" s="329"/>
      <c r="I122" s="329"/>
      <c r="J122" s="329"/>
    </row>
    <row r="123" spans="2:10" ht="16.5" customHeight="1" x14ac:dyDescent="0.2">
      <c r="B123" s="129" t="s">
        <v>40</v>
      </c>
      <c r="C123" s="130" t="s">
        <v>27</v>
      </c>
      <c r="D123" s="130" t="s">
        <v>2</v>
      </c>
      <c r="E123" s="130" t="s">
        <v>5</v>
      </c>
      <c r="F123" s="130" t="s">
        <v>41</v>
      </c>
      <c r="G123" s="130" t="s">
        <v>42</v>
      </c>
      <c r="H123" s="130" t="s">
        <v>43</v>
      </c>
      <c r="I123" s="130" t="s">
        <v>44</v>
      </c>
      <c r="J123" s="172" t="s">
        <v>45</v>
      </c>
    </row>
    <row r="124" spans="2:10" ht="16.5" customHeight="1" x14ac:dyDescent="0.2">
      <c r="B124" s="132" t="str">
        <f t="shared" ref="B124:B129" si="30">B10</f>
        <v>FACEBOOK SOCIAL</v>
      </c>
      <c r="C124" s="133">
        <f t="shared" ref="C124:C129" si="31">E10</f>
        <v>0</v>
      </c>
      <c r="D124" s="134">
        <f>J33</f>
        <v>0</v>
      </c>
      <c r="E124" s="133" t="e">
        <f>C124/D124</f>
        <v>#DIV/0!</v>
      </c>
      <c r="F124" s="134">
        <v>0</v>
      </c>
      <c r="G124" s="134">
        <v>0</v>
      </c>
      <c r="H124" s="133" t="str">
        <f>IFERROR(C124/G124,"-")</f>
        <v>-</v>
      </c>
      <c r="I124" s="134">
        <v>0</v>
      </c>
      <c r="J124" s="159" t="str">
        <f t="shared" ref="J124:J130" si="32">IFERROR(C124/I124,"-")</f>
        <v>-</v>
      </c>
    </row>
    <row r="125" spans="2:10" ht="16.5" customHeight="1" x14ac:dyDescent="0.2">
      <c r="B125" s="132" t="str">
        <f t="shared" si="30"/>
        <v>lead gen - shopping il</v>
      </c>
      <c r="C125" s="133">
        <f t="shared" si="31"/>
        <v>27575</v>
      </c>
      <c r="D125" s="134">
        <f>E20</f>
        <v>163</v>
      </c>
      <c r="E125" s="133">
        <f t="shared" ref="E125:E129" si="33">C125/D125</f>
        <v>169.17177914110428</v>
      </c>
      <c r="F125" s="134">
        <v>55</v>
      </c>
      <c r="G125" s="134">
        <v>39</v>
      </c>
      <c r="H125" s="133">
        <f t="shared" ref="H125:H129" si="34">IFERROR(C125/G125,"-")</f>
        <v>707.0512820512821</v>
      </c>
      <c r="I125" s="134">
        <v>3</v>
      </c>
      <c r="J125" s="159">
        <f t="shared" si="32"/>
        <v>9191.6666666666661</v>
      </c>
    </row>
    <row r="126" spans="2:10" ht="16.5" customHeight="1" x14ac:dyDescent="0.2">
      <c r="B126" s="132" t="str">
        <f t="shared" si="30"/>
        <v>formentor 1.5</v>
      </c>
      <c r="C126" s="133">
        <f t="shared" si="31"/>
        <v>50648</v>
      </c>
      <c r="D126" s="134">
        <f>E21</f>
        <v>398</v>
      </c>
      <c r="E126" s="133">
        <f t="shared" si="33"/>
        <v>127.25628140703517</v>
      </c>
      <c r="F126" s="134">
        <v>114</v>
      </c>
      <c r="G126" s="134">
        <v>71</v>
      </c>
      <c r="H126" s="133">
        <f t="shared" si="34"/>
        <v>713.35211267605632</v>
      </c>
      <c r="I126" s="134">
        <v>9</v>
      </c>
      <c r="J126" s="159">
        <f t="shared" si="32"/>
        <v>5627.5555555555557</v>
      </c>
    </row>
    <row r="127" spans="2:10" ht="16.5" customHeight="1" x14ac:dyDescent="0.2">
      <c r="B127" s="132" t="str">
        <f t="shared" si="30"/>
        <v>formentor hybrid</v>
      </c>
      <c r="C127" s="133">
        <f t="shared" si="31"/>
        <v>50718</v>
      </c>
      <c r="D127" s="134">
        <f>E22</f>
        <v>288</v>
      </c>
      <c r="E127" s="133">
        <f t="shared" si="33"/>
        <v>176.10416666666666</v>
      </c>
      <c r="F127" s="134">
        <v>88</v>
      </c>
      <c r="G127" s="134">
        <v>46</v>
      </c>
      <c r="H127" s="133">
        <f t="shared" si="34"/>
        <v>1102.5652173913043</v>
      </c>
      <c r="I127" s="134">
        <v>4</v>
      </c>
      <c r="J127" s="159">
        <f t="shared" si="32"/>
        <v>12679.5</v>
      </c>
    </row>
    <row r="128" spans="2:10" ht="16.5" customHeight="1" x14ac:dyDescent="0.2">
      <c r="B128" s="132" t="str">
        <f t="shared" si="30"/>
        <v>taboola</v>
      </c>
      <c r="C128" s="133">
        <f t="shared" si="31"/>
        <v>17367</v>
      </c>
      <c r="D128" s="134">
        <f>E23</f>
        <v>60</v>
      </c>
      <c r="E128" s="133">
        <f t="shared" si="33"/>
        <v>289.45</v>
      </c>
      <c r="F128" s="134">
        <v>25</v>
      </c>
      <c r="G128" s="134">
        <v>17</v>
      </c>
      <c r="H128" s="133">
        <f t="shared" si="34"/>
        <v>1021.5882352941177</v>
      </c>
      <c r="I128" s="134">
        <v>3</v>
      </c>
      <c r="J128" s="159">
        <f t="shared" si="32"/>
        <v>5789</v>
      </c>
    </row>
    <row r="129" spans="2:10" ht="16.5" customHeight="1" x14ac:dyDescent="0.2">
      <c r="B129" s="132" t="str">
        <f t="shared" si="30"/>
        <v>search</v>
      </c>
      <c r="C129" s="133">
        <f t="shared" si="31"/>
        <v>26368</v>
      </c>
      <c r="D129" s="134">
        <f>E24</f>
        <v>170</v>
      </c>
      <c r="E129" s="133">
        <f t="shared" si="33"/>
        <v>155.10588235294117</v>
      </c>
      <c r="F129" s="134">
        <v>79</v>
      </c>
      <c r="G129" s="134">
        <v>67</v>
      </c>
      <c r="H129" s="133">
        <f t="shared" si="34"/>
        <v>393.55223880597015</v>
      </c>
      <c r="I129" s="134">
        <v>18</v>
      </c>
      <c r="J129" s="159">
        <f t="shared" si="32"/>
        <v>1464.8888888888889</v>
      </c>
    </row>
    <row r="130" spans="2:10" ht="16.5" customHeight="1" x14ac:dyDescent="0.2">
      <c r="B130" s="135" t="s">
        <v>46</v>
      </c>
      <c r="C130" s="136">
        <f>SUM(C124:C129)</f>
        <v>172676</v>
      </c>
      <c r="D130" s="137">
        <f>SUM(D124:D129)</f>
        <v>1079</v>
      </c>
      <c r="E130" s="136">
        <f>C130/D130</f>
        <v>160.03336422613532</v>
      </c>
      <c r="F130" s="137">
        <f>SUM(F124:F129)</f>
        <v>361</v>
      </c>
      <c r="G130" s="137">
        <f>SUM(G124:G129)</f>
        <v>240</v>
      </c>
      <c r="H130" s="136">
        <f>C130/G130</f>
        <v>719.48333333333335</v>
      </c>
      <c r="I130" s="137">
        <f>SUM(I124:I129)</f>
        <v>37</v>
      </c>
      <c r="J130" s="136">
        <f t="shared" si="32"/>
        <v>4666.9189189189192</v>
      </c>
    </row>
    <row r="134" spans="2:10" ht="16.5" customHeight="1" x14ac:dyDescent="0.2">
      <c r="B134" s="165" t="s">
        <v>47</v>
      </c>
      <c r="C134" s="165" t="s">
        <v>48</v>
      </c>
      <c r="D134" s="165" t="s">
        <v>49</v>
      </c>
    </row>
    <row r="135" spans="2:10" ht="16.5" customHeight="1" x14ac:dyDescent="0.2">
      <c r="B135" s="165" t="s">
        <v>50</v>
      </c>
      <c r="C135" s="166">
        <f>D130</f>
        <v>1079</v>
      </c>
      <c r="D135" s="165"/>
    </row>
    <row r="136" spans="2:10" ht="16.5" customHeight="1" x14ac:dyDescent="0.2">
      <c r="B136" s="165" t="s">
        <v>51</v>
      </c>
      <c r="C136" s="166">
        <f>F130</f>
        <v>361</v>
      </c>
      <c r="D136" s="167">
        <f>C136/C135</f>
        <v>0.33456904541241889</v>
      </c>
    </row>
    <row r="137" spans="2:10" ht="16.5" customHeight="1" x14ac:dyDescent="0.2">
      <c r="B137" s="165" t="s">
        <v>52</v>
      </c>
      <c r="C137" s="166">
        <f>G130</f>
        <v>240</v>
      </c>
      <c r="D137" s="167">
        <f t="shared" ref="D137" si="35">C137/C136</f>
        <v>0.66481994459833793</v>
      </c>
    </row>
    <row r="138" spans="2:10" ht="16.5" customHeight="1" x14ac:dyDescent="0.2">
      <c r="B138" s="165" t="s">
        <v>44</v>
      </c>
      <c r="C138" s="166">
        <f>I130</f>
        <v>37</v>
      </c>
      <c r="D138" s="167">
        <f>C138/C137</f>
        <v>0.15416666666666667</v>
      </c>
    </row>
    <row r="140" spans="2:10" ht="16.5" customHeight="1" x14ac:dyDescent="0.2">
      <c r="B140" s="165" t="s">
        <v>197</v>
      </c>
      <c r="C140" s="166">
        <v>209</v>
      </c>
    </row>
    <row r="141" spans="2:10" ht="16.5" customHeight="1" x14ac:dyDescent="0.2">
      <c r="B141" s="165" t="s">
        <v>198</v>
      </c>
      <c r="C141" s="173">
        <f>I130/C140</f>
        <v>0.17703349282296652</v>
      </c>
    </row>
    <row r="142" spans="2:10" ht="16.5" customHeight="1" x14ac:dyDescent="0.2">
      <c r="B142" s="174"/>
      <c r="C142" s="174"/>
    </row>
    <row r="143" spans="2:10" ht="16.5" customHeight="1" x14ac:dyDescent="0.2">
      <c r="B143" s="165" t="s">
        <v>199</v>
      </c>
      <c r="C143" s="165">
        <v>10</v>
      </c>
    </row>
    <row r="144" spans="2:10" ht="16.5" customHeight="1" x14ac:dyDescent="0.2">
      <c r="B144" s="165" t="s">
        <v>200</v>
      </c>
      <c r="C144" s="165">
        <v>10</v>
      </c>
    </row>
    <row r="145" spans="2:3" ht="16.5" customHeight="1" x14ac:dyDescent="0.2">
      <c r="B145" s="165" t="s">
        <v>63</v>
      </c>
      <c r="C145" s="165">
        <v>3</v>
      </c>
    </row>
    <row r="146" spans="2:3" ht="16.5" customHeight="1" x14ac:dyDescent="0.2">
      <c r="B146" s="165" t="s">
        <v>201</v>
      </c>
      <c r="C146" s="165">
        <v>4</v>
      </c>
    </row>
    <row r="147" spans="2:3" ht="16.5" customHeight="1" x14ac:dyDescent="0.2">
      <c r="B147" s="165" t="s">
        <v>128</v>
      </c>
      <c r="C147" s="165">
        <v>1</v>
      </c>
    </row>
    <row r="148" spans="2:3" ht="16.5" customHeight="1" x14ac:dyDescent="0.2">
      <c r="B148" s="165" t="s">
        <v>131</v>
      </c>
      <c r="C148" s="165">
        <v>2</v>
      </c>
    </row>
    <row r="149" spans="2:3" ht="16.5" customHeight="1" x14ac:dyDescent="0.2">
      <c r="B149" s="165" t="s">
        <v>202</v>
      </c>
      <c r="C149" s="165">
        <v>7</v>
      </c>
    </row>
    <row r="150" spans="2:3" ht="16.5" customHeight="1" x14ac:dyDescent="0.2">
      <c r="B150" s="175" t="s">
        <v>132</v>
      </c>
      <c r="C150" s="175">
        <f>SUM(C143:C149)</f>
        <v>37</v>
      </c>
    </row>
  </sheetData>
  <mergeCells count="20">
    <mergeCell ref="B122:J122"/>
    <mergeCell ref="B18:G18"/>
    <mergeCell ref="B78:J78"/>
    <mergeCell ref="B89:J89"/>
    <mergeCell ref="B100:J101"/>
    <mergeCell ref="B103:J103"/>
    <mergeCell ref="B109:J109"/>
    <mergeCell ref="B115:J115"/>
    <mergeCell ref="B36:L36"/>
    <mergeCell ref="B41:L41"/>
    <mergeCell ref="B47:L47"/>
    <mergeCell ref="B52:L52"/>
    <mergeCell ref="B65:L66"/>
    <mergeCell ref="B69:J69"/>
    <mergeCell ref="B31:L31"/>
    <mergeCell ref="A1:A4"/>
    <mergeCell ref="B1:C4"/>
    <mergeCell ref="B8:F8"/>
    <mergeCell ref="I14:J14"/>
    <mergeCell ref="B28:L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D319-27E6-46E0-BCE2-DEC6BD0F0DE3}">
  <sheetPr codeName="Sheet2">
    <outlinePr summaryBelow="0" summaryRight="0"/>
    <pageSetUpPr fitToPage="1"/>
  </sheetPr>
  <dimension ref="A1:P231"/>
  <sheetViews>
    <sheetView rightToLeft="1" workbookViewId="0">
      <selection activeCell="E29" sqref="E29"/>
    </sheetView>
  </sheetViews>
  <sheetFormatPr defaultColWidth="18" defaultRowHeight="16.5" customHeight="1" x14ac:dyDescent="0.2"/>
  <cols>
    <col min="1" max="1" width="13.5703125" style="70" customWidth="1"/>
    <col min="2" max="2" width="32.28515625" style="70" bestFit="1" customWidth="1"/>
    <col min="3" max="3" width="10.85546875" style="70" bestFit="1" customWidth="1"/>
    <col min="4" max="4" width="16.5703125" style="70" bestFit="1" customWidth="1"/>
    <col min="5" max="5" width="11.28515625" style="70" bestFit="1" customWidth="1"/>
    <col min="6" max="6" width="16.140625" style="70" bestFit="1" customWidth="1"/>
    <col min="7" max="7" width="15.85546875" style="70" bestFit="1" customWidth="1"/>
    <col min="8" max="8" width="12.85546875" style="70" bestFit="1" customWidth="1"/>
    <col min="9" max="9" width="16.140625" style="70" bestFit="1" customWidth="1"/>
    <col min="10" max="10" width="16.5703125" style="70" bestFit="1" customWidth="1"/>
    <col min="11" max="11" width="15.42578125" style="70" bestFit="1" customWidth="1"/>
    <col min="12" max="14" width="14.5703125" style="70" bestFit="1" customWidth="1"/>
    <col min="15" max="16384" width="18" style="70"/>
  </cols>
  <sheetData>
    <row r="1" spans="1:14" ht="16.5" customHeight="1" x14ac:dyDescent="0.2">
      <c r="A1" s="323"/>
      <c r="B1" s="324" t="s">
        <v>133</v>
      </c>
      <c r="C1" s="323"/>
      <c r="D1" s="71" t="s">
        <v>0</v>
      </c>
      <c r="E1" s="72">
        <v>45301</v>
      </c>
      <c r="F1" s="71" t="s">
        <v>1</v>
      </c>
      <c r="G1" s="73">
        <f>C23</f>
        <v>300000</v>
      </c>
      <c r="H1" s="71" t="s">
        <v>2</v>
      </c>
      <c r="I1" s="74">
        <f>L46+K51+K56+J67+J73+J85</f>
        <v>1170</v>
      </c>
    </row>
    <row r="2" spans="1:14" ht="16.5" customHeight="1" x14ac:dyDescent="0.2">
      <c r="A2" s="323"/>
      <c r="B2" s="323"/>
      <c r="C2" s="323"/>
      <c r="D2" s="71" t="s">
        <v>3</v>
      </c>
      <c r="E2" s="72">
        <v>45322</v>
      </c>
      <c r="F2" s="71" t="s">
        <v>4</v>
      </c>
      <c r="G2" s="73">
        <f>D23</f>
        <v>260869.5652173913</v>
      </c>
      <c r="H2" s="71" t="s">
        <v>5</v>
      </c>
      <c r="I2" s="73">
        <f>G3/I1</f>
        <v>207.83760683760684</v>
      </c>
    </row>
    <row r="3" spans="1:14" ht="16.5" customHeight="1" x14ac:dyDescent="0.2">
      <c r="A3" s="323"/>
      <c r="B3" s="323"/>
      <c r="C3" s="323"/>
      <c r="D3" s="71" t="s">
        <v>6</v>
      </c>
      <c r="E3" s="74">
        <f>E2-E4+1</f>
        <v>0</v>
      </c>
      <c r="F3" s="71" t="s">
        <v>7</v>
      </c>
      <c r="G3" s="73">
        <f>E23</f>
        <v>243170</v>
      </c>
      <c r="H3" s="71" t="s">
        <v>8</v>
      </c>
      <c r="I3" s="74">
        <f>G46+E51+E56+G67+E73+E85</f>
        <v>107893</v>
      </c>
    </row>
    <row r="4" spans="1:14" ht="16.5" customHeight="1" x14ac:dyDescent="0.2">
      <c r="A4" s="323"/>
      <c r="B4" s="323"/>
      <c r="C4" s="323"/>
      <c r="D4" s="71" t="s">
        <v>9</v>
      </c>
      <c r="E4" s="75">
        <v>45323</v>
      </c>
      <c r="F4" s="71" t="s">
        <v>10</v>
      </c>
      <c r="G4" s="149">
        <f>G3/G2</f>
        <v>0.93215166666666671</v>
      </c>
      <c r="H4" s="71" t="s">
        <v>11</v>
      </c>
      <c r="I4" s="77">
        <f>G3/I3</f>
        <v>2.253807012503128</v>
      </c>
    </row>
    <row r="8" spans="1:14" ht="16.5" customHeight="1" x14ac:dyDescent="0.2">
      <c r="B8" s="325" t="s">
        <v>27</v>
      </c>
      <c r="C8" s="326"/>
      <c r="D8" s="326"/>
      <c r="E8" s="326"/>
      <c r="F8" s="327"/>
      <c r="H8" s="78"/>
    </row>
    <row r="9" spans="1:14" ht="16.5" customHeight="1" x14ac:dyDescent="0.2">
      <c r="B9" s="79" t="s">
        <v>28</v>
      </c>
      <c r="C9" s="79" t="s">
        <v>1</v>
      </c>
      <c r="D9" s="79" t="s">
        <v>4</v>
      </c>
      <c r="E9" s="79" t="s">
        <v>27</v>
      </c>
      <c r="F9" s="79" t="s">
        <v>10</v>
      </c>
      <c r="H9" s="80"/>
    </row>
    <row r="10" spans="1:14" ht="16.5" customHeight="1" x14ac:dyDescent="0.2">
      <c r="B10" s="81" t="s">
        <v>134</v>
      </c>
      <c r="C10" s="82">
        <v>677</v>
      </c>
      <c r="D10" s="82">
        <f>C10/1.15</f>
        <v>588.69565217391312</v>
      </c>
      <c r="E10" s="82">
        <f>C45</f>
        <v>589</v>
      </c>
      <c r="F10" s="85">
        <f>E10/D10</f>
        <v>1.0005169867060559</v>
      </c>
      <c r="M10" s="80"/>
      <c r="N10" s="80"/>
    </row>
    <row r="11" spans="1:14" ht="16.5" customHeight="1" x14ac:dyDescent="0.2">
      <c r="B11" s="81" t="s">
        <v>135</v>
      </c>
      <c r="C11" s="82">
        <v>50000</v>
      </c>
      <c r="D11" s="82">
        <f t="shared" ref="D11:D22" si="0">C11/1.15</f>
        <v>43478.260869565223</v>
      </c>
      <c r="E11" s="82">
        <f>C50</f>
        <v>43432</v>
      </c>
      <c r="F11" s="85">
        <f t="shared" ref="F11:F23" si="1">E11/D11</f>
        <v>0.99893599999999982</v>
      </c>
      <c r="I11" s="325" t="s">
        <v>66</v>
      </c>
      <c r="J11" s="326"/>
      <c r="M11" s="78"/>
    </row>
    <row r="12" spans="1:14" ht="16.5" customHeight="1" x14ac:dyDescent="0.2">
      <c r="B12" s="81" t="s">
        <v>136</v>
      </c>
      <c r="C12" s="82">
        <v>40000</v>
      </c>
      <c r="D12" s="82">
        <f t="shared" si="0"/>
        <v>34782.608695652176</v>
      </c>
      <c r="E12" s="82">
        <f>C55</f>
        <v>34403</v>
      </c>
      <c r="F12" s="85">
        <f t="shared" si="1"/>
        <v>0.98908624999999994</v>
      </c>
      <c r="I12" s="84" t="s">
        <v>59</v>
      </c>
      <c r="J12" s="85">
        <v>0.98</v>
      </c>
      <c r="M12" s="88"/>
    </row>
    <row r="13" spans="1:14" ht="16.5" customHeight="1" x14ac:dyDescent="0.2">
      <c r="B13" s="81" t="s">
        <v>137</v>
      </c>
      <c r="C13" s="82">
        <v>37500</v>
      </c>
      <c r="D13" s="82">
        <f t="shared" si="0"/>
        <v>32608.695652173916</v>
      </c>
      <c r="E13" s="82">
        <f>C60</f>
        <v>32396</v>
      </c>
      <c r="F13" s="85">
        <f t="shared" si="1"/>
        <v>0.99347733333333321</v>
      </c>
      <c r="I13" s="84" t="s">
        <v>60</v>
      </c>
      <c r="J13" s="85">
        <v>0.59</v>
      </c>
    </row>
    <row r="14" spans="1:14" ht="16.5" customHeight="1" x14ac:dyDescent="0.2">
      <c r="B14" s="81" t="s">
        <v>138</v>
      </c>
      <c r="C14" s="82">
        <v>37500</v>
      </c>
      <c r="D14" s="82">
        <f t="shared" si="0"/>
        <v>32608.695652173916</v>
      </c>
      <c r="E14" s="82">
        <f t="shared" ref="E14:E19" si="2">C61</f>
        <v>32530</v>
      </c>
      <c r="F14" s="85">
        <f t="shared" si="1"/>
        <v>0.99758666666666662</v>
      </c>
      <c r="I14" s="84" t="s">
        <v>61</v>
      </c>
      <c r="J14" s="85">
        <v>0.95</v>
      </c>
    </row>
    <row r="15" spans="1:14" ht="16.5" customHeight="1" x14ac:dyDescent="0.2">
      <c r="B15" s="81" t="s">
        <v>84</v>
      </c>
      <c r="C15" s="82">
        <v>20000</v>
      </c>
      <c r="D15" s="82">
        <f t="shared" si="0"/>
        <v>17391.304347826088</v>
      </c>
      <c r="E15" s="82">
        <f t="shared" si="2"/>
        <v>17391</v>
      </c>
      <c r="F15" s="85">
        <f t="shared" si="1"/>
        <v>0.9999825</v>
      </c>
      <c r="I15" s="84" t="s">
        <v>62</v>
      </c>
      <c r="J15" s="85">
        <v>0.92</v>
      </c>
    </row>
    <row r="16" spans="1:14" ht="16.5" customHeight="1" x14ac:dyDescent="0.2">
      <c r="B16" s="81" t="s">
        <v>139</v>
      </c>
      <c r="C16" s="82">
        <v>20000</v>
      </c>
      <c r="D16" s="82">
        <f t="shared" si="0"/>
        <v>17391.304347826088</v>
      </c>
      <c r="E16" s="82">
        <f t="shared" si="2"/>
        <v>17391</v>
      </c>
      <c r="F16" s="85">
        <f t="shared" si="1"/>
        <v>0.9999825</v>
      </c>
      <c r="I16" s="84" t="s">
        <v>53</v>
      </c>
      <c r="J16" s="85">
        <v>0.99</v>
      </c>
    </row>
    <row r="17" spans="2:10" ht="16.5" customHeight="1" x14ac:dyDescent="0.2">
      <c r="B17" s="96" t="s">
        <v>140</v>
      </c>
      <c r="C17" s="82">
        <v>5000</v>
      </c>
      <c r="D17" s="82">
        <f t="shared" si="0"/>
        <v>4347.826086956522</v>
      </c>
      <c r="E17" s="82">
        <f t="shared" si="2"/>
        <v>4348</v>
      </c>
      <c r="F17" s="85">
        <f>E17/D17</f>
        <v>1.00004</v>
      </c>
      <c r="I17" s="84" t="s">
        <v>63</v>
      </c>
      <c r="J17" s="85">
        <v>0.97</v>
      </c>
    </row>
    <row r="18" spans="2:10" ht="16.5" customHeight="1" x14ac:dyDescent="0.2">
      <c r="B18" s="81" t="s">
        <v>141</v>
      </c>
      <c r="C18" s="82">
        <v>19661</v>
      </c>
      <c r="D18" s="82">
        <f t="shared" si="0"/>
        <v>17096.521739130436</v>
      </c>
      <c r="E18" s="82">
        <f t="shared" si="2"/>
        <v>9706</v>
      </c>
      <c r="F18" s="85">
        <f>E18/D18</f>
        <v>0.56771781699811807</v>
      </c>
      <c r="I18" s="84" t="s">
        <v>57</v>
      </c>
      <c r="J18" s="85">
        <v>0.99</v>
      </c>
    </row>
    <row r="19" spans="2:10" ht="16.5" customHeight="1" x14ac:dyDescent="0.2">
      <c r="B19" s="81" t="s">
        <v>142</v>
      </c>
      <c r="C19" s="82">
        <v>19662</v>
      </c>
      <c r="D19" s="82">
        <f t="shared" si="0"/>
        <v>17097.391304347828</v>
      </c>
      <c r="E19" s="82">
        <f t="shared" si="2"/>
        <v>9253</v>
      </c>
      <c r="F19" s="85">
        <f>E19/D19</f>
        <v>0.54119367307496691</v>
      </c>
      <c r="I19" s="84" t="s">
        <v>64</v>
      </c>
      <c r="J19" s="85">
        <v>0.1</v>
      </c>
    </row>
    <row r="20" spans="2:10" ht="16.5" customHeight="1" x14ac:dyDescent="0.2">
      <c r="B20" s="81" t="s">
        <v>97</v>
      </c>
      <c r="C20" s="82">
        <v>14356</v>
      </c>
      <c r="D20" s="82">
        <f t="shared" si="0"/>
        <v>12483.478260869566</v>
      </c>
      <c r="E20" s="82">
        <f>C71</f>
        <v>12256</v>
      </c>
      <c r="F20" s="85">
        <f t="shared" si="1"/>
        <v>0.9817776539426023</v>
      </c>
      <c r="I20" s="86" t="s">
        <v>23</v>
      </c>
      <c r="J20" s="87">
        <v>0.87</v>
      </c>
    </row>
    <row r="21" spans="2:10" ht="16.5" customHeight="1" x14ac:dyDescent="0.2">
      <c r="B21" s="81" t="s">
        <v>143</v>
      </c>
      <c r="C21" s="82">
        <v>5644</v>
      </c>
      <c r="D21" s="82">
        <f t="shared" si="0"/>
        <v>4907.826086956522</v>
      </c>
      <c r="E21" s="82">
        <f>C72</f>
        <v>4908</v>
      </c>
      <c r="F21" s="85">
        <f t="shared" si="1"/>
        <v>1.0000354358610914</v>
      </c>
      <c r="H21" s="88"/>
    </row>
    <row r="22" spans="2:10" ht="16.5" customHeight="1" x14ac:dyDescent="0.2">
      <c r="B22" s="81" t="s">
        <v>58</v>
      </c>
      <c r="C22" s="82">
        <v>30000</v>
      </c>
      <c r="D22" s="82">
        <f t="shared" si="0"/>
        <v>26086.956521739132</v>
      </c>
      <c r="E22" s="82">
        <f>C85</f>
        <v>24567</v>
      </c>
      <c r="F22" s="85">
        <f t="shared" si="1"/>
        <v>0.94173499999999999</v>
      </c>
      <c r="H22" s="88"/>
    </row>
    <row r="23" spans="2:10" ht="16.5" customHeight="1" x14ac:dyDescent="0.2">
      <c r="B23" s="86" t="s">
        <v>23</v>
      </c>
      <c r="C23" s="89">
        <f>SUM(C10:C22)</f>
        <v>300000</v>
      </c>
      <c r="D23" s="89">
        <f>SUM(D10:D22)</f>
        <v>260869.5652173913</v>
      </c>
      <c r="E23" s="89">
        <f>SUM(E10:E22)</f>
        <v>243170</v>
      </c>
      <c r="F23" s="150">
        <f t="shared" si="1"/>
        <v>0.93215166666666671</v>
      </c>
      <c r="G23" s="91"/>
    </row>
    <row r="24" spans="2:10" ht="16.5" customHeight="1" x14ac:dyDescent="0.2">
      <c r="B24" s="91"/>
      <c r="C24" s="91"/>
      <c r="D24" s="91"/>
      <c r="E24" s="91"/>
      <c r="F24" s="91"/>
      <c r="G24" s="91"/>
    </row>
    <row r="25" spans="2:10" ht="16.5" customHeight="1" x14ac:dyDescent="0.2">
      <c r="B25" s="330" t="s">
        <v>29</v>
      </c>
      <c r="C25" s="330"/>
      <c r="D25" s="330"/>
      <c r="E25" s="330"/>
      <c r="F25" s="330"/>
      <c r="G25" s="330"/>
    </row>
    <row r="26" spans="2:10" ht="16.5" customHeight="1" x14ac:dyDescent="0.2">
      <c r="B26" s="92" t="s">
        <v>28</v>
      </c>
      <c r="C26" s="93" t="s">
        <v>30</v>
      </c>
      <c r="D26" s="94" t="s">
        <v>31</v>
      </c>
      <c r="E26" s="94" t="s">
        <v>32</v>
      </c>
      <c r="F26" s="93" t="s">
        <v>33</v>
      </c>
      <c r="G26" s="95" t="s">
        <v>34</v>
      </c>
    </row>
    <row r="27" spans="2:10" ht="16.5" customHeight="1" x14ac:dyDescent="0.2">
      <c r="B27" s="96" t="str">
        <f>B13</f>
        <v>formentor VZ</v>
      </c>
      <c r="C27" s="105">
        <v>220</v>
      </c>
      <c r="D27" s="98">
        <f t="shared" ref="D27:D36" si="3">D13/C27</f>
        <v>148.22134387351781</v>
      </c>
      <c r="E27" s="98">
        <f>J60</f>
        <v>217</v>
      </c>
      <c r="F27" s="82">
        <f>E13/E27</f>
        <v>149.29032258064515</v>
      </c>
      <c r="G27" s="99">
        <f t="shared" ref="G27:G36" si="4">E27/D27</f>
        <v>1.4640266666666664</v>
      </c>
    </row>
    <row r="28" spans="2:10" ht="16.5" customHeight="1" x14ac:dyDescent="0.2">
      <c r="B28" s="96" t="str">
        <f t="shared" ref="B28:B36" si="5">B14</f>
        <v>formentor hybrid</v>
      </c>
      <c r="C28" s="105">
        <v>150</v>
      </c>
      <c r="D28" s="98">
        <f t="shared" si="3"/>
        <v>217.39130434782609</v>
      </c>
      <c r="E28" s="98">
        <f t="shared" ref="E28:E30" si="6">J61</f>
        <v>215</v>
      </c>
      <c r="F28" s="82">
        <f>E14/E28</f>
        <v>151.30232558139534</v>
      </c>
      <c r="G28" s="99">
        <f t="shared" si="4"/>
        <v>0.98899999999999999</v>
      </c>
    </row>
    <row r="29" spans="2:10" ht="16.5" customHeight="1" x14ac:dyDescent="0.2">
      <c r="B29" s="96" t="str">
        <f t="shared" si="5"/>
        <v>formentor 1.5</v>
      </c>
      <c r="C29" s="105">
        <v>120</v>
      </c>
      <c r="D29" s="98">
        <f t="shared" si="3"/>
        <v>144.92753623188406</v>
      </c>
      <c r="E29" s="98">
        <f t="shared" si="6"/>
        <v>175</v>
      </c>
      <c r="F29" s="82">
        <f>E15/E29</f>
        <v>99.377142857142857</v>
      </c>
      <c r="G29" s="99">
        <f t="shared" si="4"/>
        <v>1.2075</v>
      </c>
    </row>
    <row r="30" spans="2:10" ht="16.5" customHeight="1" x14ac:dyDescent="0.2">
      <c r="B30" s="96" t="str">
        <f t="shared" si="5"/>
        <v>LEON VZ</v>
      </c>
      <c r="C30" s="105">
        <v>190</v>
      </c>
      <c r="D30" s="98">
        <f t="shared" si="3"/>
        <v>91.533180778032047</v>
      </c>
      <c r="E30" s="98">
        <f t="shared" si="6"/>
        <v>137</v>
      </c>
      <c r="F30" s="82">
        <f>E16/E30</f>
        <v>126.94160583941606</v>
      </c>
      <c r="G30" s="99">
        <f t="shared" si="4"/>
        <v>1.4967249999999999</v>
      </c>
    </row>
    <row r="31" spans="2:10" ht="16.5" customHeight="1" x14ac:dyDescent="0.2">
      <c r="B31" s="96" t="str">
        <f t="shared" si="5"/>
        <v>jerusalem</v>
      </c>
      <c r="C31" s="105">
        <v>160</v>
      </c>
      <c r="D31" s="98">
        <f t="shared" si="3"/>
        <v>27.173913043478262</v>
      </c>
      <c r="E31" s="98">
        <f>J64</f>
        <v>29</v>
      </c>
      <c r="F31" s="82">
        <f>E17/E31</f>
        <v>149.93103448275863</v>
      </c>
      <c r="G31" s="99">
        <f t="shared" si="4"/>
        <v>1.0671999999999999</v>
      </c>
    </row>
    <row r="32" spans="2:10" ht="16.5" customHeight="1" x14ac:dyDescent="0.2">
      <c r="B32" s="96" t="str">
        <f t="shared" si="5"/>
        <v>formentor 1.5 new</v>
      </c>
      <c r="C32" s="105">
        <v>120</v>
      </c>
      <c r="D32" s="98">
        <f t="shared" si="3"/>
        <v>142.47101449275362</v>
      </c>
      <c r="E32" s="98">
        <f t="shared" ref="E32:E33" si="7">J65</f>
        <v>91</v>
      </c>
      <c r="F32" s="82">
        <f t="shared" ref="F32:F36" si="8">E18/E32</f>
        <v>106.65934065934066</v>
      </c>
      <c r="G32" s="99">
        <f t="shared" si="4"/>
        <v>0.63872641269518338</v>
      </c>
      <c r="J32" s="151"/>
    </row>
    <row r="33" spans="2:14" ht="16.5" customHeight="1" x14ac:dyDescent="0.2">
      <c r="B33" s="96" t="str">
        <f t="shared" si="5"/>
        <v>formentor vz new</v>
      </c>
      <c r="C33" s="105">
        <v>220</v>
      </c>
      <c r="D33" s="98">
        <f t="shared" si="3"/>
        <v>77.715415019762858</v>
      </c>
      <c r="E33" s="98">
        <f t="shared" si="7"/>
        <v>66</v>
      </c>
      <c r="F33" s="82">
        <f t="shared" si="8"/>
        <v>140.19696969696969</v>
      </c>
      <c r="G33" s="99">
        <f t="shared" si="4"/>
        <v>0.84925236496795842</v>
      </c>
      <c r="K33" s="78"/>
      <c r="L33" s="78"/>
    </row>
    <row r="34" spans="2:14" ht="16.5" customHeight="1" x14ac:dyDescent="0.2">
      <c r="B34" s="96" t="str">
        <f t="shared" si="5"/>
        <v>taboola formentor VZ</v>
      </c>
      <c r="C34" s="105">
        <v>350</v>
      </c>
      <c r="D34" s="98">
        <f t="shared" si="3"/>
        <v>35.667080745341615</v>
      </c>
      <c r="E34" s="98">
        <f>J71</f>
        <v>23</v>
      </c>
      <c r="F34" s="82">
        <f t="shared" si="8"/>
        <v>532.86956521739125</v>
      </c>
      <c r="G34" s="99">
        <f t="shared" si="4"/>
        <v>0.64485232655335745</v>
      </c>
    </row>
    <row r="35" spans="2:14" ht="16.5" customHeight="1" x14ac:dyDescent="0.2">
      <c r="B35" s="96" t="str">
        <f t="shared" si="5"/>
        <v>taboola formentor hybrid</v>
      </c>
      <c r="C35" s="105">
        <v>350</v>
      </c>
      <c r="D35" s="98">
        <f t="shared" si="3"/>
        <v>14.022360248447205</v>
      </c>
      <c r="E35" s="98">
        <f>J72</f>
        <v>5</v>
      </c>
      <c r="F35" s="82">
        <f t="shared" si="8"/>
        <v>981.6</v>
      </c>
      <c r="G35" s="99">
        <f t="shared" si="4"/>
        <v>0.35657335223245923</v>
      </c>
    </row>
    <row r="36" spans="2:14" ht="16.5" customHeight="1" x14ac:dyDescent="0.2">
      <c r="B36" s="96" t="str">
        <f t="shared" si="5"/>
        <v>search</v>
      </c>
      <c r="C36" s="105">
        <v>150</v>
      </c>
      <c r="D36" s="98">
        <f t="shared" si="3"/>
        <v>173.91304347826087</v>
      </c>
      <c r="E36" s="98">
        <f>J85</f>
        <v>172</v>
      </c>
      <c r="F36" s="82">
        <f t="shared" si="8"/>
        <v>142.83139534883722</v>
      </c>
      <c r="G36" s="99">
        <f t="shared" si="4"/>
        <v>0.98899999999999999</v>
      </c>
    </row>
    <row r="37" spans="2:14" ht="16.5" customHeight="1" x14ac:dyDescent="0.2">
      <c r="B37" s="100" t="s">
        <v>23</v>
      </c>
      <c r="C37" s="103">
        <f>D23/D37</f>
        <v>243.1134821912427</v>
      </c>
      <c r="D37" s="102">
        <f>SUM(D27:D36)</f>
        <v>1073.0361922593045</v>
      </c>
      <c r="E37" s="102">
        <f>SUM(E27:E36)</f>
        <v>1130</v>
      </c>
      <c r="F37" s="103">
        <f>E23/E37</f>
        <v>215.19469026548671</v>
      </c>
      <c r="G37" s="104">
        <f>E37/D37</f>
        <v>1.0530865670250664</v>
      </c>
      <c r="K37" s="151"/>
    </row>
    <row r="40" spans="2:14" ht="16.5" customHeight="1" x14ac:dyDescent="0.2">
      <c r="B40" s="328" t="s">
        <v>54</v>
      </c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</row>
    <row r="41" spans="2:14" ht="16.5" customHeight="1" x14ac:dyDescent="0.2"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</row>
    <row r="42" spans="2:14" ht="16.5" customHeight="1" x14ac:dyDescent="0.2">
      <c r="I42" s="91"/>
      <c r="J42" s="91"/>
    </row>
    <row r="43" spans="2:14" ht="16.5" customHeight="1" x14ac:dyDescent="0.2">
      <c r="B43" s="330" t="str">
        <f>B10</f>
        <v>fb social</v>
      </c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</row>
    <row r="44" spans="2:14" ht="16.5" customHeight="1" x14ac:dyDescent="0.2">
      <c r="B44" s="92" t="s">
        <v>12</v>
      </c>
      <c r="C44" s="92" t="s">
        <v>13</v>
      </c>
      <c r="D44" s="92" t="s">
        <v>14</v>
      </c>
      <c r="E44" s="92" t="s">
        <v>15</v>
      </c>
      <c r="F44" s="92" t="s">
        <v>16</v>
      </c>
      <c r="G44" s="92" t="s">
        <v>17</v>
      </c>
      <c r="H44" s="92" t="s">
        <v>18</v>
      </c>
      <c r="I44" s="92" t="s">
        <v>19</v>
      </c>
      <c r="J44" s="92" t="s">
        <v>20</v>
      </c>
      <c r="K44" s="92" t="s">
        <v>21</v>
      </c>
      <c r="L44" s="92" t="s">
        <v>22</v>
      </c>
      <c r="M44" s="92" t="s">
        <v>24</v>
      </c>
      <c r="N44" s="92" t="s">
        <v>25</v>
      </c>
    </row>
    <row r="45" spans="2:14" ht="16.5" customHeight="1" x14ac:dyDescent="0.2">
      <c r="B45" s="96" t="str">
        <f>B43</f>
        <v>fb social</v>
      </c>
      <c r="C45" s="97">
        <v>589</v>
      </c>
      <c r="D45" s="98">
        <v>135148</v>
      </c>
      <c r="E45" s="98">
        <v>123099</v>
      </c>
      <c r="F45" s="113">
        <f t="shared" ref="F45:F46" si="9">D45/E45</f>
        <v>1.0978805676731735</v>
      </c>
      <c r="G45" s="98">
        <v>221</v>
      </c>
      <c r="H45" s="99">
        <f>G45/D45</f>
        <v>1.6352443247402847E-3</v>
      </c>
      <c r="I45" s="105">
        <f>C45/G45</f>
        <v>2.6651583710407238</v>
      </c>
      <c r="J45" s="98">
        <v>1</v>
      </c>
      <c r="K45" s="98">
        <v>1</v>
      </c>
      <c r="L45" s="98">
        <f>J45+K45</f>
        <v>2</v>
      </c>
      <c r="M45" s="99">
        <f>L45/G45</f>
        <v>9.0497737556561094E-3</v>
      </c>
      <c r="N45" s="97">
        <f>C45/L45</f>
        <v>294.5</v>
      </c>
    </row>
    <row r="46" spans="2:14" ht="16.5" customHeight="1" x14ac:dyDescent="0.2">
      <c r="B46" s="106" t="s">
        <v>23</v>
      </c>
      <c r="C46" s="107">
        <f>SUM(C45)</f>
        <v>589</v>
      </c>
      <c r="D46" s="108">
        <f>SUM(D45)</f>
        <v>135148</v>
      </c>
      <c r="E46" s="108">
        <f>E45</f>
        <v>123099</v>
      </c>
      <c r="F46" s="116">
        <f t="shared" si="9"/>
        <v>1.0978805676731735</v>
      </c>
      <c r="G46" s="108">
        <f>SUM(G45)</f>
        <v>221</v>
      </c>
      <c r="H46" s="109">
        <f>G46/D46</f>
        <v>1.6352443247402847E-3</v>
      </c>
      <c r="I46" s="110">
        <f>C46/G46</f>
        <v>2.6651583710407238</v>
      </c>
      <c r="J46" s="108">
        <f>J45</f>
        <v>1</v>
      </c>
      <c r="K46" s="108">
        <f>K45</f>
        <v>1</v>
      </c>
      <c r="L46" s="108">
        <f>L45</f>
        <v>2</v>
      </c>
      <c r="M46" s="109">
        <f>L46/G46</f>
        <v>9.0497737556561094E-3</v>
      </c>
      <c r="N46" s="107">
        <f>C46/L46</f>
        <v>294.5</v>
      </c>
    </row>
    <row r="47" spans="2:14" ht="16.5" customHeight="1" x14ac:dyDescent="0.2">
      <c r="I47" s="91"/>
      <c r="J47" s="91"/>
    </row>
    <row r="48" spans="2:14" ht="16.5" customHeight="1" x14ac:dyDescent="0.2">
      <c r="B48" s="330" t="str">
        <f>B11</f>
        <v>youtube non skippable</v>
      </c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</row>
    <row r="49" spans="2:13" ht="16.5" customHeight="1" x14ac:dyDescent="0.2">
      <c r="B49" s="92" t="s">
        <v>12</v>
      </c>
      <c r="C49" s="92" t="s">
        <v>13</v>
      </c>
      <c r="D49" s="92" t="s">
        <v>14</v>
      </c>
      <c r="E49" s="92" t="s">
        <v>17</v>
      </c>
      <c r="F49" s="92" t="s">
        <v>18</v>
      </c>
      <c r="G49" s="92" t="s">
        <v>19</v>
      </c>
      <c r="H49" s="92" t="s">
        <v>144</v>
      </c>
      <c r="I49" s="92" t="s">
        <v>20</v>
      </c>
      <c r="J49" s="92" t="s">
        <v>21</v>
      </c>
      <c r="K49" s="92" t="s">
        <v>22</v>
      </c>
      <c r="L49" s="92" t="s">
        <v>24</v>
      </c>
      <c r="M49" s="92" t="s">
        <v>25</v>
      </c>
    </row>
    <row r="50" spans="2:13" ht="16.5" customHeight="1" x14ac:dyDescent="0.2">
      <c r="B50" s="96" t="str">
        <f>B48</f>
        <v>youtube non skippable</v>
      </c>
      <c r="C50" s="97">
        <v>43432</v>
      </c>
      <c r="D50" s="98">
        <v>5146069</v>
      </c>
      <c r="E50" s="98">
        <v>21028</v>
      </c>
      <c r="F50" s="99">
        <f>E50/D50</f>
        <v>4.0862258162492572E-3</v>
      </c>
      <c r="G50" s="105">
        <f>C50/E50</f>
        <v>2.0654365607761083</v>
      </c>
      <c r="H50" s="105">
        <f>C50/D50*1000</f>
        <v>8.4398401964684115</v>
      </c>
      <c r="I50" s="98">
        <v>2</v>
      </c>
      <c r="J50" s="98">
        <v>15</v>
      </c>
      <c r="K50" s="98">
        <f>I50+J50</f>
        <v>17</v>
      </c>
      <c r="L50" s="99">
        <f>K50/E50</f>
        <v>8.0844588168156747E-4</v>
      </c>
      <c r="M50" s="97">
        <f>C50/K50</f>
        <v>2554.8235294117649</v>
      </c>
    </row>
    <row r="51" spans="2:13" ht="16.5" customHeight="1" x14ac:dyDescent="0.2">
      <c r="B51" s="106" t="s">
        <v>23</v>
      </c>
      <c r="C51" s="107">
        <f>SUM(C50)</f>
        <v>43432</v>
      </c>
      <c r="D51" s="108">
        <f>SUM(D50)</f>
        <v>5146069</v>
      </c>
      <c r="E51" s="108">
        <f>SUM(E50)</f>
        <v>21028</v>
      </c>
      <c r="F51" s="109">
        <f>E51/D51</f>
        <v>4.0862258162492572E-3</v>
      </c>
      <c r="G51" s="110">
        <f>C51/E51</f>
        <v>2.0654365607761083</v>
      </c>
      <c r="H51" s="110">
        <f>H50</f>
        <v>8.4398401964684115</v>
      </c>
      <c r="I51" s="108">
        <f>I50</f>
        <v>2</v>
      </c>
      <c r="J51" s="108">
        <f>J50</f>
        <v>15</v>
      </c>
      <c r="K51" s="108">
        <f>K50</f>
        <v>17</v>
      </c>
      <c r="L51" s="109">
        <f>K51/E51</f>
        <v>8.0844588168156747E-4</v>
      </c>
      <c r="M51" s="107">
        <f>C51/K51</f>
        <v>2554.8235294117649</v>
      </c>
    </row>
    <row r="53" spans="2:13" ht="16.5" customHeight="1" x14ac:dyDescent="0.2">
      <c r="B53" s="330" t="str">
        <f>B12</f>
        <v>DV 360</v>
      </c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</row>
    <row r="54" spans="2:13" ht="16.5" customHeight="1" x14ac:dyDescent="0.2">
      <c r="B54" s="92" t="s">
        <v>12</v>
      </c>
      <c r="C54" s="92" t="s">
        <v>13</v>
      </c>
      <c r="D54" s="92" t="s">
        <v>14</v>
      </c>
      <c r="E54" s="92" t="s">
        <v>17</v>
      </c>
      <c r="F54" s="92" t="s">
        <v>18</v>
      </c>
      <c r="G54" s="92" t="s">
        <v>19</v>
      </c>
      <c r="H54" s="92" t="s">
        <v>144</v>
      </c>
      <c r="I54" s="92" t="s">
        <v>20</v>
      </c>
      <c r="J54" s="92" t="s">
        <v>21</v>
      </c>
      <c r="K54" s="92" t="s">
        <v>22</v>
      </c>
      <c r="L54" s="92" t="s">
        <v>24</v>
      </c>
      <c r="M54" s="92" t="s">
        <v>25</v>
      </c>
    </row>
    <row r="55" spans="2:13" ht="16.5" customHeight="1" x14ac:dyDescent="0.2">
      <c r="B55" s="96" t="str">
        <f>B53</f>
        <v>DV 360</v>
      </c>
      <c r="C55" s="97">
        <v>34403</v>
      </c>
      <c r="D55" s="98">
        <v>3221018</v>
      </c>
      <c r="E55" s="98">
        <v>38174</v>
      </c>
      <c r="F55" s="99">
        <f>E55/D55</f>
        <v>1.185153265209943E-2</v>
      </c>
      <c r="G55" s="105">
        <f>C55/E55</f>
        <v>0.90121548698066745</v>
      </c>
      <c r="H55" s="105">
        <f>C55/D55*1000</f>
        <v>10.680784770529067</v>
      </c>
      <c r="I55" s="98">
        <v>1</v>
      </c>
      <c r="J55" s="98">
        <v>20</v>
      </c>
      <c r="K55" s="98">
        <f>I55+J55</f>
        <v>21</v>
      </c>
      <c r="L55" s="99">
        <f>K55/E55</f>
        <v>5.5011264211243251E-4</v>
      </c>
      <c r="M55" s="97">
        <f>C55/K55</f>
        <v>1638.2380952380952</v>
      </c>
    </row>
    <row r="56" spans="2:13" ht="16.5" customHeight="1" x14ac:dyDescent="0.2">
      <c r="B56" s="106" t="s">
        <v>23</v>
      </c>
      <c r="C56" s="107">
        <f>SUM(C55)</f>
        <v>34403</v>
      </c>
      <c r="D56" s="108">
        <f>SUM(D55)</f>
        <v>3221018</v>
      </c>
      <c r="E56" s="108">
        <f>SUM(E55)</f>
        <v>38174</v>
      </c>
      <c r="F56" s="109">
        <f>E56/D56</f>
        <v>1.185153265209943E-2</v>
      </c>
      <c r="G56" s="110">
        <f>C56/E56</f>
        <v>0.90121548698066745</v>
      </c>
      <c r="H56" s="110">
        <f>H55</f>
        <v>10.680784770529067</v>
      </c>
      <c r="I56" s="108">
        <f>I55</f>
        <v>1</v>
      </c>
      <c r="J56" s="108">
        <f>J55</f>
        <v>20</v>
      </c>
      <c r="K56" s="108">
        <f>K55</f>
        <v>21</v>
      </c>
      <c r="L56" s="109">
        <f>K56/E56</f>
        <v>5.5011264211243251E-4</v>
      </c>
      <c r="M56" s="107">
        <f>C56/K56</f>
        <v>1638.2380952380952</v>
      </c>
    </row>
    <row r="58" spans="2:13" ht="16.5" customHeight="1" x14ac:dyDescent="0.2">
      <c r="B58" s="330" t="s">
        <v>145</v>
      </c>
      <c r="C58" s="330"/>
      <c r="D58" s="330"/>
      <c r="E58" s="330"/>
      <c r="F58" s="330"/>
      <c r="G58" s="330"/>
      <c r="H58" s="330"/>
      <c r="I58" s="330"/>
      <c r="J58" s="330"/>
      <c r="K58" s="330"/>
      <c r="L58" s="330"/>
    </row>
    <row r="59" spans="2:13" ht="16.5" customHeight="1" x14ac:dyDescent="0.2">
      <c r="B59" s="92" t="s">
        <v>12</v>
      </c>
      <c r="C59" s="92" t="s">
        <v>13</v>
      </c>
      <c r="D59" s="92" t="s">
        <v>14</v>
      </c>
      <c r="E59" s="92" t="s">
        <v>15</v>
      </c>
      <c r="F59" s="92" t="s">
        <v>16</v>
      </c>
      <c r="G59" s="92" t="s">
        <v>17</v>
      </c>
      <c r="H59" s="92" t="s">
        <v>18</v>
      </c>
      <c r="I59" s="92" t="s">
        <v>19</v>
      </c>
      <c r="J59" s="92" t="s">
        <v>22</v>
      </c>
      <c r="K59" s="92" t="s">
        <v>24</v>
      </c>
      <c r="L59" s="92" t="s">
        <v>25</v>
      </c>
    </row>
    <row r="60" spans="2:13" ht="16.5" customHeight="1" x14ac:dyDescent="0.2">
      <c r="B60" s="96" t="str">
        <f>B13</f>
        <v>formentor VZ</v>
      </c>
      <c r="C60" s="97">
        <v>32396</v>
      </c>
      <c r="D60" s="98">
        <v>906154</v>
      </c>
      <c r="E60" s="98">
        <v>279668</v>
      </c>
      <c r="F60" s="113">
        <f t="shared" ref="F60:F66" si="10">D60/E60</f>
        <v>3.2401061258349184</v>
      </c>
      <c r="G60" s="98">
        <v>4220</v>
      </c>
      <c r="H60" s="99">
        <f>G60/D60</f>
        <v>4.6570450497376821E-3</v>
      </c>
      <c r="I60" s="105">
        <f>C60/G60</f>
        <v>7.6767772511848342</v>
      </c>
      <c r="J60" s="98">
        <v>217</v>
      </c>
      <c r="K60" s="99">
        <f>J60/G60</f>
        <v>5.1421800947867295E-2</v>
      </c>
      <c r="L60" s="97">
        <f>C60/J60</f>
        <v>149.29032258064515</v>
      </c>
    </row>
    <row r="61" spans="2:13" ht="16.5" customHeight="1" x14ac:dyDescent="0.2">
      <c r="B61" s="96" t="str">
        <f t="shared" ref="B61:B66" si="11">B14</f>
        <v>formentor hybrid</v>
      </c>
      <c r="C61" s="97">
        <v>32530</v>
      </c>
      <c r="D61" s="98">
        <v>761510</v>
      </c>
      <c r="E61" s="98">
        <v>277998</v>
      </c>
      <c r="F61" s="113">
        <f t="shared" si="10"/>
        <v>2.739264311254038</v>
      </c>
      <c r="G61" s="98">
        <v>4144</v>
      </c>
      <c r="H61" s="99">
        <f t="shared" ref="H61:H63" si="12">G61/D61</f>
        <v>5.441819542750588E-3</v>
      </c>
      <c r="I61" s="105">
        <f t="shared" ref="I61:I63" si="13">C61/G61</f>
        <v>7.8499034749034751</v>
      </c>
      <c r="J61" s="98">
        <v>215</v>
      </c>
      <c r="K61" s="99">
        <f t="shared" ref="K61:K63" si="14">J61/G61</f>
        <v>5.1882239382239383E-2</v>
      </c>
      <c r="L61" s="97">
        <f t="shared" ref="L61:L63" si="15">C61/J61</f>
        <v>151.30232558139534</v>
      </c>
    </row>
    <row r="62" spans="2:13" ht="16.5" customHeight="1" x14ac:dyDescent="0.2">
      <c r="B62" s="96" t="str">
        <f t="shared" si="11"/>
        <v>formentor 1.5</v>
      </c>
      <c r="C62" s="97">
        <v>17391</v>
      </c>
      <c r="D62" s="98">
        <v>508899</v>
      </c>
      <c r="E62" s="98">
        <v>213771</v>
      </c>
      <c r="F62" s="113">
        <f t="shared" si="10"/>
        <v>2.3805801535287761</v>
      </c>
      <c r="G62" s="98">
        <v>2538</v>
      </c>
      <c r="H62" s="99">
        <f t="shared" si="12"/>
        <v>4.9872371531482669E-3</v>
      </c>
      <c r="I62" s="105">
        <f t="shared" si="13"/>
        <v>6.8522458628841605</v>
      </c>
      <c r="J62" s="98">
        <v>175</v>
      </c>
      <c r="K62" s="99">
        <f t="shared" si="14"/>
        <v>6.8951930654058316E-2</v>
      </c>
      <c r="L62" s="97">
        <f t="shared" si="15"/>
        <v>99.377142857142857</v>
      </c>
    </row>
    <row r="63" spans="2:13" ht="16.5" customHeight="1" x14ac:dyDescent="0.2">
      <c r="B63" s="96" t="str">
        <f t="shared" si="11"/>
        <v>LEON VZ</v>
      </c>
      <c r="C63" s="97">
        <v>17391</v>
      </c>
      <c r="D63" s="98">
        <v>854439</v>
      </c>
      <c r="E63" s="98">
        <v>258761</v>
      </c>
      <c r="F63" s="113">
        <f t="shared" si="10"/>
        <v>3.3020393335935476</v>
      </c>
      <c r="G63" s="98">
        <v>3557</v>
      </c>
      <c r="H63" s="99">
        <f t="shared" si="12"/>
        <v>4.1629654077119608E-3</v>
      </c>
      <c r="I63" s="105">
        <f t="shared" si="13"/>
        <v>4.8892324992971608</v>
      </c>
      <c r="J63" s="98">
        <v>137</v>
      </c>
      <c r="K63" s="99">
        <f t="shared" si="14"/>
        <v>3.851560303626652E-2</v>
      </c>
      <c r="L63" s="97">
        <f t="shared" si="15"/>
        <v>126.94160583941606</v>
      </c>
    </row>
    <row r="64" spans="2:13" ht="16.5" customHeight="1" x14ac:dyDescent="0.2">
      <c r="B64" s="96" t="str">
        <f t="shared" si="11"/>
        <v>jerusalem</v>
      </c>
      <c r="C64" s="97">
        <v>4348</v>
      </c>
      <c r="D64" s="98">
        <v>165471</v>
      </c>
      <c r="E64" s="98">
        <v>65167</v>
      </c>
      <c r="F64" s="113">
        <f t="shared" si="10"/>
        <v>2.5391839427931315</v>
      </c>
      <c r="G64" s="98">
        <v>588</v>
      </c>
      <c r="H64" s="99">
        <f>G64/D64</f>
        <v>3.5534927570389976E-3</v>
      </c>
      <c r="I64" s="105">
        <f>C64/G64</f>
        <v>7.3945578231292517</v>
      </c>
      <c r="J64" s="98">
        <v>29</v>
      </c>
      <c r="K64" s="99">
        <f>J64/G64</f>
        <v>4.9319727891156462E-2</v>
      </c>
      <c r="L64" s="97">
        <f>C64/J64</f>
        <v>149.93103448275863</v>
      </c>
    </row>
    <row r="65" spans="2:12" ht="16.5" customHeight="1" x14ac:dyDescent="0.2">
      <c r="B65" s="96" t="str">
        <f t="shared" si="11"/>
        <v>formentor 1.5 new</v>
      </c>
      <c r="C65" s="97">
        <v>9706</v>
      </c>
      <c r="D65" s="98">
        <v>287922</v>
      </c>
      <c r="E65" s="98">
        <v>152306</v>
      </c>
      <c r="F65" s="113">
        <f t="shared" si="10"/>
        <v>1.8904179743411291</v>
      </c>
      <c r="G65" s="98">
        <v>1548</v>
      </c>
      <c r="H65" s="99">
        <f t="shared" ref="H65:H66" si="16">G65/D65</f>
        <v>5.3764561235334568E-3</v>
      </c>
      <c r="I65" s="105">
        <f t="shared" ref="I65:I66" si="17">C65/G65</f>
        <v>6.2700258397932815</v>
      </c>
      <c r="J65" s="98">
        <v>91</v>
      </c>
      <c r="K65" s="99">
        <f t="shared" ref="K65:K66" si="18">J65/G65</f>
        <v>5.8785529715762272E-2</v>
      </c>
      <c r="L65" s="97">
        <f t="shared" ref="L65:L66" si="19">C65/J65</f>
        <v>106.65934065934066</v>
      </c>
    </row>
    <row r="66" spans="2:12" ht="16.5" customHeight="1" x14ac:dyDescent="0.2">
      <c r="B66" s="96" t="str">
        <f t="shared" si="11"/>
        <v>formentor vz new</v>
      </c>
      <c r="C66" s="97">
        <v>9253</v>
      </c>
      <c r="D66" s="98">
        <v>482525</v>
      </c>
      <c r="E66" s="98">
        <v>245327</v>
      </c>
      <c r="F66" s="113">
        <f t="shared" si="10"/>
        <v>1.9668646337337512</v>
      </c>
      <c r="G66" s="98">
        <v>1890</v>
      </c>
      <c r="H66" s="99">
        <f t="shared" si="16"/>
        <v>3.9168954976426095E-3</v>
      </c>
      <c r="I66" s="105">
        <f t="shared" si="17"/>
        <v>4.8957671957671955</v>
      </c>
      <c r="J66" s="98">
        <v>66</v>
      </c>
      <c r="K66" s="99">
        <f t="shared" si="18"/>
        <v>3.4920634920634921E-2</v>
      </c>
      <c r="L66" s="97">
        <f t="shared" si="19"/>
        <v>140.19696969696969</v>
      </c>
    </row>
    <row r="67" spans="2:12" ht="16.5" customHeight="1" x14ac:dyDescent="0.2">
      <c r="B67" s="106" t="s">
        <v>23</v>
      </c>
      <c r="C67" s="107">
        <f>SUM(C60:C66)</f>
        <v>123015</v>
      </c>
      <c r="D67" s="108">
        <f>SUM(D60:D66)</f>
        <v>3966920</v>
      </c>
      <c r="E67" s="108" t="s">
        <v>71</v>
      </c>
      <c r="F67" s="116" t="s">
        <v>71</v>
      </c>
      <c r="G67" s="108">
        <f>SUM(G60:G66)</f>
        <v>18485</v>
      </c>
      <c r="H67" s="109">
        <f>G67/D67</f>
        <v>4.6597864338075888E-3</v>
      </c>
      <c r="I67" s="110">
        <f>C67/G67</f>
        <v>6.6548552880714089</v>
      </c>
      <c r="J67" s="108">
        <f>SUM(J60:J66)</f>
        <v>930</v>
      </c>
      <c r="K67" s="109">
        <f>J67/G67</f>
        <v>5.0311063024073573E-2</v>
      </c>
      <c r="L67" s="107">
        <f>C67/J67</f>
        <v>132.2741935483871</v>
      </c>
    </row>
    <row r="69" spans="2:12" ht="16.5" customHeight="1" x14ac:dyDescent="0.2">
      <c r="B69" s="330" t="s">
        <v>146</v>
      </c>
      <c r="C69" s="330"/>
      <c r="D69" s="330"/>
      <c r="E69" s="330"/>
      <c r="F69" s="330"/>
      <c r="G69" s="330"/>
      <c r="H69" s="330"/>
      <c r="I69" s="330"/>
      <c r="J69" s="330"/>
      <c r="K69" s="330"/>
      <c r="L69" s="330"/>
    </row>
    <row r="70" spans="2:12" ht="16.5" customHeight="1" x14ac:dyDescent="0.2">
      <c r="B70" s="92" t="s">
        <v>12</v>
      </c>
      <c r="C70" s="92" t="s">
        <v>13</v>
      </c>
      <c r="D70" s="92" t="s">
        <v>14</v>
      </c>
      <c r="E70" s="92" t="s">
        <v>17</v>
      </c>
      <c r="F70" s="92" t="s">
        <v>18</v>
      </c>
      <c r="G70" s="92" t="s">
        <v>19</v>
      </c>
      <c r="H70" s="92" t="s">
        <v>20</v>
      </c>
      <c r="I70" s="92" t="s">
        <v>21</v>
      </c>
      <c r="J70" s="92" t="s">
        <v>22</v>
      </c>
      <c r="K70" s="92" t="s">
        <v>24</v>
      </c>
      <c r="L70" s="92" t="s">
        <v>25</v>
      </c>
    </row>
    <row r="71" spans="2:12" ht="16.5" customHeight="1" x14ac:dyDescent="0.2">
      <c r="B71" s="96" t="str">
        <f>B20</f>
        <v>taboola formentor VZ</v>
      </c>
      <c r="C71" s="97">
        <v>12256</v>
      </c>
      <c r="D71" s="98">
        <v>3511137</v>
      </c>
      <c r="E71" s="98">
        <v>10453</v>
      </c>
      <c r="F71" s="99">
        <f>E71/D71</f>
        <v>2.97709830177518E-3</v>
      </c>
      <c r="G71" s="105">
        <f>C71/E71</f>
        <v>1.1724863675499857</v>
      </c>
      <c r="H71" s="98">
        <v>12</v>
      </c>
      <c r="I71" s="98">
        <v>11</v>
      </c>
      <c r="J71" s="98">
        <f>H71+I71</f>
        <v>23</v>
      </c>
      <c r="K71" s="99">
        <f>J71/E71</f>
        <v>2.2003252654740264E-3</v>
      </c>
      <c r="L71" s="97">
        <f>C71/J71</f>
        <v>532.86956521739125</v>
      </c>
    </row>
    <row r="72" spans="2:12" ht="16.5" customHeight="1" x14ac:dyDescent="0.2">
      <c r="B72" s="96" t="str">
        <f>B21</f>
        <v>taboola formentor hybrid</v>
      </c>
      <c r="C72" s="97">
        <v>4908</v>
      </c>
      <c r="D72" s="98">
        <v>1391942</v>
      </c>
      <c r="E72" s="98">
        <v>4176</v>
      </c>
      <c r="F72" s="99">
        <f>E72/D72</f>
        <v>3.0001250052085504E-3</v>
      </c>
      <c r="G72" s="105">
        <f>C72/E72</f>
        <v>1.1752873563218391</v>
      </c>
      <c r="H72" s="98">
        <v>3</v>
      </c>
      <c r="I72" s="98">
        <v>2</v>
      </c>
      <c r="J72" s="98">
        <f>H72+I72</f>
        <v>5</v>
      </c>
      <c r="K72" s="99">
        <f>J72/E72</f>
        <v>1.1973180076628352E-3</v>
      </c>
      <c r="L72" s="97">
        <f>C72/J72</f>
        <v>981.6</v>
      </c>
    </row>
    <row r="73" spans="2:12" ht="16.5" customHeight="1" x14ac:dyDescent="0.2">
      <c r="B73" s="106" t="s">
        <v>23</v>
      </c>
      <c r="C73" s="107">
        <f>SUM(C71:C72)</f>
        <v>17164</v>
      </c>
      <c r="D73" s="108">
        <f>SUM(D71:D72)</f>
        <v>4903079</v>
      </c>
      <c r="E73" s="108">
        <f>SUM(E71:E72)</f>
        <v>14629</v>
      </c>
      <c r="F73" s="109">
        <f>E73/D73</f>
        <v>2.9836353850305085E-3</v>
      </c>
      <c r="G73" s="110">
        <f>C73/E73</f>
        <v>1.1732859388885091</v>
      </c>
      <c r="H73" s="108">
        <f>SUM(H71:H72)</f>
        <v>15</v>
      </c>
      <c r="I73" s="108">
        <f>SUM(I71:I72)</f>
        <v>13</v>
      </c>
      <c r="J73" s="108">
        <f>SUM(J71:J72)</f>
        <v>28</v>
      </c>
      <c r="K73" s="109">
        <f>J73/E73</f>
        <v>1.9140064255930003E-3</v>
      </c>
      <c r="L73" s="107">
        <f>C73/J73</f>
        <v>613</v>
      </c>
    </row>
    <row r="75" spans="2:12" ht="16.5" customHeight="1" x14ac:dyDescent="0.2">
      <c r="B75" s="330" t="s">
        <v>26</v>
      </c>
      <c r="C75" s="330"/>
      <c r="D75" s="330"/>
      <c r="E75" s="330"/>
      <c r="F75" s="330"/>
      <c r="G75" s="330"/>
      <c r="H75" s="330"/>
      <c r="I75" s="330"/>
      <c r="J75" s="330"/>
      <c r="K75" s="330"/>
      <c r="L75" s="330"/>
    </row>
    <row r="76" spans="2:12" ht="16.5" customHeight="1" x14ac:dyDescent="0.2">
      <c r="B76" s="92" t="s">
        <v>12</v>
      </c>
      <c r="C76" s="92" t="s">
        <v>13</v>
      </c>
      <c r="D76" s="92" t="s">
        <v>14</v>
      </c>
      <c r="E76" s="92" t="s">
        <v>17</v>
      </c>
      <c r="F76" s="92" t="s">
        <v>18</v>
      </c>
      <c r="G76" s="92" t="s">
        <v>19</v>
      </c>
      <c r="H76" s="92" t="s">
        <v>20</v>
      </c>
      <c r="I76" s="92" t="s">
        <v>21</v>
      </c>
      <c r="J76" s="92" t="s">
        <v>22</v>
      </c>
      <c r="K76" s="92" t="s">
        <v>24</v>
      </c>
      <c r="L76" s="92" t="s">
        <v>25</v>
      </c>
    </row>
    <row r="77" spans="2:12" ht="16.5" customHeight="1" x14ac:dyDescent="0.2">
      <c r="B77" s="117" t="s">
        <v>59</v>
      </c>
      <c r="C77" s="97">
        <v>9717</v>
      </c>
      <c r="D77" s="98">
        <v>17607</v>
      </c>
      <c r="E77" s="98">
        <v>7984</v>
      </c>
      <c r="F77" s="99">
        <f>E77/D77</f>
        <v>0.45345601181348327</v>
      </c>
      <c r="G77" s="105">
        <f>C77/E77</f>
        <v>1.2170591182364729</v>
      </c>
      <c r="H77" s="98">
        <v>38</v>
      </c>
      <c r="I77" s="98">
        <v>50</v>
      </c>
      <c r="J77" s="98">
        <f>H77+I77</f>
        <v>88</v>
      </c>
      <c r="K77" s="99">
        <f>J77/E77</f>
        <v>1.1022044088176353E-2</v>
      </c>
      <c r="L77" s="97">
        <f>C77/J77</f>
        <v>110.42045454545455</v>
      </c>
    </row>
    <row r="78" spans="2:12" ht="16.5" customHeight="1" x14ac:dyDescent="0.2">
      <c r="B78" s="117" t="s">
        <v>60</v>
      </c>
      <c r="C78" s="97">
        <v>3908</v>
      </c>
      <c r="D78" s="98">
        <v>6814</v>
      </c>
      <c r="E78" s="98">
        <v>2593</v>
      </c>
      <c r="F78" s="99">
        <f t="shared" ref="F78:F85" si="20">E78/D78</f>
        <v>0.38054006457293804</v>
      </c>
      <c r="G78" s="105">
        <f t="shared" ref="G78:G84" si="21">C78/E78</f>
        <v>1.5071345931353644</v>
      </c>
      <c r="H78" s="98">
        <v>15</v>
      </c>
      <c r="I78" s="98">
        <v>26</v>
      </c>
      <c r="J78" s="98">
        <f t="shared" ref="J78:J84" si="22">H78+I78</f>
        <v>41</v>
      </c>
      <c r="K78" s="99">
        <f t="shared" ref="K78:K84" si="23">J78/E78</f>
        <v>1.5811801002699577E-2</v>
      </c>
      <c r="L78" s="97">
        <f t="shared" ref="L78:L84" si="24">C78/J78</f>
        <v>95.317073170731703</v>
      </c>
    </row>
    <row r="79" spans="2:12" ht="16.5" customHeight="1" x14ac:dyDescent="0.2">
      <c r="B79" s="117" t="s">
        <v>61</v>
      </c>
      <c r="C79" s="97">
        <v>4990</v>
      </c>
      <c r="D79" s="98">
        <v>7978</v>
      </c>
      <c r="E79" s="98">
        <v>2893</v>
      </c>
      <c r="F79" s="99">
        <f t="shared" si="20"/>
        <v>0.36262221108047127</v>
      </c>
      <c r="G79" s="105">
        <f t="shared" si="21"/>
        <v>1.7248530936743864</v>
      </c>
      <c r="H79" s="98">
        <v>18</v>
      </c>
      <c r="I79" s="98">
        <v>5</v>
      </c>
      <c r="J79" s="98">
        <f t="shared" si="22"/>
        <v>23</v>
      </c>
      <c r="K79" s="99">
        <f t="shared" si="23"/>
        <v>7.9502246802627026E-3</v>
      </c>
      <c r="L79" s="97">
        <f t="shared" si="24"/>
        <v>216.95652173913044</v>
      </c>
    </row>
    <row r="80" spans="2:12" ht="16.5" customHeight="1" x14ac:dyDescent="0.2">
      <c r="B80" s="117" t="s">
        <v>62</v>
      </c>
      <c r="C80" s="97">
        <v>3789</v>
      </c>
      <c r="D80" s="98">
        <v>3388</v>
      </c>
      <c r="E80" s="98">
        <v>1060</v>
      </c>
      <c r="F80" s="99">
        <f t="shared" si="20"/>
        <v>0.31286894923258557</v>
      </c>
      <c r="G80" s="105">
        <f t="shared" si="21"/>
        <v>3.5745283018867924</v>
      </c>
      <c r="H80" s="98">
        <v>5</v>
      </c>
      <c r="I80" s="98">
        <v>2</v>
      </c>
      <c r="J80" s="98">
        <f t="shared" si="22"/>
        <v>7</v>
      </c>
      <c r="K80" s="99">
        <f t="shared" si="23"/>
        <v>6.6037735849056606E-3</v>
      </c>
      <c r="L80" s="97">
        <f t="shared" si="24"/>
        <v>541.28571428571433</v>
      </c>
    </row>
    <row r="81" spans="1:12" ht="16.5" customHeight="1" x14ac:dyDescent="0.2">
      <c r="B81" s="117" t="s">
        <v>53</v>
      </c>
      <c r="C81" s="97">
        <v>907</v>
      </c>
      <c r="D81" s="98">
        <v>869</v>
      </c>
      <c r="E81" s="98">
        <v>231</v>
      </c>
      <c r="F81" s="99">
        <f t="shared" si="20"/>
        <v>0.26582278481012656</v>
      </c>
      <c r="G81" s="105">
        <f t="shared" si="21"/>
        <v>3.9264069264069263</v>
      </c>
      <c r="H81" s="98">
        <v>2</v>
      </c>
      <c r="I81" s="98">
        <v>0</v>
      </c>
      <c r="J81" s="98">
        <f t="shared" si="22"/>
        <v>2</v>
      </c>
      <c r="K81" s="99">
        <f t="shared" si="23"/>
        <v>8.658008658008658E-3</v>
      </c>
      <c r="L81" s="97">
        <f t="shared" si="24"/>
        <v>453.5</v>
      </c>
    </row>
    <row r="82" spans="1:12" ht="16.5" customHeight="1" x14ac:dyDescent="0.2">
      <c r="B82" s="117" t="s">
        <v>63</v>
      </c>
      <c r="C82" s="97">
        <v>744</v>
      </c>
      <c r="D82" s="98">
        <v>1041</v>
      </c>
      <c r="E82" s="98">
        <v>495</v>
      </c>
      <c r="F82" s="99">
        <f t="shared" si="20"/>
        <v>0.47550432276657062</v>
      </c>
      <c r="G82" s="105">
        <f t="shared" si="21"/>
        <v>1.5030303030303029</v>
      </c>
      <c r="H82" s="98">
        <v>2</v>
      </c>
      <c r="I82" s="98">
        <v>1</v>
      </c>
      <c r="J82" s="98">
        <f t="shared" si="22"/>
        <v>3</v>
      </c>
      <c r="K82" s="99">
        <f t="shared" si="23"/>
        <v>6.0606060606060606E-3</v>
      </c>
      <c r="L82" s="97">
        <f t="shared" si="24"/>
        <v>248</v>
      </c>
    </row>
    <row r="83" spans="1:12" ht="16.5" customHeight="1" x14ac:dyDescent="0.2">
      <c r="B83" s="117" t="s">
        <v>57</v>
      </c>
      <c r="C83" s="97">
        <v>254</v>
      </c>
      <c r="D83" s="98">
        <v>158</v>
      </c>
      <c r="E83" s="98">
        <v>65</v>
      </c>
      <c r="F83" s="99">
        <f t="shared" si="20"/>
        <v>0.41139240506329117</v>
      </c>
      <c r="G83" s="105">
        <f t="shared" si="21"/>
        <v>3.9076923076923076</v>
      </c>
      <c r="H83" s="98">
        <v>0</v>
      </c>
      <c r="I83" s="98">
        <v>1</v>
      </c>
      <c r="J83" s="98">
        <f t="shared" si="22"/>
        <v>1</v>
      </c>
      <c r="K83" s="99">
        <f t="shared" si="23"/>
        <v>1.5384615384615385E-2</v>
      </c>
      <c r="L83" s="97">
        <f t="shared" si="24"/>
        <v>254</v>
      </c>
    </row>
    <row r="84" spans="1:12" ht="16.5" customHeight="1" x14ac:dyDescent="0.2">
      <c r="B84" s="117" t="s">
        <v>64</v>
      </c>
      <c r="C84" s="97">
        <v>258</v>
      </c>
      <c r="D84" s="98">
        <v>734</v>
      </c>
      <c r="E84" s="98">
        <v>35</v>
      </c>
      <c r="F84" s="99">
        <f t="shared" si="20"/>
        <v>4.7683923705722074E-2</v>
      </c>
      <c r="G84" s="105">
        <f t="shared" si="21"/>
        <v>7.371428571428571</v>
      </c>
      <c r="H84" s="98">
        <v>0</v>
      </c>
      <c r="I84" s="98">
        <v>7</v>
      </c>
      <c r="J84" s="98">
        <f t="shared" si="22"/>
        <v>7</v>
      </c>
      <c r="K84" s="99">
        <f t="shared" si="23"/>
        <v>0.2</v>
      </c>
      <c r="L84" s="97">
        <f t="shared" si="24"/>
        <v>36.857142857142854</v>
      </c>
    </row>
    <row r="85" spans="1:12" ht="16.5" customHeight="1" x14ac:dyDescent="0.2">
      <c r="B85" s="106" t="s">
        <v>23</v>
      </c>
      <c r="C85" s="107">
        <f>SUM(C77:C84)</f>
        <v>24567</v>
      </c>
      <c r="D85" s="108">
        <f>SUM(D77:D84)</f>
        <v>38589</v>
      </c>
      <c r="E85" s="108">
        <f>SUM(E77:E84)</f>
        <v>15356</v>
      </c>
      <c r="F85" s="109">
        <f t="shared" si="20"/>
        <v>0.39793723599989633</v>
      </c>
      <c r="G85" s="110">
        <f>C85/E85</f>
        <v>1.5998306850742381</v>
      </c>
      <c r="H85" s="108">
        <f>SUM(H77:H84)</f>
        <v>80</v>
      </c>
      <c r="I85" s="108">
        <f>SUM(I77:I84)</f>
        <v>92</v>
      </c>
      <c r="J85" s="108">
        <f>SUM(J77:J84)</f>
        <v>172</v>
      </c>
      <c r="K85" s="109">
        <f>J85/E85</f>
        <v>1.1200833550403751E-2</v>
      </c>
      <c r="L85" s="107">
        <f>C85/J85</f>
        <v>142.83139534883722</v>
      </c>
    </row>
    <row r="88" spans="1:12" ht="16.5" customHeight="1" x14ac:dyDescent="0.2">
      <c r="B88" s="328" t="s">
        <v>56</v>
      </c>
      <c r="C88" s="328"/>
      <c r="D88" s="328"/>
      <c r="E88" s="328"/>
      <c r="F88" s="328"/>
      <c r="G88" s="328"/>
      <c r="H88" s="328"/>
      <c r="I88" s="328"/>
      <c r="J88" s="328"/>
      <c r="K88" s="328"/>
      <c r="L88" s="328"/>
    </row>
    <row r="89" spans="1:12" ht="16.5" customHeight="1" x14ac:dyDescent="0.2">
      <c r="B89" s="328"/>
      <c r="C89" s="328"/>
      <c r="D89" s="328"/>
      <c r="E89" s="328"/>
      <c r="F89" s="328"/>
      <c r="G89" s="328"/>
      <c r="H89" s="328"/>
      <c r="I89" s="328"/>
      <c r="J89" s="328"/>
      <c r="K89" s="328"/>
      <c r="L89" s="328"/>
    </row>
    <row r="92" spans="1:12" ht="16.5" customHeight="1" x14ac:dyDescent="0.2">
      <c r="B92" s="325" t="s">
        <v>147</v>
      </c>
      <c r="C92" s="326"/>
      <c r="D92" s="326"/>
      <c r="E92" s="326"/>
      <c r="F92" s="326"/>
      <c r="G92" s="326"/>
      <c r="H92" s="326"/>
      <c r="I92" s="326"/>
      <c r="J92" s="327"/>
    </row>
    <row r="93" spans="1:12" ht="16.5" customHeight="1" x14ac:dyDescent="0.2">
      <c r="B93" s="79" t="s">
        <v>35</v>
      </c>
      <c r="C93" s="79" t="s">
        <v>36</v>
      </c>
      <c r="D93" s="79" t="s">
        <v>37</v>
      </c>
      <c r="E93" s="79" t="s">
        <v>8</v>
      </c>
      <c r="F93" s="79" t="s">
        <v>18</v>
      </c>
      <c r="G93" s="79" t="s">
        <v>19</v>
      </c>
      <c r="H93" s="79" t="s">
        <v>2</v>
      </c>
      <c r="I93" s="79" t="s">
        <v>5</v>
      </c>
      <c r="J93" s="79" t="s">
        <v>38</v>
      </c>
    </row>
    <row r="94" spans="1:12" ht="16.5" customHeight="1" x14ac:dyDescent="0.2">
      <c r="A94" s="152" t="s">
        <v>148</v>
      </c>
      <c r="B94" s="122" t="s">
        <v>55</v>
      </c>
      <c r="C94" s="82">
        <v>19001</v>
      </c>
      <c r="D94" s="119">
        <v>526730</v>
      </c>
      <c r="E94" s="119">
        <v>2714</v>
      </c>
      <c r="F94" s="85">
        <f>E94/D94</f>
        <v>5.1525449471266117E-3</v>
      </c>
      <c r="G94" s="120">
        <f>C94/E94</f>
        <v>7.0011053795136329</v>
      </c>
      <c r="H94" s="84">
        <v>143</v>
      </c>
      <c r="I94" s="82">
        <f t="shared" ref="I94:I105" si="25">C94/H94</f>
        <v>132.87412587412587</v>
      </c>
      <c r="J94" s="85">
        <f t="shared" ref="J94:J105" si="26">H94/E94</f>
        <v>5.2689756816506998E-2</v>
      </c>
    </row>
    <row r="95" spans="1:12" ht="16.5" customHeight="1" x14ac:dyDescent="0.2">
      <c r="A95" s="152" t="s">
        <v>148</v>
      </c>
      <c r="B95" s="122" t="s">
        <v>70</v>
      </c>
      <c r="C95" s="82">
        <v>4740</v>
      </c>
      <c r="D95" s="119">
        <v>98270</v>
      </c>
      <c r="E95" s="119">
        <v>472</v>
      </c>
      <c r="F95" s="85">
        <f t="shared" ref="F95:F105" si="27">E95/D95</f>
        <v>4.8030935178589602E-3</v>
      </c>
      <c r="G95" s="120">
        <f t="shared" ref="G95:G105" si="28">C95/E95</f>
        <v>10.042372881355933</v>
      </c>
      <c r="H95" s="84">
        <v>34</v>
      </c>
      <c r="I95" s="82">
        <f t="shared" si="25"/>
        <v>139.41176470588235</v>
      </c>
      <c r="J95" s="85">
        <f t="shared" si="26"/>
        <v>7.2033898305084748E-2</v>
      </c>
    </row>
    <row r="96" spans="1:12" ht="16.5" customHeight="1" x14ac:dyDescent="0.2">
      <c r="A96" s="152" t="s">
        <v>148</v>
      </c>
      <c r="B96" s="122" t="s">
        <v>105</v>
      </c>
      <c r="C96" s="82">
        <v>2385</v>
      </c>
      <c r="D96" s="119">
        <v>80134</v>
      </c>
      <c r="E96" s="119">
        <v>317</v>
      </c>
      <c r="F96" s="85">
        <f t="shared" si="27"/>
        <v>3.9558739111987418E-3</v>
      </c>
      <c r="G96" s="120">
        <f t="shared" si="28"/>
        <v>7.5236593059936911</v>
      </c>
      <c r="H96" s="84">
        <v>18</v>
      </c>
      <c r="I96" s="82">
        <f t="shared" si="25"/>
        <v>132.5</v>
      </c>
      <c r="J96" s="85">
        <f t="shared" si="26"/>
        <v>5.6782334384858045E-2</v>
      </c>
    </row>
    <row r="97" spans="1:10" ht="16.5" customHeight="1" x14ac:dyDescent="0.2">
      <c r="A97" s="152" t="s">
        <v>148</v>
      </c>
      <c r="B97" s="122" t="s">
        <v>106</v>
      </c>
      <c r="C97" s="82">
        <v>1404</v>
      </c>
      <c r="D97" s="119">
        <v>45997</v>
      </c>
      <c r="E97" s="119">
        <v>173</v>
      </c>
      <c r="F97" s="85">
        <f t="shared" si="27"/>
        <v>3.7611148553166511E-3</v>
      </c>
      <c r="G97" s="120">
        <f t="shared" si="28"/>
        <v>8.1156069364161851</v>
      </c>
      <c r="H97" s="84">
        <v>10</v>
      </c>
      <c r="I97" s="82">
        <f t="shared" si="25"/>
        <v>140.4</v>
      </c>
      <c r="J97" s="85">
        <f t="shared" si="26"/>
        <v>5.7803468208092484E-2</v>
      </c>
    </row>
    <row r="98" spans="1:10" ht="16.5" customHeight="1" x14ac:dyDescent="0.2">
      <c r="A98" s="153" t="s">
        <v>149</v>
      </c>
      <c r="B98" s="154" t="s">
        <v>150</v>
      </c>
      <c r="C98" s="82">
        <v>1233</v>
      </c>
      <c r="D98" s="119">
        <v>60939</v>
      </c>
      <c r="E98" s="119">
        <v>190</v>
      </c>
      <c r="F98" s="85">
        <f t="shared" si="27"/>
        <v>3.1178719703309869E-3</v>
      </c>
      <c r="G98" s="120">
        <f t="shared" si="28"/>
        <v>6.4894736842105267</v>
      </c>
      <c r="H98" s="84">
        <v>4</v>
      </c>
      <c r="I98" s="82">
        <f t="shared" si="25"/>
        <v>308.25</v>
      </c>
      <c r="J98" s="85">
        <f t="shared" si="26"/>
        <v>2.1052631578947368E-2</v>
      </c>
    </row>
    <row r="99" spans="1:10" ht="16.5" customHeight="1" x14ac:dyDescent="0.2">
      <c r="A99" s="153" t="s">
        <v>149</v>
      </c>
      <c r="B99" s="154" t="s">
        <v>107</v>
      </c>
      <c r="C99" s="82">
        <v>1089</v>
      </c>
      <c r="D99" s="119">
        <v>37093</v>
      </c>
      <c r="E99" s="119">
        <v>116</v>
      </c>
      <c r="F99" s="85">
        <f t="shared" si="27"/>
        <v>3.1272746879465129E-3</v>
      </c>
      <c r="G99" s="120">
        <f t="shared" si="28"/>
        <v>9.387931034482758</v>
      </c>
      <c r="H99" s="84">
        <v>4</v>
      </c>
      <c r="I99" s="82">
        <f t="shared" si="25"/>
        <v>272.25</v>
      </c>
      <c r="J99" s="85">
        <f t="shared" si="26"/>
        <v>3.4482758620689655E-2</v>
      </c>
    </row>
    <row r="100" spans="1:10" ht="16.5" customHeight="1" x14ac:dyDescent="0.2">
      <c r="A100" s="153" t="s">
        <v>149</v>
      </c>
      <c r="B100" s="154" t="s">
        <v>65</v>
      </c>
      <c r="C100" s="82">
        <v>1080</v>
      </c>
      <c r="D100" s="119">
        <v>32185</v>
      </c>
      <c r="E100" s="119">
        <v>129</v>
      </c>
      <c r="F100" s="85">
        <f t="shared" si="27"/>
        <v>4.0080782973434832E-3</v>
      </c>
      <c r="G100" s="120">
        <f t="shared" si="28"/>
        <v>8.3720930232558146</v>
      </c>
      <c r="H100" s="84">
        <v>3</v>
      </c>
      <c r="I100" s="82">
        <f t="shared" si="25"/>
        <v>360</v>
      </c>
      <c r="J100" s="85">
        <f t="shared" si="26"/>
        <v>2.3255813953488372E-2</v>
      </c>
    </row>
    <row r="101" spans="1:10" ht="16.5" customHeight="1" x14ac:dyDescent="0.2">
      <c r="A101" s="153" t="s">
        <v>149</v>
      </c>
      <c r="B101" s="154" t="s">
        <v>67</v>
      </c>
      <c r="C101" s="82">
        <v>631</v>
      </c>
      <c r="D101" s="119">
        <v>12629</v>
      </c>
      <c r="E101" s="119">
        <v>44</v>
      </c>
      <c r="F101" s="85">
        <f t="shared" si="27"/>
        <v>3.4840446591179034E-3</v>
      </c>
      <c r="G101" s="120">
        <f t="shared" si="28"/>
        <v>14.340909090909092</v>
      </c>
      <c r="H101" s="84">
        <v>0</v>
      </c>
      <c r="I101" s="82" t="e">
        <f t="shared" si="25"/>
        <v>#DIV/0!</v>
      </c>
      <c r="J101" s="85">
        <f t="shared" si="26"/>
        <v>0</v>
      </c>
    </row>
    <row r="102" spans="1:10" ht="16.5" customHeight="1" x14ac:dyDescent="0.2">
      <c r="A102" s="153" t="s">
        <v>149</v>
      </c>
      <c r="B102" s="154" t="s">
        <v>69</v>
      </c>
      <c r="C102" s="82">
        <v>346</v>
      </c>
      <c r="D102" s="119">
        <v>3383</v>
      </c>
      <c r="E102" s="119">
        <v>20</v>
      </c>
      <c r="F102" s="85">
        <f t="shared" si="27"/>
        <v>5.9119125036949452E-3</v>
      </c>
      <c r="G102" s="120">
        <f t="shared" si="28"/>
        <v>17.3</v>
      </c>
      <c r="H102" s="84">
        <v>0</v>
      </c>
      <c r="I102" s="82" t="e">
        <f t="shared" si="25"/>
        <v>#DIV/0!</v>
      </c>
      <c r="J102" s="85">
        <f t="shared" si="26"/>
        <v>0</v>
      </c>
    </row>
    <row r="103" spans="1:10" ht="16.5" customHeight="1" x14ac:dyDescent="0.2">
      <c r="A103" s="153" t="s">
        <v>149</v>
      </c>
      <c r="B103" s="154" t="s">
        <v>103</v>
      </c>
      <c r="C103" s="82">
        <v>252</v>
      </c>
      <c r="D103" s="119">
        <v>2961</v>
      </c>
      <c r="E103" s="119">
        <v>15</v>
      </c>
      <c r="F103" s="85">
        <f t="shared" si="27"/>
        <v>5.065856129685917E-3</v>
      </c>
      <c r="G103" s="120">
        <f t="shared" si="28"/>
        <v>16.8</v>
      </c>
      <c r="H103" s="84">
        <v>0</v>
      </c>
      <c r="I103" s="82" t="e">
        <f t="shared" si="25"/>
        <v>#DIV/0!</v>
      </c>
      <c r="J103" s="85">
        <f t="shared" si="26"/>
        <v>0</v>
      </c>
    </row>
    <row r="104" spans="1:10" ht="16.5" customHeight="1" x14ac:dyDescent="0.2">
      <c r="A104" s="153" t="s">
        <v>149</v>
      </c>
      <c r="B104" s="154" t="s">
        <v>74</v>
      </c>
      <c r="C104" s="82">
        <v>234</v>
      </c>
      <c r="D104" s="119">
        <v>5833</v>
      </c>
      <c r="E104" s="119">
        <v>30</v>
      </c>
      <c r="F104" s="85">
        <f t="shared" si="27"/>
        <v>5.1431510372021262E-3</v>
      </c>
      <c r="G104" s="120">
        <f t="shared" si="28"/>
        <v>7.8</v>
      </c>
      <c r="H104" s="84">
        <v>1</v>
      </c>
      <c r="I104" s="82">
        <f t="shared" si="25"/>
        <v>234</v>
      </c>
      <c r="J104" s="85">
        <f t="shared" si="26"/>
        <v>3.3333333333333333E-2</v>
      </c>
    </row>
    <row r="105" spans="1:10" ht="16.5" customHeight="1" x14ac:dyDescent="0.2">
      <c r="B105" s="124" t="s">
        <v>23</v>
      </c>
      <c r="C105" s="125">
        <f>SUM(C94:C104)</f>
        <v>32395</v>
      </c>
      <c r="D105" s="126">
        <f>SUM(D94:D104)</f>
        <v>906154</v>
      </c>
      <c r="E105" s="126">
        <f>SUM(E94:E104)</f>
        <v>4220</v>
      </c>
      <c r="F105" s="127">
        <f t="shared" si="27"/>
        <v>4.6570450497376821E-3</v>
      </c>
      <c r="G105" s="128">
        <f t="shared" si="28"/>
        <v>7.6765402843601898</v>
      </c>
      <c r="H105" s="126">
        <f>SUM(H94:H104)</f>
        <v>217</v>
      </c>
      <c r="I105" s="125">
        <f t="shared" si="25"/>
        <v>149.28571428571428</v>
      </c>
      <c r="J105" s="127">
        <f t="shared" si="26"/>
        <v>5.1421800947867295E-2</v>
      </c>
    </row>
    <row r="107" spans="1:10" ht="16.5" customHeight="1" x14ac:dyDescent="0.2">
      <c r="B107" s="325" t="s">
        <v>151</v>
      </c>
      <c r="C107" s="326"/>
      <c r="D107" s="326"/>
      <c r="E107" s="326"/>
      <c r="F107" s="326"/>
      <c r="G107" s="326"/>
      <c r="H107" s="326"/>
      <c r="I107" s="326"/>
      <c r="J107" s="327"/>
    </row>
    <row r="108" spans="1:10" ht="16.5" customHeight="1" x14ac:dyDescent="0.2">
      <c r="B108" s="79" t="s">
        <v>35</v>
      </c>
      <c r="C108" s="79" t="s">
        <v>36</v>
      </c>
      <c r="D108" s="79" t="s">
        <v>37</v>
      </c>
      <c r="E108" s="79" t="s">
        <v>8</v>
      </c>
      <c r="F108" s="79" t="s">
        <v>18</v>
      </c>
      <c r="G108" s="79" t="s">
        <v>19</v>
      </c>
      <c r="H108" s="79" t="s">
        <v>2</v>
      </c>
      <c r="I108" s="79" t="s">
        <v>5</v>
      </c>
      <c r="J108" s="79" t="s">
        <v>38</v>
      </c>
    </row>
    <row r="109" spans="1:10" ht="16.5" customHeight="1" x14ac:dyDescent="0.2">
      <c r="A109" s="152" t="s">
        <v>148</v>
      </c>
      <c r="B109" s="122" t="s">
        <v>55</v>
      </c>
      <c r="C109" s="82">
        <v>19201</v>
      </c>
      <c r="D109" s="119">
        <v>472715</v>
      </c>
      <c r="E109" s="119">
        <v>2840</v>
      </c>
      <c r="F109" s="85">
        <f>E109/D109</f>
        <v>6.0078482806765173E-3</v>
      </c>
      <c r="G109" s="120">
        <f>C109/E109</f>
        <v>6.7609154929577464</v>
      </c>
      <c r="H109" s="84">
        <v>161</v>
      </c>
      <c r="I109" s="82">
        <f t="shared" ref="I109:I118" si="29">C109/H109</f>
        <v>119.26086956521739</v>
      </c>
      <c r="J109" s="85">
        <f t="shared" ref="J109:J118" si="30">H109/E109</f>
        <v>5.6690140845070423E-2</v>
      </c>
    </row>
    <row r="110" spans="1:10" ht="16.5" customHeight="1" x14ac:dyDescent="0.2">
      <c r="A110" s="152" t="s">
        <v>148</v>
      </c>
      <c r="B110" s="122" t="s">
        <v>152</v>
      </c>
      <c r="C110" s="82">
        <v>3332</v>
      </c>
      <c r="D110" s="119">
        <v>68482</v>
      </c>
      <c r="E110" s="119">
        <v>343</v>
      </c>
      <c r="F110" s="85">
        <f t="shared" ref="F110:F118" si="31">E110/D110</f>
        <v>5.0086154025875415E-3</v>
      </c>
      <c r="G110" s="120">
        <f t="shared" ref="G110:G118" si="32">C110/E110</f>
        <v>9.7142857142857135</v>
      </c>
      <c r="H110" s="84">
        <v>17</v>
      </c>
      <c r="I110" s="82">
        <f t="shared" si="29"/>
        <v>196</v>
      </c>
      <c r="J110" s="85">
        <f t="shared" si="30"/>
        <v>4.9562682215743441E-2</v>
      </c>
    </row>
    <row r="111" spans="1:10" ht="16.5" customHeight="1" x14ac:dyDescent="0.2">
      <c r="A111" s="152" t="s">
        <v>148</v>
      </c>
      <c r="B111" s="122" t="s">
        <v>153</v>
      </c>
      <c r="C111" s="82">
        <v>2606</v>
      </c>
      <c r="D111" s="119">
        <v>76630</v>
      </c>
      <c r="E111" s="119">
        <v>345</v>
      </c>
      <c r="F111" s="85">
        <f t="shared" si="31"/>
        <v>4.5021532037061206E-3</v>
      </c>
      <c r="G111" s="120">
        <f t="shared" si="32"/>
        <v>7.5536231884057967</v>
      </c>
      <c r="H111" s="84">
        <v>13</v>
      </c>
      <c r="I111" s="82">
        <f t="shared" si="29"/>
        <v>200.46153846153845</v>
      </c>
      <c r="J111" s="85">
        <f t="shared" si="30"/>
        <v>3.7681159420289857E-2</v>
      </c>
    </row>
    <row r="112" spans="1:10" ht="16.5" customHeight="1" x14ac:dyDescent="0.2">
      <c r="A112" s="152" t="s">
        <v>148</v>
      </c>
      <c r="B112" s="122" t="s">
        <v>65</v>
      </c>
      <c r="C112" s="82">
        <v>1964</v>
      </c>
      <c r="D112" s="119">
        <v>45086</v>
      </c>
      <c r="E112" s="119">
        <v>190</v>
      </c>
      <c r="F112" s="85">
        <f t="shared" si="31"/>
        <v>4.2141684780197843E-3</v>
      </c>
      <c r="G112" s="120">
        <f t="shared" si="32"/>
        <v>10.336842105263157</v>
      </c>
      <c r="H112" s="84">
        <v>11</v>
      </c>
      <c r="I112" s="82">
        <f t="shared" si="29"/>
        <v>178.54545454545453</v>
      </c>
      <c r="J112" s="85">
        <f t="shared" si="30"/>
        <v>5.7894736842105263E-2</v>
      </c>
    </row>
    <row r="113" spans="1:13" ht="16.5" customHeight="1" x14ac:dyDescent="0.2">
      <c r="A113" s="153" t="s">
        <v>149</v>
      </c>
      <c r="B113" s="154" t="s">
        <v>106</v>
      </c>
      <c r="C113" s="82">
        <v>1438</v>
      </c>
      <c r="D113" s="119">
        <v>21798</v>
      </c>
      <c r="E113" s="119">
        <v>122</v>
      </c>
      <c r="F113" s="85">
        <f t="shared" si="31"/>
        <v>5.5968437471327643E-3</v>
      </c>
      <c r="G113" s="120">
        <f t="shared" si="32"/>
        <v>11.78688524590164</v>
      </c>
      <c r="H113" s="84">
        <v>6</v>
      </c>
      <c r="I113" s="82">
        <f t="shared" si="29"/>
        <v>239.66666666666666</v>
      </c>
      <c r="J113" s="85">
        <f t="shared" si="30"/>
        <v>4.9180327868852458E-2</v>
      </c>
    </row>
    <row r="114" spans="1:13" ht="16.5" customHeight="1" x14ac:dyDescent="0.2">
      <c r="A114" s="153" t="s">
        <v>149</v>
      </c>
      <c r="B114" s="154" t="s">
        <v>154</v>
      </c>
      <c r="C114" s="82">
        <v>1370</v>
      </c>
      <c r="D114" s="119">
        <v>43383</v>
      </c>
      <c r="E114" s="119">
        <v>148</v>
      </c>
      <c r="F114" s="85">
        <f t="shared" si="31"/>
        <v>3.4114745407187149E-3</v>
      </c>
      <c r="G114" s="120">
        <f t="shared" si="32"/>
        <v>9.2567567567567561</v>
      </c>
      <c r="H114" s="84">
        <v>4</v>
      </c>
      <c r="I114" s="82">
        <f t="shared" si="29"/>
        <v>342.5</v>
      </c>
      <c r="J114" s="85">
        <f t="shared" si="30"/>
        <v>2.7027027027027029E-2</v>
      </c>
    </row>
    <row r="115" spans="1:13" ht="16.5" customHeight="1" x14ac:dyDescent="0.2">
      <c r="A115" s="153" t="s">
        <v>149</v>
      </c>
      <c r="B115" s="154" t="s">
        <v>67</v>
      </c>
      <c r="C115" s="82">
        <v>1012</v>
      </c>
      <c r="D115" s="119">
        <v>18749</v>
      </c>
      <c r="E115" s="119">
        <v>67</v>
      </c>
      <c r="F115" s="85">
        <f t="shared" si="31"/>
        <v>3.5735239212758012E-3</v>
      </c>
      <c r="G115" s="120">
        <f t="shared" si="32"/>
        <v>15.104477611940299</v>
      </c>
      <c r="H115" s="84">
        <v>1</v>
      </c>
      <c r="I115" s="82">
        <f t="shared" si="29"/>
        <v>1012</v>
      </c>
      <c r="J115" s="85">
        <f t="shared" si="30"/>
        <v>1.4925373134328358E-2</v>
      </c>
    </row>
    <row r="116" spans="1:13" ht="16.5" customHeight="1" x14ac:dyDescent="0.2">
      <c r="A116" s="153" t="s">
        <v>149</v>
      </c>
      <c r="B116" s="154" t="s">
        <v>69</v>
      </c>
      <c r="C116" s="82">
        <v>876</v>
      </c>
      <c r="D116" s="119">
        <v>8403</v>
      </c>
      <c r="E116" s="119">
        <v>55</v>
      </c>
      <c r="F116" s="85">
        <f t="shared" si="31"/>
        <v>6.5452814471022251E-3</v>
      </c>
      <c r="G116" s="120">
        <f t="shared" si="32"/>
        <v>15.927272727272728</v>
      </c>
      <c r="H116" s="84">
        <v>0</v>
      </c>
      <c r="I116" s="82" t="e">
        <f t="shared" si="29"/>
        <v>#DIV/0!</v>
      </c>
      <c r="J116" s="85">
        <f t="shared" si="30"/>
        <v>0</v>
      </c>
    </row>
    <row r="117" spans="1:13" ht="16.5" customHeight="1" x14ac:dyDescent="0.2">
      <c r="A117" s="153" t="s">
        <v>149</v>
      </c>
      <c r="B117" s="154" t="s">
        <v>70</v>
      </c>
      <c r="C117" s="82">
        <v>731</v>
      </c>
      <c r="D117" s="119">
        <v>6264</v>
      </c>
      <c r="E117" s="119">
        <v>34</v>
      </c>
      <c r="F117" s="85">
        <f t="shared" si="31"/>
        <v>5.4278416347381866E-3</v>
      </c>
      <c r="G117" s="120">
        <f t="shared" si="32"/>
        <v>21.5</v>
      </c>
      <c r="H117" s="84">
        <v>2</v>
      </c>
      <c r="I117" s="82">
        <f t="shared" si="29"/>
        <v>365.5</v>
      </c>
      <c r="J117" s="85">
        <f t="shared" si="30"/>
        <v>5.8823529411764705E-2</v>
      </c>
    </row>
    <row r="118" spans="1:13" ht="16.5" customHeight="1" x14ac:dyDescent="0.2">
      <c r="B118" s="124" t="s">
        <v>23</v>
      </c>
      <c r="C118" s="125">
        <f>SUM(C109:C117)</f>
        <v>32530</v>
      </c>
      <c r="D118" s="126">
        <f>SUM(D109:D117)</f>
        <v>761510</v>
      </c>
      <c r="E118" s="126">
        <f>SUM(E109:E117)</f>
        <v>4144</v>
      </c>
      <c r="F118" s="127">
        <f t="shared" si="31"/>
        <v>5.441819542750588E-3</v>
      </c>
      <c r="G118" s="128">
        <f t="shared" si="32"/>
        <v>7.8499034749034751</v>
      </c>
      <c r="H118" s="126">
        <f>SUM(H109:H117)</f>
        <v>215</v>
      </c>
      <c r="I118" s="125">
        <f t="shared" si="29"/>
        <v>151.30232558139534</v>
      </c>
      <c r="J118" s="127">
        <f t="shared" si="30"/>
        <v>5.1882239382239383E-2</v>
      </c>
    </row>
    <row r="119" spans="1:13" ht="16.5" customHeight="1" x14ac:dyDescent="0.2">
      <c r="B119" s="155"/>
      <c r="C119" s="155"/>
      <c r="D119" s="155"/>
      <c r="E119" s="155"/>
      <c r="F119" s="155"/>
      <c r="G119" s="155"/>
      <c r="H119" s="155"/>
      <c r="I119" s="155"/>
      <c r="J119" s="155"/>
    </row>
    <row r="120" spans="1:13" ht="12.75" x14ac:dyDescent="0.2">
      <c r="B120" s="325" t="s">
        <v>155</v>
      </c>
      <c r="C120" s="326"/>
      <c r="D120" s="326"/>
      <c r="E120" s="326"/>
      <c r="F120" s="326"/>
      <c r="G120" s="326"/>
      <c r="H120" s="326"/>
      <c r="I120" s="326"/>
      <c r="J120" s="327"/>
      <c r="M120" s="78"/>
    </row>
    <row r="121" spans="1:13" ht="16.5" customHeight="1" x14ac:dyDescent="0.2">
      <c r="B121" s="79" t="s">
        <v>35</v>
      </c>
      <c r="C121" s="79" t="s">
        <v>36</v>
      </c>
      <c r="D121" s="79" t="s">
        <v>37</v>
      </c>
      <c r="E121" s="79" t="s">
        <v>8</v>
      </c>
      <c r="F121" s="79" t="s">
        <v>18</v>
      </c>
      <c r="G121" s="79" t="s">
        <v>19</v>
      </c>
      <c r="H121" s="79" t="s">
        <v>2</v>
      </c>
      <c r="I121" s="79" t="s">
        <v>5</v>
      </c>
      <c r="J121" s="79" t="s">
        <v>38</v>
      </c>
    </row>
    <row r="122" spans="1:13" ht="16.5" customHeight="1" x14ac:dyDescent="0.2">
      <c r="A122" s="152" t="s">
        <v>148</v>
      </c>
      <c r="B122" s="122" t="s">
        <v>55</v>
      </c>
      <c r="C122" s="82">
        <v>10619</v>
      </c>
      <c r="D122" s="119">
        <v>344134</v>
      </c>
      <c r="E122" s="119">
        <v>1789</v>
      </c>
      <c r="F122" s="85">
        <f>E122/D122</f>
        <v>5.1985563762952805E-3</v>
      </c>
      <c r="G122" s="120">
        <f>C122/E122</f>
        <v>5.9357182783678031</v>
      </c>
      <c r="H122" s="84">
        <v>125</v>
      </c>
      <c r="I122" s="82">
        <f t="shared" ref="I122:I131" si="33">C122/H122</f>
        <v>84.951999999999998</v>
      </c>
      <c r="J122" s="85">
        <f t="shared" ref="J122:J131" si="34">H122/E122</f>
        <v>6.9871436556735611E-2</v>
      </c>
    </row>
    <row r="123" spans="1:13" ht="16.5" customHeight="1" x14ac:dyDescent="0.2">
      <c r="A123" s="152" t="s">
        <v>148</v>
      </c>
      <c r="B123" s="122" t="s">
        <v>103</v>
      </c>
      <c r="C123" s="82">
        <v>1440</v>
      </c>
      <c r="D123" s="119">
        <v>19694</v>
      </c>
      <c r="E123" s="84">
        <v>140</v>
      </c>
      <c r="F123" s="85">
        <f t="shared" ref="F123:F131" si="35">E123/D123</f>
        <v>7.108764090585965E-3</v>
      </c>
      <c r="G123" s="120">
        <f t="shared" ref="G123:G131" si="36">C123/E123</f>
        <v>10.285714285714286</v>
      </c>
      <c r="H123" s="84">
        <v>12</v>
      </c>
      <c r="I123" s="82">
        <f t="shared" si="33"/>
        <v>120</v>
      </c>
      <c r="J123" s="85">
        <f t="shared" si="34"/>
        <v>8.5714285714285715E-2</v>
      </c>
    </row>
    <row r="124" spans="1:13" ht="16.5" customHeight="1" x14ac:dyDescent="0.2">
      <c r="A124" s="152" t="s">
        <v>148</v>
      </c>
      <c r="B124" s="122" t="s">
        <v>156</v>
      </c>
      <c r="C124" s="82">
        <v>1279</v>
      </c>
      <c r="D124" s="119">
        <v>47390</v>
      </c>
      <c r="E124" s="84">
        <v>184</v>
      </c>
      <c r="F124" s="85">
        <f t="shared" si="35"/>
        <v>3.8826756699725682E-3</v>
      </c>
      <c r="G124" s="120">
        <f t="shared" si="36"/>
        <v>6.9510869565217392</v>
      </c>
      <c r="H124" s="84">
        <v>12</v>
      </c>
      <c r="I124" s="82">
        <f t="shared" si="33"/>
        <v>106.58333333333333</v>
      </c>
      <c r="J124" s="85">
        <f t="shared" si="34"/>
        <v>6.5217391304347824E-2</v>
      </c>
    </row>
    <row r="125" spans="1:13" ht="16.5" customHeight="1" x14ac:dyDescent="0.2">
      <c r="A125" s="152" t="s">
        <v>148</v>
      </c>
      <c r="B125" s="122" t="s">
        <v>106</v>
      </c>
      <c r="C125" s="82">
        <v>1200</v>
      </c>
      <c r="D125" s="119">
        <v>26651</v>
      </c>
      <c r="E125" s="84">
        <v>108</v>
      </c>
      <c r="F125" s="85">
        <f t="shared" si="35"/>
        <v>4.0523807737045513E-3</v>
      </c>
      <c r="G125" s="120">
        <f t="shared" si="36"/>
        <v>11.111111111111111</v>
      </c>
      <c r="H125" s="84">
        <v>16</v>
      </c>
      <c r="I125" s="82">
        <f t="shared" si="33"/>
        <v>75</v>
      </c>
      <c r="J125" s="85">
        <f t="shared" si="34"/>
        <v>0.14814814814814814</v>
      </c>
    </row>
    <row r="126" spans="1:13" ht="16.5" customHeight="1" x14ac:dyDescent="0.2">
      <c r="A126" s="152" t="s">
        <v>148</v>
      </c>
      <c r="B126" s="122" t="s">
        <v>65</v>
      </c>
      <c r="C126" s="82">
        <v>788</v>
      </c>
      <c r="D126" s="119">
        <v>26634</v>
      </c>
      <c r="E126" s="84">
        <v>110</v>
      </c>
      <c r="F126" s="85">
        <f t="shared" si="35"/>
        <v>4.1300593226702709E-3</v>
      </c>
      <c r="G126" s="120">
        <f t="shared" si="36"/>
        <v>7.163636363636364</v>
      </c>
      <c r="H126" s="84">
        <v>5</v>
      </c>
      <c r="I126" s="82">
        <f t="shared" si="33"/>
        <v>157.6</v>
      </c>
      <c r="J126" s="85">
        <f t="shared" si="34"/>
        <v>4.5454545454545456E-2</v>
      </c>
    </row>
    <row r="127" spans="1:13" ht="16.5" customHeight="1" x14ac:dyDescent="0.2">
      <c r="A127" s="153" t="s">
        <v>149</v>
      </c>
      <c r="B127" s="154" t="s">
        <v>107</v>
      </c>
      <c r="C127" s="82">
        <v>726</v>
      </c>
      <c r="D127" s="119">
        <v>23363</v>
      </c>
      <c r="E127" s="84">
        <v>94</v>
      </c>
      <c r="F127" s="85">
        <f t="shared" si="35"/>
        <v>4.0234558917947184E-3</v>
      </c>
      <c r="G127" s="120">
        <f t="shared" si="36"/>
        <v>7.7234042553191493</v>
      </c>
      <c r="H127" s="84">
        <v>4</v>
      </c>
      <c r="I127" s="82">
        <f t="shared" si="33"/>
        <v>181.5</v>
      </c>
      <c r="J127" s="85">
        <f t="shared" si="34"/>
        <v>4.2553191489361701E-2</v>
      </c>
    </row>
    <row r="128" spans="1:13" ht="16.5" customHeight="1" x14ac:dyDescent="0.2">
      <c r="A128" s="153" t="s">
        <v>149</v>
      </c>
      <c r="B128" s="154" t="s">
        <v>69</v>
      </c>
      <c r="C128" s="82">
        <v>597</v>
      </c>
      <c r="D128" s="119">
        <v>7157</v>
      </c>
      <c r="E128" s="84">
        <v>47</v>
      </c>
      <c r="F128" s="85">
        <f t="shared" si="35"/>
        <v>6.5669973452563927E-3</v>
      </c>
      <c r="G128" s="120">
        <f t="shared" si="36"/>
        <v>12.702127659574469</v>
      </c>
      <c r="H128" s="84">
        <v>0</v>
      </c>
      <c r="I128" s="82" t="e">
        <f t="shared" si="33"/>
        <v>#DIV/0!</v>
      </c>
      <c r="J128" s="85">
        <f t="shared" si="34"/>
        <v>0</v>
      </c>
    </row>
    <row r="129" spans="1:10" ht="16.5" customHeight="1" x14ac:dyDescent="0.2">
      <c r="A129" s="153" t="s">
        <v>149</v>
      </c>
      <c r="B129" s="154" t="s">
        <v>67</v>
      </c>
      <c r="C129" s="82">
        <v>519</v>
      </c>
      <c r="D129" s="119">
        <v>11953</v>
      </c>
      <c r="E129" s="84">
        <v>49</v>
      </c>
      <c r="F129" s="85">
        <f t="shared" si="35"/>
        <v>4.0993892746590812E-3</v>
      </c>
      <c r="G129" s="120">
        <f t="shared" si="36"/>
        <v>10.591836734693878</v>
      </c>
      <c r="H129" s="84">
        <v>1</v>
      </c>
      <c r="I129" s="82">
        <f t="shared" si="33"/>
        <v>519</v>
      </c>
      <c r="J129" s="85">
        <f t="shared" si="34"/>
        <v>2.0408163265306121E-2</v>
      </c>
    </row>
    <row r="130" spans="1:10" ht="16.5" customHeight="1" x14ac:dyDescent="0.2">
      <c r="A130" s="153" t="s">
        <v>149</v>
      </c>
      <c r="B130" s="154" t="s">
        <v>70</v>
      </c>
      <c r="C130" s="82">
        <v>223</v>
      </c>
      <c r="D130" s="119">
        <v>1923</v>
      </c>
      <c r="E130" s="84">
        <v>17</v>
      </c>
      <c r="F130" s="85">
        <f t="shared" si="35"/>
        <v>8.8403536141445655E-3</v>
      </c>
      <c r="G130" s="120">
        <f t="shared" si="36"/>
        <v>13.117647058823529</v>
      </c>
      <c r="H130" s="84">
        <v>0</v>
      </c>
      <c r="I130" s="82" t="e">
        <f t="shared" si="33"/>
        <v>#DIV/0!</v>
      </c>
      <c r="J130" s="85">
        <f t="shared" si="34"/>
        <v>0</v>
      </c>
    </row>
    <row r="131" spans="1:10" ht="16.5" customHeight="1" x14ac:dyDescent="0.2">
      <c r="B131" s="124" t="s">
        <v>23</v>
      </c>
      <c r="C131" s="125">
        <f>SUM(C122:C130)</f>
        <v>17391</v>
      </c>
      <c r="D131" s="126">
        <f>SUM(D122:D130)</f>
        <v>508899</v>
      </c>
      <c r="E131" s="126">
        <f>SUM(E122:E130)</f>
        <v>2538</v>
      </c>
      <c r="F131" s="127">
        <f t="shared" si="35"/>
        <v>4.9872371531482669E-3</v>
      </c>
      <c r="G131" s="128">
        <f t="shared" si="36"/>
        <v>6.8522458628841605</v>
      </c>
      <c r="H131" s="126">
        <f>SUM(H122:H130)</f>
        <v>175</v>
      </c>
      <c r="I131" s="125">
        <f t="shared" si="33"/>
        <v>99.377142857142857</v>
      </c>
      <c r="J131" s="127">
        <f t="shared" si="34"/>
        <v>6.8951930654058316E-2</v>
      </c>
    </row>
    <row r="132" spans="1:10" ht="16.5" customHeight="1" x14ac:dyDescent="0.2">
      <c r="B132" s="155"/>
      <c r="C132" s="155"/>
      <c r="D132" s="155"/>
      <c r="E132" s="155"/>
      <c r="F132" s="155"/>
      <c r="G132" s="155"/>
      <c r="H132" s="155"/>
      <c r="I132" s="155"/>
      <c r="J132" s="155"/>
    </row>
    <row r="133" spans="1:10" ht="16.5" customHeight="1" x14ac:dyDescent="0.2">
      <c r="B133" s="325" t="s">
        <v>157</v>
      </c>
      <c r="C133" s="326"/>
      <c r="D133" s="326"/>
      <c r="E133" s="326"/>
      <c r="F133" s="326"/>
      <c r="G133" s="326"/>
      <c r="H133" s="326"/>
      <c r="I133" s="326"/>
      <c r="J133" s="327"/>
    </row>
    <row r="134" spans="1:10" ht="16.5" customHeight="1" x14ac:dyDescent="0.2">
      <c r="B134" s="79" t="s">
        <v>35</v>
      </c>
      <c r="C134" s="79" t="s">
        <v>36</v>
      </c>
      <c r="D134" s="79" t="s">
        <v>37</v>
      </c>
      <c r="E134" s="79" t="s">
        <v>8</v>
      </c>
      <c r="F134" s="79" t="s">
        <v>18</v>
      </c>
      <c r="G134" s="79" t="s">
        <v>19</v>
      </c>
      <c r="H134" s="79" t="s">
        <v>2</v>
      </c>
      <c r="I134" s="79" t="s">
        <v>5</v>
      </c>
      <c r="J134" s="79" t="s">
        <v>38</v>
      </c>
    </row>
    <row r="135" spans="1:10" ht="16.5" customHeight="1" x14ac:dyDescent="0.2">
      <c r="A135" s="152" t="s">
        <v>148</v>
      </c>
      <c r="B135" s="122" t="s">
        <v>55</v>
      </c>
      <c r="C135" s="82">
        <v>10166</v>
      </c>
      <c r="D135" s="119">
        <v>454646</v>
      </c>
      <c r="E135" s="119">
        <v>2106</v>
      </c>
      <c r="F135" s="85">
        <f t="shared" ref="F135:F145" si="37">E135/D135</f>
        <v>4.6321753628097463E-3</v>
      </c>
      <c r="G135" s="120">
        <f t="shared" ref="G135:G145" si="38">C135/E135</f>
        <v>4.8271604938271606</v>
      </c>
      <c r="H135" s="84">
        <v>98</v>
      </c>
      <c r="I135" s="82">
        <f t="shared" ref="I135:I145" si="39">C135/H135</f>
        <v>103.73469387755102</v>
      </c>
      <c r="J135" s="85">
        <f t="shared" ref="J135:J145" si="40">H135/E135</f>
        <v>4.653371320037987E-2</v>
      </c>
    </row>
    <row r="136" spans="1:10" ht="16.5" customHeight="1" x14ac:dyDescent="0.2">
      <c r="A136" s="152" t="s">
        <v>148</v>
      </c>
      <c r="B136" s="122" t="s">
        <v>150</v>
      </c>
      <c r="C136" s="82">
        <v>2200</v>
      </c>
      <c r="D136" s="119">
        <v>177170</v>
      </c>
      <c r="E136" s="84">
        <v>589</v>
      </c>
      <c r="F136" s="85">
        <f t="shared" si="37"/>
        <v>3.3244906022464301E-3</v>
      </c>
      <c r="G136" s="120">
        <f t="shared" si="38"/>
        <v>3.7351443123938881</v>
      </c>
      <c r="H136" s="84">
        <v>16</v>
      </c>
      <c r="I136" s="82">
        <f t="shared" si="39"/>
        <v>137.5</v>
      </c>
      <c r="J136" s="85">
        <f t="shared" si="40"/>
        <v>2.7164685908319185E-2</v>
      </c>
    </row>
    <row r="137" spans="1:10" ht="16.5" customHeight="1" x14ac:dyDescent="0.2">
      <c r="A137" s="152" t="s">
        <v>148</v>
      </c>
      <c r="B137" s="122" t="s">
        <v>107</v>
      </c>
      <c r="C137" s="82">
        <v>1428</v>
      </c>
      <c r="D137" s="119">
        <v>97069</v>
      </c>
      <c r="E137" s="84">
        <v>330</v>
      </c>
      <c r="F137" s="85">
        <f t="shared" si="37"/>
        <v>3.3996435525244927E-3</v>
      </c>
      <c r="G137" s="120">
        <f t="shared" si="38"/>
        <v>4.3272727272727272</v>
      </c>
      <c r="H137" s="84">
        <v>9</v>
      </c>
      <c r="I137" s="82">
        <f t="shared" si="39"/>
        <v>158.66666666666666</v>
      </c>
      <c r="J137" s="85">
        <f t="shared" si="40"/>
        <v>2.7272727272727271E-2</v>
      </c>
    </row>
    <row r="138" spans="1:10" ht="16.5" customHeight="1" x14ac:dyDescent="0.2">
      <c r="A138" s="152" t="s">
        <v>148</v>
      </c>
      <c r="B138" s="122" t="s">
        <v>158</v>
      </c>
      <c r="C138" s="82">
        <v>738</v>
      </c>
      <c r="D138" s="119">
        <v>28794</v>
      </c>
      <c r="E138" s="84">
        <v>118</v>
      </c>
      <c r="F138" s="85">
        <f t="shared" si="37"/>
        <v>4.0980759880530669E-3</v>
      </c>
      <c r="G138" s="120">
        <f t="shared" si="38"/>
        <v>6.2542372881355934</v>
      </c>
      <c r="H138" s="84">
        <v>6</v>
      </c>
      <c r="I138" s="82">
        <f t="shared" si="39"/>
        <v>123</v>
      </c>
      <c r="J138" s="85">
        <f t="shared" si="40"/>
        <v>5.0847457627118647E-2</v>
      </c>
    </row>
    <row r="139" spans="1:10" ht="16.5" customHeight="1" x14ac:dyDescent="0.2">
      <c r="A139" s="153" t="s">
        <v>149</v>
      </c>
      <c r="B139" s="154" t="s">
        <v>159</v>
      </c>
      <c r="C139" s="82">
        <v>661</v>
      </c>
      <c r="D139" s="119">
        <v>29569</v>
      </c>
      <c r="E139" s="84">
        <v>111</v>
      </c>
      <c r="F139" s="85">
        <f t="shared" si="37"/>
        <v>3.7539314822956473E-3</v>
      </c>
      <c r="G139" s="120">
        <f t="shared" si="38"/>
        <v>5.954954954954955</v>
      </c>
      <c r="H139" s="84">
        <v>2</v>
      </c>
      <c r="I139" s="82">
        <f t="shared" si="39"/>
        <v>330.5</v>
      </c>
      <c r="J139" s="85">
        <f t="shared" si="40"/>
        <v>1.8018018018018018E-2</v>
      </c>
    </row>
    <row r="140" spans="1:10" ht="16.5" customHeight="1" x14ac:dyDescent="0.2">
      <c r="A140" s="153" t="s">
        <v>149</v>
      </c>
      <c r="B140" s="154" t="s">
        <v>65</v>
      </c>
      <c r="C140" s="82">
        <v>606</v>
      </c>
      <c r="D140" s="119">
        <v>28606</v>
      </c>
      <c r="E140" s="84">
        <v>119</v>
      </c>
      <c r="F140" s="85">
        <f t="shared" si="37"/>
        <v>4.1599664406068654E-3</v>
      </c>
      <c r="G140" s="120">
        <f t="shared" si="38"/>
        <v>5.0924369747899156</v>
      </c>
      <c r="H140" s="84">
        <v>2</v>
      </c>
      <c r="I140" s="82">
        <f t="shared" si="39"/>
        <v>303</v>
      </c>
      <c r="J140" s="85">
        <f t="shared" si="40"/>
        <v>1.680672268907563E-2</v>
      </c>
    </row>
    <row r="141" spans="1:10" ht="16.5" customHeight="1" x14ac:dyDescent="0.2">
      <c r="A141" s="153" t="s">
        <v>149</v>
      </c>
      <c r="B141" s="154" t="s">
        <v>70</v>
      </c>
      <c r="C141" s="82">
        <v>468</v>
      </c>
      <c r="D141" s="119">
        <v>4415</v>
      </c>
      <c r="E141" s="84">
        <v>25</v>
      </c>
      <c r="F141" s="85">
        <f t="shared" si="37"/>
        <v>5.6625141562853904E-3</v>
      </c>
      <c r="G141" s="120">
        <f t="shared" si="38"/>
        <v>18.72</v>
      </c>
      <c r="H141" s="84">
        <v>1</v>
      </c>
      <c r="I141" s="82">
        <f t="shared" si="39"/>
        <v>468</v>
      </c>
      <c r="J141" s="85">
        <f t="shared" si="40"/>
        <v>0.04</v>
      </c>
    </row>
    <row r="142" spans="1:10" ht="16.5" customHeight="1" x14ac:dyDescent="0.2">
      <c r="A142" s="153" t="s">
        <v>149</v>
      </c>
      <c r="B142" s="154" t="s">
        <v>67</v>
      </c>
      <c r="C142" s="82">
        <v>433</v>
      </c>
      <c r="D142" s="119">
        <v>13662</v>
      </c>
      <c r="E142" s="84">
        <v>50</v>
      </c>
      <c r="F142" s="85">
        <f t="shared" si="37"/>
        <v>3.6597862684819207E-3</v>
      </c>
      <c r="G142" s="120">
        <f t="shared" si="38"/>
        <v>8.66</v>
      </c>
      <c r="H142" s="84">
        <v>0</v>
      </c>
      <c r="I142" s="82" t="e">
        <f t="shared" si="39"/>
        <v>#DIV/0!</v>
      </c>
      <c r="J142" s="85">
        <f t="shared" si="40"/>
        <v>0</v>
      </c>
    </row>
    <row r="143" spans="1:10" ht="16.5" customHeight="1" x14ac:dyDescent="0.2">
      <c r="A143" s="152" t="s">
        <v>148</v>
      </c>
      <c r="B143" s="122" t="s">
        <v>74</v>
      </c>
      <c r="C143" s="82">
        <v>358</v>
      </c>
      <c r="D143" s="119">
        <v>15551</v>
      </c>
      <c r="E143" s="84">
        <v>81</v>
      </c>
      <c r="F143" s="85">
        <f t="shared" si="37"/>
        <v>5.208668252845476E-3</v>
      </c>
      <c r="G143" s="120">
        <f t="shared" si="38"/>
        <v>4.4197530864197532</v>
      </c>
      <c r="H143" s="84">
        <v>3</v>
      </c>
      <c r="I143" s="82">
        <f t="shared" si="39"/>
        <v>119.33333333333333</v>
      </c>
      <c r="J143" s="85">
        <f t="shared" si="40"/>
        <v>3.7037037037037035E-2</v>
      </c>
    </row>
    <row r="144" spans="1:10" ht="16.5" customHeight="1" x14ac:dyDescent="0.2">
      <c r="A144" s="153" t="s">
        <v>149</v>
      </c>
      <c r="B144" s="154" t="s">
        <v>69</v>
      </c>
      <c r="C144" s="82">
        <v>332</v>
      </c>
      <c r="D144" s="119">
        <v>4957</v>
      </c>
      <c r="E144" s="84">
        <v>28</v>
      </c>
      <c r="F144" s="85">
        <f t="shared" si="37"/>
        <v>5.6485777688117817E-3</v>
      </c>
      <c r="G144" s="120">
        <f t="shared" si="38"/>
        <v>11.857142857142858</v>
      </c>
      <c r="H144" s="84">
        <v>0</v>
      </c>
      <c r="I144" s="82" t="e">
        <f t="shared" si="39"/>
        <v>#DIV/0!</v>
      </c>
      <c r="J144" s="85">
        <f t="shared" si="40"/>
        <v>0</v>
      </c>
    </row>
    <row r="145" spans="1:10" ht="16.5" customHeight="1" x14ac:dyDescent="0.2">
      <c r="B145" s="124" t="s">
        <v>23</v>
      </c>
      <c r="C145" s="125">
        <f>SUM(C135:C144)</f>
        <v>17390</v>
      </c>
      <c r="D145" s="126">
        <f>SUM(D135:D144)</f>
        <v>854439</v>
      </c>
      <c r="E145" s="126">
        <f>SUM(E135:E144)</f>
        <v>3557</v>
      </c>
      <c r="F145" s="127">
        <f t="shared" si="37"/>
        <v>4.1629654077119608E-3</v>
      </c>
      <c r="G145" s="128">
        <f t="shared" si="38"/>
        <v>4.8889513635085748</v>
      </c>
      <c r="H145" s="126">
        <f>SUM(H135:H144)</f>
        <v>137</v>
      </c>
      <c r="I145" s="125">
        <f t="shared" si="39"/>
        <v>126.93430656934306</v>
      </c>
      <c r="J145" s="127">
        <f t="shared" si="40"/>
        <v>3.851560303626652E-2</v>
      </c>
    </row>
    <row r="147" spans="1:10" ht="16.5" customHeight="1" x14ac:dyDescent="0.2">
      <c r="B147" s="325" t="s">
        <v>160</v>
      </c>
      <c r="C147" s="326"/>
      <c r="D147" s="326"/>
      <c r="E147" s="326"/>
      <c r="F147" s="326"/>
      <c r="G147" s="326"/>
      <c r="H147" s="326"/>
      <c r="I147" s="326"/>
      <c r="J147" s="327"/>
    </row>
    <row r="148" spans="1:10" ht="16.5" customHeight="1" x14ac:dyDescent="0.2">
      <c r="B148" s="79" t="s">
        <v>35</v>
      </c>
      <c r="C148" s="79" t="s">
        <v>36</v>
      </c>
      <c r="D148" s="79" t="s">
        <v>37</v>
      </c>
      <c r="E148" s="79" t="s">
        <v>8</v>
      </c>
      <c r="F148" s="79" t="s">
        <v>18</v>
      </c>
      <c r="G148" s="79" t="s">
        <v>19</v>
      </c>
      <c r="H148" s="79" t="s">
        <v>2</v>
      </c>
      <c r="I148" s="79" t="s">
        <v>5</v>
      </c>
      <c r="J148" s="79" t="s">
        <v>38</v>
      </c>
    </row>
    <row r="149" spans="1:10" ht="16.5" customHeight="1" x14ac:dyDescent="0.2">
      <c r="A149" s="152" t="s">
        <v>148</v>
      </c>
      <c r="B149" s="122" t="s">
        <v>55</v>
      </c>
      <c r="C149" s="82">
        <v>6062</v>
      </c>
      <c r="D149" s="119">
        <v>195934</v>
      </c>
      <c r="E149" s="119">
        <v>1023</v>
      </c>
      <c r="F149" s="85">
        <v>5.1999999999999998E-3</v>
      </c>
      <c r="G149" s="120">
        <v>5.93</v>
      </c>
      <c r="H149" s="84">
        <v>60</v>
      </c>
      <c r="I149" s="82">
        <v>101</v>
      </c>
      <c r="J149" s="85">
        <v>5.8700000000000002E-2</v>
      </c>
    </row>
    <row r="150" spans="1:10" ht="16.5" customHeight="1" x14ac:dyDescent="0.2">
      <c r="A150" s="152" t="s">
        <v>148</v>
      </c>
      <c r="B150" s="122" t="s">
        <v>104</v>
      </c>
      <c r="C150" s="82">
        <v>1601</v>
      </c>
      <c r="D150" s="119">
        <v>57899</v>
      </c>
      <c r="E150" s="84">
        <v>271</v>
      </c>
      <c r="F150" s="85">
        <v>4.7000000000000002E-3</v>
      </c>
      <c r="G150" s="120">
        <v>5.91</v>
      </c>
      <c r="H150" s="84">
        <v>12</v>
      </c>
      <c r="I150" s="82">
        <v>133</v>
      </c>
      <c r="J150" s="85">
        <v>4.4299999999999999E-2</v>
      </c>
    </row>
    <row r="151" spans="1:10" ht="16.5" customHeight="1" x14ac:dyDescent="0.2">
      <c r="A151" s="152" t="s">
        <v>148</v>
      </c>
      <c r="B151" s="122" t="s">
        <v>103</v>
      </c>
      <c r="C151" s="82">
        <v>1149</v>
      </c>
      <c r="D151" s="119">
        <v>20743</v>
      </c>
      <c r="E151" s="84">
        <v>184</v>
      </c>
      <c r="F151" s="85">
        <v>8.8999999999999999E-3</v>
      </c>
      <c r="G151" s="120">
        <v>6.24</v>
      </c>
      <c r="H151" s="84">
        <v>11</v>
      </c>
      <c r="I151" s="82">
        <v>104</v>
      </c>
      <c r="J151" s="85">
        <v>5.9799999999999999E-2</v>
      </c>
    </row>
    <row r="152" spans="1:10" ht="16.5" customHeight="1" x14ac:dyDescent="0.2">
      <c r="A152" s="152" t="s">
        <v>148</v>
      </c>
      <c r="B152" s="122" t="s">
        <v>69</v>
      </c>
      <c r="C152" s="82">
        <v>537</v>
      </c>
      <c r="D152" s="119">
        <v>10204</v>
      </c>
      <c r="E152" s="84">
        <v>50</v>
      </c>
      <c r="F152" s="85">
        <v>4.8999999999999998E-3</v>
      </c>
      <c r="G152" s="120">
        <v>10.75</v>
      </c>
      <c r="H152" s="84">
        <v>6</v>
      </c>
      <c r="I152" s="82">
        <v>90</v>
      </c>
      <c r="J152" s="85">
        <v>0.12</v>
      </c>
    </row>
    <row r="153" spans="1:10" ht="16.5" customHeight="1" x14ac:dyDescent="0.2">
      <c r="A153" s="152" t="s">
        <v>148</v>
      </c>
      <c r="B153" s="122" t="s">
        <v>108</v>
      </c>
      <c r="C153" s="82">
        <v>235</v>
      </c>
      <c r="D153" s="119">
        <v>1757</v>
      </c>
      <c r="E153" s="84">
        <v>10</v>
      </c>
      <c r="F153" s="85">
        <v>5.7000000000000002E-3</v>
      </c>
      <c r="G153" s="120">
        <v>23.51</v>
      </c>
      <c r="H153" s="84">
        <v>2</v>
      </c>
      <c r="I153" s="82">
        <v>118</v>
      </c>
      <c r="J153" s="85">
        <v>0.2</v>
      </c>
    </row>
    <row r="154" spans="1:10" ht="16.5" customHeight="1" x14ac:dyDescent="0.2">
      <c r="A154" s="152" t="s">
        <v>148</v>
      </c>
      <c r="B154" s="122" t="s">
        <v>70</v>
      </c>
      <c r="C154" s="82">
        <v>121</v>
      </c>
      <c r="D154" s="119">
        <v>1385</v>
      </c>
      <c r="E154" s="84">
        <v>10</v>
      </c>
      <c r="F154" s="85">
        <v>7.1999999999999998E-3</v>
      </c>
      <c r="G154" s="120">
        <v>12.12</v>
      </c>
      <c r="H154" s="84">
        <v>0</v>
      </c>
      <c r="I154" s="82">
        <v>121</v>
      </c>
      <c r="J154" s="85">
        <v>0</v>
      </c>
    </row>
    <row r="155" spans="1:10" ht="16.5" customHeight="1" x14ac:dyDescent="0.2">
      <c r="B155" s="124" t="s">
        <v>23</v>
      </c>
      <c r="C155" s="125">
        <v>9706</v>
      </c>
      <c r="D155" s="126">
        <v>287922</v>
      </c>
      <c r="E155" s="126">
        <v>1548</v>
      </c>
      <c r="F155" s="127">
        <v>5.4000000000000003E-3</v>
      </c>
      <c r="G155" s="128">
        <v>6.27</v>
      </c>
      <c r="H155" s="126">
        <v>91</v>
      </c>
      <c r="I155" s="125">
        <v>107</v>
      </c>
      <c r="J155" s="127">
        <v>5.8799999999999998E-2</v>
      </c>
    </row>
    <row r="157" spans="1:10" ht="16.5" customHeight="1" x14ac:dyDescent="0.2">
      <c r="B157" s="325" t="s">
        <v>161</v>
      </c>
      <c r="C157" s="326"/>
      <c r="D157" s="326"/>
      <c r="E157" s="326"/>
      <c r="F157" s="326"/>
      <c r="G157" s="326"/>
      <c r="H157" s="326"/>
      <c r="I157" s="326"/>
      <c r="J157" s="327"/>
    </row>
    <row r="158" spans="1:10" ht="16.5" customHeight="1" x14ac:dyDescent="0.2">
      <c r="B158" s="79" t="s">
        <v>35</v>
      </c>
      <c r="C158" s="79" t="s">
        <v>36</v>
      </c>
      <c r="D158" s="79" t="s">
        <v>37</v>
      </c>
      <c r="E158" s="79" t="s">
        <v>8</v>
      </c>
      <c r="F158" s="79" t="s">
        <v>18</v>
      </c>
      <c r="G158" s="79" t="s">
        <v>19</v>
      </c>
      <c r="H158" s="79" t="s">
        <v>2</v>
      </c>
      <c r="I158" s="79" t="s">
        <v>5</v>
      </c>
      <c r="J158" s="79" t="s">
        <v>38</v>
      </c>
    </row>
    <row r="159" spans="1:10" ht="16.5" customHeight="1" x14ac:dyDescent="0.2">
      <c r="A159" s="152" t="s">
        <v>148</v>
      </c>
      <c r="B159" s="122" t="s">
        <v>55</v>
      </c>
      <c r="C159" s="82">
        <v>7537</v>
      </c>
      <c r="D159" s="119">
        <v>433072</v>
      </c>
      <c r="E159" s="119">
        <v>1695</v>
      </c>
      <c r="F159" s="85">
        <v>3.8999999999999998E-3</v>
      </c>
      <c r="G159" s="120">
        <v>4.45</v>
      </c>
      <c r="H159" s="84">
        <v>61</v>
      </c>
      <c r="I159" s="82">
        <v>124</v>
      </c>
      <c r="J159" s="85">
        <v>3.5999999999999997E-2</v>
      </c>
    </row>
    <row r="160" spans="1:10" ht="16.5" customHeight="1" x14ac:dyDescent="0.2">
      <c r="A160" s="153" t="s">
        <v>149</v>
      </c>
      <c r="B160" s="154" t="s">
        <v>104</v>
      </c>
      <c r="C160" s="82">
        <v>332</v>
      </c>
      <c r="D160" s="119">
        <v>10908</v>
      </c>
      <c r="E160" s="84">
        <v>40</v>
      </c>
      <c r="F160" s="85">
        <v>3.7000000000000002E-3</v>
      </c>
      <c r="G160" s="120">
        <v>8.31</v>
      </c>
      <c r="H160" s="84">
        <v>1</v>
      </c>
      <c r="I160" s="82">
        <v>332</v>
      </c>
      <c r="J160" s="85">
        <v>2.5000000000000001E-2</v>
      </c>
    </row>
    <row r="161" spans="1:10" ht="16.5" customHeight="1" x14ac:dyDescent="0.2">
      <c r="A161" s="153" t="s">
        <v>149</v>
      </c>
      <c r="B161" s="154" t="s">
        <v>69</v>
      </c>
      <c r="C161" s="82">
        <v>227</v>
      </c>
      <c r="D161" s="119">
        <v>10516</v>
      </c>
      <c r="E161" s="84">
        <v>41</v>
      </c>
      <c r="F161" s="85">
        <v>3.8999999999999998E-3</v>
      </c>
      <c r="G161" s="120">
        <v>5.54</v>
      </c>
      <c r="H161" s="84">
        <v>0</v>
      </c>
      <c r="I161" s="82">
        <v>227</v>
      </c>
      <c r="J161" s="85">
        <v>0</v>
      </c>
    </row>
    <row r="162" spans="1:10" ht="16.5" customHeight="1" x14ac:dyDescent="0.2">
      <c r="A162" s="153" t="s">
        <v>149</v>
      </c>
      <c r="B162" s="154" t="s">
        <v>70</v>
      </c>
      <c r="C162" s="82">
        <v>210</v>
      </c>
      <c r="D162" s="119">
        <v>6625</v>
      </c>
      <c r="E162" s="84">
        <v>31</v>
      </c>
      <c r="F162" s="85">
        <v>4.7000000000000002E-3</v>
      </c>
      <c r="G162" s="120">
        <v>6.76</v>
      </c>
      <c r="H162" s="84">
        <v>0</v>
      </c>
      <c r="I162" s="82">
        <v>210</v>
      </c>
      <c r="J162" s="85">
        <v>0</v>
      </c>
    </row>
    <row r="163" spans="1:10" ht="16.5" customHeight="1" x14ac:dyDescent="0.2">
      <c r="A163" s="153" t="s">
        <v>149</v>
      </c>
      <c r="B163" s="154" t="s">
        <v>103</v>
      </c>
      <c r="C163" s="82">
        <v>256</v>
      </c>
      <c r="D163" s="119">
        <v>5354</v>
      </c>
      <c r="E163" s="84">
        <v>17</v>
      </c>
      <c r="F163" s="85">
        <v>3.2000000000000002E-3</v>
      </c>
      <c r="G163" s="120">
        <v>15.05</v>
      </c>
      <c r="H163" s="84">
        <v>1</v>
      </c>
      <c r="I163" s="82">
        <v>256</v>
      </c>
      <c r="J163" s="85">
        <v>5.8799999999999998E-2</v>
      </c>
    </row>
    <row r="164" spans="1:10" ht="16.5" customHeight="1" x14ac:dyDescent="0.2">
      <c r="A164" s="153" t="s">
        <v>149</v>
      </c>
      <c r="B164" s="154" t="s">
        <v>108</v>
      </c>
      <c r="C164" s="82">
        <v>245</v>
      </c>
      <c r="D164" s="119">
        <v>1799</v>
      </c>
      <c r="E164" s="84">
        <v>15</v>
      </c>
      <c r="F164" s="85">
        <v>8.3000000000000001E-3</v>
      </c>
      <c r="G164" s="120">
        <v>16.350000000000001</v>
      </c>
      <c r="H164" s="84">
        <v>1</v>
      </c>
      <c r="I164" s="82">
        <v>245</v>
      </c>
      <c r="J164" s="85">
        <v>6.6699999999999995E-2</v>
      </c>
    </row>
    <row r="165" spans="1:10" ht="16.5" customHeight="1" x14ac:dyDescent="0.2">
      <c r="A165" s="153" t="s">
        <v>149</v>
      </c>
      <c r="B165" s="154" t="s">
        <v>70</v>
      </c>
      <c r="C165" s="82">
        <v>210</v>
      </c>
      <c r="D165" s="119">
        <v>6625</v>
      </c>
      <c r="E165" s="84">
        <v>31</v>
      </c>
      <c r="F165" s="85">
        <v>4.7000000000000002E-3</v>
      </c>
      <c r="G165" s="120">
        <v>6.76</v>
      </c>
      <c r="H165" s="84">
        <v>0</v>
      </c>
      <c r="I165" s="82">
        <v>210</v>
      </c>
      <c r="J165" s="85">
        <v>0</v>
      </c>
    </row>
    <row r="166" spans="1:10" ht="16.5" customHeight="1" x14ac:dyDescent="0.2">
      <c r="A166" s="152" t="s">
        <v>148</v>
      </c>
      <c r="B166" s="122" t="s">
        <v>106</v>
      </c>
      <c r="C166" s="82">
        <v>79</v>
      </c>
      <c r="D166" s="119">
        <v>1898</v>
      </c>
      <c r="E166" s="84">
        <v>3</v>
      </c>
      <c r="F166" s="85">
        <v>1.6000000000000001E-3</v>
      </c>
      <c r="G166" s="120">
        <v>26.31</v>
      </c>
      <c r="H166" s="84">
        <v>0</v>
      </c>
      <c r="I166" s="82">
        <v>79</v>
      </c>
      <c r="J166" s="85">
        <v>0</v>
      </c>
    </row>
    <row r="167" spans="1:10" ht="16.5" customHeight="1" x14ac:dyDescent="0.2">
      <c r="A167" s="152" t="s">
        <v>148</v>
      </c>
      <c r="B167" s="122" t="s">
        <v>65</v>
      </c>
      <c r="C167" s="82">
        <v>46</v>
      </c>
      <c r="D167" s="119">
        <v>1611</v>
      </c>
      <c r="E167" s="84">
        <v>5</v>
      </c>
      <c r="F167" s="85">
        <v>3.0999999999999999E-3</v>
      </c>
      <c r="G167" s="120">
        <v>9.16</v>
      </c>
      <c r="H167" s="84">
        <v>0</v>
      </c>
      <c r="I167" s="82">
        <v>46</v>
      </c>
      <c r="J167" s="85">
        <v>0</v>
      </c>
    </row>
    <row r="168" spans="1:10" ht="16.5" customHeight="1" x14ac:dyDescent="0.2">
      <c r="A168" s="152" t="s">
        <v>148</v>
      </c>
      <c r="B168" s="122" t="s">
        <v>74</v>
      </c>
      <c r="C168" s="82">
        <v>27</v>
      </c>
      <c r="D168" s="119">
        <v>728</v>
      </c>
      <c r="E168" s="84">
        <v>3</v>
      </c>
      <c r="F168" s="85">
        <v>4.1000000000000003E-3</v>
      </c>
      <c r="G168" s="120">
        <v>9.1300000000000008</v>
      </c>
      <c r="H168" s="84">
        <v>0</v>
      </c>
      <c r="I168" s="82">
        <v>27</v>
      </c>
      <c r="J168" s="85">
        <v>0</v>
      </c>
    </row>
    <row r="169" spans="1:10" ht="16.5" customHeight="1" x14ac:dyDescent="0.2">
      <c r="B169" s="124" t="s">
        <v>23</v>
      </c>
      <c r="C169" s="125">
        <v>9170</v>
      </c>
      <c r="D169" s="126">
        <v>479136</v>
      </c>
      <c r="E169" s="126">
        <v>1881</v>
      </c>
      <c r="F169" s="127">
        <v>3.8999999999999998E-3</v>
      </c>
      <c r="G169" s="128">
        <v>4.87</v>
      </c>
      <c r="H169" s="126">
        <v>64</v>
      </c>
      <c r="I169" s="125">
        <v>143</v>
      </c>
      <c r="J169" s="127">
        <v>3.4000000000000002E-2</v>
      </c>
    </row>
    <row r="171" spans="1:10" ht="16.5" customHeight="1" x14ac:dyDescent="0.2">
      <c r="B171" s="328" t="s">
        <v>162</v>
      </c>
      <c r="C171" s="328"/>
      <c r="D171" s="328"/>
      <c r="E171" s="328"/>
      <c r="F171" s="328"/>
      <c r="G171" s="328"/>
      <c r="H171" s="328"/>
      <c r="I171" s="328"/>
      <c r="J171" s="328"/>
    </row>
    <row r="172" spans="1:10" ht="16.5" customHeight="1" x14ac:dyDescent="0.2">
      <c r="B172" s="328"/>
      <c r="C172" s="328"/>
      <c r="D172" s="328"/>
      <c r="E172" s="328"/>
      <c r="F172" s="328"/>
      <c r="G172" s="328"/>
      <c r="H172" s="328"/>
      <c r="I172" s="328"/>
      <c r="J172" s="328"/>
    </row>
    <row r="174" spans="1:10" ht="16.5" customHeight="1" x14ac:dyDescent="0.2">
      <c r="B174" s="330" t="s">
        <v>163</v>
      </c>
      <c r="C174" s="330"/>
      <c r="D174" s="330"/>
      <c r="E174" s="330"/>
      <c r="F174" s="330"/>
      <c r="G174" s="330"/>
      <c r="H174" s="330"/>
      <c r="I174" s="330"/>
      <c r="J174" s="330"/>
    </row>
    <row r="175" spans="1:10" ht="16.5" customHeight="1" x14ac:dyDescent="0.2">
      <c r="B175" s="156" t="s">
        <v>35</v>
      </c>
      <c r="C175" s="157" t="s">
        <v>36</v>
      </c>
      <c r="D175" s="157" t="s">
        <v>37</v>
      </c>
      <c r="E175" s="157" t="s">
        <v>8</v>
      </c>
      <c r="F175" s="157" t="s">
        <v>18</v>
      </c>
      <c r="G175" s="157" t="s">
        <v>19</v>
      </c>
      <c r="H175" s="157" t="s">
        <v>2</v>
      </c>
      <c r="I175" s="157" t="s">
        <v>5</v>
      </c>
      <c r="J175" s="92" t="s">
        <v>38</v>
      </c>
    </row>
    <row r="176" spans="1:10" ht="16.5" customHeight="1" x14ac:dyDescent="0.2">
      <c r="B176" s="158" t="s">
        <v>164</v>
      </c>
      <c r="C176" s="159">
        <v>30612</v>
      </c>
      <c r="D176" s="98">
        <v>936294</v>
      </c>
      <c r="E176" s="98">
        <v>4548</v>
      </c>
      <c r="F176" s="160">
        <f>E176/D176</f>
        <v>4.8574486219072214E-3</v>
      </c>
      <c r="G176" s="161">
        <f>C176/E176</f>
        <v>6.7308707124010558</v>
      </c>
      <c r="H176" s="98">
        <v>292</v>
      </c>
      <c r="I176" s="159">
        <f>C176/H176</f>
        <v>104.83561643835617</v>
      </c>
      <c r="J176" s="99">
        <f>H176/E176</f>
        <v>6.4204045734388746E-2</v>
      </c>
    </row>
    <row r="177" spans="2:10" ht="16.5" customHeight="1" x14ac:dyDescent="0.2">
      <c r="B177" s="158" t="s">
        <v>165</v>
      </c>
      <c r="C177" s="159">
        <v>30618</v>
      </c>
      <c r="D177" s="98">
        <v>731035</v>
      </c>
      <c r="E177" s="98">
        <v>3996</v>
      </c>
      <c r="F177" s="160">
        <f t="shared" ref="F177:F180" si="41">E177/D177</f>
        <v>5.4662225474840466E-3</v>
      </c>
      <c r="G177" s="161">
        <f t="shared" ref="G177:G179" si="42">C177/E177</f>
        <v>7.6621621621621623</v>
      </c>
      <c r="H177" s="98">
        <v>207</v>
      </c>
      <c r="I177" s="159">
        <f t="shared" ref="I177:I179" si="43">C177/H177</f>
        <v>147.91304347826087</v>
      </c>
      <c r="J177" s="99">
        <f t="shared" ref="J177:J179" si="44">H177/E177</f>
        <v>5.18018018018018E-2</v>
      </c>
    </row>
    <row r="178" spans="2:10" ht="16.5" customHeight="1" x14ac:dyDescent="0.2">
      <c r="B178" s="158" t="s">
        <v>166</v>
      </c>
      <c r="C178" s="159">
        <v>32464</v>
      </c>
      <c r="D178" s="98">
        <v>1213872</v>
      </c>
      <c r="E178" s="98">
        <v>5261</v>
      </c>
      <c r="F178" s="160">
        <f t="shared" si="41"/>
        <v>4.3340648766921055E-3</v>
      </c>
      <c r="G178" s="161">
        <f t="shared" si="42"/>
        <v>6.170689982892986</v>
      </c>
      <c r="H178" s="98">
        <v>235</v>
      </c>
      <c r="I178" s="159">
        <f t="shared" si="43"/>
        <v>138.14468085106384</v>
      </c>
      <c r="J178" s="99">
        <f t="shared" si="44"/>
        <v>4.4668314008743583E-2</v>
      </c>
    </row>
    <row r="179" spans="2:10" ht="16.5" customHeight="1" x14ac:dyDescent="0.2">
      <c r="B179" s="158" t="s">
        <v>139</v>
      </c>
      <c r="C179" s="159">
        <v>14200</v>
      </c>
      <c r="D179" s="98">
        <v>802241</v>
      </c>
      <c r="E179" s="98">
        <v>3106</v>
      </c>
      <c r="F179" s="160">
        <f t="shared" si="41"/>
        <v>3.8716545277541286E-3</v>
      </c>
      <c r="G179" s="161">
        <f t="shared" si="42"/>
        <v>4.5717965228589827</v>
      </c>
      <c r="H179" s="98">
        <v>115</v>
      </c>
      <c r="I179" s="159">
        <f t="shared" si="43"/>
        <v>123.47826086956522</v>
      </c>
      <c r="J179" s="99">
        <f t="shared" si="44"/>
        <v>3.7025112685125566E-2</v>
      </c>
    </row>
    <row r="180" spans="2:10" ht="16.5" customHeight="1" x14ac:dyDescent="0.2">
      <c r="B180" s="100" t="s">
        <v>23</v>
      </c>
      <c r="C180" s="103">
        <f>SUM(C176:C179)</f>
        <v>107894</v>
      </c>
      <c r="D180" s="102">
        <f>SUM(D176:D179)</f>
        <v>3683442</v>
      </c>
      <c r="E180" s="102">
        <f>SUM(E176:E179)</f>
        <v>16911</v>
      </c>
      <c r="F180" s="162">
        <f t="shared" si="41"/>
        <v>4.5910862720249159E-3</v>
      </c>
      <c r="G180" s="163">
        <f>C180/E180</f>
        <v>6.380107622257702</v>
      </c>
      <c r="H180" s="102">
        <f>SUM(H176:H179)</f>
        <v>849</v>
      </c>
      <c r="I180" s="164">
        <f>C180/H180</f>
        <v>127.08362779740871</v>
      </c>
      <c r="J180" s="104">
        <f>H180/E180</f>
        <v>5.0204009224764944E-2</v>
      </c>
    </row>
    <row r="182" spans="2:10" ht="16.5" customHeight="1" x14ac:dyDescent="0.2">
      <c r="B182" s="330" t="s">
        <v>167</v>
      </c>
      <c r="C182" s="330"/>
      <c r="D182" s="330"/>
      <c r="E182" s="330"/>
      <c r="F182" s="330"/>
      <c r="G182" s="330"/>
      <c r="H182" s="330"/>
      <c r="I182" s="330"/>
      <c r="J182" s="330"/>
    </row>
    <row r="183" spans="2:10" ht="16.5" customHeight="1" x14ac:dyDescent="0.2">
      <c r="B183" s="156" t="s">
        <v>35</v>
      </c>
      <c r="C183" s="157" t="s">
        <v>36</v>
      </c>
      <c r="D183" s="157" t="s">
        <v>37</v>
      </c>
      <c r="E183" s="157" t="s">
        <v>8</v>
      </c>
      <c r="F183" s="157" t="s">
        <v>18</v>
      </c>
      <c r="G183" s="157" t="s">
        <v>19</v>
      </c>
      <c r="H183" s="157" t="s">
        <v>2</v>
      </c>
      <c r="I183" s="157" t="s">
        <v>5</v>
      </c>
      <c r="J183" s="92" t="s">
        <v>38</v>
      </c>
    </row>
    <row r="184" spans="2:10" ht="16.5" customHeight="1" x14ac:dyDescent="0.2">
      <c r="B184" s="158" t="s">
        <v>168</v>
      </c>
      <c r="C184" s="159">
        <v>44721</v>
      </c>
      <c r="D184" s="98">
        <v>1436867</v>
      </c>
      <c r="E184" s="98">
        <v>6952</v>
      </c>
      <c r="F184" s="160">
        <f>E184/D184</f>
        <v>4.8383044498899342E-3</v>
      </c>
      <c r="G184" s="161">
        <f>C184/E184</f>
        <v>6.4328250863060994</v>
      </c>
      <c r="H184" s="98">
        <v>330</v>
      </c>
      <c r="I184" s="159">
        <f>C184/H184</f>
        <v>135.51818181818183</v>
      </c>
      <c r="J184" s="99">
        <f>H184/E184</f>
        <v>4.746835443037975E-2</v>
      </c>
    </row>
    <row r="185" spans="2:10" ht="16.5" customHeight="1" x14ac:dyDescent="0.2">
      <c r="B185" s="158" t="s">
        <v>169</v>
      </c>
      <c r="C185" s="159">
        <v>35159</v>
      </c>
      <c r="D185" s="98">
        <v>1196496</v>
      </c>
      <c r="E185" s="98">
        <v>5575</v>
      </c>
      <c r="F185" s="160">
        <f t="shared" ref="F185:F187" si="45">E185/D185</f>
        <v>4.6594388949064598E-3</v>
      </c>
      <c r="G185" s="161">
        <f>C185/E185</f>
        <v>6.3065470852017933</v>
      </c>
      <c r="H185" s="98">
        <v>265</v>
      </c>
      <c r="I185" s="159">
        <f>C185/H185</f>
        <v>132.6754716981132</v>
      </c>
      <c r="J185" s="99">
        <f>H185/E185</f>
        <v>4.7533632286995517E-2</v>
      </c>
    </row>
    <row r="186" spans="2:10" ht="16.5" customHeight="1" x14ac:dyDescent="0.2">
      <c r="B186" s="158" t="s">
        <v>170</v>
      </c>
      <c r="C186" s="159">
        <v>28013</v>
      </c>
      <c r="D186" s="98">
        <v>1050079</v>
      </c>
      <c r="E186" s="98">
        <v>4384</v>
      </c>
      <c r="F186" s="160">
        <f t="shared" si="45"/>
        <v>4.1749239819099324E-3</v>
      </c>
      <c r="G186" s="161">
        <f>C186/E186</f>
        <v>6.3898266423357661</v>
      </c>
      <c r="H186" s="98">
        <v>254</v>
      </c>
      <c r="I186" s="159">
        <f>C186/H186</f>
        <v>110.28740157480316</v>
      </c>
      <c r="J186" s="99">
        <f>H186/E186</f>
        <v>5.7937956204379561E-2</v>
      </c>
    </row>
    <row r="187" spans="2:10" ht="16.5" customHeight="1" x14ac:dyDescent="0.2">
      <c r="B187" s="100" t="s">
        <v>23</v>
      </c>
      <c r="C187" s="103">
        <f>SUM(C184:C186)</f>
        <v>107893</v>
      </c>
      <c r="D187" s="102">
        <f>SUM(D184:D186)</f>
        <v>3683442</v>
      </c>
      <c r="E187" s="102">
        <f>SUM(E184:E186)</f>
        <v>16911</v>
      </c>
      <c r="F187" s="162">
        <f t="shared" si="45"/>
        <v>4.5910862720249159E-3</v>
      </c>
      <c r="G187" s="163">
        <f>C187/E187</f>
        <v>6.3800484891490745</v>
      </c>
      <c r="H187" s="102">
        <f>SUM(H184:H186)</f>
        <v>849</v>
      </c>
      <c r="I187" s="164">
        <f>C187/H187</f>
        <v>127.08244994110719</v>
      </c>
      <c r="J187" s="104">
        <f>H187/E187</f>
        <v>5.0204009224764944E-2</v>
      </c>
    </row>
    <row r="189" spans="2:10" ht="16.5" customHeight="1" x14ac:dyDescent="0.2">
      <c r="B189" s="330" t="s">
        <v>118</v>
      </c>
      <c r="C189" s="330"/>
      <c r="D189" s="330"/>
      <c r="E189" s="330"/>
      <c r="F189" s="330"/>
      <c r="G189" s="330"/>
      <c r="H189" s="330"/>
      <c r="I189" s="330"/>
      <c r="J189" s="330"/>
    </row>
    <row r="190" spans="2:10" ht="16.5" customHeight="1" x14ac:dyDescent="0.2">
      <c r="B190" s="156" t="s">
        <v>35</v>
      </c>
      <c r="C190" s="157" t="s">
        <v>36</v>
      </c>
      <c r="D190" s="157" t="s">
        <v>37</v>
      </c>
      <c r="E190" s="157" t="s">
        <v>8</v>
      </c>
      <c r="F190" s="157" t="s">
        <v>18</v>
      </c>
      <c r="G190" s="157" t="s">
        <v>19</v>
      </c>
      <c r="H190" s="157" t="s">
        <v>2</v>
      </c>
      <c r="I190" s="157" t="s">
        <v>5</v>
      </c>
      <c r="J190" s="92" t="s">
        <v>38</v>
      </c>
    </row>
    <row r="191" spans="2:10" ht="16.5" customHeight="1" x14ac:dyDescent="0.2">
      <c r="B191" s="158" t="s">
        <v>119</v>
      </c>
      <c r="C191" s="159">
        <v>107893</v>
      </c>
      <c r="D191" s="98">
        <v>3683442</v>
      </c>
      <c r="E191" s="98">
        <v>16911</v>
      </c>
      <c r="F191" s="160">
        <f>E191/D191</f>
        <v>4.5910862720249159E-3</v>
      </c>
      <c r="G191" s="161">
        <f>C191/E191</f>
        <v>6.3800484891490745</v>
      </c>
      <c r="H191" s="98">
        <v>849</v>
      </c>
      <c r="I191" s="159">
        <f>C191/H191</f>
        <v>127.08244994110719</v>
      </c>
      <c r="J191" s="99">
        <f>H191/E191</f>
        <v>5.0204009224764944E-2</v>
      </c>
    </row>
    <row r="192" spans="2:10" ht="16.5" customHeight="1" x14ac:dyDescent="0.2">
      <c r="B192" s="158" t="s">
        <v>120</v>
      </c>
      <c r="C192" s="159">
        <v>15122</v>
      </c>
      <c r="D192" s="98">
        <v>283478</v>
      </c>
      <c r="E192" s="98">
        <v>1574</v>
      </c>
      <c r="F192" s="160">
        <f t="shared" ref="F192:F193" si="46">E192/D192</f>
        <v>5.5524590973549974E-3</v>
      </c>
      <c r="G192" s="161">
        <f>C192/E192</f>
        <v>9.6073697585768745</v>
      </c>
      <c r="H192" s="98">
        <v>81</v>
      </c>
      <c r="I192" s="159">
        <f>C192/H192</f>
        <v>186.69135802469137</v>
      </c>
      <c r="J192" s="99">
        <f>H192/E192</f>
        <v>5.1461245235069883E-2</v>
      </c>
    </row>
    <row r="193" spans="2:16" ht="16.5" customHeight="1" x14ac:dyDescent="0.2">
      <c r="B193" s="100" t="s">
        <v>23</v>
      </c>
      <c r="C193" s="103">
        <f>SUM(C191:C192)</f>
        <v>123015</v>
      </c>
      <c r="D193" s="102">
        <f>SUM(D191:D192)</f>
        <v>3966920</v>
      </c>
      <c r="E193" s="102">
        <f>SUM(E191:E192)</f>
        <v>18485</v>
      </c>
      <c r="F193" s="162">
        <f t="shared" si="46"/>
        <v>4.6597864338075888E-3</v>
      </c>
      <c r="G193" s="163">
        <f>C193/E193</f>
        <v>6.6548552880714089</v>
      </c>
      <c r="H193" s="102">
        <f>SUM(H191:H192)</f>
        <v>930</v>
      </c>
      <c r="I193" s="164">
        <f>C193/H193</f>
        <v>132.2741935483871</v>
      </c>
      <c r="J193" s="104">
        <f>H193/E193</f>
        <v>5.0311063024073573E-2</v>
      </c>
    </row>
    <row r="195" spans="2:16" ht="16.5" customHeight="1" x14ac:dyDescent="0.2">
      <c r="B195" s="332" t="s">
        <v>39</v>
      </c>
      <c r="C195" s="332"/>
      <c r="D195" s="332"/>
      <c r="E195" s="332"/>
      <c r="F195" s="332"/>
      <c r="G195" s="332"/>
      <c r="H195" s="332"/>
      <c r="I195" s="332"/>
      <c r="J195" s="332"/>
    </row>
    <row r="196" spans="2:16" ht="16.5" customHeight="1" x14ac:dyDescent="0.2">
      <c r="B196" s="332"/>
      <c r="C196" s="332"/>
      <c r="D196" s="332"/>
      <c r="E196" s="332"/>
      <c r="F196" s="332"/>
      <c r="G196" s="332"/>
      <c r="H196" s="332"/>
      <c r="I196" s="332"/>
      <c r="J196" s="332"/>
    </row>
    <row r="198" spans="2:16" ht="16.5" customHeight="1" x14ac:dyDescent="0.2">
      <c r="B198" s="329" t="s">
        <v>39</v>
      </c>
      <c r="C198" s="329"/>
      <c r="D198" s="329"/>
      <c r="E198" s="329"/>
      <c r="F198" s="329"/>
      <c r="G198" s="329"/>
      <c r="H198" s="329"/>
      <c r="I198" s="329"/>
      <c r="J198" s="329"/>
    </row>
    <row r="199" spans="2:16" ht="16.5" customHeight="1" x14ac:dyDescent="0.2">
      <c r="B199" s="129" t="s">
        <v>40</v>
      </c>
      <c r="C199" s="130" t="s">
        <v>27</v>
      </c>
      <c r="D199" s="130" t="s">
        <v>2</v>
      </c>
      <c r="E199" s="130" t="s">
        <v>5</v>
      </c>
      <c r="F199" s="130" t="s">
        <v>41</v>
      </c>
      <c r="G199" s="130" t="s">
        <v>42</v>
      </c>
      <c r="H199" s="130" t="s">
        <v>43</v>
      </c>
      <c r="I199" s="130" t="s">
        <v>44</v>
      </c>
      <c r="J199" s="131" t="s">
        <v>45</v>
      </c>
    </row>
    <row r="200" spans="2:16" ht="16.5" customHeight="1" x14ac:dyDescent="0.2">
      <c r="B200" s="132" t="str">
        <f t="shared" ref="B200:B209" si="47">B10</f>
        <v>fb social</v>
      </c>
      <c r="C200" s="133">
        <f t="shared" ref="C200:C209" si="48">E10</f>
        <v>589</v>
      </c>
      <c r="D200" s="134">
        <f>L45</f>
        <v>2</v>
      </c>
      <c r="E200" s="133">
        <f>C200/D200</f>
        <v>294.5</v>
      </c>
      <c r="F200" s="134">
        <v>1</v>
      </c>
      <c r="G200" s="134">
        <v>1</v>
      </c>
      <c r="H200" s="133">
        <f>IFERROR(C200/G200,"-")</f>
        <v>589</v>
      </c>
      <c r="I200" s="134">
        <v>0</v>
      </c>
      <c r="J200" s="133" t="str">
        <f t="shared" ref="J200:J213" si="49">IFERROR(C200/I200,"-")</f>
        <v>-</v>
      </c>
    </row>
    <row r="201" spans="2:16" ht="16.5" customHeight="1" x14ac:dyDescent="0.2">
      <c r="B201" s="132" t="str">
        <f t="shared" si="47"/>
        <v>youtube non skippable</v>
      </c>
      <c r="C201" s="133">
        <f t="shared" si="48"/>
        <v>43432</v>
      </c>
      <c r="D201" s="134">
        <f>K50</f>
        <v>17</v>
      </c>
      <c r="E201" s="133">
        <f t="shared" ref="E201:E212" si="50">C201/D201</f>
        <v>2554.8235294117649</v>
      </c>
      <c r="F201" s="134">
        <v>4</v>
      </c>
      <c r="G201" s="134">
        <v>3</v>
      </c>
      <c r="H201" s="133">
        <f t="shared" ref="H201:H212" si="51">IFERROR(C201/G201,"-")</f>
        <v>14477.333333333334</v>
      </c>
      <c r="I201" s="134">
        <v>2</v>
      </c>
      <c r="J201" s="133">
        <f t="shared" si="49"/>
        <v>21716</v>
      </c>
    </row>
    <row r="202" spans="2:16" ht="16.5" customHeight="1" x14ac:dyDescent="0.2">
      <c r="B202" s="132" t="str">
        <f t="shared" si="47"/>
        <v>DV 360</v>
      </c>
      <c r="C202" s="133">
        <f t="shared" si="48"/>
        <v>34403</v>
      </c>
      <c r="D202" s="134">
        <f>K55</f>
        <v>21</v>
      </c>
      <c r="E202" s="133">
        <f t="shared" si="50"/>
        <v>1638.2380952380952</v>
      </c>
      <c r="F202" s="134">
        <v>7</v>
      </c>
      <c r="G202" s="134">
        <v>4</v>
      </c>
      <c r="H202" s="133">
        <f t="shared" si="51"/>
        <v>8600.75</v>
      </c>
      <c r="I202" s="134">
        <v>0</v>
      </c>
      <c r="J202" s="133" t="str">
        <f t="shared" si="49"/>
        <v>-</v>
      </c>
    </row>
    <row r="203" spans="2:16" ht="16.5" customHeight="1" x14ac:dyDescent="0.2">
      <c r="B203" s="132" t="str">
        <f t="shared" si="47"/>
        <v>formentor VZ</v>
      </c>
      <c r="C203" s="133">
        <f t="shared" si="48"/>
        <v>32396</v>
      </c>
      <c r="D203" s="134">
        <f>J60</f>
        <v>217</v>
      </c>
      <c r="E203" s="133">
        <f t="shared" si="50"/>
        <v>149.29032258064515</v>
      </c>
      <c r="F203" s="134">
        <v>77</v>
      </c>
      <c r="G203" s="134">
        <v>63</v>
      </c>
      <c r="H203" s="133">
        <f t="shared" si="51"/>
        <v>514.22222222222217</v>
      </c>
      <c r="I203" s="134">
        <v>11</v>
      </c>
      <c r="J203" s="133">
        <f t="shared" si="49"/>
        <v>2945.090909090909</v>
      </c>
    </row>
    <row r="204" spans="2:16" ht="16.5" customHeight="1" x14ac:dyDescent="0.2">
      <c r="B204" s="132" t="str">
        <f t="shared" si="47"/>
        <v>formentor hybrid</v>
      </c>
      <c r="C204" s="133">
        <f t="shared" si="48"/>
        <v>32530</v>
      </c>
      <c r="D204" s="134">
        <f>J61</f>
        <v>215</v>
      </c>
      <c r="E204" s="133">
        <f t="shared" si="50"/>
        <v>151.30232558139534</v>
      </c>
      <c r="F204" s="134">
        <v>70</v>
      </c>
      <c r="G204" s="134">
        <v>52</v>
      </c>
      <c r="H204" s="133">
        <f t="shared" si="51"/>
        <v>625.57692307692309</v>
      </c>
      <c r="I204" s="134">
        <v>4</v>
      </c>
      <c r="J204" s="133">
        <f t="shared" si="49"/>
        <v>8132.5</v>
      </c>
      <c r="K204" s="78"/>
      <c r="L204" s="78"/>
      <c r="M204" s="78"/>
      <c r="N204" s="78"/>
      <c r="O204" s="78"/>
      <c r="P204" s="78"/>
    </row>
    <row r="205" spans="2:16" ht="16.5" customHeight="1" x14ac:dyDescent="0.2">
      <c r="B205" s="132" t="str">
        <f t="shared" si="47"/>
        <v>formentor 1.5</v>
      </c>
      <c r="C205" s="133">
        <f t="shared" si="48"/>
        <v>17391</v>
      </c>
      <c r="D205" s="134">
        <f>J62</f>
        <v>175</v>
      </c>
      <c r="E205" s="133">
        <f t="shared" si="50"/>
        <v>99.377142857142857</v>
      </c>
      <c r="F205" s="134">
        <v>40</v>
      </c>
      <c r="G205" s="134">
        <v>31</v>
      </c>
      <c r="H205" s="133">
        <f t="shared" si="51"/>
        <v>561</v>
      </c>
      <c r="I205" s="134">
        <v>3</v>
      </c>
      <c r="J205" s="133">
        <f t="shared" si="49"/>
        <v>5797</v>
      </c>
    </row>
    <row r="206" spans="2:16" ht="16.5" customHeight="1" x14ac:dyDescent="0.2">
      <c r="B206" s="132" t="str">
        <f t="shared" si="47"/>
        <v>LEON VZ</v>
      </c>
      <c r="C206" s="133">
        <f t="shared" si="48"/>
        <v>17391</v>
      </c>
      <c r="D206" s="134">
        <f>J63</f>
        <v>137</v>
      </c>
      <c r="E206" s="133">
        <f t="shared" si="50"/>
        <v>126.94160583941606</v>
      </c>
      <c r="F206" s="134">
        <v>44</v>
      </c>
      <c r="G206" s="134">
        <v>31</v>
      </c>
      <c r="H206" s="133">
        <f t="shared" si="51"/>
        <v>561</v>
      </c>
      <c r="I206" s="134">
        <v>7</v>
      </c>
      <c r="J206" s="133">
        <f t="shared" si="49"/>
        <v>2484.4285714285716</v>
      </c>
    </row>
    <row r="207" spans="2:16" ht="16.5" customHeight="1" x14ac:dyDescent="0.2">
      <c r="B207" s="132" t="str">
        <f t="shared" si="47"/>
        <v>jerusalem</v>
      </c>
      <c r="C207" s="133">
        <f t="shared" si="48"/>
        <v>4348</v>
      </c>
      <c r="D207" s="134">
        <f>J64</f>
        <v>29</v>
      </c>
      <c r="E207" s="133">
        <f t="shared" si="50"/>
        <v>149.93103448275863</v>
      </c>
      <c r="F207" s="134">
        <v>7</v>
      </c>
      <c r="G207" s="134">
        <v>7</v>
      </c>
      <c r="H207" s="133">
        <f t="shared" si="51"/>
        <v>621.14285714285711</v>
      </c>
      <c r="I207" s="134">
        <v>0</v>
      </c>
      <c r="J207" s="133" t="str">
        <f t="shared" si="49"/>
        <v>-</v>
      </c>
    </row>
    <row r="208" spans="2:16" ht="16.5" customHeight="1" x14ac:dyDescent="0.2">
      <c r="B208" s="132" t="str">
        <f t="shared" si="47"/>
        <v>formentor 1.5 new</v>
      </c>
      <c r="C208" s="133">
        <f t="shared" si="48"/>
        <v>9706</v>
      </c>
      <c r="D208" s="134">
        <f t="shared" ref="D208:D209" si="52">J65</f>
        <v>91</v>
      </c>
      <c r="E208" s="133">
        <f t="shared" si="50"/>
        <v>106.65934065934066</v>
      </c>
      <c r="F208" s="134">
        <v>17</v>
      </c>
      <c r="G208" s="134">
        <v>9</v>
      </c>
      <c r="H208" s="133">
        <f t="shared" si="51"/>
        <v>1078.4444444444443</v>
      </c>
      <c r="I208" s="134">
        <v>1</v>
      </c>
      <c r="J208" s="133">
        <f t="shared" si="49"/>
        <v>9706</v>
      </c>
    </row>
    <row r="209" spans="2:10" ht="16.5" customHeight="1" x14ac:dyDescent="0.2">
      <c r="B209" s="132" t="str">
        <f t="shared" si="47"/>
        <v>formentor vz new</v>
      </c>
      <c r="C209" s="133">
        <f t="shared" si="48"/>
        <v>9253</v>
      </c>
      <c r="D209" s="134">
        <f t="shared" si="52"/>
        <v>66</v>
      </c>
      <c r="E209" s="133">
        <f t="shared" si="50"/>
        <v>140.19696969696969</v>
      </c>
      <c r="F209" s="134">
        <v>15</v>
      </c>
      <c r="G209" s="134">
        <v>11</v>
      </c>
      <c r="H209" s="133">
        <f t="shared" si="51"/>
        <v>841.18181818181813</v>
      </c>
      <c r="I209" s="134">
        <v>2</v>
      </c>
      <c r="J209" s="133">
        <f t="shared" si="49"/>
        <v>4626.5</v>
      </c>
    </row>
    <row r="210" spans="2:10" ht="16.5" customHeight="1" x14ac:dyDescent="0.2">
      <c r="B210" s="132" t="str">
        <f>B20</f>
        <v>taboola formentor VZ</v>
      </c>
      <c r="C210" s="133">
        <f>E20</f>
        <v>12256</v>
      </c>
      <c r="D210" s="134">
        <f>J71</f>
        <v>23</v>
      </c>
      <c r="E210" s="133">
        <f t="shared" si="50"/>
        <v>532.86956521739125</v>
      </c>
      <c r="F210" s="134">
        <v>7</v>
      </c>
      <c r="G210" s="134">
        <v>5</v>
      </c>
      <c r="H210" s="133">
        <f t="shared" si="51"/>
        <v>2451.1999999999998</v>
      </c>
      <c r="I210" s="134">
        <v>2</v>
      </c>
      <c r="J210" s="133">
        <f t="shared" si="49"/>
        <v>6128</v>
      </c>
    </row>
    <row r="211" spans="2:10" ht="16.5" customHeight="1" x14ac:dyDescent="0.2">
      <c r="B211" s="132" t="str">
        <f>B21</f>
        <v>taboola formentor hybrid</v>
      </c>
      <c r="C211" s="133">
        <f>E21</f>
        <v>4908</v>
      </c>
      <c r="D211" s="134">
        <v>6</v>
      </c>
      <c r="E211" s="133">
        <f t="shared" si="50"/>
        <v>818</v>
      </c>
      <c r="F211" s="134">
        <v>1</v>
      </c>
      <c r="G211" s="134">
        <v>1</v>
      </c>
      <c r="H211" s="133">
        <f t="shared" si="51"/>
        <v>4908</v>
      </c>
      <c r="I211" s="134">
        <v>0</v>
      </c>
      <c r="J211" s="133" t="str">
        <f t="shared" si="49"/>
        <v>-</v>
      </c>
    </row>
    <row r="212" spans="2:10" ht="16.5" customHeight="1" x14ac:dyDescent="0.2">
      <c r="B212" s="132" t="str">
        <f>B22</f>
        <v>search</v>
      </c>
      <c r="C212" s="133">
        <f>E22</f>
        <v>24567</v>
      </c>
      <c r="D212" s="134">
        <f>J85</f>
        <v>172</v>
      </c>
      <c r="E212" s="133">
        <f t="shared" si="50"/>
        <v>142.83139534883722</v>
      </c>
      <c r="F212" s="134">
        <v>63</v>
      </c>
      <c r="G212" s="134">
        <v>47</v>
      </c>
      <c r="H212" s="133">
        <f t="shared" si="51"/>
        <v>522.70212765957444</v>
      </c>
      <c r="I212" s="134">
        <v>10</v>
      </c>
      <c r="J212" s="133">
        <f t="shared" si="49"/>
        <v>2456.6999999999998</v>
      </c>
    </row>
    <row r="213" spans="2:10" ht="16.5" customHeight="1" x14ac:dyDescent="0.2">
      <c r="B213" s="135" t="s">
        <v>46</v>
      </c>
      <c r="C213" s="136">
        <f>SUM(C200:C212)</f>
        <v>243170</v>
      </c>
      <c r="D213" s="137">
        <f>SUM(D200:D212)</f>
        <v>1171</v>
      </c>
      <c r="E213" s="136">
        <f>C213/D213</f>
        <v>207.6601195559351</v>
      </c>
      <c r="F213" s="137">
        <f>SUM(F200:F212)</f>
        <v>353</v>
      </c>
      <c r="G213" s="137">
        <f>SUM(G200:G212)</f>
        <v>265</v>
      </c>
      <c r="H213" s="136">
        <f>C213/G213</f>
        <v>917.62264150943395</v>
      </c>
      <c r="I213" s="137">
        <f>SUM(I200:I212)</f>
        <v>42</v>
      </c>
      <c r="J213" s="137">
        <f t="shared" si="49"/>
        <v>5789.7619047619046</v>
      </c>
    </row>
    <row r="216" spans="2:10" ht="16.5" customHeight="1" x14ac:dyDescent="0.2">
      <c r="H216" s="331" t="s">
        <v>171</v>
      </c>
      <c r="I216" s="331"/>
      <c r="J216" s="331"/>
    </row>
    <row r="217" spans="2:10" ht="16.5" customHeight="1" x14ac:dyDescent="0.2">
      <c r="B217" s="165" t="s">
        <v>47</v>
      </c>
      <c r="C217" s="165" t="s">
        <v>48</v>
      </c>
      <c r="D217" s="165" t="s">
        <v>49</v>
      </c>
      <c r="H217" s="165" t="s">
        <v>47</v>
      </c>
      <c r="I217" s="165" t="s">
        <v>48</v>
      </c>
      <c r="J217" s="165" t="s">
        <v>49</v>
      </c>
    </row>
    <row r="218" spans="2:10" ht="16.5" customHeight="1" x14ac:dyDescent="0.2">
      <c r="B218" s="165" t="s">
        <v>50</v>
      </c>
      <c r="C218" s="166">
        <f>D213</f>
        <v>1171</v>
      </c>
      <c r="D218" s="165"/>
      <c r="H218" s="165" t="s">
        <v>50</v>
      </c>
      <c r="I218" s="166">
        <v>1856</v>
      </c>
      <c r="J218" s="165"/>
    </row>
    <row r="219" spans="2:10" ht="16.5" customHeight="1" x14ac:dyDescent="0.2">
      <c r="B219" s="165" t="s">
        <v>51</v>
      </c>
      <c r="C219" s="166">
        <f>F213</f>
        <v>353</v>
      </c>
      <c r="D219" s="167">
        <f>C219/C218</f>
        <v>0.30145175064047824</v>
      </c>
      <c r="H219" s="165" t="s">
        <v>51</v>
      </c>
      <c r="I219" s="166">
        <v>1505</v>
      </c>
      <c r="J219" s="167">
        <f>I219/I218</f>
        <v>0.81088362068965514</v>
      </c>
    </row>
    <row r="220" spans="2:10" ht="16.5" customHeight="1" x14ac:dyDescent="0.2">
      <c r="B220" s="165" t="s">
        <v>52</v>
      </c>
      <c r="C220" s="166">
        <f>G213</f>
        <v>265</v>
      </c>
      <c r="D220" s="167">
        <f t="shared" ref="D220" si="53">C220/C219</f>
        <v>0.75070821529745047</v>
      </c>
      <c r="H220" s="165" t="s">
        <v>52</v>
      </c>
      <c r="I220" s="166">
        <v>832</v>
      </c>
      <c r="J220" s="167">
        <f t="shared" ref="J220" si="54">I220/I219</f>
        <v>0.55282392026578075</v>
      </c>
    </row>
    <row r="221" spans="2:10" ht="16.5" customHeight="1" x14ac:dyDescent="0.2">
      <c r="B221" s="165" t="s">
        <v>44</v>
      </c>
      <c r="C221" s="166">
        <f>I213</f>
        <v>42</v>
      </c>
      <c r="D221" s="167">
        <f>C221/C220</f>
        <v>0.15849056603773584</v>
      </c>
      <c r="H221" s="165" t="s">
        <v>44</v>
      </c>
      <c r="I221" s="166">
        <v>199</v>
      </c>
      <c r="J221" s="167">
        <f>I221/I220</f>
        <v>0.23918269230769232</v>
      </c>
    </row>
    <row r="224" spans="2:10" ht="16.5" customHeight="1" x14ac:dyDescent="0.2">
      <c r="B224" s="168" t="s">
        <v>76</v>
      </c>
      <c r="C224" s="169" t="s">
        <v>172</v>
      </c>
    </row>
    <row r="225" spans="2:3" ht="16.5" customHeight="1" x14ac:dyDescent="0.2">
      <c r="B225" s="147" t="s">
        <v>173</v>
      </c>
      <c r="C225" s="147">
        <v>11</v>
      </c>
    </row>
    <row r="226" spans="2:3" ht="16.5" customHeight="1" x14ac:dyDescent="0.2">
      <c r="B226" s="147" t="s">
        <v>84</v>
      </c>
      <c r="C226" s="147">
        <v>10</v>
      </c>
    </row>
    <row r="227" spans="2:3" ht="16.5" customHeight="1" x14ac:dyDescent="0.2">
      <c r="B227" s="147" t="s">
        <v>174</v>
      </c>
      <c r="C227" s="147">
        <v>10</v>
      </c>
    </row>
    <row r="228" spans="2:3" ht="16.5" customHeight="1" x14ac:dyDescent="0.2">
      <c r="B228" s="147" t="s">
        <v>175</v>
      </c>
      <c r="C228" s="147">
        <v>3</v>
      </c>
    </row>
    <row r="229" spans="2:3" ht="16.5" customHeight="1" x14ac:dyDescent="0.2">
      <c r="B229" s="147" t="s">
        <v>176</v>
      </c>
      <c r="C229" s="147">
        <v>7</v>
      </c>
    </row>
    <row r="230" spans="2:3" ht="16.5" customHeight="1" x14ac:dyDescent="0.2">
      <c r="B230" s="147" t="s">
        <v>177</v>
      </c>
      <c r="C230" s="147">
        <v>1</v>
      </c>
    </row>
    <row r="231" spans="2:3" ht="16.5" customHeight="1" x14ac:dyDescent="0.2">
      <c r="B231" s="168" t="s">
        <v>132</v>
      </c>
      <c r="C231" s="168">
        <f>SUM(C225:C230)</f>
        <v>42</v>
      </c>
    </row>
  </sheetData>
  <mergeCells count="26">
    <mergeCell ref="B198:J198"/>
    <mergeCell ref="H216:J216"/>
    <mergeCell ref="B157:J157"/>
    <mergeCell ref="B171:J172"/>
    <mergeCell ref="B174:J174"/>
    <mergeCell ref="B182:J182"/>
    <mergeCell ref="B189:J189"/>
    <mergeCell ref="B195:J196"/>
    <mergeCell ref="B147:J147"/>
    <mergeCell ref="B43:N43"/>
    <mergeCell ref="B48:M48"/>
    <mergeCell ref="B53:M53"/>
    <mergeCell ref="B58:L58"/>
    <mergeCell ref="B69:L69"/>
    <mergeCell ref="B75:L75"/>
    <mergeCell ref="B88:L89"/>
    <mergeCell ref="B92:J92"/>
    <mergeCell ref="B107:J107"/>
    <mergeCell ref="B120:J120"/>
    <mergeCell ref="B133:J133"/>
    <mergeCell ref="B40:N41"/>
    <mergeCell ref="A1:A4"/>
    <mergeCell ref="B1:C4"/>
    <mergeCell ref="B8:F8"/>
    <mergeCell ref="I11:J11"/>
    <mergeCell ref="B25:G25"/>
  </mergeCells>
  <pageMargins left="0.7" right="0.7" top="0.75" bottom="0.75" header="0.3" footer="0.3"/>
  <pageSetup paperSize="9" scale="4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1600-6D3B-4E4A-B879-322BB16CFE2B}">
  <sheetPr codeName="Sheet3">
    <outlinePr summaryBelow="0" summaryRight="0"/>
    <pageSetUpPr fitToPage="1"/>
  </sheetPr>
  <dimension ref="A1:M199"/>
  <sheetViews>
    <sheetView rightToLeft="1" topLeftCell="A29" zoomScaleNormal="100" workbookViewId="0">
      <selection activeCell="E29" sqref="E29"/>
    </sheetView>
  </sheetViews>
  <sheetFormatPr defaultColWidth="18" defaultRowHeight="16.5" customHeight="1" x14ac:dyDescent="0.2"/>
  <cols>
    <col min="1" max="1" width="12.28515625" style="70" customWidth="1"/>
    <col min="2" max="2" width="34.28515625" style="70" bestFit="1" customWidth="1"/>
    <col min="3" max="3" width="10.85546875" style="70" bestFit="1" customWidth="1"/>
    <col min="4" max="4" width="16.5703125" style="70" bestFit="1" customWidth="1"/>
    <col min="5" max="5" width="10.5703125" style="70" bestFit="1" customWidth="1"/>
    <col min="6" max="6" width="16.140625" style="70" bestFit="1" customWidth="1"/>
    <col min="7" max="7" width="15.85546875" style="70" bestFit="1" customWidth="1"/>
    <col min="8" max="8" width="12.85546875" style="70" bestFit="1" customWidth="1"/>
    <col min="9" max="9" width="10.5703125" style="70" bestFit="1" customWidth="1"/>
    <col min="10" max="10" width="16.140625" style="70" bestFit="1" customWidth="1"/>
    <col min="11" max="12" width="15.42578125" style="70" bestFit="1" customWidth="1"/>
    <col min="13" max="14" width="14.5703125" style="70" bestFit="1" customWidth="1"/>
    <col min="15" max="16384" width="18" style="70"/>
  </cols>
  <sheetData>
    <row r="1" spans="1:11" ht="16.5" customHeight="1" x14ac:dyDescent="0.2">
      <c r="A1" s="323"/>
      <c r="B1" s="324" t="s">
        <v>68</v>
      </c>
      <c r="C1" s="323"/>
      <c r="D1" s="71" t="s">
        <v>0</v>
      </c>
      <c r="E1" s="72">
        <v>45323</v>
      </c>
      <c r="F1" s="71" t="s">
        <v>1</v>
      </c>
      <c r="G1" s="73">
        <f>C21</f>
        <v>150000</v>
      </c>
      <c r="H1" s="71" t="s">
        <v>2</v>
      </c>
      <c r="I1" s="74">
        <f>E35</f>
        <v>575</v>
      </c>
    </row>
    <row r="2" spans="1:11" ht="16.5" customHeight="1" x14ac:dyDescent="0.2">
      <c r="A2" s="323"/>
      <c r="B2" s="323"/>
      <c r="C2" s="323"/>
      <c r="D2" s="71" t="s">
        <v>3</v>
      </c>
      <c r="E2" s="72">
        <v>45351</v>
      </c>
      <c r="F2" s="71" t="s">
        <v>4</v>
      </c>
      <c r="G2" s="73">
        <f>D21</f>
        <v>130434.78260869566</v>
      </c>
      <c r="H2" s="71" t="s">
        <v>5</v>
      </c>
      <c r="I2" s="73">
        <f>G3/I1</f>
        <v>200.74956521739131</v>
      </c>
    </row>
    <row r="3" spans="1:11" ht="16.5" customHeight="1" x14ac:dyDescent="0.2">
      <c r="A3" s="323"/>
      <c r="B3" s="323"/>
      <c r="C3" s="323"/>
      <c r="D3" s="71" t="s">
        <v>6</v>
      </c>
      <c r="E3" s="74">
        <f>E2-E4+1</f>
        <v>0</v>
      </c>
      <c r="F3" s="71" t="s">
        <v>7</v>
      </c>
      <c r="G3" s="73">
        <f>E21</f>
        <v>115431</v>
      </c>
      <c r="H3" s="71" t="s">
        <v>8</v>
      </c>
      <c r="I3" s="74">
        <f>E44+E49+G61+E73</f>
        <v>32133</v>
      </c>
    </row>
    <row r="4" spans="1:11" ht="16.5" customHeight="1" x14ac:dyDescent="0.2">
      <c r="A4" s="323"/>
      <c r="B4" s="323"/>
      <c r="C4" s="323"/>
      <c r="D4" s="71" t="s">
        <v>9</v>
      </c>
      <c r="E4" s="75">
        <v>45352</v>
      </c>
      <c r="F4" s="71" t="s">
        <v>10</v>
      </c>
      <c r="G4" s="76">
        <f>G3/G2</f>
        <v>0.88497099999999995</v>
      </c>
      <c r="H4" s="71" t="s">
        <v>11</v>
      </c>
      <c r="I4" s="77">
        <f>G3/I3</f>
        <v>3.5922883017458687</v>
      </c>
    </row>
    <row r="8" spans="1:11" ht="16.5" customHeight="1" x14ac:dyDescent="0.2">
      <c r="B8" s="325" t="s">
        <v>27</v>
      </c>
      <c r="C8" s="326"/>
      <c r="D8" s="326"/>
      <c r="E8" s="326"/>
      <c r="F8" s="327"/>
      <c r="H8" s="78"/>
    </row>
    <row r="9" spans="1:11" ht="16.5" customHeight="1" x14ac:dyDescent="0.2">
      <c r="B9" s="79" t="s">
        <v>28</v>
      </c>
      <c r="C9" s="79" t="s">
        <v>1</v>
      </c>
      <c r="D9" s="79" t="s">
        <v>4</v>
      </c>
      <c r="E9" s="79" t="s">
        <v>27</v>
      </c>
      <c r="F9" s="79" t="s">
        <v>10</v>
      </c>
      <c r="H9" s="80"/>
    </row>
    <row r="10" spans="1:11" ht="16.5" customHeight="1" x14ac:dyDescent="0.2">
      <c r="B10" s="81" t="s">
        <v>88</v>
      </c>
      <c r="C10" s="82">
        <v>17011</v>
      </c>
      <c r="D10" s="82">
        <f>C10/1.15</f>
        <v>14792.17391304348</v>
      </c>
      <c r="E10" s="82">
        <f>C43</f>
        <v>1748</v>
      </c>
      <c r="F10" s="83">
        <f t="shared" ref="F10:F21" si="0">E10/D10</f>
        <v>0.11817059549703132</v>
      </c>
      <c r="H10" s="80"/>
      <c r="J10" s="325" t="s">
        <v>66</v>
      </c>
      <c r="K10" s="326"/>
    </row>
    <row r="11" spans="1:11" ht="16.5" customHeight="1" x14ac:dyDescent="0.2">
      <c r="B11" s="81" t="s">
        <v>89</v>
      </c>
      <c r="C11" s="82">
        <v>5456</v>
      </c>
      <c r="D11" s="82">
        <f t="shared" ref="D11:D20" si="1">C11/1.15</f>
        <v>4744.347826086957</v>
      </c>
      <c r="E11" s="82">
        <f>C53</f>
        <v>4744</v>
      </c>
      <c r="F11" s="83">
        <f t="shared" si="0"/>
        <v>0.99992668621700875</v>
      </c>
      <c r="J11" s="84" t="s">
        <v>59</v>
      </c>
      <c r="K11" s="85">
        <v>0.97</v>
      </c>
    </row>
    <row r="12" spans="1:11" ht="16.5" customHeight="1" x14ac:dyDescent="0.2">
      <c r="B12" s="81" t="s">
        <v>90</v>
      </c>
      <c r="C12" s="82">
        <v>1875</v>
      </c>
      <c r="D12" s="82">
        <f t="shared" si="1"/>
        <v>1630.4347826086957</v>
      </c>
      <c r="E12" s="82">
        <f t="shared" ref="E12:E18" si="2">C54</f>
        <v>1630</v>
      </c>
      <c r="F12" s="83">
        <f t="shared" si="0"/>
        <v>0.99973333333333325</v>
      </c>
      <c r="J12" s="84" t="s">
        <v>60</v>
      </c>
      <c r="K12" s="85">
        <v>0.56000000000000005</v>
      </c>
    </row>
    <row r="13" spans="1:11" ht="16.5" customHeight="1" x14ac:dyDescent="0.2">
      <c r="B13" s="81" t="s">
        <v>91</v>
      </c>
      <c r="C13" s="82">
        <v>40000</v>
      </c>
      <c r="D13" s="82">
        <f t="shared" si="1"/>
        <v>34782.608695652176</v>
      </c>
      <c r="E13" s="82">
        <f t="shared" si="2"/>
        <v>34607</v>
      </c>
      <c r="F13" s="83">
        <f t="shared" si="0"/>
        <v>0.99495124999999995</v>
      </c>
      <c r="J13" s="84" t="s">
        <v>61</v>
      </c>
      <c r="K13" s="85">
        <v>0.94</v>
      </c>
    </row>
    <row r="14" spans="1:11" ht="16.5" customHeight="1" x14ac:dyDescent="0.2">
      <c r="B14" s="81" t="s">
        <v>92</v>
      </c>
      <c r="C14" s="82">
        <v>25000</v>
      </c>
      <c r="D14" s="82">
        <f t="shared" si="1"/>
        <v>21739.130434782612</v>
      </c>
      <c r="E14" s="82">
        <f t="shared" si="2"/>
        <v>20734</v>
      </c>
      <c r="F14" s="83">
        <f t="shared" si="0"/>
        <v>0.95376399999999983</v>
      </c>
      <c r="J14" s="84" t="s">
        <v>62</v>
      </c>
      <c r="K14" s="85">
        <v>0.91</v>
      </c>
    </row>
    <row r="15" spans="1:11" ht="16.5" customHeight="1" x14ac:dyDescent="0.2">
      <c r="B15" s="81" t="s">
        <v>93</v>
      </c>
      <c r="C15" s="82">
        <v>6000</v>
      </c>
      <c r="D15" s="82">
        <f t="shared" si="1"/>
        <v>5217.3913043478269</v>
      </c>
      <c r="E15" s="82">
        <f t="shared" si="2"/>
        <v>5217</v>
      </c>
      <c r="F15" s="83">
        <f t="shared" si="0"/>
        <v>0.99992499999999984</v>
      </c>
      <c r="J15" s="84" t="s">
        <v>53</v>
      </c>
      <c r="K15" s="85">
        <v>0.75</v>
      </c>
    </row>
    <row r="16" spans="1:11" ht="16.5" customHeight="1" x14ac:dyDescent="0.2">
      <c r="B16" s="81" t="s">
        <v>94</v>
      </c>
      <c r="C16" s="82">
        <v>6500</v>
      </c>
      <c r="D16" s="82">
        <f t="shared" si="1"/>
        <v>5652.1739130434789</v>
      </c>
      <c r="E16" s="82">
        <f t="shared" si="2"/>
        <v>5652</v>
      </c>
      <c r="F16" s="83">
        <f t="shared" si="0"/>
        <v>0.99996923076923061</v>
      </c>
      <c r="J16" s="84" t="s">
        <v>63</v>
      </c>
      <c r="K16" s="85">
        <v>0.96</v>
      </c>
    </row>
    <row r="17" spans="2:11" ht="16.5" customHeight="1" x14ac:dyDescent="0.2">
      <c r="B17" s="81" t="s">
        <v>95</v>
      </c>
      <c r="C17" s="82">
        <v>5000</v>
      </c>
      <c r="D17" s="82">
        <f t="shared" si="1"/>
        <v>4347.826086956522</v>
      </c>
      <c r="E17" s="82">
        <f t="shared" si="2"/>
        <v>4246</v>
      </c>
      <c r="F17" s="83">
        <f t="shared" si="0"/>
        <v>0.97657999999999989</v>
      </c>
      <c r="J17" s="84" t="s">
        <v>57</v>
      </c>
      <c r="K17" s="85">
        <v>0.98</v>
      </c>
    </row>
    <row r="18" spans="2:11" ht="16.5" customHeight="1" x14ac:dyDescent="0.2">
      <c r="B18" s="81" t="s">
        <v>96</v>
      </c>
      <c r="C18" s="82">
        <v>8169</v>
      </c>
      <c r="D18" s="82">
        <f t="shared" si="1"/>
        <v>7103.4782608695659</v>
      </c>
      <c r="E18" s="82">
        <f t="shared" si="2"/>
        <v>6855</v>
      </c>
      <c r="F18" s="83">
        <f t="shared" si="0"/>
        <v>0.96502019831068664</v>
      </c>
      <c r="J18" s="84" t="s">
        <v>64</v>
      </c>
      <c r="K18" s="85">
        <v>0.14000000000000001</v>
      </c>
    </row>
    <row r="19" spans="2:11" ht="16.5" customHeight="1" x14ac:dyDescent="0.2">
      <c r="B19" s="81" t="s">
        <v>97</v>
      </c>
      <c r="C19" s="82">
        <v>2989</v>
      </c>
      <c r="D19" s="82">
        <f t="shared" si="1"/>
        <v>2599.130434782609</v>
      </c>
      <c r="E19" s="82">
        <f>C48</f>
        <v>2599</v>
      </c>
      <c r="F19" s="83">
        <f t="shared" si="0"/>
        <v>0.99994981599197041</v>
      </c>
      <c r="J19" s="86" t="s">
        <v>23</v>
      </c>
      <c r="K19" s="87">
        <v>0.84</v>
      </c>
    </row>
    <row r="20" spans="2:11" ht="16.5" customHeight="1" x14ac:dyDescent="0.2">
      <c r="B20" s="81" t="s">
        <v>58</v>
      </c>
      <c r="C20" s="82">
        <v>32000</v>
      </c>
      <c r="D20" s="82">
        <f t="shared" si="1"/>
        <v>27826.08695652174</v>
      </c>
      <c r="E20" s="82">
        <f>C73</f>
        <v>27399</v>
      </c>
      <c r="F20" s="83">
        <f t="shared" si="0"/>
        <v>0.98465156249999997</v>
      </c>
      <c r="H20" s="88"/>
    </row>
    <row r="21" spans="2:11" ht="16.5" customHeight="1" x14ac:dyDescent="0.2">
      <c r="B21" s="86" t="s">
        <v>23</v>
      </c>
      <c r="C21" s="89">
        <f>SUM(C10:C20)</f>
        <v>150000</v>
      </c>
      <c r="D21" s="89">
        <f>SUM(D10:D20)</f>
        <v>130434.78260869566</v>
      </c>
      <c r="E21" s="89">
        <f>SUM(E10:E20)</f>
        <v>115431</v>
      </c>
      <c r="F21" s="90">
        <f t="shared" si="0"/>
        <v>0.88497099999999995</v>
      </c>
      <c r="G21" s="91"/>
    </row>
    <row r="22" spans="2:11" ht="16.5" customHeight="1" x14ac:dyDescent="0.2">
      <c r="B22" s="91"/>
      <c r="C22" s="91"/>
      <c r="D22" s="91"/>
      <c r="E22" s="91"/>
      <c r="F22" s="91"/>
      <c r="G22" s="91"/>
    </row>
    <row r="23" spans="2:11" ht="16.5" customHeight="1" x14ac:dyDescent="0.2">
      <c r="B23" s="330" t="s">
        <v>29</v>
      </c>
      <c r="C23" s="330"/>
      <c r="D23" s="330"/>
      <c r="E23" s="330"/>
      <c r="F23" s="330"/>
      <c r="G23" s="330"/>
    </row>
    <row r="24" spans="2:11" ht="16.5" customHeight="1" x14ac:dyDescent="0.2">
      <c r="B24" s="92" t="s">
        <v>28</v>
      </c>
      <c r="C24" s="93" t="s">
        <v>30</v>
      </c>
      <c r="D24" s="94" t="s">
        <v>31</v>
      </c>
      <c r="E24" s="94" t="s">
        <v>32</v>
      </c>
      <c r="F24" s="93" t="s">
        <v>33</v>
      </c>
      <c r="G24" s="95" t="s">
        <v>34</v>
      </c>
    </row>
    <row r="25" spans="2:11" ht="16.5" customHeight="1" x14ac:dyDescent="0.2">
      <c r="B25" s="96" t="str">
        <f t="shared" ref="B25:B34" si="3">B11</f>
        <v xml:space="preserve">fb lead gen - ao </v>
      </c>
      <c r="C25" s="97">
        <v>100</v>
      </c>
      <c r="D25" s="98">
        <f>D11/C25</f>
        <v>47.443478260869568</v>
      </c>
      <c r="E25" s="98">
        <f>J53</f>
        <v>43</v>
      </c>
      <c r="F25" s="82">
        <f>L53</f>
        <v>110.32558139534883</v>
      </c>
      <c r="G25" s="99">
        <f t="shared" ref="G25:G34" si="4">E25/D25</f>
        <v>0.90634164222873892</v>
      </c>
    </row>
    <row r="26" spans="2:11" ht="16.5" customHeight="1" x14ac:dyDescent="0.2">
      <c r="B26" s="96" t="str">
        <f t="shared" si="3"/>
        <v>fb lead gen - ao - wide</v>
      </c>
      <c r="C26" s="97">
        <v>80</v>
      </c>
      <c r="D26" s="98">
        <f>D12/C26</f>
        <v>20.380434782608695</v>
      </c>
      <c r="E26" s="98">
        <f t="shared" ref="E26:E32" si="5">J54</f>
        <v>14</v>
      </c>
      <c r="F26" s="82">
        <f t="shared" ref="F26:F32" si="6">L54</f>
        <v>116.42857142857143</v>
      </c>
      <c r="G26" s="99">
        <f t="shared" si="4"/>
        <v>0.6869333333333334</v>
      </c>
    </row>
    <row r="27" spans="2:11" ht="16.5" customHeight="1" x14ac:dyDescent="0.2">
      <c r="B27" s="96" t="str">
        <f t="shared" si="3"/>
        <v>fb lead gen - sport 5 - all audiences</v>
      </c>
      <c r="C27" s="97">
        <v>180</v>
      </c>
      <c r="D27" s="98">
        <f>D13/C27</f>
        <v>193.23671497584542</v>
      </c>
      <c r="E27" s="98">
        <f t="shared" si="5"/>
        <v>138</v>
      </c>
      <c r="F27" s="82">
        <f t="shared" si="6"/>
        <v>250.77536231884059</v>
      </c>
      <c r="G27" s="99">
        <f t="shared" si="4"/>
        <v>0.71414999999999995</v>
      </c>
    </row>
    <row r="28" spans="2:11" ht="16.5" customHeight="1" x14ac:dyDescent="0.2">
      <c r="B28" s="96" t="str">
        <f t="shared" si="3"/>
        <v>fb lead gen - sport 5 - wide</v>
      </c>
      <c r="C28" s="97">
        <v>150</v>
      </c>
      <c r="D28" s="98">
        <f>D14/C28</f>
        <v>144.92753623188409</v>
      </c>
      <c r="E28" s="98">
        <f t="shared" si="5"/>
        <v>121</v>
      </c>
      <c r="F28" s="82">
        <f t="shared" si="6"/>
        <v>171.35537190082644</v>
      </c>
      <c r="G28" s="99">
        <f t="shared" si="4"/>
        <v>0.83489999999999986</v>
      </c>
    </row>
    <row r="29" spans="2:11" ht="16.5" customHeight="1" x14ac:dyDescent="0.2">
      <c r="B29" s="96" t="str">
        <f t="shared" si="3"/>
        <v>fb lead gen - sport 5 - RMKT</v>
      </c>
      <c r="C29" s="97">
        <v>180</v>
      </c>
      <c r="D29" s="98">
        <f t="shared" ref="D29:D33" si="7">D15/C29</f>
        <v>28.985507246376816</v>
      </c>
      <c r="E29" s="98">
        <f t="shared" si="5"/>
        <v>20</v>
      </c>
      <c r="F29" s="82">
        <f t="shared" si="6"/>
        <v>260.85000000000002</v>
      </c>
      <c r="G29" s="99">
        <f t="shared" si="4"/>
        <v>0.69</v>
      </c>
    </row>
    <row r="30" spans="2:11" ht="16.5" customHeight="1" x14ac:dyDescent="0.2">
      <c r="B30" s="96" t="str">
        <f t="shared" si="3"/>
        <v>fb lead gen - sport 5 - LAL</v>
      </c>
      <c r="C30" s="97">
        <v>180</v>
      </c>
      <c r="D30" s="98">
        <f t="shared" si="7"/>
        <v>31.400966183574884</v>
      </c>
      <c r="E30" s="98">
        <f t="shared" si="5"/>
        <v>19</v>
      </c>
      <c r="F30" s="82">
        <f t="shared" si="6"/>
        <v>297.4736842105263</v>
      </c>
      <c r="G30" s="99">
        <f t="shared" si="4"/>
        <v>0.60507692307692296</v>
      </c>
    </row>
    <row r="31" spans="2:11" ht="16.5" customHeight="1" x14ac:dyDescent="0.2">
      <c r="B31" s="96" t="str">
        <f t="shared" si="3"/>
        <v>fb lead gen - sport 5 - oxillon</v>
      </c>
      <c r="C31" s="97">
        <v>180</v>
      </c>
      <c r="D31" s="98">
        <f t="shared" si="7"/>
        <v>24.154589371980677</v>
      </c>
      <c r="E31" s="98">
        <f t="shared" si="5"/>
        <v>9</v>
      </c>
      <c r="F31" s="82">
        <f t="shared" si="6"/>
        <v>471.77777777777777</v>
      </c>
      <c r="G31" s="99">
        <f t="shared" si="4"/>
        <v>0.37259999999999999</v>
      </c>
    </row>
    <row r="32" spans="2:11" ht="16.5" customHeight="1" x14ac:dyDescent="0.2">
      <c r="B32" s="96" t="str">
        <f t="shared" si="3"/>
        <v>fb lead gen - sport 5 - INMARKET</v>
      </c>
      <c r="C32" s="97">
        <v>180</v>
      </c>
      <c r="D32" s="98">
        <f t="shared" si="7"/>
        <v>39.463768115942031</v>
      </c>
      <c r="E32" s="98">
        <f t="shared" si="5"/>
        <v>23</v>
      </c>
      <c r="F32" s="82">
        <f t="shared" si="6"/>
        <v>298.04347826086956</v>
      </c>
      <c r="G32" s="99">
        <f t="shared" si="4"/>
        <v>0.58281307381564451</v>
      </c>
    </row>
    <row r="33" spans="2:13" ht="15.75" customHeight="1" x14ac:dyDescent="0.2">
      <c r="B33" s="96" t="str">
        <f t="shared" si="3"/>
        <v>taboola formentor VZ</v>
      </c>
      <c r="C33" s="97">
        <v>450</v>
      </c>
      <c r="D33" s="98">
        <f t="shared" si="7"/>
        <v>5.7758454106280199</v>
      </c>
      <c r="E33" s="98">
        <f>J48</f>
        <v>1</v>
      </c>
      <c r="F33" s="82">
        <f>L48</f>
        <v>2599</v>
      </c>
      <c r="G33" s="99">
        <f t="shared" si="4"/>
        <v>0.1731348277015724</v>
      </c>
    </row>
    <row r="34" spans="2:13" ht="16.5" customHeight="1" x14ac:dyDescent="0.2">
      <c r="B34" s="96" t="str">
        <f t="shared" si="3"/>
        <v>search</v>
      </c>
      <c r="C34" s="97">
        <v>150</v>
      </c>
      <c r="D34" s="98">
        <f>D20/C34</f>
        <v>185.50724637681159</v>
      </c>
      <c r="E34" s="98">
        <f>J73</f>
        <v>187</v>
      </c>
      <c r="F34" s="82">
        <f>E20/E34</f>
        <v>146.51871657754012</v>
      </c>
      <c r="G34" s="99">
        <f t="shared" si="4"/>
        <v>1.008046875</v>
      </c>
    </row>
    <row r="35" spans="2:13" ht="16.5" customHeight="1" x14ac:dyDescent="0.2">
      <c r="B35" s="100" t="s">
        <v>23</v>
      </c>
      <c r="C35" s="101">
        <v>182.73468547976651</v>
      </c>
      <c r="D35" s="102">
        <f>SUM(D25:D34)</f>
        <v>721.27608695652179</v>
      </c>
      <c r="E35" s="102">
        <f>SUM(E25:E34)</f>
        <v>575</v>
      </c>
      <c r="F35" s="103">
        <f>E21/E35</f>
        <v>200.74956521739131</v>
      </c>
      <c r="G35" s="104">
        <f>E35/D35</f>
        <v>0.79719820246121753</v>
      </c>
    </row>
    <row r="37" spans="2:13" ht="12.75" x14ac:dyDescent="0.2">
      <c r="I37" s="91"/>
      <c r="J37" s="91"/>
    </row>
    <row r="38" spans="2:13" ht="16.5" customHeight="1" x14ac:dyDescent="0.2">
      <c r="B38" s="328" t="s">
        <v>54</v>
      </c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</row>
    <row r="39" spans="2:13" ht="16.5" customHeight="1" x14ac:dyDescent="0.2"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</row>
    <row r="41" spans="2:13" ht="16.5" customHeight="1" x14ac:dyDescent="0.2">
      <c r="B41" s="330" t="s">
        <v>98</v>
      </c>
      <c r="C41" s="330"/>
      <c r="D41" s="330"/>
      <c r="E41" s="330"/>
      <c r="F41" s="330"/>
      <c r="G41" s="330"/>
      <c r="H41" s="330"/>
      <c r="I41" s="330"/>
      <c r="J41" s="330"/>
      <c r="K41" s="330"/>
      <c r="L41" s="330"/>
    </row>
    <row r="42" spans="2:13" ht="16.5" customHeight="1" x14ac:dyDescent="0.2">
      <c r="B42" s="92" t="s">
        <v>12</v>
      </c>
      <c r="C42" s="92" t="s">
        <v>13</v>
      </c>
      <c r="D42" s="92" t="s">
        <v>14</v>
      </c>
      <c r="E42" s="92" t="s">
        <v>17</v>
      </c>
      <c r="F42" s="92" t="s">
        <v>18</v>
      </c>
      <c r="G42" s="92" t="s">
        <v>19</v>
      </c>
      <c r="H42" s="92" t="s">
        <v>20</v>
      </c>
      <c r="I42" s="92" t="s">
        <v>21</v>
      </c>
      <c r="J42" s="92" t="s">
        <v>22</v>
      </c>
      <c r="K42" s="92" t="s">
        <v>24</v>
      </c>
      <c r="L42" s="92" t="s">
        <v>25</v>
      </c>
    </row>
    <row r="43" spans="2:13" ht="16.5" customHeight="1" x14ac:dyDescent="0.2">
      <c r="B43" s="96" t="s">
        <v>97</v>
      </c>
      <c r="C43" s="97">
        <v>1748</v>
      </c>
      <c r="D43" s="98">
        <v>393506</v>
      </c>
      <c r="E43" s="98">
        <v>1358</v>
      </c>
      <c r="F43" s="99">
        <f>E43/D43</f>
        <v>3.4510274303314308E-3</v>
      </c>
      <c r="G43" s="105">
        <f>C43/E43</f>
        <v>1.2871870397643594</v>
      </c>
      <c r="H43" s="98">
        <v>0</v>
      </c>
      <c r="I43" s="98">
        <v>0</v>
      </c>
      <c r="J43" s="98">
        <f>H43+I43</f>
        <v>0</v>
      </c>
      <c r="K43" s="99">
        <f>J43/E43</f>
        <v>0</v>
      </c>
      <c r="L43" s="97" t="str">
        <f>IFERROR(D43/K43,"-")</f>
        <v>-</v>
      </c>
    </row>
    <row r="44" spans="2:13" ht="16.5" customHeight="1" x14ac:dyDescent="0.2">
      <c r="B44" s="106" t="s">
        <v>23</v>
      </c>
      <c r="C44" s="107">
        <f>SUM(C43:C43)</f>
        <v>1748</v>
      </c>
      <c r="D44" s="108">
        <f>SUM(D43:D43)</f>
        <v>393506</v>
      </c>
      <c r="E44" s="108">
        <f>SUM(E43:E43)</f>
        <v>1358</v>
      </c>
      <c r="F44" s="109">
        <f>E44/D44</f>
        <v>3.4510274303314308E-3</v>
      </c>
      <c r="G44" s="110">
        <f>C44/E44</f>
        <v>1.2871870397643594</v>
      </c>
      <c r="H44" s="108">
        <f>H43</f>
        <v>0</v>
      </c>
      <c r="I44" s="108">
        <f t="shared" ref="I44:J44" si="8">I43</f>
        <v>0</v>
      </c>
      <c r="J44" s="108">
        <f t="shared" si="8"/>
        <v>0</v>
      </c>
      <c r="K44" s="109">
        <f>J44/E44</f>
        <v>0</v>
      </c>
      <c r="L44" s="107" t="e">
        <f>C44/J44</f>
        <v>#DIV/0!</v>
      </c>
    </row>
    <row r="46" spans="2:13" ht="16.5" customHeight="1" x14ac:dyDescent="0.2">
      <c r="B46" s="330" t="s">
        <v>99</v>
      </c>
      <c r="C46" s="330"/>
      <c r="D46" s="330"/>
      <c r="E46" s="330"/>
      <c r="F46" s="330"/>
      <c r="G46" s="330"/>
      <c r="H46" s="330"/>
      <c r="I46" s="330"/>
      <c r="J46" s="330"/>
      <c r="K46" s="330"/>
      <c r="L46" s="330"/>
    </row>
    <row r="47" spans="2:13" ht="16.5" customHeight="1" x14ac:dyDescent="0.2">
      <c r="B47" s="92" t="s">
        <v>12</v>
      </c>
      <c r="C47" s="92" t="s">
        <v>13</v>
      </c>
      <c r="D47" s="92" t="s">
        <v>14</v>
      </c>
      <c r="E47" s="92" t="s">
        <v>17</v>
      </c>
      <c r="F47" s="92" t="s">
        <v>18</v>
      </c>
      <c r="G47" s="92" t="s">
        <v>19</v>
      </c>
      <c r="H47" s="92" t="s">
        <v>20</v>
      </c>
      <c r="I47" s="92" t="s">
        <v>21</v>
      </c>
      <c r="J47" s="92" t="s">
        <v>22</v>
      </c>
      <c r="K47" s="92" t="s">
        <v>24</v>
      </c>
      <c r="L47" s="92" t="s">
        <v>25</v>
      </c>
    </row>
    <row r="48" spans="2:13" ht="16.5" customHeight="1" x14ac:dyDescent="0.2">
      <c r="B48" s="96" t="s">
        <v>97</v>
      </c>
      <c r="C48" s="97">
        <v>2599</v>
      </c>
      <c r="D48" s="98">
        <v>702705</v>
      </c>
      <c r="E48" s="98">
        <v>2292</v>
      </c>
      <c r="F48" s="99">
        <f>E48/D48</f>
        <v>3.2616816445023159E-3</v>
      </c>
      <c r="G48" s="105">
        <f>C48/E48</f>
        <v>1.1339441535776615</v>
      </c>
      <c r="H48" s="98">
        <v>0</v>
      </c>
      <c r="I48" s="98">
        <v>1</v>
      </c>
      <c r="J48" s="98">
        <f>H48+I48</f>
        <v>1</v>
      </c>
      <c r="K48" s="99">
        <f>J48/E48</f>
        <v>4.3630017452006982E-4</v>
      </c>
      <c r="L48" s="97">
        <f>C48/J48</f>
        <v>2599</v>
      </c>
    </row>
    <row r="49" spans="1:12" ht="16.5" customHeight="1" x14ac:dyDescent="0.2">
      <c r="B49" s="106" t="s">
        <v>23</v>
      </c>
      <c r="C49" s="107">
        <f>SUM(C48:C48)</f>
        <v>2599</v>
      </c>
      <c r="D49" s="108">
        <f>SUM(D48:D48)</f>
        <v>702705</v>
      </c>
      <c r="E49" s="108">
        <f>SUM(E48:E48)</f>
        <v>2292</v>
      </c>
      <c r="F49" s="109">
        <f>E49/D49</f>
        <v>3.2616816445023159E-3</v>
      </c>
      <c r="G49" s="110">
        <f>C49/E49</f>
        <v>1.1339441535776615</v>
      </c>
      <c r="H49" s="108">
        <f>H48</f>
        <v>0</v>
      </c>
      <c r="I49" s="108">
        <f t="shared" ref="I49:J49" si="9">I48</f>
        <v>1</v>
      </c>
      <c r="J49" s="108">
        <f t="shared" si="9"/>
        <v>1</v>
      </c>
      <c r="K49" s="109">
        <f>J49/E49</f>
        <v>4.3630017452006982E-4</v>
      </c>
      <c r="L49" s="107">
        <f>C49/J49</f>
        <v>2599</v>
      </c>
    </row>
    <row r="51" spans="1:12" ht="16.5" customHeight="1" x14ac:dyDescent="0.2">
      <c r="B51" s="330" t="str">
        <f>B11</f>
        <v xml:space="preserve">fb lead gen - ao </v>
      </c>
      <c r="C51" s="330"/>
      <c r="D51" s="330"/>
      <c r="E51" s="330"/>
      <c r="F51" s="330"/>
      <c r="G51" s="330"/>
      <c r="H51" s="330"/>
      <c r="I51" s="330"/>
      <c r="J51" s="330"/>
      <c r="K51" s="330"/>
      <c r="L51" s="330"/>
    </row>
    <row r="52" spans="1:12" ht="16.5" customHeight="1" x14ac:dyDescent="0.2">
      <c r="B52" s="92" t="s">
        <v>12</v>
      </c>
      <c r="C52" s="92" t="s">
        <v>13</v>
      </c>
      <c r="D52" s="92" t="s">
        <v>14</v>
      </c>
      <c r="E52" s="92" t="s">
        <v>15</v>
      </c>
      <c r="F52" s="92" t="s">
        <v>16</v>
      </c>
      <c r="G52" s="92" t="s">
        <v>17</v>
      </c>
      <c r="H52" s="92" t="s">
        <v>18</v>
      </c>
      <c r="I52" s="92" t="s">
        <v>19</v>
      </c>
      <c r="J52" s="92" t="s">
        <v>22</v>
      </c>
      <c r="K52" s="92" t="s">
        <v>24</v>
      </c>
      <c r="L52" s="92" t="s">
        <v>25</v>
      </c>
    </row>
    <row r="53" spans="1:12" ht="16.5" customHeight="1" x14ac:dyDescent="0.2">
      <c r="A53" s="111" t="s">
        <v>100</v>
      </c>
      <c r="B53" s="112" t="str">
        <f>B25</f>
        <v xml:space="preserve">fb lead gen - ao </v>
      </c>
      <c r="C53" s="97">
        <v>4744</v>
      </c>
      <c r="D53" s="98">
        <v>163086</v>
      </c>
      <c r="E53" s="98">
        <v>63420</v>
      </c>
      <c r="F53" s="113">
        <f t="shared" ref="F53:F60" si="10">D53/E53</f>
        <v>2.5715231788079471</v>
      </c>
      <c r="G53" s="98">
        <v>729</v>
      </c>
      <c r="H53" s="99">
        <f>G53/D53</f>
        <v>4.4700342150767076E-3</v>
      </c>
      <c r="I53" s="105">
        <f>C53/G53</f>
        <v>6.5075445816186557</v>
      </c>
      <c r="J53" s="98">
        <v>43</v>
      </c>
      <c r="K53" s="99">
        <f>J53/G53</f>
        <v>5.8984910836762688E-2</v>
      </c>
      <c r="L53" s="97">
        <f>C53/J53</f>
        <v>110.32558139534883</v>
      </c>
    </row>
    <row r="54" spans="1:12" ht="16.5" customHeight="1" x14ac:dyDescent="0.2">
      <c r="A54" s="111" t="s">
        <v>100</v>
      </c>
      <c r="B54" s="112" t="str">
        <f t="shared" ref="B54:B60" si="11">B26</f>
        <v>fb lead gen - ao - wide</v>
      </c>
      <c r="C54" s="97">
        <v>1630</v>
      </c>
      <c r="D54" s="98">
        <v>81749</v>
      </c>
      <c r="E54" s="98">
        <v>28665</v>
      </c>
      <c r="F54" s="113">
        <f t="shared" si="10"/>
        <v>2.8518751090179664</v>
      </c>
      <c r="G54" s="98">
        <v>329</v>
      </c>
      <c r="H54" s="99">
        <f t="shared" ref="H54:H60" si="12">G54/D54</f>
        <v>4.0245140613340835E-3</v>
      </c>
      <c r="I54" s="105">
        <f t="shared" ref="I54:I60" si="13">C54/G54</f>
        <v>4.9544072948328264</v>
      </c>
      <c r="J54" s="98">
        <v>14</v>
      </c>
      <c r="K54" s="99">
        <f t="shared" ref="K54:K60" si="14">J54/G54</f>
        <v>4.2553191489361701E-2</v>
      </c>
      <c r="L54" s="97">
        <f t="shared" ref="L54:L60" si="15">C54/J54</f>
        <v>116.42857142857143</v>
      </c>
    </row>
    <row r="55" spans="1:12" ht="16.5" customHeight="1" x14ac:dyDescent="0.2">
      <c r="A55" s="114" t="s">
        <v>101</v>
      </c>
      <c r="B55" s="115" t="str">
        <f t="shared" si="11"/>
        <v>fb lead gen - sport 5 - all audiences</v>
      </c>
      <c r="C55" s="97">
        <v>34607</v>
      </c>
      <c r="D55" s="98">
        <v>973284</v>
      </c>
      <c r="E55" s="98">
        <v>304943</v>
      </c>
      <c r="F55" s="113">
        <f t="shared" si="10"/>
        <v>3.1916915620296251</v>
      </c>
      <c r="G55" s="98">
        <v>5247</v>
      </c>
      <c r="H55" s="99">
        <f t="shared" si="12"/>
        <v>5.3910266684749778E-3</v>
      </c>
      <c r="I55" s="105">
        <f t="shared" si="13"/>
        <v>6.5955784257671048</v>
      </c>
      <c r="J55" s="98">
        <v>138</v>
      </c>
      <c r="K55" s="99">
        <f t="shared" si="14"/>
        <v>2.6300743281875358E-2</v>
      </c>
      <c r="L55" s="97">
        <f t="shared" si="15"/>
        <v>250.77536231884059</v>
      </c>
    </row>
    <row r="56" spans="1:12" ht="16.5" customHeight="1" x14ac:dyDescent="0.2">
      <c r="A56" s="114" t="s">
        <v>101</v>
      </c>
      <c r="B56" s="115" t="str">
        <f t="shared" si="11"/>
        <v>fb lead gen - sport 5 - wide</v>
      </c>
      <c r="C56" s="97">
        <v>20734</v>
      </c>
      <c r="D56" s="98">
        <v>1180807</v>
      </c>
      <c r="E56" s="98">
        <v>375911</v>
      </c>
      <c r="F56" s="113">
        <f t="shared" si="10"/>
        <v>3.1411876747421599</v>
      </c>
      <c r="G56" s="98">
        <v>4532</v>
      </c>
      <c r="H56" s="99">
        <f t="shared" si="12"/>
        <v>3.8380531280725809E-3</v>
      </c>
      <c r="I56" s="105">
        <f t="shared" si="13"/>
        <v>4.5750220653133278</v>
      </c>
      <c r="J56" s="98">
        <v>121</v>
      </c>
      <c r="K56" s="99">
        <f t="shared" si="14"/>
        <v>2.6699029126213591E-2</v>
      </c>
      <c r="L56" s="97">
        <f t="shared" si="15"/>
        <v>171.35537190082644</v>
      </c>
    </row>
    <row r="57" spans="1:12" ht="16.5" customHeight="1" x14ac:dyDescent="0.2">
      <c r="A57" s="114" t="s">
        <v>101</v>
      </c>
      <c r="B57" s="115" t="str">
        <f t="shared" si="11"/>
        <v>fb lead gen - sport 5 - RMKT</v>
      </c>
      <c r="C57" s="97">
        <v>5217</v>
      </c>
      <c r="D57" s="98">
        <v>99884</v>
      </c>
      <c r="E57" s="98">
        <v>55128</v>
      </c>
      <c r="F57" s="113">
        <f t="shared" si="10"/>
        <v>1.8118560441155129</v>
      </c>
      <c r="G57" s="98">
        <v>523</v>
      </c>
      <c r="H57" s="99">
        <f t="shared" si="12"/>
        <v>5.2360738456609665E-3</v>
      </c>
      <c r="I57" s="105">
        <f t="shared" si="13"/>
        <v>9.9751434034416828</v>
      </c>
      <c r="J57" s="98">
        <v>20</v>
      </c>
      <c r="K57" s="99">
        <f t="shared" si="14"/>
        <v>3.8240917782026769E-2</v>
      </c>
      <c r="L57" s="97">
        <f t="shared" si="15"/>
        <v>260.85000000000002</v>
      </c>
    </row>
    <row r="58" spans="1:12" ht="16.5" customHeight="1" x14ac:dyDescent="0.2">
      <c r="A58" s="114" t="s">
        <v>101</v>
      </c>
      <c r="B58" s="115" t="str">
        <f t="shared" si="11"/>
        <v>fb lead gen - sport 5 - LAL</v>
      </c>
      <c r="C58" s="97">
        <v>5652</v>
      </c>
      <c r="D58" s="98">
        <v>136717</v>
      </c>
      <c r="E58" s="98">
        <v>85308</v>
      </c>
      <c r="F58" s="113">
        <f t="shared" si="10"/>
        <v>1.6026281239743048</v>
      </c>
      <c r="G58" s="98">
        <v>583</v>
      </c>
      <c r="H58" s="99">
        <f t="shared" si="12"/>
        <v>4.2642831542529461E-3</v>
      </c>
      <c r="I58" s="105">
        <f t="shared" si="13"/>
        <v>9.694682675814752</v>
      </c>
      <c r="J58" s="98">
        <v>19</v>
      </c>
      <c r="K58" s="99">
        <f t="shared" si="14"/>
        <v>3.2590051457975985E-2</v>
      </c>
      <c r="L58" s="97">
        <f t="shared" si="15"/>
        <v>297.4736842105263</v>
      </c>
    </row>
    <row r="59" spans="1:12" ht="16.5" customHeight="1" x14ac:dyDescent="0.2">
      <c r="A59" s="114" t="s">
        <v>101</v>
      </c>
      <c r="B59" s="115" t="str">
        <f t="shared" si="11"/>
        <v>fb lead gen - sport 5 - oxillon</v>
      </c>
      <c r="C59" s="97">
        <v>4246</v>
      </c>
      <c r="D59" s="98">
        <v>122301</v>
      </c>
      <c r="E59" s="98">
        <v>54701</v>
      </c>
      <c r="F59" s="113">
        <f t="shared" si="10"/>
        <v>2.2358092173817665</v>
      </c>
      <c r="G59" s="98">
        <v>484</v>
      </c>
      <c r="H59" s="99">
        <f t="shared" si="12"/>
        <v>3.9574492440781353E-3</v>
      </c>
      <c r="I59" s="105">
        <f t="shared" si="13"/>
        <v>8.7727272727272734</v>
      </c>
      <c r="J59" s="98">
        <v>9</v>
      </c>
      <c r="K59" s="99">
        <f t="shared" si="14"/>
        <v>1.859504132231405E-2</v>
      </c>
      <c r="L59" s="97">
        <f t="shared" si="15"/>
        <v>471.77777777777777</v>
      </c>
    </row>
    <row r="60" spans="1:12" ht="16.5" customHeight="1" x14ac:dyDescent="0.2">
      <c r="A60" s="114" t="s">
        <v>101</v>
      </c>
      <c r="B60" s="115" t="str">
        <f t="shared" si="11"/>
        <v>fb lead gen - sport 5 - INMARKET</v>
      </c>
      <c r="C60" s="97">
        <v>6855</v>
      </c>
      <c r="D60" s="98">
        <v>230789</v>
      </c>
      <c r="E60" s="98">
        <v>137876</v>
      </c>
      <c r="F60" s="113">
        <f t="shared" si="10"/>
        <v>1.6738881313644145</v>
      </c>
      <c r="G60" s="98">
        <v>918</v>
      </c>
      <c r="H60" s="99">
        <f t="shared" si="12"/>
        <v>3.977659247191157E-3</v>
      </c>
      <c r="I60" s="105">
        <f t="shared" si="13"/>
        <v>7.4673202614379086</v>
      </c>
      <c r="J60" s="98">
        <v>23</v>
      </c>
      <c r="K60" s="99">
        <f t="shared" si="14"/>
        <v>2.5054466230936819E-2</v>
      </c>
      <c r="L60" s="97">
        <f t="shared" si="15"/>
        <v>298.04347826086956</v>
      </c>
    </row>
    <row r="61" spans="1:12" ht="16.5" customHeight="1" x14ac:dyDescent="0.2">
      <c r="B61" s="106" t="s">
        <v>23</v>
      </c>
      <c r="C61" s="107">
        <f>SUM(C53:C60)</f>
        <v>83685</v>
      </c>
      <c r="D61" s="108">
        <f>SUM(D53:D60)</f>
        <v>2988617</v>
      </c>
      <c r="E61" s="108" t="s">
        <v>71</v>
      </c>
      <c r="F61" s="116" t="s">
        <v>71</v>
      </c>
      <c r="G61" s="108">
        <f>SUM(G53:G60)</f>
        <v>13345</v>
      </c>
      <c r="H61" s="109">
        <f>G61/D61</f>
        <v>4.4652760792031898E-3</v>
      </c>
      <c r="I61" s="110">
        <f>C61/G61</f>
        <v>6.270887973023604</v>
      </c>
      <c r="J61" s="108">
        <f>SUM(J53:J60)</f>
        <v>387</v>
      </c>
      <c r="K61" s="109">
        <f>J61/G61</f>
        <v>2.8999625327838143E-2</v>
      </c>
      <c r="L61" s="107">
        <f>C61/J61</f>
        <v>216.24031007751938</v>
      </c>
    </row>
    <row r="63" spans="1:12" ht="16.5" customHeight="1" x14ac:dyDescent="0.2">
      <c r="B63" s="330" t="s">
        <v>26</v>
      </c>
      <c r="C63" s="330"/>
      <c r="D63" s="330"/>
      <c r="E63" s="330"/>
      <c r="F63" s="330"/>
      <c r="G63" s="330"/>
      <c r="H63" s="330"/>
      <c r="I63" s="330"/>
      <c r="J63" s="330"/>
      <c r="K63" s="330"/>
      <c r="L63" s="330"/>
    </row>
    <row r="64" spans="1:12" ht="16.5" customHeight="1" x14ac:dyDescent="0.2">
      <c r="B64" s="92" t="s">
        <v>12</v>
      </c>
      <c r="C64" s="92" t="s">
        <v>13</v>
      </c>
      <c r="D64" s="92" t="s">
        <v>14</v>
      </c>
      <c r="E64" s="92" t="s">
        <v>17</v>
      </c>
      <c r="F64" s="92" t="s">
        <v>18</v>
      </c>
      <c r="G64" s="92" t="s">
        <v>19</v>
      </c>
      <c r="H64" s="92" t="s">
        <v>20</v>
      </c>
      <c r="I64" s="92" t="s">
        <v>21</v>
      </c>
      <c r="J64" s="92" t="s">
        <v>22</v>
      </c>
      <c r="K64" s="92" t="s">
        <v>24</v>
      </c>
      <c r="L64" s="92" t="s">
        <v>25</v>
      </c>
    </row>
    <row r="65" spans="2:12" ht="16.5" customHeight="1" x14ac:dyDescent="0.2">
      <c r="B65" s="117" t="s">
        <v>59</v>
      </c>
      <c r="C65" s="97">
        <v>11844</v>
      </c>
      <c r="D65" s="98">
        <v>16719</v>
      </c>
      <c r="E65" s="98">
        <v>7970</v>
      </c>
      <c r="F65" s="99">
        <f>E65/D65</f>
        <v>0.47670315210239844</v>
      </c>
      <c r="G65" s="105">
        <f>C65/E65</f>
        <v>1.4860727728983689</v>
      </c>
      <c r="H65" s="98">
        <v>35</v>
      </c>
      <c r="I65" s="98">
        <v>53</v>
      </c>
      <c r="J65" s="98">
        <f>H65+I65</f>
        <v>88</v>
      </c>
      <c r="K65" s="99">
        <f>J65/E65</f>
        <v>1.1041405269761606E-2</v>
      </c>
      <c r="L65" s="97">
        <f t="shared" ref="L65:L72" si="16">IFERROR(C65/J65,"-")</f>
        <v>134.59090909090909</v>
      </c>
    </row>
    <row r="66" spans="2:12" ht="16.5" customHeight="1" x14ac:dyDescent="0.2">
      <c r="B66" s="117" t="s">
        <v>60</v>
      </c>
      <c r="C66" s="97">
        <v>3823</v>
      </c>
      <c r="D66" s="98">
        <v>6731</v>
      </c>
      <c r="E66" s="98">
        <v>2618</v>
      </c>
      <c r="F66" s="99">
        <f t="shared" ref="F66:F73" si="17">E66/D66</f>
        <v>0.38894666468578221</v>
      </c>
      <c r="G66" s="105">
        <f t="shared" ref="G66:G72" si="18">C66/E66</f>
        <v>1.4602750190985485</v>
      </c>
      <c r="H66" s="98">
        <v>13</v>
      </c>
      <c r="I66" s="98">
        <v>39</v>
      </c>
      <c r="J66" s="98">
        <f t="shared" ref="J66:J72" si="19">H66+I66</f>
        <v>52</v>
      </c>
      <c r="K66" s="99">
        <f t="shared" ref="K66:K72" si="20">J66/E66</f>
        <v>1.9862490450725745E-2</v>
      </c>
      <c r="L66" s="97">
        <f t="shared" si="16"/>
        <v>73.519230769230774</v>
      </c>
    </row>
    <row r="67" spans="2:12" ht="16.5" customHeight="1" x14ac:dyDescent="0.2">
      <c r="B67" s="117" t="s">
        <v>61</v>
      </c>
      <c r="C67" s="97">
        <v>6005</v>
      </c>
      <c r="D67" s="98">
        <v>7360</v>
      </c>
      <c r="E67" s="98">
        <v>2809</v>
      </c>
      <c r="F67" s="99">
        <f t="shared" si="17"/>
        <v>0.38165760869565218</v>
      </c>
      <c r="G67" s="105">
        <f t="shared" si="18"/>
        <v>2.1377714489142043</v>
      </c>
      <c r="H67" s="98">
        <v>8</v>
      </c>
      <c r="I67" s="98">
        <v>9</v>
      </c>
      <c r="J67" s="98">
        <f t="shared" si="19"/>
        <v>17</v>
      </c>
      <c r="K67" s="99">
        <f t="shared" si="20"/>
        <v>6.0519757920968319E-3</v>
      </c>
      <c r="L67" s="97">
        <f t="shared" si="16"/>
        <v>353.23529411764707</v>
      </c>
    </row>
    <row r="68" spans="2:12" ht="16.5" customHeight="1" x14ac:dyDescent="0.2">
      <c r="B68" s="117" t="s">
        <v>62</v>
      </c>
      <c r="C68" s="97">
        <v>2795</v>
      </c>
      <c r="D68" s="98">
        <v>2728</v>
      </c>
      <c r="E68" s="98">
        <v>1011</v>
      </c>
      <c r="F68" s="99">
        <f t="shared" si="17"/>
        <v>0.37060117302052786</v>
      </c>
      <c r="G68" s="105">
        <f t="shared" si="18"/>
        <v>2.7645895153313549</v>
      </c>
      <c r="H68" s="98">
        <v>7</v>
      </c>
      <c r="I68" s="98">
        <v>4</v>
      </c>
      <c r="J68" s="98">
        <f t="shared" si="19"/>
        <v>11</v>
      </c>
      <c r="K68" s="99">
        <f t="shared" si="20"/>
        <v>1.0880316518298714E-2</v>
      </c>
      <c r="L68" s="97">
        <f t="shared" si="16"/>
        <v>254.09090909090909</v>
      </c>
    </row>
    <row r="69" spans="2:12" ht="16.5" customHeight="1" x14ac:dyDescent="0.2">
      <c r="B69" s="117" t="s">
        <v>53</v>
      </c>
      <c r="C69" s="97">
        <v>418</v>
      </c>
      <c r="D69" s="98">
        <v>645</v>
      </c>
      <c r="E69" s="98">
        <v>216</v>
      </c>
      <c r="F69" s="99">
        <f t="shared" si="17"/>
        <v>0.33488372093023255</v>
      </c>
      <c r="G69" s="105">
        <f t="shared" si="18"/>
        <v>1.9351851851851851</v>
      </c>
      <c r="H69" s="98">
        <v>0</v>
      </c>
      <c r="I69" s="98">
        <v>0</v>
      </c>
      <c r="J69" s="98">
        <f t="shared" si="19"/>
        <v>0</v>
      </c>
      <c r="K69" s="99">
        <f t="shared" si="20"/>
        <v>0</v>
      </c>
      <c r="L69" s="97" t="str">
        <f t="shared" si="16"/>
        <v>-</v>
      </c>
    </row>
    <row r="70" spans="2:12" ht="16.5" customHeight="1" x14ac:dyDescent="0.2">
      <c r="B70" s="117" t="s">
        <v>63</v>
      </c>
      <c r="C70" s="97">
        <v>622</v>
      </c>
      <c r="D70" s="98">
        <v>718</v>
      </c>
      <c r="E70" s="98">
        <v>345</v>
      </c>
      <c r="F70" s="99">
        <f t="shared" si="17"/>
        <v>0.48050139275766018</v>
      </c>
      <c r="G70" s="105">
        <f t="shared" si="18"/>
        <v>1.8028985507246378</v>
      </c>
      <c r="H70" s="98">
        <v>0</v>
      </c>
      <c r="I70" s="98">
        <v>1</v>
      </c>
      <c r="J70" s="98">
        <f t="shared" si="19"/>
        <v>1</v>
      </c>
      <c r="K70" s="99">
        <f t="shared" si="20"/>
        <v>2.8985507246376812E-3</v>
      </c>
      <c r="L70" s="97">
        <f t="shared" si="16"/>
        <v>622</v>
      </c>
    </row>
    <row r="71" spans="2:12" ht="16.5" customHeight="1" x14ac:dyDescent="0.2">
      <c r="B71" s="117" t="s">
        <v>57</v>
      </c>
      <c r="C71" s="97">
        <v>227</v>
      </c>
      <c r="D71" s="98">
        <v>97</v>
      </c>
      <c r="E71" s="98">
        <v>63</v>
      </c>
      <c r="F71" s="99">
        <f t="shared" si="17"/>
        <v>0.64948453608247425</v>
      </c>
      <c r="G71" s="105">
        <f t="shared" si="18"/>
        <v>3.6031746031746033</v>
      </c>
      <c r="H71" s="98">
        <v>2</v>
      </c>
      <c r="I71" s="98">
        <v>0</v>
      </c>
      <c r="J71" s="98">
        <f t="shared" si="19"/>
        <v>2</v>
      </c>
      <c r="K71" s="99">
        <f t="shared" si="20"/>
        <v>3.1746031746031744E-2</v>
      </c>
      <c r="L71" s="97">
        <f t="shared" si="16"/>
        <v>113.5</v>
      </c>
    </row>
    <row r="72" spans="2:12" ht="16.5" customHeight="1" x14ac:dyDescent="0.2">
      <c r="B72" s="117" t="s">
        <v>64</v>
      </c>
      <c r="C72" s="97">
        <v>1665</v>
      </c>
      <c r="D72" s="98">
        <v>2145</v>
      </c>
      <c r="E72" s="98">
        <v>106</v>
      </c>
      <c r="F72" s="99">
        <f t="shared" si="17"/>
        <v>4.9417249417249419E-2</v>
      </c>
      <c r="G72" s="105">
        <f t="shared" si="18"/>
        <v>15.70754716981132</v>
      </c>
      <c r="H72" s="98">
        <v>0</v>
      </c>
      <c r="I72" s="98">
        <v>16</v>
      </c>
      <c r="J72" s="98">
        <f t="shared" si="19"/>
        <v>16</v>
      </c>
      <c r="K72" s="99">
        <f t="shared" si="20"/>
        <v>0.15094339622641509</v>
      </c>
      <c r="L72" s="97">
        <f t="shared" si="16"/>
        <v>104.0625</v>
      </c>
    </row>
    <row r="73" spans="2:12" ht="16.5" customHeight="1" x14ac:dyDescent="0.2">
      <c r="B73" s="106" t="s">
        <v>23</v>
      </c>
      <c r="C73" s="107">
        <f>SUM(C65:C72)</f>
        <v>27399</v>
      </c>
      <c r="D73" s="108">
        <f>SUM(D65:D72)</f>
        <v>37143</v>
      </c>
      <c r="E73" s="108">
        <f>SUM(E65:E72)</f>
        <v>15138</v>
      </c>
      <c r="F73" s="109">
        <f t="shared" si="17"/>
        <v>0.40755997092318874</v>
      </c>
      <c r="G73" s="110">
        <f>C73/E73</f>
        <v>1.8099484740388427</v>
      </c>
      <c r="H73" s="108">
        <f>SUM(H65:H72)</f>
        <v>65</v>
      </c>
      <c r="I73" s="108">
        <f>SUM(I65:I72)</f>
        <v>122</v>
      </c>
      <c r="J73" s="108">
        <f>SUM(J65:J72)</f>
        <v>187</v>
      </c>
      <c r="K73" s="109">
        <f>J73/E73</f>
        <v>1.2353018892852424E-2</v>
      </c>
      <c r="L73" s="107">
        <f>C73/J73</f>
        <v>146.51871657754012</v>
      </c>
    </row>
    <row r="75" spans="2:12" ht="16.5" customHeight="1" x14ac:dyDescent="0.2">
      <c r="B75" s="328" t="s">
        <v>56</v>
      </c>
      <c r="C75" s="328"/>
      <c r="D75" s="328"/>
      <c r="E75" s="328"/>
      <c r="F75" s="328"/>
      <c r="G75" s="328"/>
      <c r="H75" s="328"/>
      <c r="I75" s="328"/>
      <c r="J75" s="328"/>
      <c r="K75" s="328"/>
      <c r="L75" s="328"/>
    </row>
    <row r="76" spans="2:12" ht="16.5" customHeight="1" x14ac:dyDescent="0.2"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</row>
    <row r="78" spans="2:12" ht="16.5" customHeight="1" x14ac:dyDescent="0.2">
      <c r="B78" s="325" t="s">
        <v>102</v>
      </c>
      <c r="C78" s="326"/>
      <c r="D78" s="326"/>
      <c r="E78" s="326"/>
      <c r="F78" s="326"/>
      <c r="G78" s="326"/>
      <c r="H78" s="326"/>
      <c r="I78" s="326"/>
      <c r="J78" s="327"/>
    </row>
    <row r="79" spans="2:12" ht="16.5" customHeight="1" x14ac:dyDescent="0.2">
      <c r="B79" s="79" t="s">
        <v>35</v>
      </c>
      <c r="C79" s="79" t="s">
        <v>36</v>
      </c>
      <c r="D79" s="79" t="s">
        <v>37</v>
      </c>
      <c r="E79" s="79" t="s">
        <v>8</v>
      </c>
      <c r="F79" s="79" t="s">
        <v>18</v>
      </c>
      <c r="G79" s="79" t="s">
        <v>19</v>
      </c>
      <c r="H79" s="79" t="s">
        <v>2</v>
      </c>
      <c r="I79" s="79" t="s">
        <v>5</v>
      </c>
      <c r="J79" s="79" t="s">
        <v>38</v>
      </c>
    </row>
    <row r="80" spans="2:12" ht="16.5" customHeight="1" x14ac:dyDescent="0.2">
      <c r="B80" s="118" t="s">
        <v>103</v>
      </c>
      <c r="C80" s="82">
        <v>1197</v>
      </c>
      <c r="D80" s="119">
        <v>27313</v>
      </c>
      <c r="E80" s="119">
        <v>189</v>
      </c>
      <c r="F80" s="85">
        <f>E80/D80</f>
        <v>6.9197817888917365E-3</v>
      </c>
      <c r="G80" s="120">
        <f>C80/E80</f>
        <v>6.333333333333333</v>
      </c>
      <c r="H80" s="84">
        <v>14</v>
      </c>
      <c r="I80" s="121">
        <f>IFERROR(C80/H80,"-")</f>
        <v>85.5</v>
      </c>
      <c r="J80" s="85">
        <f t="shared" ref="J80:J91" si="21">H80/E80</f>
        <v>7.407407407407407E-2</v>
      </c>
    </row>
    <row r="81" spans="2:10" ht="16.5" customHeight="1" x14ac:dyDescent="0.2">
      <c r="B81" s="84" t="s">
        <v>104</v>
      </c>
      <c r="C81" s="82">
        <v>965</v>
      </c>
      <c r="D81" s="119">
        <v>42941</v>
      </c>
      <c r="E81" s="119">
        <v>159</v>
      </c>
      <c r="F81" s="85">
        <f>E81/D81</f>
        <v>3.7027549428285322E-3</v>
      </c>
      <c r="G81" s="120">
        <f>C81/E81</f>
        <v>6.0691823899371071</v>
      </c>
      <c r="H81" s="84">
        <v>9</v>
      </c>
      <c r="I81" s="121">
        <f t="shared" ref="I81:I90" si="22">IFERROR(C81/H81,"-")</f>
        <v>107.22222222222223</v>
      </c>
      <c r="J81" s="85">
        <f t="shared" si="21"/>
        <v>5.6603773584905662E-2</v>
      </c>
    </row>
    <row r="82" spans="2:10" ht="16.5" customHeight="1" x14ac:dyDescent="0.2">
      <c r="B82" s="84" t="s">
        <v>55</v>
      </c>
      <c r="C82" s="82">
        <v>627</v>
      </c>
      <c r="D82" s="119">
        <v>25653</v>
      </c>
      <c r="E82" s="119">
        <v>116</v>
      </c>
      <c r="F82" s="85">
        <f t="shared" ref="F82:F91" si="23">E82/D82</f>
        <v>4.5218882781740931E-3</v>
      </c>
      <c r="G82" s="120">
        <f t="shared" ref="G82:G91" si="24">C82/E82</f>
        <v>5.4051724137931032</v>
      </c>
      <c r="H82" s="84">
        <v>4</v>
      </c>
      <c r="I82" s="121">
        <f t="shared" si="22"/>
        <v>156.75</v>
      </c>
      <c r="J82" s="85">
        <f t="shared" si="21"/>
        <v>3.4482758620689655E-2</v>
      </c>
    </row>
    <row r="83" spans="2:10" ht="16.5" customHeight="1" x14ac:dyDescent="0.2">
      <c r="B83" s="84" t="s">
        <v>105</v>
      </c>
      <c r="C83" s="82">
        <v>680</v>
      </c>
      <c r="D83" s="119">
        <v>28496</v>
      </c>
      <c r="E83" s="119">
        <v>107</v>
      </c>
      <c r="F83" s="85">
        <f t="shared" si="23"/>
        <v>3.7549129702414375E-3</v>
      </c>
      <c r="G83" s="120">
        <f t="shared" si="24"/>
        <v>6.3551401869158877</v>
      </c>
      <c r="H83" s="84">
        <v>6</v>
      </c>
      <c r="I83" s="121">
        <f t="shared" si="22"/>
        <v>113.33333333333333</v>
      </c>
      <c r="J83" s="85">
        <f t="shared" si="21"/>
        <v>5.6074766355140186E-2</v>
      </c>
    </row>
    <row r="84" spans="2:10" ht="16.5" customHeight="1" x14ac:dyDescent="0.2">
      <c r="B84" s="118" t="s">
        <v>106</v>
      </c>
      <c r="C84" s="82">
        <v>358</v>
      </c>
      <c r="D84" s="119">
        <v>9484</v>
      </c>
      <c r="E84" s="119">
        <v>51</v>
      </c>
      <c r="F84" s="85">
        <f t="shared" si="23"/>
        <v>5.377477857444116E-3</v>
      </c>
      <c r="G84" s="120">
        <f t="shared" si="24"/>
        <v>7.0196078431372548</v>
      </c>
      <c r="H84" s="84">
        <v>4</v>
      </c>
      <c r="I84" s="121">
        <f t="shared" si="22"/>
        <v>89.5</v>
      </c>
      <c r="J84" s="85">
        <f t="shared" si="21"/>
        <v>7.8431372549019607E-2</v>
      </c>
    </row>
    <row r="85" spans="2:10" ht="16.5" customHeight="1" x14ac:dyDescent="0.2">
      <c r="B85" s="84" t="s">
        <v>65</v>
      </c>
      <c r="C85" s="82">
        <v>187</v>
      </c>
      <c r="D85" s="119">
        <v>6088</v>
      </c>
      <c r="E85" s="119">
        <v>19</v>
      </c>
      <c r="F85" s="85">
        <f t="shared" si="23"/>
        <v>3.1208935611038106E-3</v>
      </c>
      <c r="G85" s="120">
        <f t="shared" si="24"/>
        <v>9.8421052631578956</v>
      </c>
      <c r="H85" s="84">
        <v>1</v>
      </c>
      <c r="I85" s="121">
        <f t="shared" si="22"/>
        <v>187</v>
      </c>
      <c r="J85" s="85">
        <f t="shared" si="21"/>
        <v>5.2631578947368418E-2</v>
      </c>
    </row>
    <row r="86" spans="2:10" ht="16.5" customHeight="1" x14ac:dyDescent="0.2">
      <c r="B86" s="84" t="s">
        <v>107</v>
      </c>
      <c r="C86" s="82">
        <v>174</v>
      </c>
      <c r="D86" s="119">
        <v>9707</v>
      </c>
      <c r="E86" s="119">
        <v>36</v>
      </c>
      <c r="F86" s="85">
        <f t="shared" si="23"/>
        <v>3.7086638508292986E-3</v>
      </c>
      <c r="G86" s="120">
        <f t="shared" si="24"/>
        <v>4.833333333333333</v>
      </c>
      <c r="H86" s="84">
        <v>1</v>
      </c>
      <c r="I86" s="121">
        <f t="shared" si="22"/>
        <v>174</v>
      </c>
      <c r="J86" s="85">
        <f t="shared" si="21"/>
        <v>2.7777777777777776E-2</v>
      </c>
    </row>
    <row r="87" spans="2:10" ht="16.5" customHeight="1" x14ac:dyDescent="0.2">
      <c r="B87" s="122" t="s">
        <v>67</v>
      </c>
      <c r="C87" s="82">
        <v>154</v>
      </c>
      <c r="D87" s="119">
        <v>5544</v>
      </c>
      <c r="E87" s="119">
        <v>21</v>
      </c>
      <c r="F87" s="85">
        <f t="shared" si="23"/>
        <v>3.787878787878788E-3</v>
      </c>
      <c r="G87" s="120">
        <f t="shared" si="24"/>
        <v>7.333333333333333</v>
      </c>
      <c r="H87" s="84">
        <v>2</v>
      </c>
      <c r="I87" s="123">
        <f t="shared" si="22"/>
        <v>77</v>
      </c>
      <c r="J87" s="85">
        <f t="shared" si="21"/>
        <v>9.5238095238095233E-2</v>
      </c>
    </row>
    <row r="88" spans="2:10" ht="16.5" customHeight="1" x14ac:dyDescent="0.2">
      <c r="B88" s="84" t="s">
        <v>69</v>
      </c>
      <c r="C88" s="82">
        <v>145</v>
      </c>
      <c r="D88" s="119">
        <v>4030</v>
      </c>
      <c r="E88" s="119">
        <v>16</v>
      </c>
      <c r="F88" s="85">
        <f t="shared" si="23"/>
        <v>3.9702233250620347E-3</v>
      </c>
      <c r="G88" s="120">
        <f t="shared" si="24"/>
        <v>9.0625</v>
      </c>
      <c r="H88" s="84">
        <v>1</v>
      </c>
      <c r="I88" s="121">
        <f t="shared" si="22"/>
        <v>145</v>
      </c>
      <c r="J88" s="85">
        <f t="shared" si="21"/>
        <v>6.25E-2</v>
      </c>
    </row>
    <row r="89" spans="2:10" ht="16.5" customHeight="1" x14ac:dyDescent="0.2">
      <c r="B89" s="84" t="s">
        <v>108</v>
      </c>
      <c r="C89" s="82">
        <v>138</v>
      </c>
      <c r="D89" s="119">
        <v>2281</v>
      </c>
      <c r="E89" s="119">
        <v>8</v>
      </c>
      <c r="F89" s="85">
        <f t="shared" si="23"/>
        <v>3.5072336694432268E-3</v>
      </c>
      <c r="G89" s="120">
        <f t="shared" si="24"/>
        <v>17.25</v>
      </c>
      <c r="H89" s="84">
        <v>0</v>
      </c>
      <c r="I89" s="121" t="str">
        <f t="shared" si="22"/>
        <v>-</v>
      </c>
      <c r="J89" s="85">
        <f t="shared" si="21"/>
        <v>0</v>
      </c>
    </row>
    <row r="90" spans="2:10" ht="16.5" customHeight="1" x14ac:dyDescent="0.2">
      <c r="B90" s="84" t="s">
        <v>70</v>
      </c>
      <c r="C90" s="82">
        <v>120</v>
      </c>
      <c r="D90" s="119">
        <v>1549</v>
      </c>
      <c r="E90" s="119">
        <v>7</v>
      </c>
      <c r="F90" s="85">
        <f t="shared" si="23"/>
        <v>4.5190445448676569E-3</v>
      </c>
      <c r="G90" s="120">
        <f t="shared" si="24"/>
        <v>17.142857142857142</v>
      </c>
      <c r="H90" s="84">
        <v>1</v>
      </c>
      <c r="I90" s="121">
        <f t="shared" si="22"/>
        <v>120</v>
      </c>
      <c r="J90" s="85">
        <f t="shared" si="21"/>
        <v>0.14285714285714285</v>
      </c>
    </row>
    <row r="91" spans="2:10" ht="16.5" customHeight="1" x14ac:dyDescent="0.2">
      <c r="B91" s="124" t="s">
        <v>23</v>
      </c>
      <c r="C91" s="125">
        <f>SUM(C80:C90)</f>
        <v>4745</v>
      </c>
      <c r="D91" s="126">
        <f>SUM(D80:D90)</f>
        <v>163086</v>
      </c>
      <c r="E91" s="126">
        <f>SUM(E80:E90)</f>
        <v>729</v>
      </c>
      <c r="F91" s="127">
        <f t="shared" si="23"/>
        <v>4.4700342150767076E-3</v>
      </c>
      <c r="G91" s="128">
        <f t="shared" si="24"/>
        <v>6.5089163237311389</v>
      </c>
      <c r="H91" s="126">
        <f>SUM(H80:H90)</f>
        <v>43</v>
      </c>
      <c r="I91" s="125">
        <f t="shared" ref="I91" si="25">C91/H91</f>
        <v>110.34883720930233</v>
      </c>
      <c r="J91" s="127">
        <f t="shared" si="21"/>
        <v>5.8984910836762688E-2</v>
      </c>
    </row>
    <row r="93" spans="2:10" ht="16.5" customHeight="1" x14ac:dyDescent="0.2">
      <c r="B93" s="325" t="s">
        <v>109</v>
      </c>
      <c r="C93" s="326"/>
      <c r="D93" s="326"/>
      <c r="E93" s="326"/>
      <c r="F93" s="326"/>
      <c r="G93" s="326"/>
      <c r="H93" s="326"/>
      <c r="I93" s="326"/>
      <c r="J93" s="327"/>
    </row>
    <row r="94" spans="2:10" ht="16.5" customHeight="1" x14ac:dyDescent="0.2">
      <c r="B94" s="79" t="s">
        <v>35</v>
      </c>
      <c r="C94" s="79" t="s">
        <v>36</v>
      </c>
      <c r="D94" s="79" t="s">
        <v>37</v>
      </c>
      <c r="E94" s="79" t="s">
        <v>8</v>
      </c>
      <c r="F94" s="79" t="s">
        <v>18</v>
      </c>
      <c r="G94" s="79" t="s">
        <v>19</v>
      </c>
      <c r="H94" s="79" t="s">
        <v>2</v>
      </c>
      <c r="I94" s="79" t="s">
        <v>5</v>
      </c>
      <c r="J94" s="79" t="s">
        <v>38</v>
      </c>
    </row>
    <row r="95" spans="2:10" ht="16.5" customHeight="1" x14ac:dyDescent="0.2">
      <c r="B95" s="122" t="s">
        <v>55</v>
      </c>
      <c r="C95" s="82">
        <v>22995</v>
      </c>
      <c r="D95" s="119">
        <v>706612</v>
      </c>
      <c r="E95" s="119">
        <v>3901</v>
      </c>
      <c r="F95" s="85">
        <f>E95/D95</f>
        <v>5.5207100926675462E-3</v>
      </c>
      <c r="G95" s="120">
        <f>C95/E95</f>
        <v>5.8946423993847734</v>
      </c>
      <c r="H95" s="84">
        <v>108</v>
      </c>
      <c r="I95" s="123">
        <f t="shared" ref="I95:I106" si="26">IFERROR(C95/H95,"-")</f>
        <v>212.91666666666666</v>
      </c>
      <c r="J95" s="85">
        <f t="shared" ref="J95:J107" si="27">H95/E95</f>
        <v>2.7685208920789541E-2</v>
      </c>
    </row>
    <row r="96" spans="2:10" ht="16.5" customHeight="1" x14ac:dyDescent="0.2">
      <c r="B96" s="84" t="s">
        <v>103</v>
      </c>
      <c r="C96" s="82">
        <v>1947</v>
      </c>
      <c r="D96" s="119">
        <v>28356</v>
      </c>
      <c r="E96" s="119">
        <v>221</v>
      </c>
      <c r="F96" s="85">
        <f t="shared" ref="F96:F107" si="28">E96/D96</f>
        <v>7.7937649880095924E-3</v>
      </c>
      <c r="G96" s="120">
        <f t="shared" ref="G96:G107" si="29">C96/E96</f>
        <v>8.8099547511312224</v>
      </c>
      <c r="H96" s="84">
        <v>6</v>
      </c>
      <c r="I96" s="121">
        <f t="shared" si="26"/>
        <v>324.5</v>
      </c>
      <c r="J96" s="85">
        <f t="shared" si="27"/>
        <v>2.7149321266968326E-2</v>
      </c>
    </row>
    <row r="97" spans="2:10" ht="16.5" customHeight="1" x14ac:dyDescent="0.2">
      <c r="B97" s="84" t="s">
        <v>105</v>
      </c>
      <c r="C97" s="82">
        <v>1338</v>
      </c>
      <c r="D97" s="119">
        <v>45167</v>
      </c>
      <c r="E97" s="119">
        <v>195</v>
      </c>
      <c r="F97" s="85">
        <f t="shared" si="28"/>
        <v>4.3173113113556356E-3</v>
      </c>
      <c r="G97" s="120">
        <f t="shared" si="29"/>
        <v>6.8615384615384611</v>
      </c>
      <c r="H97" s="84">
        <v>4</v>
      </c>
      <c r="I97" s="121">
        <f t="shared" si="26"/>
        <v>334.5</v>
      </c>
      <c r="J97" s="85">
        <f t="shared" si="27"/>
        <v>2.0512820512820513E-2</v>
      </c>
    </row>
    <row r="98" spans="2:10" ht="16.5" customHeight="1" x14ac:dyDescent="0.2">
      <c r="B98" s="84" t="s">
        <v>106</v>
      </c>
      <c r="C98" s="82">
        <v>900</v>
      </c>
      <c r="D98" s="119">
        <v>16389</v>
      </c>
      <c r="E98" s="119">
        <v>85</v>
      </c>
      <c r="F98" s="85">
        <f t="shared" si="28"/>
        <v>5.1864055158948076E-3</v>
      </c>
      <c r="G98" s="120">
        <f t="shared" si="29"/>
        <v>10.588235294117647</v>
      </c>
      <c r="H98" s="84">
        <v>3</v>
      </c>
      <c r="I98" s="121">
        <f t="shared" si="26"/>
        <v>300</v>
      </c>
      <c r="J98" s="85">
        <f t="shared" si="27"/>
        <v>3.5294117647058823E-2</v>
      </c>
    </row>
    <row r="99" spans="2:10" ht="16.5" customHeight="1" x14ac:dyDescent="0.2">
      <c r="B99" s="84" t="s">
        <v>110</v>
      </c>
      <c r="C99" s="82">
        <v>4233</v>
      </c>
      <c r="D99" s="119">
        <v>109242</v>
      </c>
      <c r="E99" s="119">
        <v>527</v>
      </c>
      <c r="F99" s="85">
        <f t="shared" si="28"/>
        <v>4.824151882975412E-3</v>
      </c>
      <c r="G99" s="120">
        <f t="shared" si="29"/>
        <v>8.0322580645161299</v>
      </c>
      <c r="H99" s="84">
        <v>14</v>
      </c>
      <c r="I99" s="121">
        <f t="shared" si="26"/>
        <v>302.35714285714283</v>
      </c>
      <c r="J99" s="85">
        <f t="shared" si="27"/>
        <v>2.6565464895635674E-2</v>
      </c>
    </row>
    <row r="100" spans="2:10" ht="16.5" customHeight="1" x14ac:dyDescent="0.2">
      <c r="B100" s="84" t="s">
        <v>107</v>
      </c>
      <c r="C100" s="82">
        <v>496</v>
      </c>
      <c r="D100" s="119">
        <v>16833</v>
      </c>
      <c r="E100" s="119">
        <v>74</v>
      </c>
      <c r="F100" s="85">
        <f t="shared" si="28"/>
        <v>4.3961266559733852E-3</v>
      </c>
      <c r="G100" s="120">
        <f t="shared" si="29"/>
        <v>6.7027027027027026</v>
      </c>
      <c r="H100" s="84">
        <v>0</v>
      </c>
      <c r="I100" s="121" t="str">
        <f t="shared" si="26"/>
        <v>-</v>
      </c>
      <c r="J100" s="85">
        <f t="shared" si="27"/>
        <v>0</v>
      </c>
    </row>
    <row r="101" spans="2:10" ht="16.5" customHeight="1" x14ac:dyDescent="0.2">
      <c r="B101" s="84" t="s">
        <v>104</v>
      </c>
      <c r="C101" s="82">
        <v>477</v>
      </c>
      <c r="D101" s="119">
        <v>15895</v>
      </c>
      <c r="E101" s="119">
        <v>47</v>
      </c>
      <c r="F101" s="85">
        <f t="shared" si="28"/>
        <v>2.9569046870084933E-3</v>
      </c>
      <c r="G101" s="120">
        <f t="shared" si="29"/>
        <v>10.148936170212766</v>
      </c>
      <c r="H101" s="84">
        <v>1</v>
      </c>
      <c r="I101" s="121">
        <f t="shared" si="26"/>
        <v>477</v>
      </c>
      <c r="J101" s="85">
        <f t="shared" si="27"/>
        <v>2.1276595744680851E-2</v>
      </c>
    </row>
    <row r="102" spans="2:10" ht="16.5" customHeight="1" x14ac:dyDescent="0.2">
      <c r="B102" s="84" t="s">
        <v>65</v>
      </c>
      <c r="C102" s="82">
        <v>418</v>
      </c>
      <c r="D102" s="119">
        <v>12437</v>
      </c>
      <c r="E102" s="119">
        <v>58</v>
      </c>
      <c r="F102" s="85">
        <f t="shared" si="28"/>
        <v>4.6635040604647423E-3</v>
      </c>
      <c r="G102" s="120">
        <f t="shared" si="29"/>
        <v>7.2068965517241379</v>
      </c>
      <c r="H102" s="84">
        <v>1</v>
      </c>
      <c r="I102" s="121">
        <f t="shared" si="26"/>
        <v>418</v>
      </c>
      <c r="J102" s="85">
        <f t="shared" si="27"/>
        <v>1.7241379310344827E-2</v>
      </c>
    </row>
    <row r="103" spans="2:10" ht="16.5" customHeight="1" x14ac:dyDescent="0.2">
      <c r="B103" s="84" t="s">
        <v>67</v>
      </c>
      <c r="C103" s="82">
        <v>344</v>
      </c>
      <c r="D103" s="119">
        <v>6961</v>
      </c>
      <c r="E103" s="119">
        <v>44</v>
      </c>
      <c r="F103" s="85">
        <f t="shared" si="28"/>
        <v>6.3209309007326532E-3</v>
      </c>
      <c r="G103" s="120">
        <f t="shared" si="29"/>
        <v>7.8181818181818183</v>
      </c>
      <c r="H103" s="84">
        <v>0</v>
      </c>
      <c r="I103" s="121" t="str">
        <f t="shared" si="26"/>
        <v>-</v>
      </c>
      <c r="J103" s="85">
        <f t="shared" si="27"/>
        <v>0</v>
      </c>
    </row>
    <row r="104" spans="2:10" ht="16.5" customHeight="1" x14ac:dyDescent="0.2">
      <c r="B104" s="84" t="s">
        <v>69</v>
      </c>
      <c r="C104" s="82">
        <v>313</v>
      </c>
      <c r="D104" s="119">
        <v>4928</v>
      </c>
      <c r="E104" s="119">
        <v>30</v>
      </c>
      <c r="F104" s="85">
        <f t="shared" si="28"/>
        <v>6.087662337662338E-3</v>
      </c>
      <c r="G104" s="120">
        <f t="shared" si="29"/>
        <v>10.433333333333334</v>
      </c>
      <c r="H104" s="84">
        <v>0</v>
      </c>
      <c r="I104" s="121" t="str">
        <f t="shared" si="26"/>
        <v>-</v>
      </c>
      <c r="J104" s="85">
        <f t="shared" si="27"/>
        <v>0</v>
      </c>
    </row>
    <row r="105" spans="2:10" ht="16.5" customHeight="1" x14ac:dyDescent="0.2">
      <c r="B105" s="84" t="s">
        <v>72</v>
      </c>
      <c r="C105" s="82">
        <v>1021</v>
      </c>
      <c r="D105" s="119">
        <v>9122</v>
      </c>
      <c r="E105" s="119">
        <v>57</v>
      </c>
      <c r="F105" s="85">
        <f t="shared" si="28"/>
        <v>6.2486296864722648E-3</v>
      </c>
      <c r="G105" s="120">
        <f t="shared" si="29"/>
        <v>17.912280701754387</v>
      </c>
      <c r="H105" s="84">
        <v>1</v>
      </c>
      <c r="I105" s="121">
        <f t="shared" si="26"/>
        <v>1021</v>
      </c>
      <c r="J105" s="85">
        <f t="shared" si="27"/>
        <v>1.7543859649122806E-2</v>
      </c>
    </row>
    <row r="106" spans="2:10" ht="16.5" customHeight="1" x14ac:dyDescent="0.2">
      <c r="B106" s="84" t="s">
        <v>70</v>
      </c>
      <c r="C106" s="82">
        <v>124</v>
      </c>
      <c r="D106" s="119">
        <v>1335</v>
      </c>
      <c r="E106" s="119">
        <v>8</v>
      </c>
      <c r="F106" s="85">
        <f t="shared" si="28"/>
        <v>5.9925093632958804E-3</v>
      </c>
      <c r="G106" s="120">
        <f t="shared" si="29"/>
        <v>15.5</v>
      </c>
      <c r="H106" s="84">
        <v>0</v>
      </c>
      <c r="I106" s="121" t="str">
        <f t="shared" si="26"/>
        <v>-</v>
      </c>
      <c r="J106" s="85">
        <f t="shared" si="27"/>
        <v>0</v>
      </c>
    </row>
    <row r="107" spans="2:10" ht="16.5" customHeight="1" x14ac:dyDescent="0.2">
      <c r="B107" s="124" t="s">
        <v>23</v>
      </c>
      <c r="C107" s="125">
        <f>SUM(C95:C106)</f>
        <v>34606</v>
      </c>
      <c r="D107" s="126">
        <f>SUM(D95:D106)</f>
        <v>973277</v>
      </c>
      <c r="E107" s="126">
        <f>SUM(E95:E106)</f>
        <v>5247</v>
      </c>
      <c r="F107" s="127">
        <f t="shared" si="28"/>
        <v>5.3910654418012549E-3</v>
      </c>
      <c r="G107" s="128">
        <f t="shared" si="29"/>
        <v>6.5953878406708597</v>
      </c>
      <c r="H107" s="126">
        <f>SUM(H95:H106)</f>
        <v>138</v>
      </c>
      <c r="I107" s="125">
        <f t="shared" ref="I107" si="30">C107/H107</f>
        <v>250.768115942029</v>
      </c>
      <c r="J107" s="127">
        <f t="shared" si="27"/>
        <v>2.6300743281875358E-2</v>
      </c>
    </row>
    <row r="109" spans="2:10" ht="16.5" customHeight="1" x14ac:dyDescent="0.2">
      <c r="B109" s="325" t="s">
        <v>111</v>
      </c>
      <c r="C109" s="326"/>
      <c r="D109" s="326"/>
      <c r="E109" s="326"/>
      <c r="F109" s="326"/>
      <c r="G109" s="326"/>
      <c r="H109" s="326"/>
      <c r="I109" s="326"/>
      <c r="J109" s="327"/>
    </row>
    <row r="110" spans="2:10" ht="16.5" customHeight="1" x14ac:dyDescent="0.2">
      <c r="B110" s="79" t="s">
        <v>35</v>
      </c>
      <c r="C110" s="79" t="s">
        <v>36</v>
      </c>
      <c r="D110" s="79" t="s">
        <v>37</v>
      </c>
      <c r="E110" s="79" t="s">
        <v>8</v>
      </c>
      <c r="F110" s="79" t="s">
        <v>18</v>
      </c>
      <c r="G110" s="79" t="s">
        <v>19</v>
      </c>
      <c r="H110" s="79" t="s">
        <v>2</v>
      </c>
      <c r="I110" s="79" t="s">
        <v>5</v>
      </c>
      <c r="J110" s="79" t="s">
        <v>38</v>
      </c>
    </row>
    <row r="111" spans="2:10" ht="16.5" customHeight="1" x14ac:dyDescent="0.2">
      <c r="B111" s="84" t="s">
        <v>55</v>
      </c>
      <c r="C111" s="82">
        <v>762</v>
      </c>
      <c r="D111" s="119">
        <v>28046</v>
      </c>
      <c r="E111" s="119">
        <v>108</v>
      </c>
      <c r="F111" s="85">
        <f>E111/D111</f>
        <v>3.8508165157241673E-3</v>
      </c>
      <c r="G111" s="120">
        <f>C111/E111</f>
        <v>7.0555555555555554</v>
      </c>
      <c r="H111" s="84">
        <v>1</v>
      </c>
      <c r="I111" s="121">
        <f t="shared" ref="I111:I116" si="31">IFERROR(C111/H111,"-")</f>
        <v>762</v>
      </c>
      <c r="J111" s="85">
        <f t="shared" ref="J111:J117" si="32">H111/E111</f>
        <v>9.2592592592592587E-3</v>
      </c>
    </row>
    <row r="112" spans="2:10" ht="16.5" customHeight="1" x14ac:dyDescent="0.2">
      <c r="B112" s="84" t="s">
        <v>103</v>
      </c>
      <c r="C112" s="82">
        <v>453</v>
      </c>
      <c r="D112" s="119">
        <v>3954</v>
      </c>
      <c r="E112" s="119">
        <v>33</v>
      </c>
      <c r="F112" s="85">
        <f t="shared" ref="F112:F117" si="33">E112/D112</f>
        <v>8.3459787556904395E-3</v>
      </c>
      <c r="G112" s="120">
        <f t="shared" ref="G112:G117" si="34">C112/E112</f>
        <v>13.727272727272727</v>
      </c>
      <c r="H112" s="84">
        <v>0</v>
      </c>
      <c r="I112" s="121" t="str">
        <f t="shared" si="31"/>
        <v>-</v>
      </c>
      <c r="J112" s="85">
        <f t="shared" si="32"/>
        <v>0</v>
      </c>
    </row>
    <row r="113" spans="2:10" ht="16.5" customHeight="1" x14ac:dyDescent="0.2">
      <c r="B113" s="84" t="s">
        <v>72</v>
      </c>
      <c r="C113" s="82">
        <v>2175</v>
      </c>
      <c r="D113" s="119">
        <v>32070</v>
      </c>
      <c r="E113" s="119">
        <v>218</v>
      </c>
      <c r="F113" s="85">
        <f t="shared" si="33"/>
        <v>6.7976301839725601E-3</v>
      </c>
      <c r="G113" s="120">
        <f t="shared" si="34"/>
        <v>9.977064220183486</v>
      </c>
      <c r="H113" s="84">
        <v>13</v>
      </c>
      <c r="I113" s="121">
        <f t="shared" si="31"/>
        <v>167.30769230769232</v>
      </c>
      <c r="J113" s="85">
        <f t="shared" si="32"/>
        <v>5.9633027522935783E-2</v>
      </c>
    </row>
    <row r="114" spans="2:10" ht="16.5" customHeight="1" x14ac:dyDescent="0.2">
      <c r="B114" s="84" t="s">
        <v>69</v>
      </c>
      <c r="C114" s="82">
        <v>187</v>
      </c>
      <c r="D114" s="119">
        <v>3279</v>
      </c>
      <c r="E114" s="119">
        <v>25</v>
      </c>
      <c r="F114" s="85">
        <f t="shared" si="33"/>
        <v>7.6242756938090881E-3</v>
      </c>
      <c r="G114" s="120">
        <f t="shared" si="34"/>
        <v>7.48</v>
      </c>
      <c r="H114" s="84">
        <v>1</v>
      </c>
      <c r="I114" s="121">
        <f t="shared" si="31"/>
        <v>187</v>
      </c>
      <c r="J114" s="85">
        <f t="shared" si="32"/>
        <v>0.04</v>
      </c>
    </row>
    <row r="115" spans="2:10" ht="16.5" customHeight="1" x14ac:dyDescent="0.2">
      <c r="B115" s="84" t="s">
        <v>112</v>
      </c>
      <c r="C115" s="82">
        <v>1511</v>
      </c>
      <c r="D115" s="119">
        <v>31395</v>
      </c>
      <c r="E115" s="119">
        <v>129</v>
      </c>
      <c r="F115" s="85">
        <f t="shared" si="33"/>
        <v>4.1089345437171527E-3</v>
      </c>
      <c r="G115" s="120">
        <f t="shared" si="34"/>
        <v>11.713178294573643</v>
      </c>
      <c r="H115" s="84">
        <v>5</v>
      </c>
      <c r="I115" s="121">
        <f t="shared" si="31"/>
        <v>302.2</v>
      </c>
      <c r="J115" s="85">
        <f t="shared" si="32"/>
        <v>3.875968992248062E-2</v>
      </c>
    </row>
    <row r="116" spans="2:10" ht="16.5" customHeight="1" x14ac:dyDescent="0.2">
      <c r="B116" s="84" t="s">
        <v>70</v>
      </c>
      <c r="C116" s="82">
        <v>129</v>
      </c>
      <c r="D116" s="119">
        <v>1140</v>
      </c>
      <c r="E116" s="119">
        <v>10</v>
      </c>
      <c r="F116" s="85">
        <f t="shared" si="33"/>
        <v>8.771929824561403E-3</v>
      </c>
      <c r="G116" s="120">
        <f t="shared" si="34"/>
        <v>12.9</v>
      </c>
      <c r="H116" s="84">
        <v>0</v>
      </c>
      <c r="I116" s="121" t="str">
        <f t="shared" si="31"/>
        <v>-</v>
      </c>
      <c r="J116" s="85">
        <f t="shared" si="32"/>
        <v>0</v>
      </c>
    </row>
    <row r="117" spans="2:10" ht="16.5" customHeight="1" x14ac:dyDescent="0.2">
      <c r="B117" s="124" t="s">
        <v>23</v>
      </c>
      <c r="C117" s="125">
        <f>SUM(C111:C116)</f>
        <v>5217</v>
      </c>
      <c r="D117" s="126">
        <f>SUM(D111:D116)</f>
        <v>99884</v>
      </c>
      <c r="E117" s="126">
        <f>SUM(E111:E116)</f>
        <v>523</v>
      </c>
      <c r="F117" s="127">
        <f t="shared" si="33"/>
        <v>5.2360738456609665E-3</v>
      </c>
      <c r="G117" s="128">
        <f t="shared" si="34"/>
        <v>9.9751434034416828</v>
      </c>
      <c r="H117" s="126">
        <f>SUM(H111:H116)</f>
        <v>20</v>
      </c>
      <c r="I117" s="125">
        <f t="shared" ref="I117" si="35">C117/H117</f>
        <v>260.85000000000002</v>
      </c>
      <c r="J117" s="127">
        <f t="shared" si="32"/>
        <v>3.8240917782026769E-2</v>
      </c>
    </row>
    <row r="119" spans="2:10" ht="16.5" customHeight="1" x14ac:dyDescent="0.2">
      <c r="B119" s="325" t="s">
        <v>113</v>
      </c>
      <c r="C119" s="326"/>
      <c r="D119" s="326"/>
      <c r="E119" s="326"/>
      <c r="F119" s="326"/>
      <c r="G119" s="326"/>
      <c r="H119" s="326"/>
      <c r="I119" s="326"/>
      <c r="J119" s="327"/>
    </row>
    <row r="120" spans="2:10" ht="16.5" customHeight="1" x14ac:dyDescent="0.2">
      <c r="B120" s="79" t="s">
        <v>35</v>
      </c>
      <c r="C120" s="79" t="s">
        <v>36</v>
      </c>
      <c r="D120" s="79" t="s">
        <v>37</v>
      </c>
      <c r="E120" s="79" t="s">
        <v>8</v>
      </c>
      <c r="F120" s="79" t="s">
        <v>18</v>
      </c>
      <c r="G120" s="79" t="s">
        <v>19</v>
      </c>
      <c r="H120" s="79" t="s">
        <v>2</v>
      </c>
      <c r="I120" s="79" t="s">
        <v>5</v>
      </c>
      <c r="J120" s="79" t="s">
        <v>38</v>
      </c>
    </row>
    <row r="121" spans="2:10" ht="16.5" customHeight="1" x14ac:dyDescent="0.2">
      <c r="B121" s="84" t="s">
        <v>105</v>
      </c>
      <c r="C121" s="82">
        <v>2858</v>
      </c>
      <c r="D121" s="119">
        <v>64414</v>
      </c>
      <c r="E121" s="119">
        <v>283</v>
      </c>
      <c r="F121" s="85">
        <f>E121/D121</f>
        <v>4.3934548390101528E-3</v>
      </c>
      <c r="G121" s="120">
        <f>C121/E121</f>
        <v>10.098939929328623</v>
      </c>
      <c r="H121" s="84">
        <v>12</v>
      </c>
      <c r="I121" s="121">
        <f t="shared" ref="I121:I124" si="36">IFERROR(C121/H121,"-")</f>
        <v>238.16666666666666</v>
      </c>
      <c r="J121" s="85">
        <f t="shared" ref="J121:J125" si="37">H121/E121</f>
        <v>4.2402826855123678E-2</v>
      </c>
    </row>
    <row r="122" spans="2:10" ht="16.5" customHeight="1" x14ac:dyDescent="0.2">
      <c r="B122" s="84" t="s">
        <v>74</v>
      </c>
      <c r="C122" s="82">
        <v>1514</v>
      </c>
      <c r="D122" s="119">
        <v>35022</v>
      </c>
      <c r="E122" s="119">
        <v>146</v>
      </c>
      <c r="F122" s="85">
        <f t="shared" ref="F122:F125" si="38">E122/D122</f>
        <v>4.1688081777168633E-3</v>
      </c>
      <c r="G122" s="120">
        <f t="shared" ref="G122:G125" si="39">C122/E122</f>
        <v>10.36986301369863</v>
      </c>
      <c r="H122" s="84">
        <v>3</v>
      </c>
      <c r="I122" s="121">
        <f t="shared" si="36"/>
        <v>504.66666666666669</v>
      </c>
      <c r="J122" s="85">
        <f t="shared" si="37"/>
        <v>2.0547945205479451E-2</v>
      </c>
    </row>
    <row r="123" spans="2:10" ht="16.5" customHeight="1" x14ac:dyDescent="0.2">
      <c r="B123" s="84" t="s">
        <v>114</v>
      </c>
      <c r="C123" s="82">
        <v>1122</v>
      </c>
      <c r="D123" s="119">
        <v>34776</v>
      </c>
      <c r="E123" s="119">
        <v>145</v>
      </c>
      <c r="F123" s="85">
        <f t="shared" si="38"/>
        <v>4.1695422130204737E-3</v>
      </c>
      <c r="G123" s="120">
        <f t="shared" si="39"/>
        <v>7.7379310344827585</v>
      </c>
      <c r="H123" s="84">
        <v>4</v>
      </c>
      <c r="I123" s="121">
        <f t="shared" si="36"/>
        <v>280.5</v>
      </c>
      <c r="J123" s="85">
        <f t="shared" si="37"/>
        <v>2.7586206896551724E-2</v>
      </c>
    </row>
    <row r="124" spans="2:10" ht="16.5" customHeight="1" x14ac:dyDescent="0.2">
      <c r="B124" s="84" t="s">
        <v>106</v>
      </c>
      <c r="C124" s="82">
        <v>158</v>
      </c>
      <c r="D124" s="119">
        <v>2505</v>
      </c>
      <c r="E124" s="119">
        <v>9</v>
      </c>
      <c r="F124" s="85">
        <f t="shared" si="38"/>
        <v>3.592814371257485E-3</v>
      </c>
      <c r="G124" s="120">
        <f t="shared" si="39"/>
        <v>17.555555555555557</v>
      </c>
      <c r="H124" s="84">
        <v>0</v>
      </c>
      <c r="I124" s="121" t="str">
        <f t="shared" si="36"/>
        <v>-</v>
      </c>
      <c r="J124" s="85">
        <f t="shared" si="37"/>
        <v>0</v>
      </c>
    </row>
    <row r="125" spans="2:10" ht="16.5" customHeight="1" x14ac:dyDescent="0.2">
      <c r="B125" s="124" t="s">
        <v>23</v>
      </c>
      <c r="C125" s="125">
        <f>SUM(C121:C124)</f>
        <v>5652</v>
      </c>
      <c r="D125" s="126">
        <f>SUM(D121:D124)</f>
        <v>136717</v>
      </c>
      <c r="E125" s="126">
        <f>SUM(E121:E124)</f>
        <v>583</v>
      </c>
      <c r="F125" s="127">
        <f t="shared" si="38"/>
        <v>4.2642831542529461E-3</v>
      </c>
      <c r="G125" s="128">
        <f t="shared" si="39"/>
        <v>9.694682675814752</v>
      </c>
      <c r="H125" s="126">
        <f>SUM(H121:H124)</f>
        <v>19</v>
      </c>
      <c r="I125" s="125">
        <f t="shared" ref="I125" si="40">C125/H125</f>
        <v>297.4736842105263</v>
      </c>
      <c r="J125" s="127">
        <f t="shared" si="37"/>
        <v>3.2590051457975985E-2</v>
      </c>
    </row>
    <row r="127" spans="2:10" ht="16.5" customHeight="1" x14ac:dyDescent="0.2">
      <c r="B127" s="325" t="s">
        <v>115</v>
      </c>
      <c r="C127" s="326"/>
      <c r="D127" s="326"/>
      <c r="E127" s="326"/>
      <c r="F127" s="326"/>
      <c r="G127" s="326"/>
      <c r="H127" s="326"/>
      <c r="I127" s="326"/>
      <c r="J127" s="327"/>
    </row>
    <row r="128" spans="2:10" ht="16.5" customHeight="1" x14ac:dyDescent="0.2">
      <c r="B128" s="79" t="s">
        <v>35</v>
      </c>
      <c r="C128" s="79" t="s">
        <v>36</v>
      </c>
      <c r="D128" s="79" t="s">
        <v>37</v>
      </c>
      <c r="E128" s="79" t="s">
        <v>8</v>
      </c>
      <c r="F128" s="79" t="s">
        <v>18</v>
      </c>
      <c r="G128" s="79" t="s">
        <v>19</v>
      </c>
      <c r="H128" s="79" t="s">
        <v>2</v>
      </c>
      <c r="I128" s="79" t="s">
        <v>5</v>
      </c>
      <c r="J128" s="79" t="s">
        <v>38</v>
      </c>
    </row>
    <row r="129" spans="2:10" ht="16.5" customHeight="1" x14ac:dyDescent="0.2">
      <c r="B129" s="84" t="s">
        <v>65</v>
      </c>
      <c r="C129" s="82">
        <v>3845</v>
      </c>
      <c r="D129" s="119">
        <v>113983</v>
      </c>
      <c r="E129" s="119">
        <v>450</v>
      </c>
      <c r="F129" s="85">
        <f>E129/D129</f>
        <v>3.9479571515050492E-3</v>
      </c>
      <c r="G129" s="120">
        <f>C129/E129</f>
        <v>8.5444444444444443</v>
      </c>
      <c r="H129" s="84">
        <v>9</v>
      </c>
      <c r="I129" s="121">
        <f t="shared" ref="I129:I130" si="41">IFERROR(C129/H129,"-")</f>
        <v>427.22222222222223</v>
      </c>
      <c r="J129" s="85">
        <f t="shared" ref="J129:J131" si="42">H129/E129</f>
        <v>0.02</v>
      </c>
    </row>
    <row r="130" spans="2:10" ht="16.5" customHeight="1" x14ac:dyDescent="0.2">
      <c r="B130" s="84" t="s">
        <v>67</v>
      </c>
      <c r="C130" s="82">
        <v>401</v>
      </c>
      <c r="D130" s="119">
        <v>8318</v>
      </c>
      <c r="E130" s="119">
        <v>34</v>
      </c>
      <c r="F130" s="85">
        <f t="shared" ref="F130:F131" si="43">E130/D130</f>
        <v>4.0875210387112289E-3</v>
      </c>
      <c r="G130" s="120">
        <f t="shared" ref="G130:G131" si="44">C130/E130</f>
        <v>11.794117647058824</v>
      </c>
      <c r="H130" s="84">
        <v>0</v>
      </c>
      <c r="I130" s="121" t="str">
        <f t="shared" si="41"/>
        <v>-</v>
      </c>
      <c r="J130" s="85">
        <f t="shared" si="42"/>
        <v>0</v>
      </c>
    </row>
    <row r="131" spans="2:10" ht="16.5" customHeight="1" x14ac:dyDescent="0.2">
      <c r="B131" s="124" t="s">
        <v>23</v>
      </c>
      <c r="C131" s="125">
        <f>SUM(C129:C130)</f>
        <v>4246</v>
      </c>
      <c r="D131" s="126">
        <f>SUM(D129:D130)</f>
        <v>122301</v>
      </c>
      <c r="E131" s="126">
        <f>SUM(E129:E130)</f>
        <v>484</v>
      </c>
      <c r="F131" s="127">
        <f t="shared" si="43"/>
        <v>3.9574492440781353E-3</v>
      </c>
      <c r="G131" s="128">
        <f t="shared" si="44"/>
        <v>8.7727272727272734</v>
      </c>
      <c r="H131" s="126">
        <f>SUM(H129:H130)</f>
        <v>9</v>
      </c>
      <c r="I131" s="125">
        <f t="shared" ref="I131" si="45">C131/H131</f>
        <v>471.77777777777777</v>
      </c>
      <c r="J131" s="127">
        <f t="shared" si="42"/>
        <v>1.859504132231405E-2</v>
      </c>
    </row>
    <row r="133" spans="2:10" ht="16.5" customHeight="1" x14ac:dyDescent="0.2">
      <c r="B133" s="325" t="s">
        <v>116</v>
      </c>
      <c r="C133" s="326"/>
      <c r="D133" s="326"/>
      <c r="E133" s="326"/>
      <c r="F133" s="326"/>
      <c r="G133" s="326"/>
      <c r="H133" s="326"/>
      <c r="I133" s="326"/>
      <c r="J133" s="327"/>
    </row>
    <row r="134" spans="2:10" ht="16.5" customHeight="1" x14ac:dyDescent="0.2">
      <c r="B134" s="79" t="s">
        <v>35</v>
      </c>
      <c r="C134" s="79" t="s">
        <v>36</v>
      </c>
      <c r="D134" s="79" t="s">
        <v>37</v>
      </c>
      <c r="E134" s="79" t="s">
        <v>8</v>
      </c>
      <c r="F134" s="79" t="s">
        <v>18</v>
      </c>
      <c r="G134" s="79" t="s">
        <v>19</v>
      </c>
      <c r="H134" s="79" t="s">
        <v>2</v>
      </c>
      <c r="I134" s="79" t="s">
        <v>5</v>
      </c>
      <c r="J134" s="79" t="s">
        <v>38</v>
      </c>
    </row>
    <row r="135" spans="2:10" ht="16.5" customHeight="1" x14ac:dyDescent="0.2">
      <c r="B135" s="84" t="s">
        <v>107</v>
      </c>
      <c r="C135" s="82">
        <v>5151</v>
      </c>
      <c r="D135" s="119">
        <v>196946</v>
      </c>
      <c r="E135" s="119">
        <v>795</v>
      </c>
      <c r="F135" s="85">
        <f>E135/D135</f>
        <v>4.0366394849349566E-3</v>
      </c>
      <c r="G135" s="120">
        <f>C135/E135</f>
        <v>6.4792452830188676</v>
      </c>
      <c r="H135" s="84">
        <v>21</v>
      </c>
      <c r="I135" s="121">
        <f t="shared" ref="I135:I136" si="46">IFERROR(C135/H135,"-")</f>
        <v>245.28571428571428</v>
      </c>
      <c r="J135" s="85">
        <f t="shared" ref="J135:J137" si="47">H135/E135</f>
        <v>2.6415094339622643E-2</v>
      </c>
    </row>
    <row r="136" spans="2:10" ht="16.5" customHeight="1" x14ac:dyDescent="0.2">
      <c r="B136" s="84" t="s">
        <v>75</v>
      </c>
      <c r="C136" s="82">
        <v>1704</v>
      </c>
      <c r="D136" s="119">
        <v>33843</v>
      </c>
      <c r="E136" s="119">
        <v>123</v>
      </c>
      <c r="F136" s="85">
        <f t="shared" ref="F136:F137" si="48">E136/D136</f>
        <v>3.6344295718464675E-3</v>
      </c>
      <c r="G136" s="120">
        <f t="shared" ref="G136:G137" si="49">C136/E136</f>
        <v>13.853658536585366</v>
      </c>
      <c r="H136" s="84">
        <v>2</v>
      </c>
      <c r="I136" s="121">
        <f t="shared" si="46"/>
        <v>852</v>
      </c>
      <c r="J136" s="85">
        <f t="shared" si="47"/>
        <v>1.6260162601626018E-2</v>
      </c>
    </row>
    <row r="137" spans="2:10" ht="16.5" customHeight="1" x14ac:dyDescent="0.2">
      <c r="B137" s="124" t="s">
        <v>23</v>
      </c>
      <c r="C137" s="125">
        <f>SUM(C135:C136)</f>
        <v>6855</v>
      </c>
      <c r="D137" s="126">
        <f>SUM(D135:D136)</f>
        <v>230789</v>
      </c>
      <c r="E137" s="126">
        <f>SUM(E135:E136)</f>
        <v>918</v>
      </c>
      <c r="F137" s="127">
        <f t="shared" si="48"/>
        <v>3.977659247191157E-3</v>
      </c>
      <c r="G137" s="128">
        <f t="shared" si="49"/>
        <v>7.4673202614379086</v>
      </c>
      <c r="H137" s="126">
        <f>SUM(H135:H136)</f>
        <v>23</v>
      </c>
      <c r="I137" s="125">
        <f t="shared" ref="I137" si="50">C137/H137</f>
        <v>298.04347826086956</v>
      </c>
      <c r="J137" s="127">
        <f t="shared" si="47"/>
        <v>2.5054466230936819E-2</v>
      </c>
    </row>
    <row r="139" spans="2:10" ht="12.75" x14ac:dyDescent="0.2"/>
    <row r="140" spans="2:10" ht="16.5" customHeight="1" x14ac:dyDescent="0.2">
      <c r="B140" s="332" t="s">
        <v>117</v>
      </c>
      <c r="C140" s="332"/>
      <c r="D140" s="332"/>
      <c r="E140" s="332"/>
      <c r="F140" s="332"/>
      <c r="G140" s="332"/>
      <c r="H140" s="332"/>
      <c r="I140" s="332"/>
      <c r="J140" s="332"/>
    </row>
    <row r="141" spans="2:10" ht="16.5" customHeight="1" x14ac:dyDescent="0.2">
      <c r="B141" s="332"/>
      <c r="C141" s="332"/>
      <c r="D141" s="332"/>
      <c r="E141" s="332"/>
      <c r="F141" s="332"/>
      <c r="G141" s="332"/>
      <c r="H141" s="332"/>
      <c r="I141" s="332"/>
      <c r="J141" s="332"/>
    </row>
    <row r="143" spans="2:10" ht="16.5" customHeight="1" x14ac:dyDescent="0.2">
      <c r="B143" s="325" t="s">
        <v>118</v>
      </c>
      <c r="C143" s="326"/>
      <c r="D143" s="326"/>
      <c r="E143" s="326"/>
      <c r="F143" s="326"/>
      <c r="G143" s="326"/>
      <c r="H143" s="326"/>
      <c r="I143" s="326"/>
      <c r="J143" s="327"/>
    </row>
    <row r="144" spans="2:10" ht="16.5" customHeight="1" x14ac:dyDescent="0.2">
      <c r="B144" s="79" t="s">
        <v>35</v>
      </c>
      <c r="C144" s="79" t="s">
        <v>36</v>
      </c>
      <c r="D144" s="79" t="s">
        <v>37</v>
      </c>
      <c r="E144" s="79" t="s">
        <v>8</v>
      </c>
      <c r="F144" s="79" t="s">
        <v>18</v>
      </c>
      <c r="G144" s="79" t="s">
        <v>19</v>
      </c>
      <c r="H144" s="79" t="s">
        <v>2</v>
      </c>
      <c r="I144" s="79" t="s">
        <v>5</v>
      </c>
      <c r="J144" s="79" t="s">
        <v>38</v>
      </c>
    </row>
    <row r="145" spans="2:10" ht="16.5" customHeight="1" x14ac:dyDescent="0.2">
      <c r="B145" s="84" t="s">
        <v>119</v>
      </c>
      <c r="C145" s="82">
        <v>47754</v>
      </c>
      <c r="D145" s="119">
        <v>2139396</v>
      </c>
      <c r="E145" s="119">
        <v>8006</v>
      </c>
      <c r="F145" s="85">
        <f>E145/D145</f>
        <v>3.7421776987523582E-3</v>
      </c>
      <c r="G145" s="120">
        <f>C145/E145</f>
        <v>5.9647764176867346</v>
      </c>
      <c r="H145" s="84">
        <v>251</v>
      </c>
      <c r="I145" s="82">
        <f t="shared" ref="I145:I147" si="51">C145/H145</f>
        <v>190.25498007968127</v>
      </c>
      <c r="J145" s="85">
        <f t="shared" ref="J145:J147" si="52">H145/E145</f>
        <v>3.135148638521109E-2</v>
      </c>
    </row>
    <row r="146" spans="2:10" ht="16.5" customHeight="1" x14ac:dyDescent="0.2">
      <c r="B146" s="84" t="s">
        <v>120</v>
      </c>
      <c r="C146" s="82">
        <v>35931</v>
      </c>
      <c r="D146" s="119">
        <v>849221</v>
      </c>
      <c r="E146" s="119">
        <v>5339</v>
      </c>
      <c r="F146" s="85">
        <f>E146/D146</f>
        <v>6.2869382645977905E-3</v>
      </c>
      <c r="G146" s="120">
        <f>C146/E146</f>
        <v>6.7299119685334334</v>
      </c>
      <c r="H146" s="84">
        <v>136</v>
      </c>
      <c r="I146" s="82">
        <f t="shared" si="51"/>
        <v>264.1985294117647</v>
      </c>
      <c r="J146" s="85">
        <f t="shared" si="52"/>
        <v>2.5472935006555536E-2</v>
      </c>
    </row>
    <row r="147" spans="2:10" ht="16.5" customHeight="1" x14ac:dyDescent="0.2">
      <c r="B147" s="124" t="s">
        <v>23</v>
      </c>
      <c r="C147" s="125">
        <f>SUM(C145:C146)</f>
        <v>83685</v>
      </c>
      <c r="D147" s="126">
        <f>SUM(D145:D146)</f>
        <v>2988617</v>
      </c>
      <c r="E147" s="126">
        <f>SUM(E145:E146)</f>
        <v>13345</v>
      </c>
      <c r="F147" s="127">
        <f t="shared" ref="F147" si="53">E147/D147</f>
        <v>4.4652760792031898E-3</v>
      </c>
      <c r="G147" s="128">
        <f t="shared" ref="G147" si="54">C147/E147</f>
        <v>6.270887973023604</v>
      </c>
      <c r="H147" s="126">
        <f>SUM(H145:H146)</f>
        <v>387</v>
      </c>
      <c r="I147" s="125">
        <f t="shared" si="51"/>
        <v>216.24031007751938</v>
      </c>
      <c r="J147" s="127">
        <f t="shared" si="52"/>
        <v>2.8999625327838143E-2</v>
      </c>
    </row>
    <row r="149" spans="2:10" ht="16.5" customHeight="1" x14ac:dyDescent="0.2">
      <c r="B149" s="325" t="s">
        <v>73</v>
      </c>
      <c r="C149" s="326"/>
      <c r="D149" s="326"/>
      <c r="E149" s="326"/>
      <c r="F149" s="326"/>
      <c r="G149" s="326"/>
      <c r="H149" s="326"/>
      <c r="I149" s="326"/>
      <c r="J149" s="327"/>
    </row>
    <row r="150" spans="2:10" ht="16.5" customHeight="1" x14ac:dyDescent="0.2">
      <c r="B150" s="79" t="s">
        <v>35</v>
      </c>
      <c r="C150" s="79" t="s">
        <v>36</v>
      </c>
      <c r="D150" s="79" t="s">
        <v>37</v>
      </c>
      <c r="E150" s="79" t="s">
        <v>8</v>
      </c>
      <c r="F150" s="79" t="s">
        <v>18</v>
      </c>
      <c r="G150" s="79" t="s">
        <v>19</v>
      </c>
      <c r="H150" s="79" t="s">
        <v>2</v>
      </c>
      <c r="I150" s="79" t="s">
        <v>5</v>
      </c>
      <c r="J150" s="79" t="s">
        <v>38</v>
      </c>
    </row>
    <row r="151" spans="2:10" ht="16.5" customHeight="1" x14ac:dyDescent="0.2">
      <c r="B151" s="84" t="s">
        <v>121</v>
      </c>
      <c r="C151" s="82">
        <v>16342</v>
      </c>
      <c r="D151" s="119">
        <v>634616</v>
      </c>
      <c r="E151" s="119">
        <v>2412</v>
      </c>
      <c r="F151" s="85">
        <f>E151/D151</f>
        <v>3.8007235871771274E-3</v>
      </c>
      <c r="G151" s="120">
        <f>C151/E151</f>
        <v>6.7752902155887229</v>
      </c>
      <c r="H151" s="84">
        <v>80</v>
      </c>
      <c r="I151" s="82">
        <f t="shared" ref="I151:I157" si="55">C151/H151</f>
        <v>204.27500000000001</v>
      </c>
      <c r="J151" s="85">
        <f t="shared" ref="J151:J157" si="56">H151/E151</f>
        <v>3.316749585406302E-2</v>
      </c>
    </row>
    <row r="152" spans="2:10" ht="16.5" customHeight="1" x14ac:dyDescent="0.2">
      <c r="B152" s="84" t="s">
        <v>122</v>
      </c>
      <c r="C152" s="82">
        <v>25038</v>
      </c>
      <c r="D152" s="119">
        <v>1259938</v>
      </c>
      <c r="E152" s="119">
        <v>4536</v>
      </c>
      <c r="F152" s="85">
        <f t="shared" ref="F152:F157" si="57">E152/D152</f>
        <v>3.6001771515741252E-3</v>
      </c>
      <c r="G152" s="120">
        <f t="shared" ref="G152:G157" si="58">C152/E152</f>
        <v>5.5198412698412698</v>
      </c>
      <c r="H152" s="84">
        <v>114</v>
      </c>
      <c r="I152" s="82">
        <f t="shared" si="55"/>
        <v>219.63157894736841</v>
      </c>
      <c r="J152" s="85">
        <f t="shared" si="56"/>
        <v>2.5132275132275131E-2</v>
      </c>
    </row>
    <row r="153" spans="2:10" ht="16.5" customHeight="1" x14ac:dyDescent="0.2">
      <c r="B153" s="84" t="s">
        <v>123</v>
      </c>
      <c r="C153" s="82">
        <v>23387</v>
      </c>
      <c r="D153" s="119">
        <v>612231</v>
      </c>
      <c r="E153" s="119">
        <v>3671</v>
      </c>
      <c r="F153" s="85">
        <f t="shared" si="57"/>
        <v>5.9961027781997318E-3</v>
      </c>
      <c r="G153" s="120">
        <f t="shared" si="58"/>
        <v>6.3707436665758648</v>
      </c>
      <c r="H153" s="84">
        <v>98</v>
      </c>
      <c r="I153" s="82">
        <f t="shared" si="55"/>
        <v>238.64285714285714</v>
      </c>
      <c r="J153" s="85">
        <f t="shared" si="56"/>
        <v>2.6695723236175428E-2</v>
      </c>
    </row>
    <row r="154" spans="2:10" ht="16.5" customHeight="1" x14ac:dyDescent="0.2">
      <c r="B154" s="84" t="s">
        <v>124</v>
      </c>
      <c r="C154" s="82">
        <v>3684</v>
      </c>
      <c r="D154" s="119">
        <v>57688</v>
      </c>
      <c r="E154" s="119">
        <v>340</v>
      </c>
      <c r="F154" s="85">
        <f t="shared" si="57"/>
        <v>5.8937734017473304E-3</v>
      </c>
      <c r="G154" s="120">
        <f t="shared" si="58"/>
        <v>10.835294117647059</v>
      </c>
      <c r="H154" s="84">
        <v>10</v>
      </c>
      <c r="I154" s="82">
        <f t="shared" si="55"/>
        <v>368.4</v>
      </c>
      <c r="J154" s="85">
        <f t="shared" si="56"/>
        <v>2.9411764705882353E-2</v>
      </c>
    </row>
    <row r="155" spans="2:10" ht="16.5" customHeight="1" x14ac:dyDescent="0.2">
      <c r="B155" s="84" t="s">
        <v>125</v>
      </c>
      <c r="C155" s="82">
        <v>7088</v>
      </c>
      <c r="D155" s="119">
        <v>151771</v>
      </c>
      <c r="E155" s="119">
        <v>1159</v>
      </c>
      <c r="F155" s="85">
        <f t="shared" si="57"/>
        <v>7.6365049976609501E-3</v>
      </c>
      <c r="G155" s="120">
        <f t="shared" si="58"/>
        <v>6.1156169111302852</v>
      </c>
      <c r="H155" s="84">
        <v>24</v>
      </c>
      <c r="I155" s="82">
        <f t="shared" si="55"/>
        <v>295.33333333333331</v>
      </c>
      <c r="J155" s="85">
        <f t="shared" si="56"/>
        <v>2.0707506471095771E-2</v>
      </c>
    </row>
    <row r="156" spans="2:10" ht="16.5" customHeight="1" x14ac:dyDescent="0.2">
      <c r="B156" s="84" t="s">
        <v>126</v>
      </c>
      <c r="C156" s="82">
        <v>1773</v>
      </c>
      <c r="D156" s="119">
        <v>27531</v>
      </c>
      <c r="E156" s="119">
        <v>169</v>
      </c>
      <c r="F156" s="85">
        <f t="shared" si="57"/>
        <v>6.1385347426537356E-3</v>
      </c>
      <c r="G156" s="120">
        <f t="shared" si="58"/>
        <v>10.491124260355029</v>
      </c>
      <c r="H156" s="84">
        <v>4</v>
      </c>
      <c r="I156" s="82">
        <f t="shared" si="55"/>
        <v>443.25</v>
      </c>
      <c r="J156" s="85">
        <f t="shared" si="56"/>
        <v>2.3668639053254437E-2</v>
      </c>
    </row>
    <row r="157" spans="2:10" ht="16.5" customHeight="1" x14ac:dyDescent="0.2">
      <c r="B157" s="124" t="s">
        <v>23</v>
      </c>
      <c r="C157" s="125">
        <f>SUM(C151:C156)</f>
        <v>77312</v>
      </c>
      <c r="D157" s="126">
        <f>SUM(D151:D156)</f>
        <v>2743775</v>
      </c>
      <c r="E157" s="126">
        <f>SUM(E151:E156)</f>
        <v>12287</v>
      </c>
      <c r="F157" s="127">
        <f t="shared" si="57"/>
        <v>4.4781368734681231E-3</v>
      </c>
      <c r="G157" s="128">
        <f t="shared" si="58"/>
        <v>6.2921787254822172</v>
      </c>
      <c r="H157" s="126">
        <f>SUM(H151:H156)</f>
        <v>330</v>
      </c>
      <c r="I157" s="125">
        <f t="shared" si="55"/>
        <v>234.27878787878788</v>
      </c>
      <c r="J157" s="127">
        <f t="shared" si="56"/>
        <v>2.685765443151298E-2</v>
      </c>
    </row>
    <row r="159" spans="2:10" ht="16.5" customHeight="1" x14ac:dyDescent="0.2">
      <c r="B159" s="332" t="s">
        <v>39</v>
      </c>
      <c r="C159" s="332"/>
      <c r="D159" s="332"/>
      <c r="E159" s="332"/>
      <c r="F159" s="332"/>
      <c r="G159" s="332"/>
      <c r="H159" s="332"/>
      <c r="I159" s="332"/>
      <c r="J159" s="332"/>
    </row>
    <row r="160" spans="2:10" ht="16.5" customHeight="1" x14ac:dyDescent="0.2">
      <c r="B160" s="332"/>
      <c r="C160" s="332"/>
      <c r="D160" s="332"/>
      <c r="E160" s="332"/>
      <c r="F160" s="332"/>
      <c r="G160" s="332"/>
      <c r="H160" s="332"/>
      <c r="I160" s="332"/>
      <c r="J160" s="332"/>
    </row>
    <row r="162" spans="2:10" ht="16.5" customHeight="1" x14ac:dyDescent="0.2">
      <c r="B162" s="329" t="s">
        <v>39</v>
      </c>
      <c r="C162" s="329"/>
      <c r="D162" s="329"/>
      <c r="E162" s="329"/>
      <c r="F162" s="329"/>
      <c r="G162" s="329"/>
      <c r="H162" s="329"/>
      <c r="I162" s="329"/>
      <c r="J162" s="329"/>
    </row>
    <row r="163" spans="2:10" ht="16.5" customHeight="1" x14ac:dyDescent="0.2">
      <c r="B163" s="129" t="s">
        <v>40</v>
      </c>
      <c r="C163" s="130" t="s">
        <v>27</v>
      </c>
      <c r="D163" s="130" t="s">
        <v>2</v>
      </c>
      <c r="E163" s="130" t="s">
        <v>5</v>
      </c>
      <c r="F163" s="130" t="s">
        <v>41</v>
      </c>
      <c r="G163" s="130" t="s">
        <v>42</v>
      </c>
      <c r="H163" s="130" t="s">
        <v>43</v>
      </c>
      <c r="I163" s="130" t="s">
        <v>44</v>
      </c>
      <c r="J163" s="131" t="s">
        <v>45</v>
      </c>
    </row>
    <row r="164" spans="2:10" ht="16.5" customHeight="1" x14ac:dyDescent="0.2">
      <c r="B164" s="132" t="str">
        <f t="shared" ref="B164:B174" si="59">B10</f>
        <v>taboola article</v>
      </c>
      <c r="C164" s="133">
        <f t="shared" ref="C164:C174" si="60">E10</f>
        <v>1748</v>
      </c>
      <c r="D164" s="134">
        <f>J43</f>
        <v>0</v>
      </c>
      <c r="E164" s="133" t="e">
        <f t="shared" ref="E164:E174" si="61">C164/D164</f>
        <v>#DIV/0!</v>
      </c>
      <c r="F164" s="134">
        <v>0</v>
      </c>
      <c r="G164" s="134">
        <v>0</v>
      </c>
      <c r="H164" s="133" t="str">
        <f t="shared" ref="H164:H174" si="62">IFERROR(C164/G164,"-")</f>
        <v>-</v>
      </c>
      <c r="I164" s="134">
        <v>0</v>
      </c>
      <c r="J164" s="133" t="str">
        <f t="shared" ref="J164:J175" si="63">IFERROR(C164/I164,"-")</f>
        <v>-</v>
      </c>
    </row>
    <row r="165" spans="2:10" ht="16.5" customHeight="1" x14ac:dyDescent="0.2">
      <c r="B165" s="132" t="str">
        <f t="shared" si="59"/>
        <v xml:space="preserve">fb lead gen - ao </v>
      </c>
      <c r="C165" s="133">
        <f t="shared" si="60"/>
        <v>4744</v>
      </c>
      <c r="D165" s="134">
        <f t="shared" ref="D165:D174" si="64">E25</f>
        <v>43</v>
      </c>
      <c r="E165" s="133">
        <f t="shared" si="61"/>
        <v>110.32558139534883</v>
      </c>
      <c r="F165" s="134">
        <v>15</v>
      </c>
      <c r="G165" s="134">
        <v>9</v>
      </c>
      <c r="H165" s="133">
        <f t="shared" si="62"/>
        <v>527.11111111111109</v>
      </c>
      <c r="I165" s="134">
        <v>1</v>
      </c>
      <c r="J165" s="133">
        <f t="shared" si="63"/>
        <v>4744</v>
      </c>
    </row>
    <row r="166" spans="2:10" ht="16.5" customHeight="1" x14ac:dyDescent="0.2">
      <c r="B166" s="132" t="str">
        <f t="shared" si="59"/>
        <v>fb lead gen - ao - wide</v>
      </c>
      <c r="C166" s="133">
        <f t="shared" si="60"/>
        <v>1630</v>
      </c>
      <c r="D166" s="134">
        <f t="shared" si="64"/>
        <v>14</v>
      </c>
      <c r="E166" s="133">
        <f t="shared" si="61"/>
        <v>116.42857142857143</v>
      </c>
      <c r="F166" s="134">
        <v>6</v>
      </c>
      <c r="G166" s="134">
        <v>4</v>
      </c>
      <c r="H166" s="133">
        <f t="shared" si="62"/>
        <v>407.5</v>
      </c>
      <c r="I166" s="134">
        <v>0</v>
      </c>
      <c r="J166" s="133" t="str">
        <f t="shared" si="63"/>
        <v>-</v>
      </c>
    </row>
    <row r="167" spans="2:10" ht="16.5" customHeight="1" x14ac:dyDescent="0.2">
      <c r="B167" s="132" t="str">
        <f t="shared" si="59"/>
        <v>fb lead gen - sport 5 - all audiences</v>
      </c>
      <c r="C167" s="133">
        <f t="shared" si="60"/>
        <v>34607</v>
      </c>
      <c r="D167" s="134">
        <f t="shared" si="64"/>
        <v>138</v>
      </c>
      <c r="E167" s="133">
        <f t="shared" si="61"/>
        <v>250.77536231884059</v>
      </c>
      <c r="F167" s="134">
        <v>45</v>
      </c>
      <c r="G167" s="134">
        <v>26</v>
      </c>
      <c r="H167" s="133">
        <f t="shared" si="62"/>
        <v>1331.0384615384614</v>
      </c>
      <c r="I167" s="134">
        <v>2</v>
      </c>
      <c r="J167" s="133">
        <f t="shared" si="63"/>
        <v>17303.5</v>
      </c>
    </row>
    <row r="168" spans="2:10" ht="16.5" customHeight="1" x14ac:dyDescent="0.2">
      <c r="B168" s="132" t="str">
        <f t="shared" si="59"/>
        <v>fb lead gen - sport 5 - wide</v>
      </c>
      <c r="C168" s="133">
        <f t="shared" si="60"/>
        <v>20734</v>
      </c>
      <c r="D168" s="134">
        <f t="shared" si="64"/>
        <v>121</v>
      </c>
      <c r="E168" s="133">
        <f t="shared" si="61"/>
        <v>171.35537190082644</v>
      </c>
      <c r="F168" s="134">
        <v>33</v>
      </c>
      <c r="G168" s="134">
        <v>19</v>
      </c>
      <c r="H168" s="133">
        <f t="shared" si="62"/>
        <v>1091.2631578947369</v>
      </c>
      <c r="I168" s="134">
        <v>1</v>
      </c>
      <c r="J168" s="133">
        <f t="shared" si="63"/>
        <v>20734</v>
      </c>
    </row>
    <row r="169" spans="2:10" ht="16.5" customHeight="1" x14ac:dyDescent="0.2">
      <c r="B169" s="132" t="str">
        <f t="shared" si="59"/>
        <v>fb lead gen - sport 5 - RMKT</v>
      </c>
      <c r="C169" s="133">
        <f t="shared" si="60"/>
        <v>5217</v>
      </c>
      <c r="D169" s="134">
        <f t="shared" si="64"/>
        <v>20</v>
      </c>
      <c r="E169" s="133">
        <f t="shared" si="61"/>
        <v>260.85000000000002</v>
      </c>
      <c r="F169" s="134">
        <v>3</v>
      </c>
      <c r="G169" s="134">
        <v>1</v>
      </c>
      <c r="H169" s="133">
        <f t="shared" si="62"/>
        <v>5217</v>
      </c>
      <c r="I169" s="134">
        <v>0</v>
      </c>
      <c r="J169" s="133" t="str">
        <f t="shared" si="63"/>
        <v>-</v>
      </c>
    </row>
    <row r="170" spans="2:10" ht="16.5" customHeight="1" x14ac:dyDescent="0.2">
      <c r="B170" s="132" t="str">
        <f t="shared" si="59"/>
        <v>fb lead gen - sport 5 - LAL</v>
      </c>
      <c r="C170" s="133">
        <f t="shared" si="60"/>
        <v>5652</v>
      </c>
      <c r="D170" s="134">
        <f t="shared" si="64"/>
        <v>19</v>
      </c>
      <c r="E170" s="133">
        <f t="shared" si="61"/>
        <v>297.4736842105263</v>
      </c>
      <c r="F170" s="134">
        <v>5</v>
      </c>
      <c r="G170" s="134">
        <v>1</v>
      </c>
      <c r="H170" s="133">
        <f t="shared" si="62"/>
        <v>5652</v>
      </c>
      <c r="I170" s="134">
        <v>0</v>
      </c>
      <c r="J170" s="133" t="str">
        <f t="shared" si="63"/>
        <v>-</v>
      </c>
    </row>
    <row r="171" spans="2:10" ht="16.5" customHeight="1" x14ac:dyDescent="0.2">
      <c r="B171" s="132" t="str">
        <f t="shared" si="59"/>
        <v>fb lead gen - sport 5 - oxillon</v>
      </c>
      <c r="C171" s="133">
        <f t="shared" si="60"/>
        <v>4246</v>
      </c>
      <c r="D171" s="134">
        <f t="shared" si="64"/>
        <v>9</v>
      </c>
      <c r="E171" s="133">
        <f t="shared" si="61"/>
        <v>471.77777777777777</v>
      </c>
      <c r="F171" s="134">
        <v>1</v>
      </c>
      <c r="G171" s="134">
        <v>1</v>
      </c>
      <c r="H171" s="133">
        <f t="shared" si="62"/>
        <v>4246</v>
      </c>
      <c r="I171" s="134">
        <v>0</v>
      </c>
      <c r="J171" s="133" t="str">
        <f t="shared" si="63"/>
        <v>-</v>
      </c>
    </row>
    <row r="172" spans="2:10" ht="16.5" customHeight="1" x14ac:dyDescent="0.2">
      <c r="B172" s="132" t="str">
        <f t="shared" si="59"/>
        <v>fb lead gen - sport 5 - INMARKET</v>
      </c>
      <c r="C172" s="133">
        <f t="shared" si="60"/>
        <v>6855</v>
      </c>
      <c r="D172" s="134">
        <f t="shared" si="64"/>
        <v>23</v>
      </c>
      <c r="E172" s="133">
        <f t="shared" si="61"/>
        <v>298.04347826086956</v>
      </c>
      <c r="F172" s="134">
        <v>3</v>
      </c>
      <c r="G172" s="134">
        <v>1</v>
      </c>
      <c r="H172" s="133">
        <f t="shared" si="62"/>
        <v>6855</v>
      </c>
      <c r="I172" s="134">
        <v>0</v>
      </c>
      <c r="J172" s="133" t="str">
        <f t="shared" si="63"/>
        <v>-</v>
      </c>
    </row>
    <row r="173" spans="2:10" ht="16.5" customHeight="1" x14ac:dyDescent="0.2">
      <c r="B173" s="132" t="str">
        <f t="shared" si="59"/>
        <v>taboola formentor VZ</v>
      </c>
      <c r="C173" s="133">
        <f t="shared" si="60"/>
        <v>2599</v>
      </c>
      <c r="D173" s="134">
        <f t="shared" si="64"/>
        <v>1</v>
      </c>
      <c r="E173" s="133">
        <f t="shared" si="61"/>
        <v>2599</v>
      </c>
      <c r="F173" s="134">
        <v>0</v>
      </c>
      <c r="G173" s="134">
        <v>0</v>
      </c>
      <c r="H173" s="133" t="str">
        <f t="shared" si="62"/>
        <v>-</v>
      </c>
      <c r="I173" s="134">
        <v>0</v>
      </c>
      <c r="J173" s="133" t="str">
        <f t="shared" si="63"/>
        <v>-</v>
      </c>
    </row>
    <row r="174" spans="2:10" ht="16.5" customHeight="1" x14ac:dyDescent="0.2">
      <c r="B174" s="132" t="str">
        <f t="shared" si="59"/>
        <v>search</v>
      </c>
      <c r="C174" s="133">
        <f t="shared" si="60"/>
        <v>27399</v>
      </c>
      <c r="D174" s="134">
        <f t="shared" si="64"/>
        <v>187</v>
      </c>
      <c r="E174" s="133">
        <f t="shared" si="61"/>
        <v>146.51871657754012</v>
      </c>
      <c r="F174" s="134">
        <v>49</v>
      </c>
      <c r="G174" s="134">
        <v>38</v>
      </c>
      <c r="H174" s="133">
        <f t="shared" si="62"/>
        <v>721.02631578947364</v>
      </c>
      <c r="I174" s="134">
        <v>12</v>
      </c>
      <c r="J174" s="133">
        <f t="shared" si="63"/>
        <v>2283.25</v>
      </c>
    </row>
    <row r="175" spans="2:10" ht="16.5" customHeight="1" x14ac:dyDescent="0.2">
      <c r="B175" s="135" t="s">
        <v>46</v>
      </c>
      <c r="C175" s="136">
        <f>SUM(C164:C174)</f>
        <v>115431</v>
      </c>
      <c r="D175" s="137">
        <f>SUM(D164:D174)</f>
        <v>575</v>
      </c>
      <c r="E175" s="136">
        <f>C175/D175</f>
        <v>200.74956521739131</v>
      </c>
      <c r="F175" s="137">
        <f>SUM(F164:F174)</f>
        <v>160</v>
      </c>
      <c r="G175" s="137">
        <f>SUM(G164:G174)</f>
        <v>100</v>
      </c>
      <c r="H175" s="136">
        <f>C175/G175</f>
        <v>1154.31</v>
      </c>
      <c r="I175" s="137">
        <f>SUM(I164:I174)</f>
        <v>16</v>
      </c>
      <c r="J175" s="136">
        <f t="shared" si="63"/>
        <v>7214.4375</v>
      </c>
    </row>
    <row r="179" spans="2:5" ht="16.5" customHeight="1" x14ac:dyDescent="0.2">
      <c r="B179" s="138" t="s">
        <v>47</v>
      </c>
      <c r="C179" s="138" t="s">
        <v>48</v>
      </c>
      <c r="D179" s="138" t="s">
        <v>49</v>
      </c>
    </row>
    <row r="180" spans="2:5" ht="16.5" customHeight="1" x14ac:dyDescent="0.2">
      <c r="B180" s="139" t="s">
        <v>50</v>
      </c>
      <c r="C180" s="140">
        <f>D175</f>
        <v>575</v>
      </c>
      <c r="D180" s="139"/>
    </row>
    <row r="181" spans="2:5" ht="16.5" customHeight="1" x14ac:dyDescent="0.2">
      <c r="B181" s="139" t="s">
        <v>51</v>
      </c>
      <c r="C181" s="140">
        <f>F175</f>
        <v>160</v>
      </c>
      <c r="D181" s="141">
        <f>C181/C180</f>
        <v>0.27826086956521739</v>
      </c>
    </row>
    <row r="182" spans="2:5" ht="16.5" customHeight="1" x14ac:dyDescent="0.2">
      <c r="B182" s="139" t="s">
        <v>52</v>
      </c>
      <c r="C182" s="140">
        <f>G175</f>
        <v>100</v>
      </c>
      <c r="D182" s="141">
        <f t="shared" ref="D182" si="65">C182/C181</f>
        <v>0.625</v>
      </c>
    </row>
    <row r="183" spans="2:5" ht="16.5" customHeight="1" x14ac:dyDescent="0.2">
      <c r="B183" s="139" t="s">
        <v>44</v>
      </c>
      <c r="C183" s="140">
        <f>I175</f>
        <v>16</v>
      </c>
      <c r="D183" s="141">
        <f>C183/C182</f>
        <v>0.16</v>
      </c>
    </row>
    <row r="184" spans="2:5" ht="16.5" customHeight="1" x14ac:dyDescent="0.2">
      <c r="B184" s="142"/>
      <c r="C184" s="142"/>
      <c r="D184" s="142"/>
    </row>
    <row r="185" spans="2:5" ht="16.5" customHeight="1" x14ac:dyDescent="0.2">
      <c r="B185" s="143"/>
      <c r="C185" s="142"/>
      <c r="D185" s="142"/>
    </row>
    <row r="186" spans="2:5" ht="16.5" customHeight="1" x14ac:dyDescent="0.2">
      <c r="B186" s="144" t="s">
        <v>85</v>
      </c>
      <c r="C186" s="140">
        <v>107</v>
      </c>
      <c r="D186" s="142"/>
    </row>
    <row r="187" spans="2:5" ht="16.5" customHeight="1" x14ac:dyDescent="0.2">
      <c r="B187" s="144" t="s">
        <v>86</v>
      </c>
      <c r="C187" s="145">
        <f>C183/C186</f>
        <v>0.14953271028037382</v>
      </c>
      <c r="D187" s="142"/>
      <c r="E187" s="146"/>
    </row>
    <row r="188" spans="2:5" ht="16.5" customHeight="1" x14ac:dyDescent="0.2">
      <c r="B188" s="142"/>
      <c r="C188" s="142"/>
      <c r="D188" s="142"/>
    </row>
    <row r="189" spans="2:5" ht="16.5" customHeight="1" x14ac:dyDescent="0.2">
      <c r="B189" s="142"/>
      <c r="C189" s="142"/>
      <c r="D189" s="142"/>
    </row>
    <row r="190" spans="2:5" ht="16.5" customHeight="1" x14ac:dyDescent="0.2">
      <c r="B190" s="142"/>
      <c r="C190" s="142"/>
      <c r="D190" s="142"/>
    </row>
    <row r="191" spans="2:5" ht="16.5" customHeight="1" x14ac:dyDescent="0.2">
      <c r="B191" s="138" t="s">
        <v>76</v>
      </c>
      <c r="C191" s="138" t="s">
        <v>127</v>
      </c>
      <c r="D191" s="142"/>
    </row>
    <row r="192" spans="2:5" ht="16.5" customHeight="1" x14ac:dyDescent="0.2">
      <c r="B192" s="144" t="s">
        <v>128</v>
      </c>
      <c r="C192" s="147">
        <v>1</v>
      </c>
      <c r="D192" s="142"/>
    </row>
    <row r="193" spans="2:4" ht="16.5" customHeight="1" x14ac:dyDescent="0.2">
      <c r="B193" s="144" t="s">
        <v>129</v>
      </c>
      <c r="C193" s="147">
        <v>2</v>
      </c>
      <c r="D193" s="142"/>
    </row>
    <row r="194" spans="2:4" ht="16.5" customHeight="1" x14ac:dyDescent="0.2">
      <c r="B194" s="144" t="s">
        <v>77</v>
      </c>
      <c r="C194" s="147">
        <v>3</v>
      </c>
      <c r="D194" s="142"/>
    </row>
    <row r="195" spans="2:4" ht="16.5" customHeight="1" x14ac:dyDescent="0.2">
      <c r="B195" s="144" t="s">
        <v>130</v>
      </c>
      <c r="C195" s="147">
        <v>3</v>
      </c>
      <c r="D195" s="142"/>
    </row>
    <row r="196" spans="2:4" ht="16.5" customHeight="1" x14ac:dyDescent="0.2">
      <c r="B196" s="144" t="s">
        <v>62</v>
      </c>
      <c r="C196" s="147">
        <v>5</v>
      </c>
      <c r="D196" s="142"/>
    </row>
    <row r="197" spans="2:4" ht="16.5" customHeight="1" x14ac:dyDescent="0.2">
      <c r="B197" s="144" t="s">
        <v>53</v>
      </c>
      <c r="C197" s="147">
        <v>1</v>
      </c>
      <c r="D197" s="142"/>
    </row>
    <row r="198" spans="2:4" ht="16.5" customHeight="1" x14ac:dyDescent="0.2">
      <c r="B198" s="144" t="s">
        <v>131</v>
      </c>
      <c r="C198" s="147">
        <v>1</v>
      </c>
      <c r="D198" s="142"/>
    </row>
    <row r="199" spans="2:4" ht="16.5" customHeight="1" x14ac:dyDescent="0.2">
      <c r="B199" s="138" t="s">
        <v>132</v>
      </c>
      <c r="C199" s="148">
        <f>SUM(C192:C198)</f>
        <v>16</v>
      </c>
      <c r="D199" s="142"/>
    </row>
  </sheetData>
  <mergeCells count="22">
    <mergeCell ref="B143:J143"/>
    <mergeCell ref="B149:J149"/>
    <mergeCell ref="B159:J160"/>
    <mergeCell ref="B162:J162"/>
    <mergeCell ref="B93:J93"/>
    <mergeCell ref="B109:J109"/>
    <mergeCell ref="B119:J119"/>
    <mergeCell ref="B127:J127"/>
    <mergeCell ref="B133:J133"/>
    <mergeCell ref="B140:J141"/>
    <mergeCell ref="B78:J78"/>
    <mergeCell ref="A1:A4"/>
    <mergeCell ref="B1:C4"/>
    <mergeCell ref="B8:F8"/>
    <mergeCell ref="J10:K10"/>
    <mergeCell ref="B23:G23"/>
    <mergeCell ref="B38:M39"/>
    <mergeCell ref="B41:L41"/>
    <mergeCell ref="B46:L46"/>
    <mergeCell ref="B51:L51"/>
    <mergeCell ref="B63:L63"/>
    <mergeCell ref="B75:L76"/>
  </mergeCells>
  <pageMargins left="0.7" right="0.7" top="0.75" bottom="0.75" header="0.3" footer="0.3"/>
  <pageSetup paperSize="9" scale="4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0706-6A5B-4365-80AB-BFB91D9202C7}">
  <sheetPr codeName="Sheet4">
    <outlinePr summaryBelow="0" summaryRight="0"/>
    <pageSetUpPr fitToPage="1"/>
  </sheetPr>
  <dimension ref="A1:Q146"/>
  <sheetViews>
    <sheetView rightToLeft="1" workbookViewId="0">
      <selection activeCell="B10" sqref="B10"/>
    </sheetView>
  </sheetViews>
  <sheetFormatPr defaultColWidth="18" defaultRowHeight="16.5" customHeight="1" x14ac:dyDescent="0.2"/>
  <cols>
    <col min="1" max="1" width="9" style="180" customWidth="1"/>
    <col min="2" max="2" width="54.5703125" style="181" bestFit="1" customWidth="1"/>
    <col min="3" max="3" width="10.85546875" style="181" bestFit="1" customWidth="1"/>
    <col min="4" max="4" width="16.5703125" style="181" bestFit="1" customWidth="1"/>
    <col min="5" max="5" width="10.5703125" style="181" bestFit="1" customWidth="1"/>
    <col min="6" max="6" width="16.140625" style="181" bestFit="1" customWidth="1"/>
    <col min="7" max="7" width="15.85546875" style="181" bestFit="1" customWidth="1"/>
    <col min="8" max="8" width="12.85546875" style="181" bestFit="1" customWidth="1"/>
    <col min="9" max="9" width="10.5703125" style="181" bestFit="1" customWidth="1"/>
    <col min="10" max="10" width="14.28515625" style="181" bestFit="1" customWidth="1"/>
    <col min="11" max="11" width="15.42578125" style="181" bestFit="1" customWidth="1"/>
    <col min="12" max="12" width="16.5703125" style="181" bestFit="1" customWidth="1"/>
    <col min="13" max="13" width="14.5703125" style="181" bestFit="1" customWidth="1"/>
    <col min="14" max="14" width="16.5703125" style="181" bestFit="1" customWidth="1"/>
    <col min="15" max="16384" width="18" style="181"/>
  </cols>
  <sheetData>
    <row r="1" spans="1:9" ht="16.5" customHeight="1" x14ac:dyDescent="0.2">
      <c r="A1" s="334"/>
      <c r="B1" s="335" t="s">
        <v>68</v>
      </c>
      <c r="C1" s="336"/>
      <c r="D1" s="182" t="s">
        <v>0</v>
      </c>
      <c r="E1" s="183">
        <v>45352</v>
      </c>
      <c r="F1" s="182" t="s">
        <v>1</v>
      </c>
      <c r="G1" s="184">
        <f>C21</f>
        <v>200000</v>
      </c>
      <c r="H1" s="182" t="s">
        <v>2</v>
      </c>
      <c r="I1" s="185">
        <f>E36</f>
        <v>955</v>
      </c>
    </row>
    <row r="2" spans="1:9" ht="16.5" customHeight="1" x14ac:dyDescent="0.2">
      <c r="A2" s="334"/>
      <c r="B2" s="336"/>
      <c r="C2" s="336"/>
      <c r="D2" s="182" t="s">
        <v>3</v>
      </c>
      <c r="E2" s="183">
        <v>45382</v>
      </c>
      <c r="F2" s="182" t="s">
        <v>4</v>
      </c>
      <c r="G2" s="184">
        <f>D21</f>
        <v>173913.04347826086</v>
      </c>
      <c r="H2" s="182" t="s">
        <v>5</v>
      </c>
      <c r="I2" s="184">
        <f>G3/I1</f>
        <v>179.4</v>
      </c>
    </row>
    <row r="3" spans="1:9" ht="16.5" customHeight="1" x14ac:dyDescent="0.2">
      <c r="A3" s="334"/>
      <c r="B3" s="336"/>
      <c r="C3" s="336"/>
      <c r="D3" s="182" t="s">
        <v>6</v>
      </c>
      <c r="E3" s="185">
        <f>E2-E4+1</f>
        <v>0</v>
      </c>
      <c r="F3" s="182" t="s">
        <v>7</v>
      </c>
      <c r="G3" s="184">
        <f>E21</f>
        <v>171327</v>
      </c>
      <c r="H3" s="182" t="s">
        <v>8</v>
      </c>
      <c r="I3" s="185">
        <f>G55+E67</f>
        <v>38107</v>
      </c>
    </row>
    <row r="4" spans="1:9" ht="16.5" customHeight="1" x14ac:dyDescent="0.2">
      <c r="A4" s="334"/>
      <c r="B4" s="336"/>
      <c r="C4" s="336"/>
      <c r="D4" s="182" t="s">
        <v>9</v>
      </c>
      <c r="E4" s="186">
        <v>45383</v>
      </c>
      <c r="F4" s="182" t="s">
        <v>10</v>
      </c>
      <c r="G4" s="187">
        <f>G3/G2</f>
        <v>0.98513024999999999</v>
      </c>
      <c r="H4" s="182" t="s">
        <v>11</v>
      </c>
      <c r="I4" s="188">
        <f>G3/I3</f>
        <v>4.4959456267877291</v>
      </c>
    </row>
    <row r="8" spans="1:9" ht="16.5" customHeight="1" x14ac:dyDescent="0.2">
      <c r="B8" s="337" t="s">
        <v>27</v>
      </c>
      <c r="C8" s="338"/>
      <c r="D8" s="338"/>
      <c r="E8" s="338"/>
      <c r="F8" s="339"/>
      <c r="H8" s="189"/>
    </row>
    <row r="9" spans="1:9" ht="16.5" customHeight="1" x14ac:dyDescent="0.2">
      <c r="B9" s="190" t="s">
        <v>28</v>
      </c>
      <c r="C9" s="190" t="s">
        <v>1</v>
      </c>
      <c r="D9" s="190" t="s">
        <v>4</v>
      </c>
      <c r="E9" s="190" t="s">
        <v>27</v>
      </c>
      <c r="F9" s="190" t="s">
        <v>10</v>
      </c>
      <c r="H9" s="191"/>
    </row>
    <row r="10" spans="1:9" ht="16.5" customHeight="1" x14ac:dyDescent="0.2">
      <c r="B10" s="192" t="s">
        <v>268</v>
      </c>
      <c r="C10" s="193">
        <v>18870</v>
      </c>
      <c r="D10" s="193">
        <f>C10/1.15</f>
        <v>16408.695652173916</v>
      </c>
      <c r="E10" s="193">
        <f>C45</f>
        <v>15855</v>
      </c>
      <c r="F10" s="194">
        <f t="shared" ref="F10:F21" si="0">E10/D10</f>
        <v>0.96625596184419693</v>
      </c>
      <c r="H10" s="191"/>
    </row>
    <row r="11" spans="1:9" ht="16.5" customHeight="1" x14ac:dyDescent="0.2">
      <c r="B11" s="192" t="s">
        <v>269</v>
      </c>
      <c r="C11" s="193">
        <v>7990</v>
      </c>
      <c r="D11" s="193">
        <f t="shared" ref="D11:D20" si="1">C11/1.15</f>
        <v>6947.826086956522</v>
      </c>
      <c r="E11" s="193">
        <f t="shared" ref="E11:E19" si="2">C46</f>
        <v>6958</v>
      </c>
      <c r="F11" s="194">
        <f t="shared" si="0"/>
        <v>1.0014643304130162</v>
      </c>
    </row>
    <row r="12" spans="1:9" ht="16.5" customHeight="1" x14ac:dyDescent="0.2">
      <c r="B12" s="192" t="s">
        <v>270</v>
      </c>
      <c r="C12" s="193">
        <v>19214</v>
      </c>
      <c r="D12" s="193">
        <f t="shared" si="1"/>
        <v>16707.826086956524</v>
      </c>
      <c r="E12" s="193">
        <f t="shared" si="2"/>
        <v>16491</v>
      </c>
      <c r="F12" s="194">
        <f t="shared" si="0"/>
        <v>0.9870224836057041</v>
      </c>
    </row>
    <row r="13" spans="1:9" ht="16.5" customHeight="1" x14ac:dyDescent="0.2">
      <c r="B13" s="192" t="s">
        <v>271</v>
      </c>
      <c r="C13" s="193">
        <v>6000</v>
      </c>
      <c r="D13" s="193">
        <f t="shared" si="1"/>
        <v>5217.3913043478269</v>
      </c>
      <c r="E13" s="193">
        <f t="shared" si="2"/>
        <v>5760</v>
      </c>
      <c r="F13" s="194">
        <f t="shared" si="0"/>
        <v>1.1039999999999999</v>
      </c>
    </row>
    <row r="14" spans="1:9" ht="16.5" customHeight="1" x14ac:dyDescent="0.2">
      <c r="B14" s="192" t="s">
        <v>272</v>
      </c>
      <c r="C14" s="193">
        <v>50500</v>
      </c>
      <c r="D14" s="193">
        <f t="shared" si="1"/>
        <v>43913.043478260872</v>
      </c>
      <c r="E14" s="193">
        <f t="shared" si="2"/>
        <v>43349</v>
      </c>
      <c r="F14" s="194">
        <f t="shared" si="0"/>
        <v>0.98715544554455437</v>
      </c>
    </row>
    <row r="15" spans="1:9" ht="16.5" customHeight="1" x14ac:dyDescent="0.2">
      <c r="B15" s="192" t="s">
        <v>273</v>
      </c>
      <c r="C15" s="193">
        <v>2064</v>
      </c>
      <c r="D15" s="193">
        <f t="shared" si="1"/>
        <v>1794.7826086956522</v>
      </c>
      <c r="E15" s="193">
        <f t="shared" si="2"/>
        <v>1795</v>
      </c>
      <c r="F15" s="194">
        <f t="shared" si="0"/>
        <v>1.0001211240310077</v>
      </c>
    </row>
    <row r="16" spans="1:9" ht="16.5" customHeight="1" x14ac:dyDescent="0.2">
      <c r="B16" s="192" t="s">
        <v>274</v>
      </c>
      <c r="C16" s="193">
        <v>2066</v>
      </c>
      <c r="D16" s="193">
        <f t="shared" si="1"/>
        <v>1796.521739130435</v>
      </c>
      <c r="E16" s="193">
        <f t="shared" si="2"/>
        <v>1796</v>
      </c>
      <c r="F16" s="194">
        <f t="shared" si="0"/>
        <v>0.99970958373668917</v>
      </c>
    </row>
    <row r="17" spans="2:11" ht="16.5" customHeight="1" x14ac:dyDescent="0.2">
      <c r="B17" s="192" t="s">
        <v>275</v>
      </c>
      <c r="C17" s="193">
        <v>23500</v>
      </c>
      <c r="D17" s="193">
        <f t="shared" si="1"/>
        <v>20434.782608695652</v>
      </c>
      <c r="E17" s="193">
        <f t="shared" si="2"/>
        <v>20289</v>
      </c>
      <c r="F17" s="194">
        <f t="shared" si="0"/>
        <v>0.9928659574468085</v>
      </c>
    </row>
    <row r="18" spans="2:11" ht="16.5" customHeight="1" x14ac:dyDescent="0.2">
      <c r="B18" s="192" t="s">
        <v>276</v>
      </c>
      <c r="C18" s="193">
        <v>17270</v>
      </c>
      <c r="D18" s="193">
        <f t="shared" si="1"/>
        <v>15017.391304347828</v>
      </c>
      <c r="E18" s="193">
        <f t="shared" si="2"/>
        <v>15064</v>
      </c>
      <c r="F18" s="194">
        <f t="shared" si="0"/>
        <v>1.0031036479444122</v>
      </c>
    </row>
    <row r="19" spans="2:11" ht="16.5" customHeight="1" x14ac:dyDescent="0.2">
      <c r="B19" s="192" t="s">
        <v>78</v>
      </c>
      <c r="C19" s="193">
        <v>22526</v>
      </c>
      <c r="D19" s="193">
        <f t="shared" si="1"/>
        <v>19587.826086956524</v>
      </c>
      <c r="E19" s="193">
        <f t="shared" si="2"/>
        <v>19593</v>
      </c>
      <c r="F19" s="194">
        <f t="shared" si="0"/>
        <v>1.0002641392169047</v>
      </c>
    </row>
    <row r="20" spans="2:11" ht="16.5" customHeight="1" x14ac:dyDescent="0.2">
      <c r="B20" s="192" t="s">
        <v>58</v>
      </c>
      <c r="C20" s="193">
        <v>30000</v>
      </c>
      <c r="D20" s="193">
        <f t="shared" si="1"/>
        <v>26086.956521739132</v>
      </c>
      <c r="E20" s="193">
        <f>C67</f>
        <v>24377</v>
      </c>
      <c r="F20" s="194">
        <f t="shared" si="0"/>
        <v>0.93445166666666657</v>
      </c>
      <c r="H20" s="195"/>
    </row>
    <row r="21" spans="2:11" ht="16.5" customHeight="1" x14ac:dyDescent="0.2">
      <c r="B21" s="196" t="s">
        <v>23</v>
      </c>
      <c r="C21" s="197">
        <f>SUM(C10:C20)</f>
        <v>200000</v>
      </c>
      <c r="D21" s="197">
        <f>SUM(D10:D20)</f>
        <v>173913.04347826086</v>
      </c>
      <c r="E21" s="197">
        <f>SUM(E10:E20)</f>
        <v>171327</v>
      </c>
      <c r="F21" s="198">
        <f t="shared" si="0"/>
        <v>0.98513024999999999</v>
      </c>
      <c r="G21" s="199"/>
    </row>
    <row r="22" spans="2:11" ht="16.5" customHeight="1" x14ac:dyDescent="0.2">
      <c r="B22" s="199"/>
      <c r="C22" s="199"/>
      <c r="D22" s="199"/>
      <c r="E22" s="199"/>
      <c r="F22" s="199"/>
      <c r="G22" s="199"/>
    </row>
    <row r="23" spans="2:11" ht="16.5" customHeight="1" x14ac:dyDescent="0.2">
      <c r="B23" s="333" t="s">
        <v>29</v>
      </c>
      <c r="C23" s="333"/>
      <c r="D23" s="333"/>
      <c r="E23" s="333"/>
      <c r="F23" s="333"/>
      <c r="G23" s="333"/>
    </row>
    <row r="24" spans="2:11" ht="16.5" customHeight="1" x14ac:dyDescent="0.2">
      <c r="B24" s="200" t="s">
        <v>28</v>
      </c>
      <c r="C24" s="201" t="s">
        <v>30</v>
      </c>
      <c r="D24" s="202" t="s">
        <v>31</v>
      </c>
      <c r="E24" s="202" t="s">
        <v>32</v>
      </c>
      <c r="F24" s="201" t="s">
        <v>33</v>
      </c>
      <c r="G24" s="203" t="s">
        <v>34</v>
      </c>
    </row>
    <row r="25" spans="2:11" ht="16.5" customHeight="1" x14ac:dyDescent="0.2">
      <c r="B25" s="204" t="str">
        <f>B10</f>
        <v>FB LEAD GEN - WIDE - FORMENTOR 1.5</v>
      </c>
      <c r="C25" s="205">
        <v>140</v>
      </c>
      <c r="D25" s="206">
        <f>D10/C25</f>
        <v>117.20496894409939</v>
      </c>
      <c r="E25" s="206">
        <f>J45</f>
        <v>101</v>
      </c>
      <c r="F25" s="193">
        <f>L45</f>
        <v>156.98019801980197</v>
      </c>
      <c r="G25" s="207">
        <f t="shared" ref="G25:G35" si="3">E25/D25</f>
        <v>0.86173820879703222</v>
      </c>
      <c r="J25" s="189"/>
      <c r="K25" s="189"/>
    </row>
    <row r="26" spans="2:11" ht="16.5" customHeight="1" x14ac:dyDescent="0.2">
      <c r="B26" s="204" t="str">
        <f t="shared" ref="B26:B35" si="4">B11</f>
        <v>FB LEAD GEN - WIDE - FORMENTOR PHEV</v>
      </c>
      <c r="C26" s="205">
        <v>170</v>
      </c>
      <c r="D26" s="206">
        <f t="shared" ref="D26:D35" si="5">D11/C26</f>
        <v>40.869565217391305</v>
      </c>
      <c r="E26" s="206">
        <f t="shared" ref="E26:E34" si="6">J46</f>
        <v>31</v>
      </c>
      <c r="F26" s="193">
        <f t="shared" ref="F26:F34" si="7">L46</f>
        <v>224.45161290322579</v>
      </c>
      <c r="G26" s="207">
        <f t="shared" si="3"/>
        <v>0.75851063829787235</v>
      </c>
      <c r="J26" s="191"/>
      <c r="K26" s="191"/>
    </row>
    <row r="27" spans="2:11" ht="16.5" customHeight="1" x14ac:dyDescent="0.2">
      <c r="B27" s="204" t="str">
        <f t="shared" si="4"/>
        <v>FB LEAD GEN - WIDE - FORMENTOR VZ</v>
      </c>
      <c r="C27" s="205">
        <v>190</v>
      </c>
      <c r="D27" s="206">
        <f t="shared" si="5"/>
        <v>87.935926773455392</v>
      </c>
      <c r="E27" s="206">
        <f t="shared" si="6"/>
        <v>93</v>
      </c>
      <c r="F27" s="193">
        <f t="shared" si="7"/>
        <v>177.32258064516128</v>
      </c>
      <c r="G27" s="207">
        <f t="shared" si="3"/>
        <v>1.0575882169251585</v>
      </c>
      <c r="J27" s="195"/>
      <c r="K27" s="195"/>
    </row>
    <row r="28" spans="2:11" ht="16.5" customHeight="1" x14ac:dyDescent="0.2">
      <c r="B28" s="204" t="str">
        <f t="shared" si="4"/>
        <v>FB LEAD GEN - DATA + LAL</v>
      </c>
      <c r="C28" s="205">
        <v>180</v>
      </c>
      <c r="D28" s="206">
        <f t="shared" si="5"/>
        <v>28.985507246376816</v>
      </c>
      <c r="E28" s="206">
        <f t="shared" si="6"/>
        <v>35</v>
      </c>
      <c r="F28" s="193">
        <f t="shared" si="7"/>
        <v>164.57142857142858</v>
      </c>
      <c r="G28" s="207">
        <f t="shared" si="3"/>
        <v>1.2074999999999998</v>
      </c>
    </row>
    <row r="29" spans="2:11" ht="16.5" customHeight="1" x14ac:dyDescent="0.2">
      <c r="B29" s="204" t="str">
        <f t="shared" si="4"/>
        <v>FB LEAD GEN - REMARKETING</v>
      </c>
      <c r="C29" s="205">
        <v>160</v>
      </c>
      <c r="D29" s="206">
        <f t="shared" si="5"/>
        <v>274.45652173913044</v>
      </c>
      <c r="E29" s="206">
        <f t="shared" si="6"/>
        <v>262</v>
      </c>
      <c r="F29" s="193">
        <f t="shared" si="7"/>
        <v>165.45419847328245</v>
      </c>
      <c r="G29" s="207">
        <f t="shared" si="3"/>
        <v>0.95461386138613857</v>
      </c>
    </row>
    <row r="30" spans="2:11" ht="16.5" customHeight="1" x14ac:dyDescent="0.2">
      <c r="B30" s="208" t="str">
        <f t="shared" si="4"/>
        <v>FB LEAD GEN - REMARKETING - ICAR</v>
      </c>
      <c r="C30" s="209">
        <v>180</v>
      </c>
      <c r="D30" s="210">
        <f t="shared" si="5"/>
        <v>9.9710144927536231</v>
      </c>
      <c r="E30" s="210">
        <f t="shared" si="6"/>
        <v>5</v>
      </c>
      <c r="F30" s="211">
        <f t="shared" si="7"/>
        <v>359</v>
      </c>
      <c r="G30" s="207">
        <f t="shared" si="3"/>
        <v>0.50145348837209303</v>
      </c>
    </row>
    <row r="31" spans="2:11" ht="16.5" customHeight="1" x14ac:dyDescent="0.2">
      <c r="B31" s="208" t="str">
        <f t="shared" si="4"/>
        <v>FB LEAD GEN - REMARKETING - AUTO</v>
      </c>
      <c r="C31" s="209">
        <v>180</v>
      </c>
      <c r="D31" s="210">
        <f t="shared" si="5"/>
        <v>9.9806763285024171</v>
      </c>
      <c r="E31" s="210">
        <f t="shared" si="6"/>
        <v>5</v>
      </c>
      <c r="F31" s="211">
        <f t="shared" si="7"/>
        <v>359.2</v>
      </c>
      <c r="G31" s="207">
        <f t="shared" si="3"/>
        <v>0.50096805421103574</v>
      </c>
    </row>
    <row r="32" spans="2:11" ht="16.5" customHeight="1" x14ac:dyDescent="0.2">
      <c r="B32" s="204" t="str">
        <f t="shared" si="4"/>
        <v>FB LEAD GEN - PERFORMENS + LAL DATA PERFORMENS</v>
      </c>
      <c r="C32" s="205">
        <v>250</v>
      </c>
      <c r="D32" s="206">
        <f t="shared" si="5"/>
        <v>81.739130434782609</v>
      </c>
      <c r="E32" s="206">
        <f t="shared" si="6"/>
        <v>79</v>
      </c>
      <c r="F32" s="193">
        <f t="shared" si="7"/>
        <v>256.82278481012656</v>
      </c>
      <c r="G32" s="207">
        <f t="shared" si="3"/>
        <v>0.96648936170212763</v>
      </c>
    </row>
    <row r="33" spans="2:16" ht="16.5" customHeight="1" x14ac:dyDescent="0.2">
      <c r="B33" s="204" t="str">
        <f t="shared" si="4"/>
        <v>FB LEAD GEN - OXILON</v>
      </c>
      <c r="C33" s="205">
        <v>220</v>
      </c>
      <c r="D33" s="206">
        <f t="shared" si="5"/>
        <v>68.260869565217405</v>
      </c>
      <c r="E33" s="206">
        <f t="shared" si="6"/>
        <v>57</v>
      </c>
      <c r="F33" s="193">
        <f t="shared" si="7"/>
        <v>264.28070175438597</v>
      </c>
      <c r="G33" s="207">
        <f t="shared" si="3"/>
        <v>0.83503184713375778</v>
      </c>
    </row>
    <row r="34" spans="2:16" ht="15.75" customHeight="1" x14ac:dyDescent="0.2">
      <c r="B34" s="204" t="str">
        <f t="shared" si="4"/>
        <v>FB LEAD GEN - INMARKET competitors</v>
      </c>
      <c r="C34" s="205">
        <v>180</v>
      </c>
      <c r="D34" s="206">
        <f t="shared" si="5"/>
        <v>108.82125603864735</v>
      </c>
      <c r="E34" s="206">
        <f t="shared" si="6"/>
        <v>89</v>
      </c>
      <c r="F34" s="193">
        <f t="shared" si="7"/>
        <v>220.14606741573033</v>
      </c>
      <c r="G34" s="207">
        <f t="shared" si="3"/>
        <v>0.81785492319985786</v>
      </c>
    </row>
    <row r="35" spans="2:16" ht="16.5" customHeight="1" x14ac:dyDescent="0.2">
      <c r="B35" s="204" t="str">
        <f t="shared" si="4"/>
        <v>search</v>
      </c>
      <c r="C35" s="205">
        <v>150</v>
      </c>
      <c r="D35" s="206">
        <f t="shared" si="5"/>
        <v>173.91304347826087</v>
      </c>
      <c r="E35" s="206">
        <f>K67</f>
        <v>198</v>
      </c>
      <c r="F35" s="193">
        <f>M67</f>
        <v>123.11616161616162</v>
      </c>
      <c r="G35" s="207">
        <f t="shared" si="3"/>
        <v>1.1385000000000001</v>
      </c>
    </row>
    <row r="36" spans="2:16" ht="16.5" customHeight="1" x14ac:dyDescent="0.2">
      <c r="B36" s="212" t="s">
        <v>23</v>
      </c>
      <c r="C36" s="213">
        <f>D21/D36</f>
        <v>173.54192749227619</v>
      </c>
      <c r="D36" s="214">
        <f>SUM(D25:D35)</f>
        <v>1002.1384802586176</v>
      </c>
      <c r="E36" s="214">
        <f>SUM(E25:E35)</f>
        <v>955</v>
      </c>
      <c r="F36" s="213">
        <f>E21/E36</f>
        <v>179.4</v>
      </c>
      <c r="G36" s="215">
        <f>E36/D36</f>
        <v>0.95296210934196157</v>
      </c>
    </row>
    <row r="38" spans="2:16" ht="12.75" x14ac:dyDescent="0.2">
      <c r="I38" s="199"/>
      <c r="J38" s="199"/>
    </row>
    <row r="39" spans="2:16" ht="16.5" customHeight="1" x14ac:dyDescent="0.2">
      <c r="B39" s="340" t="s">
        <v>54</v>
      </c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</row>
    <row r="40" spans="2:16" ht="16.5" customHeight="1" x14ac:dyDescent="0.2"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</row>
    <row r="43" spans="2:16" ht="16.5" customHeight="1" x14ac:dyDescent="0.2">
      <c r="B43" s="333" t="s">
        <v>87</v>
      </c>
      <c r="C43" s="333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3"/>
      <c r="O43" s="333"/>
      <c r="P43" s="333"/>
    </row>
    <row r="44" spans="2:16" ht="16.5" customHeight="1" x14ac:dyDescent="0.2">
      <c r="B44" s="200" t="s">
        <v>12</v>
      </c>
      <c r="C44" s="200" t="s">
        <v>13</v>
      </c>
      <c r="D44" s="200" t="s">
        <v>14</v>
      </c>
      <c r="E44" s="200" t="s">
        <v>15</v>
      </c>
      <c r="F44" s="200" t="s">
        <v>16</v>
      </c>
      <c r="G44" s="200" t="s">
        <v>17</v>
      </c>
      <c r="H44" s="200" t="s">
        <v>18</v>
      </c>
      <c r="I44" s="200" t="s">
        <v>19</v>
      </c>
      <c r="J44" s="200" t="s">
        <v>22</v>
      </c>
      <c r="K44" s="200" t="s">
        <v>24</v>
      </c>
      <c r="L44" s="200" t="s">
        <v>25</v>
      </c>
      <c r="M44" s="200" t="s">
        <v>277</v>
      </c>
      <c r="N44" s="200" t="s">
        <v>278</v>
      </c>
      <c r="O44" s="200" t="s">
        <v>279</v>
      </c>
      <c r="P44" s="200" t="s">
        <v>280</v>
      </c>
    </row>
    <row r="45" spans="2:16" ht="16.5" customHeight="1" x14ac:dyDescent="0.2">
      <c r="B45" s="204" t="str">
        <f>B25</f>
        <v>FB LEAD GEN - WIDE - FORMENTOR 1.5</v>
      </c>
      <c r="C45" s="205">
        <v>15855</v>
      </c>
      <c r="D45" s="206">
        <v>727567</v>
      </c>
      <c r="E45" s="206">
        <v>270693</v>
      </c>
      <c r="F45" s="216">
        <v>2.8</v>
      </c>
      <c r="G45" s="206">
        <v>2676</v>
      </c>
      <c r="H45" s="207">
        <f>G45/D45</f>
        <v>3.6780117844817041E-3</v>
      </c>
      <c r="I45" s="217">
        <f>C45/G45</f>
        <v>5.9248878923766819</v>
      </c>
      <c r="J45" s="206">
        <v>101</v>
      </c>
      <c r="K45" s="207">
        <f>J45/G45</f>
        <v>3.7742899850523169E-2</v>
      </c>
      <c r="L45" s="205">
        <f>IFERROR(C45/J45,"-")</f>
        <v>156.98019801980197</v>
      </c>
      <c r="M45" s="206">
        <v>16</v>
      </c>
      <c r="N45" s="205">
        <f>C45/M45</f>
        <v>990.9375</v>
      </c>
      <c r="O45" s="206">
        <v>4</v>
      </c>
      <c r="P45" s="205">
        <f>C45/O45</f>
        <v>3963.75</v>
      </c>
    </row>
    <row r="46" spans="2:16" ht="16.5" customHeight="1" x14ac:dyDescent="0.2">
      <c r="B46" s="204" t="str">
        <f t="shared" ref="B46:B54" si="8">B26</f>
        <v>FB LEAD GEN - WIDE - FORMENTOR PHEV</v>
      </c>
      <c r="C46" s="205">
        <v>6958</v>
      </c>
      <c r="D46" s="206">
        <v>181814</v>
      </c>
      <c r="E46" s="206">
        <v>74536</v>
      </c>
      <c r="F46" s="216">
        <v>2.44</v>
      </c>
      <c r="G46" s="206">
        <v>924</v>
      </c>
      <c r="H46" s="207">
        <f t="shared" ref="H46:H54" si="9">G46/D46</f>
        <v>5.0821168886884399E-3</v>
      </c>
      <c r="I46" s="217">
        <f t="shared" ref="I46:I54" si="10">C46/G46</f>
        <v>7.5303030303030303</v>
      </c>
      <c r="J46" s="206">
        <v>31</v>
      </c>
      <c r="K46" s="207">
        <f t="shared" ref="K46:K54" si="11">J46/G46</f>
        <v>3.3549783549783552E-2</v>
      </c>
      <c r="L46" s="205">
        <f t="shared" ref="L46:L54" si="12">IFERROR(C46/J46,"-")</f>
        <v>224.45161290322579</v>
      </c>
      <c r="M46" s="206">
        <v>12</v>
      </c>
      <c r="N46" s="205">
        <f t="shared" ref="N46:N55" si="13">C46/M46</f>
        <v>579.83333333333337</v>
      </c>
      <c r="O46" s="206">
        <v>3</v>
      </c>
      <c r="P46" s="205">
        <f t="shared" ref="P46:P55" si="14">C46/O46</f>
        <v>2319.3333333333335</v>
      </c>
    </row>
    <row r="47" spans="2:16" ht="16.5" customHeight="1" x14ac:dyDescent="0.2">
      <c r="B47" s="204" t="str">
        <f t="shared" si="8"/>
        <v>FB LEAD GEN - WIDE - FORMENTOR VZ</v>
      </c>
      <c r="C47" s="205">
        <v>16491</v>
      </c>
      <c r="D47" s="206">
        <v>974660</v>
      </c>
      <c r="E47" s="206">
        <v>289952</v>
      </c>
      <c r="F47" s="216">
        <v>3.51</v>
      </c>
      <c r="G47" s="206">
        <v>3662</v>
      </c>
      <c r="H47" s="207">
        <f t="shared" si="9"/>
        <v>3.7572076416391357E-3</v>
      </c>
      <c r="I47" s="217">
        <f t="shared" si="10"/>
        <v>4.5032768978700162</v>
      </c>
      <c r="J47" s="206">
        <v>93</v>
      </c>
      <c r="K47" s="207">
        <f t="shared" si="11"/>
        <v>2.5395958492626981E-2</v>
      </c>
      <c r="L47" s="205">
        <f t="shared" si="12"/>
        <v>177.32258064516128</v>
      </c>
      <c r="M47" s="206">
        <v>13</v>
      </c>
      <c r="N47" s="205">
        <f t="shared" si="13"/>
        <v>1268.5384615384614</v>
      </c>
      <c r="O47" s="206">
        <v>2</v>
      </c>
      <c r="P47" s="205">
        <f t="shared" si="14"/>
        <v>8245.5</v>
      </c>
    </row>
    <row r="48" spans="2:16" ht="16.5" customHeight="1" x14ac:dyDescent="0.2">
      <c r="B48" s="204" t="str">
        <f t="shared" si="8"/>
        <v>FB LEAD GEN - DATA + LAL</v>
      </c>
      <c r="C48" s="205">
        <v>5760</v>
      </c>
      <c r="D48" s="206">
        <v>80571</v>
      </c>
      <c r="E48" s="206">
        <v>27208</v>
      </c>
      <c r="F48" s="216">
        <v>2.84</v>
      </c>
      <c r="G48" s="206">
        <v>444</v>
      </c>
      <c r="H48" s="207">
        <f t="shared" si="9"/>
        <v>5.5106676099340958E-3</v>
      </c>
      <c r="I48" s="217">
        <f t="shared" si="10"/>
        <v>12.972972972972974</v>
      </c>
      <c r="J48" s="206">
        <v>35</v>
      </c>
      <c r="K48" s="207">
        <f t="shared" si="11"/>
        <v>7.8828828828828829E-2</v>
      </c>
      <c r="L48" s="205">
        <f t="shared" si="12"/>
        <v>164.57142857142858</v>
      </c>
      <c r="M48" s="206">
        <v>5</v>
      </c>
      <c r="N48" s="205">
        <f t="shared" si="13"/>
        <v>1152</v>
      </c>
      <c r="O48" s="206">
        <v>0</v>
      </c>
      <c r="P48" s="205" t="e">
        <f t="shared" si="14"/>
        <v>#DIV/0!</v>
      </c>
    </row>
    <row r="49" spans="2:17" ht="16.5" customHeight="1" x14ac:dyDescent="0.2">
      <c r="B49" s="204" t="str">
        <f t="shared" si="8"/>
        <v>FB LEAD GEN - REMARKETING</v>
      </c>
      <c r="C49" s="205">
        <v>43349</v>
      </c>
      <c r="D49" s="206">
        <v>1272528</v>
      </c>
      <c r="E49" s="206">
        <v>280340</v>
      </c>
      <c r="F49" s="216">
        <v>4.33</v>
      </c>
      <c r="G49" s="206">
        <v>5609</v>
      </c>
      <c r="H49" s="207">
        <f t="shared" si="9"/>
        <v>4.407761558095382E-3</v>
      </c>
      <c r="I49" s="217">
        <f t="shared" si="10"/>
        <v>7.7284720984132642</v>
      </c>
      <c r="J49" s="206">
        <v>262</v>
      </c>
      <c r="K49" s="207">
        <f t="shared" si="11"/>
        <v>4.6710643608486362E-2</v>
      </c>
      <c r="L49" s="205">
        <f t="shared" si="12"/>
        <v>165.45419847328245</v>
      </c>
      <c r="M49" s="206">
        <v>42</v>
      </c>
      <c r="N49" s="205">
        <f t="shared" si="13"/>
        <v>1032.1190476190477</v>
      </c>
      <c r="O49" s="206">
        <v>5</v>
      </c>
      <c r="P49" s="205">
        <f t="shared" si="14"/>
        <v>8669.7999999999993</v>
      </c>
    </row>
    <row r="50" spans="2:17" ht="16.5" customHeight="1" x14ac:dyDescent="0.2">
      <c r="B50" s="204" t="str">
        <f t="shared" si="8"/>
        <v>FB LEAD GEN - REMARKETING - ICAR</v>
      </c>
      <c r="C50" s="205">
        <v>1795</v>
      </c>
      <c r="D50" s="206">
        <v>32003</v>
      </c>
      <c r="E50" s="206">
        <v>3083</v>
      </c>
      <c r="F50" s="216">
        <v>10.38</v>
      </c>
      <c r="G50" s="206">
        <v>209</v>
      </c>
      <c r="H50" s="207">
        <f t="shared" si="9"/>
        <v>6.5306377527106834E-3</v>
      </c>
      <c r="I50" s="217">
        <f t="shared" si="10"/>
        <v>8.588516746411484</v>
      </c>
      <c r="J50" s="206">
        <v>5</v>
      </c>
      <c r="K50" s="207">
        <f t="shared" si="11"/>
        <v>2.3923444976076555E-2</v>
      </c>
      <c r="L50" s="205">
        <f t="shared" si="12"/>
        <v>359</v>
      </c>
      <c r="M50" s="206">
        <v>2</v>
      </c>
      <c r="N50" s="205">
        <f t="shared" si="13"/>
        <v>897.5</v>
      </c>
      <c r="O50" s="206">
        <v>1</v>
      </c>
      <c r="P50" s="205">
        <f t="shared" si="14"/>
        <v>1795</v>
      </c>
    </row>
    <row r="51" spans="2:17" ht="16.5" customHeight="1" x14ac:dyDescent="0.2">
      <c r="B51" s="204" t="str">
        <f t="shared" si="8"/>
        <v>FB LEAD GEN - REMARKETING - AUTO</v>
      </c>
      <c r="C51" s="205">
        <v>1796</v>
      </c>
      <c r="D51" s="206">
        <v>15497</v>
      </c>
      <c r="E51" s="206">
        <v>881</v>
      </c>
      <c r="F51" s="216">
        <v>17.59</v>
      </c>
      <c r="G51" s="206">
        <v>82</v>
      </c>
      <c r="H51" s="207">
        <f t="shared" si="9"/>
        <v>5.2913467122668902E-3</v>
      </c>
      <c r="I51" s="217">
        <f t="shared" si="10"/>
        <v>21.902439024390244</v>
      </c>
      <c r="J51" s="206">
        <v>5</v>
      </c>
      <c r="K51" s="207">
        <f t="shared" si="11"/>
        <v>6.097560975609756E-2</v>
      </c>
      <c r="L51" s="205">
        <f t="shared" si="12"/>
        <v>359.2</v>
      </c>
      <c r="M51" s="206">
        <v>2</v>
      </c>
      <c r="N51" s="205">
        <f t="shared" si="13"/>
        <v>898</v>
      </c>
      <c r="O51" s="206">
        <v>1</v>
      </c>
      <c r="P51" s="205">
        <f t="shared" si="14"/>
        <v>1796</v>
      </c>
    </row>
    <row r="52" spans="2:17" ht="16.5" customHeight="1" x14ac:dyDescent="0.2">
      <c r="B52" s="204" t="str">
        <f t="shared" si="8"/>
        <v>FB LEAD GEN - PERFORMENS + LAL DATA PERFORMENS</v>
      </c>
      <c r="C52" s="205">
        <v>20289</v>
      </c>
      <c r="D52" s="206">
        <v>823102</v>
      </c>
      <c r="E52" s="206">
        <v>262794</v>
      </c>
      <c r="F52" s="216">
        <v>2.95</v>
      </c>
      <c r="G52" s="206">
        <v>2718</v>
      </c>
      <c r="H52" s="207">
        <f t="shared" si="9"/>
        <v>3.3021423833255173E-3</v>
      </c>
      <c r="I52" s="217">
        <f t="shared" si="10"/>
        <v>7.4646799116997791</v>
      </c>
      <c r="J52" s="206">
        <v>79</v>
      </c>
      <c r="K52" s="207">
        <f t="shared" si="11"/>
        <v>2.9065489330389993E-2</v>
      </c>
      <c r="L52" s="205">
        <f t="shared" si="12"/>
        <v>256.82278481012656</v>
      </c>
      <c r="M52" s="206">
        <v>16</v>
      </c>
      <c r="N52" s="205">
        <f t="shared" si="13"/>
        <v>1268.0625</v>
      </c>
      <c r="O52" s="206">
        <v>1</v>
      </c>
      <c r="P52" s="205">
        <f t="shared" si="14"/>
        <v>20289</v>
      </c>
    </row>
    <row r="53" spans="2:17" ht="16.5" customHeight="1" x14ac:dyDescent="0.2">
      <c r="B53" s="204" t="str">
        <f t="shared" si="8"/>
        <v>FB LEAD GEN - OXILON</v>
      </c>
      <c r="C53" s="205">
        <v>15064</v>
      </c>
      <c r="D53" s="206">
        <v>466131</v>
      </c>
      <c r="E53" s="206">
        <v>104465</v>
      </c>
      <c r="F53" s="216">
        <v>4.32</v>
      </c>
      <c r="G53" s="206">
        <v>1508</v>
      </c>
      <c r="H53" s="207">
        <f t="shared" si="9"/>
        <v>3.235142052341509E-3</v>
      </c>
      <c r="I53" s="217">
        <f t="shared" si="10"/>
        <v>9.9893899204244025</v>
      </c>
      <c r="J53" s="206">
        <v>57</v>
      </c>
      <c r="K53" s="207">
        <f t="shared" si="11"/>
        <v>3.7798408488063658E-2</v>
      </c>
      <c r="L53" s="205">
        <f t="shared" si="12"/>
        <v>264.28070175438597</v>
      </c>
      <c r="M53" s="206">
        <v>15</v>
      </c>
      <c r="N53" s="205">
        <f t="shared" si="13"/>
        <v>1004.2666666666667</v>
      </c>
      <c r="O53" s="206">
        <v>2</v>
      </c>
      <c r="P53" s="205">
        <f t="shared" si="14"/>
        <v>7532</v>
      </c>
    </row>
    <row r="54" spans="2:17" ht="16.5" customHeight="1" x14ac:dyDescent="0.2">
      <c r="B54" s="204" t="str">
        <f t="shared" si="8"/>
        <v>FB LEAD GEN - INMARKET competitors</v>
      </c>
      <c r="C54" s="205">
        <v>19593</v>
      </c>
      <c r="D54" s="206">
        <v>741404</v>
      </c>
      <c r="E54" s="206">
        <v>252617</v>
      </c>
      <c r="F54" s="216">
        <v>2.88</v>
      </c>
      <c r="G54" s="206">
        <v>2674</v>
      </c>
      <c r="H54" s="207">
        <f t="shared" si="9"/>
        <v>3.6066705871562604E-3</v>
      </c>
      <c r="I54" s="217">
        <f t="shared" si="10"/>
        <v>7.327225130890052</v>
      </c>
      <c r="J54" s="206">
        <v>89</v>
      </c>
      <c r="K54" s="207">
        <f t="shared" si="11"/>
        <v>3.3283470456245329E-2</v>
      </c>
      <c r="L54" s="205">
        <f t="shared" si="12"/>
        <v>220.14606741573033</v>
      </c>
      <c r="M54" s="206">
        <v>18</v>
      </c>
      <c r="N54" s="205">
        <f t="shared" si="13"/>
        <v>1088.5</v>
      </c>
      <c r="O54" s="206">
        <v>1</v>
      </c>
      <c r="P54" s="205">
        <f t="shared" si="14"/>
        <v>19593</v>
      </c>
    </row>
    <row r="55" spans="2:17" ht="16.5" customHeight="1" x14ac:dyDescent="0.2">
      <c r="B55" s="218" t="s">
        <v>23</v>
      </c>
      <c r="C55" s="219">
        <f>SUM(C45:C54)</f>
        <v>146950</v>
      </c>
      <c r="D55" s="220">
        <f>SUM(D45:D54)</f>
        <v>5315277</v>
      </c>
      <c r="E55" s="220">
        <v>757938</v>
      </c>
      <c r="F55" s="221">
        <f>D55/E55</f>
        <v>7.0128123936258637</v>
      </c>
      <c r="G55" s="220">
        <f>SUM(G45:G54)</f>
        <v>20506</v>
      </c>
      <c r="H55" s="222">
        <f>G55/D55</f>
        <v>3.8579362844118944E-3</v>
      </c>
      <c r="I55" s="223">
        <f>C55/G55</f>
        <v>7.1661952599239251</v>
      </c>
      <c r="J55" s="220">
        <f>SUM(J45:J54)</f>
        <v>757</v>
      </c>
      <c r="K55" s="222">
        <f>J55/G55</f>
        <v>3.6916024578172245E-2</v>
      </c>
      <c r="L55" s="219">
        <f>C55/J55</f>
        <v>194.1215323645971</v>
      </c>
      <c r="M55" s="220">
        <f>SUM(M45:M54)</f>
        <v>141</v>
      </c>
      <c r="N55" s="219">
        <f t="shared" si="13"/>
        <v>1042.1985815602836</v>
      </c>
      <c r="O55" s="220">
        <f>SUM(O45:O54)</f>
        <v>20</v>
      </c>
      <c r="P55" s="219">
        <f t="shared" si="14"/>
        <v>7347.5</v>
      </c>
    </row>
    <row r="57" spans="2:17" ht="16.5" customHeight="1" x14ac:dyDescent="0.2">
      <c r="B57" s="333" t="s">
        <v>26</v>
      </c>
      <c r="C57" s="333"/>
      <c r="D57" s="333"/>
      <c r="E57" s="333"/>
      <c r="F57" s="333"/>
      <c r="G57" s="333"/>
      <c r="H57" s="333"/>
      <c r="I57" s="333"/>
      <c r="J57" s="333"/>
      <c r="K57" s="333"/>
      <c r="L57" s="333"/>
      <c r="M57" s="333"/>
      <c r="N57" s="333"/>
      <c r="O57" s="333"/>
      <c r="P57" s="333"/>
      <c r="Q57" s="333"/>
    </row>
    <row r="58" spans="2:17" ht="16.5" customHeight="1" x14ac:dyDescent="0.2">
      <c r="B58" s="200" t="s">
        <v>12</v>
      </c>
      <c r="C58" s="200" t="s">
        <v>13</v>
      </c>
      <c r="D58" s="200" t="s">
        <v>14</v>
      </c>
      <c r="E58" s="200" t="s">
        <v>17</v>
      </c>
      <c r="F58" s="200" t="s">
        <v>18</v>
      </c>
      <c r="G58" s="200" t="s">
        <v>19</v>
      </c>
      <c r="H58" s="200" t="s">
        <v>281</v>
      </c>
      <c r="I58" s="200" t="s">
        <v>20</v>
      </c>
      <c r="J58" s="200" t="s">
        <v>21</v>
      </c>
      <c r="K58" s="200" t="s">
        <v>22</v>
      </c>
      <c r="L58" s="200" t="s">
        <v>24</v>
      </c>
      <c r="M58" s="200" t="s">
        <v>25</v>
      </c>
      <c r="N58" s="200" t="s">
        <v>277</v>
      </c>
      <c r="O58" s="200" t="s">
        <v>278</v>
      </c>
      <c r="P58" s="200" t="s">
        <v>279</v>
      </c>
      <c r="Q58" s="200" t="s">
        <v>280</v>
      </c>
    </row>
    <row r="59" spans="2:17" ht="16.5" customHeight="1" x14ac:dyDescent="0.2">
      <c r="B59" s="224" t="s">
        <v>59</v>
      </c>
      <c r="C59" s="205">
        <v>12171</v>
      </c>
      <c r="D59" s="206">
        <v>18227</v>
      </c>
      <c r="E59" s="206">
        <v>9319</v>
      </c>
      <c r="F59" s="207">
        <f>E59/D59</f>
        <v>0.51127448290996869</v>
      </c>
      <c r="G59" s="217">
        <f>C59/E59</f>
        <v>1.3060414207532998</v>
      </c>
      <c r="H59" s="225">
        <v>0.97</v>
      </c>
      <c r="I59" s="206">
        <v>47</v>
      </c>
      <c r="J59" s="206">
        <v>55</v>
      </c>
      <c r="K59" s="206">
        <f>I59+J59</f>
        <v>102</v>
      </c>
      <c r="L59" s="207">
        <f t="shared" ref="L59:L67" si="15">K59/E59</f>
        <v>1.0945380405622922E-2</v>
      </c>
      <c r="M59" s="205">
        <f t="shared" ref="M59:M66" si="16">IFERROR(C59/K59,"-")</f>
        <v>119.32352941176471</v>
      </c>
      <c r="N59" s="206">
        <v>27</v>
      </c>
      <c r="O59" s="205">
        <f>C59/N59</f>
        <v>450.77777777777777</v>
      </c>
      <c r="P59" s="206">
        <v>8</v>
      </c>
      <c r="Q59" s="205">
        <f>C59/P59</f>
        <v>1521.375</v>
      </c>
    </row>
    <row r="60" spans="2:17" ht="16.5" customHeight="1" x14ac:dyDescent="0.2">
      <c r="B60" s="224" t="s">
        <v>60</v>
      </c>
      <c r="C60" s="205">
        <v>2281</v>
      </c>
      <c r="D60" s="206">
        <v>7272</v>
      </c>
      <c r="E60" s="206">
        <v>2824</v>
      </c>
      <c r="F60" s="207">
        <f t="shared" ref="F60:F67" si="17">E60/D60</f>
        <v>0.38833883388338836</v>
      </c>
      <c r="G60" s="217">
        <f t="shared" ref="G60:G66" si="18">C60/E60</f>
        <v>0.80771954674220958</v>
      </c>
      <c r="H60" s="225">
        <v>0.59</v>
      </c>
      <c r="I60" s="206">
        <v>19</v>
      </c>
      <c r="J60" s="206">
        <v>21</v>
      </c>
      <c r="K60" s="206">
        <f t="shared" ref="K60:K66" si="19">I60+J60</f>
        <v>40</v>
      </c>
      <c r="L60" s="207">
        <f t="shared" si="15"/>
        <v>1.4164305949008499E-2</v>
      </c>
      <c r="M60" s="205">
        <f t="shared" si="16"/>
        <v>57.024999999999999</v>
      </c>
      <c r="N60" s="206">
        <v>10</v>
      </c>
      <c r="O60" s="205">
        <f t="shared" ref="O60:O66" si="20">C60/N60</f>
        <v>228.1</v>
      </c>
      <c r="P60" s="206">
        <v>3</v>
      </c>
      <c r="Q60" s="205">
        <f t="shared" ref="Q60:Q66" si="21">C60/P60</f>
        <v>760.33333333333337</v>
      </c>
    </row>
    <row r="61" spans="2:17" ht="16.5" customHeight="1" x14ac:dyDescent="0.2">
      <c r="B61" s="224" t="s">
        <v>61</v>
      </c>
      <c r="C61" s="205">
        <v>5187</v>
      </c>
      <c r="D61" s="206">
        <v>8293</v>
      </c>
      <c r="E61" s="206">
        <v>3400</v>
      </c>
      <c r="F61" s="207">
        <f t="shared" si="17"/>
        <v>0.40998432412878333</v>
      </c>
      <c r="G61" s="217">
        <f t="shared" si="18"/>
        <v>1.5255882352941177</v>
      </c>
      <c r="H61" s="225">
        <v>0.93</v>
      </c>
      <c r="I61" s="206">
        <v>24</v>
      </c>
      <c r="J61" s="206">
        <v>9</v>
      </c>
      <c r="K61" s="206">
        <f t="shared" si="19"/>
        <v>33</v>
      </c>
      <c r="L61" s="207">
        <f t="shared" si="15"/>
        <v>9.705882352941177E-3</v>
      </c>
      <c r="M61" s="205">
        <f t="shared" si="16"/>
        <v>157.18181818181819</v>
      </c>
      <c r="N61" s="206">
        <v>16</v>
      </c>
      <c r="O61" s="205">
        <f t="shared" si="20"/>
        <v>324.1875</v>
      </c>
      <c r="P61" s="206">
        <v>2</v>
      </c>
      <c r="Q61" s="205">
        <f t="shared" si="21"/>
        <v>2593.5</v>
      </c>
    </row>
    <row r="62" spans="2:17" ht="16.5" customHeight="1" x14ac:dyDescent="0.2">
      <c r="B62" s="224" t="s">
        <v>62</v>
      </c>
      <c r="C62" s="205">
        <v>2128</v>
      </c>
      <c r="D62" s="206">
        <v>2697</v>
      </c>
      <c r="E62" s="206">
        <v>1180</v>
      </c>
      <c r="F62" s="207">
        <f t="shared" si="17"/>
        <v>0.43752317389692252</v>
      </c>
      <c r="G62" s="217">
        <f t="shared" si="18"/>
        <v>1.8033898305084746</v>
      </c>
      <c r="H62" s="225">
        <v>0.92</v>
      </c>
      <c r="I62" s="206">
        <v>5</v>
      </c>
      <c r="J62" s="206">
        <v>3</v>
      </c>
      <c r="K62" s="206">
        <f t="shared" si="19"/>
        <v>8</v>
      </c>
      <c r="L62" s="207">
        <f t="shared" si="15"/>
        <v>6.7796610169491523E-3</v>
      </c>
      <c r="M62" s="205">
        <f t="shared" si="16"/>
        <v>266</v>
      </c>
      <c r="N62" s="206">
        <v>3</v>
      </c>
      <c r="O62" s="205">
        <f t="shared" si="20"/>
        <v>709.33333333333337</v>
      </c>
      <c r="P62" s="206">
        <v>2</v>
      </c>
      <c r="Q62" s="205">
        <f t="shared" si="21"/>
        <v>1064</v>
      </c>
    </row>
    <row r="63" spans="2:17" ht="16.5" customHeight="1" x14ac:dyDescent="0.2">
      <c r="B63" s="224" t="s">
        <v>53</v>
      </c>
      <c r="C63" s="205">
        <v>368</v>
      </c>
      <c r="D63" s="206">
        <v>656</v>
      </c>
      <c r="E63" s="206">
        <v>268</v>
      </c>
      <c r="F63" s="207">
        <f t="shared" si="17"/>
        <v>0.40853658536585363</v>
      </c>
      <c r="G63" s="217">
        <f t="shared" si="18"/>
        <v>1.3731343283582089</v>
      </c>
      <c r="H63" s="225">
        <v>0.84</v>
      </c>
      <c r="I63" s="206">
        <v>0</v>
      </c>
      <c r="J63" s="206">
        <v>1</v>
      </c>
      <c r="K63" s="206">
        <f t="shared" si="19"/>
        <v>1</v>
      </c>
      <c r="L63" s="207">
        <f t="shared" si="15"/>
        <v>3.7313432835820895E-3</v>
      </c>
      <c r="M63" s="205">
        <f t="shared" si="16"/>
        <v>368</v>
      </c>
      <c r="N63" s="206">
        <v>0</v>
      </c>
      <c r="O63" s="205" t="e">
        <f t="shared" si="20"/>
        <v>#DIV/0!</v>
      </c>
      <c r="P63" s="206">
        <v>0</v>
      </c>
      <c r="Q63" s="205" t="e">
        <f t="shared" si="21"/>
        <v>#DIV/0!</v>
      </c>
    </row>
    <row r="64" spans="2:17" ht="16.5" customHeight="1" x14ac:dyDescent="0.2">
      <c r="B64" s="224" t="s">
        <v>63</v>
      </c>
      <c r="C64" s="205">
        <v>495</v>
      </c>
      <c r="D64" s="206">
        <v>904</v>
      </c>
      <c r="E64" s="206">
        <v>453</v>
      </c>
      <c r="F64" s="207">
        <f t="shared" si="17"/>
        <v>0.50110619469026552</v>
      </c>
      <c r="G64" s="217">
        <f t="shared" si="18"/>
        <v>1.0927152317880795</v>
      </c>
      <c r="H64" s="225">
        <v>0.92</v>
      </c>
      <c r="I64" s="206">
        <v>1</v>
      </c>
      <c r="J64" s="206">
        <v>0</v>
      </c>
      <c r="K64" s="206">
        <f t="shared" si="19"/>
        <v>1</v>
      </c>
      <c r="L64" s="207">
        <f t="shared" si="15"/>
        <v>2.2075055187637969E-3</v>
      </c>
      <c r="M64" s="205">
        <f t="shared" si="16"/>
        <v>495</v>
      </c>
      <c r="N64" s="206">
        <v>1</v>
      </c>
      <c r="O64" s="205">
        <f t="shared" si="20"/>
        <v>495</v>
      </c>
      <c r="P64" s="206">
        <v>0</v>
      </c>
      <c r="Q64" s="205" t="e">
        <f t="shared" si="21"/>
        <v>#DIV/0!</v>
      </c>
    </row>
    <row r="65" spans="2:17" ht="16.5" customHeight="1" x14ac:dyDescent="0.2">
      <c r="B65" s="224" t="s">
        <v>57</v>
      </c>
      <c r="C65" s="205">
        <v>176</v>
      </c>
      <c r="D65" s="206">
        <v>100</v>
      </c>
      <c r="E65" s="206">
        <v>52</v>
      </c>
      <c r="F65" s="207">
        <f t="shared" si="17"/>
        <v>0.52</v>
      </c>
      <c r="G65" s="217">
        <f t="shared" si="18"/>
        <v>3.3846153846153846</v>
      </c>
      <c r="H65" s="225">
        <v>1</v>
      </c>
      <c r="I65" s="206">
        <v>1</v>
      </c>
      <c r="J65" s="206">
        <v>1</v>
      </c>
      <c r="K65" s="206">
        <f t="shared" si="19"/>
        <v>2</v>
      </c>
      <c r="L65" s="207">
        <f t="shared" si="15"/>
        <v>3.8461538461538464E-2</v>
      </c>
      <c r="M65" s="205">
        <f t="shared" si="16"/>
        <v>88</v>
      </c>
      <c r="N65" s="206">
        <v>1</v>
      </c>
      <c r="O65" s="205">
        <f t="shared" si="20"/>
        <v>176</v>
      </c>
      <c r="P65" s="206">
        <v>0</v>
      </c>
      <c r="Q65" s="205" t="e">
        <f t="shared" si="21"/>
        <v>#DIV/0!</v>
      </c>
    </row>
    <row r="66" spans="2:17" ht="16.5" customHeight="1" x14ac:dyDescent="0.2">
      <c r="B66" s="224" t="s">
        <v>64</v>
      </c>
      <c r="C66" s="205">
        <v>1571</v>
      </c>
      <c r="D66" s="206">
        <v>1950</v>
      </c>
      <c r="E66" s="206">
        <v>105</v>
      </c>
      <c r="F66" s="207">
        <f t="shared" si="17"/>
        <v>5.3846153846153849E-2</v>
      </c>
      <c r="G66" s="217">
        <f t="shared" si="18"/>
        <v>14.961904761904762</v>
      </c>
      <c r="H66" s="225">
        <v>0.12</v>
      </c>
      <c r="I66" s="206">
        <v>1</v>
      </c>
      <c r="J66" s="206">
        <v>10</v>
      </c>
      <c r="K66" s="206">
        <f t="shared" si="19"/>
        <v>11</v>
      </c>
      <c r="L66" s="207">
        <f t="shared" si="15"/>
        <v>0.10476190476190476</v>
      </c>
      <c r="M66" s="205">
        <f t="shared" si="16"/>
        <v>142.81818181818181</v>
      </c>
      <c r="N66" s="206">
        <v>1</v>
      </c>
      <c r="O66" s="205">
        <f t="shared" si="20"/>
        <v>1571</v>
      </c>
      <c r="P66" s="206">
        <v>0</v>
      </c>
      <c r="Q66" s="205" t="e">
        <f t="shared" si="21"/>
        <v>#DIV/0!</v>
      </c>
    </row>
    <row r="67" spans="2:17" ht="16.5" customHeight="1" x14ac:dyDescent="0.2">
      <c r="B67" s="218" t="s">
        <v>23</v>
      </c>
      <c r="C67" s="219">
        <f>SUM(C59:C66)</f>
        <v>24377</v>
      </c>
      <c r="D67" s="220">
        <f>SUM(D59:D66)</f>
        <v>40099</v>
      </c>
      <c r="E67" s="220">
        <f>SUM(E59:E66)</f>
        <v>17601</v>
      </c>
      <c r="F67" s="222">
        <f t="shared" si="17"/>
        <v>0.43893862689842639</v>
      </c>
      <c r="G67" s="223">
        <f>C67/E67</f>
        <v>1.3849781262428271</v>
      </c>
      <c r="H67" s="226">
        <v>0.85</v>
      </c>
      <c r="I67" s="220">
        <f>SUM(I59:I66)</f>
        <v>98</v>
      </c>
      <c r="J67" s="220">
        <f>SUM(J59:J66)</f>
        <v>100</v>
      </c>
      <c r="K67" s="220">
        <f>SUM(K59:K66)</f>
        <v>198</v>
      </c>
      <c r="L67" s="222">
        <f t="shared" si="15"/>
        <v>1.1249360831770923E-2</v>
      </c>
      <c r="M67" s="219">
        <f>C67/K67</f>
        <v>123.11616161616162</v>
      </c>
      <c r="N67" s="220">
        <f>SUM(N59:N66)</f>
        <v>59</v>
      </c>
      <c r="O67" s="219">
        <f>C67/N67</f>
        <v>413.16949152542372</v>
      </c>
      <c r="P67" s="220">
        <f>SUM(P59:P66)</f>
        <v>15</v>
      </c>
      <c r="Q67" s="219">
        <f>C67/P67</f>
        <v>1625.1333333333334</v>
      </c>
    </row>
    <row r="69" spans="2:17" ht="16.5" customHeight="1" x14ac:dyDescent="0.2">
      <c r="B69" s="340" t="s">
        <v>56</v>
      </c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</row>
    <row r="70" spans="2:17" ht="16.5" customHeight="1" x14ac:dyDescent="0.2">
      <c r="B70" s="340"/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0"/>
      <c r="N70" s="340"/>
      <c r="O70" s="340"/>
      <c r="P70" s="340"/>
      <c r="Q70" s="340"/>
    </row>
    <row r="72" spans="2:17" ht="16.5" customHeight="1" x14ac:dyDescent="0.2">
      <c r="B72" s="343" t="s">
        <v>82</v>
      </c>
      <c r="C72" s="344"/>
      <c r="D72" s="344"/>
      <c r="E72" s="344"/>
      <c r="F72" s="344"/>
      <c r="G72" s="344"/>
      <c r="H72" s="344"/>
      <c r="I72" s="344"/>
      <c r="J72" s="344"/>
      <c r="K72" s="344"/>
      <c r="L72" s="344"/>
      <c r="M72" s="344"/>
      <c r="N72" s="344"/>
    </row>
    <row r="73" spans="2:17" ht="16.5" customHeight="1" x14ac:dyDescent="0.2">
      <c r="B73" s="190" t="s">
        <v>35</v>
      </c>
      <c r="C73" s="190" t="s">
        <v>36</v>
      </c>
      <c r="D73" s="190" t="s">
        <v>37</v>
      </c>
      <c r="E73" s="190" t="s">
        <v>8</v>
      </c>
      <c r="F73" s="190" t="s">
        <v>18</v>
      </c>
      <c r="G73" s="190" t="s">
        <v>19</v>
      </c>
      <c r="H73" s="190" t="s">
        <v>2</v>
      </c>
      <c r="I73" s="190" t="s">
        <v>5</v>
      </c>
      <c r="J73" s="190" t="s">
        <v>38</v>
      </c>
      <c r="K73" s="200" t="s">
        <v>277</v>
      </c>
      <c r="L73" s="200" t="s">
        <v>278</v>
      </c>
      <c r="M73" s="200" t="s">
        <v>279</v>
      </c>
      <c r="N73" s="200" t="s">
        <v>280</v>
      </c>
    </row>
    <row r="74" spans="2:17" ht="16.5" customHeight="1" x14ac:dyDescent="0.2">
      <c r="B74" s="227" t="s">
        <v>79</v>
      </c>
      <c r="C74" s="193">
        <v>39304</v>
      </c>
      <c r="D74" s="228">
        <v>1884041</v>
      </c>
      <c r="E74" s="228">
        <v>7262</v>
      </c>
      <c r="F74" s="225">
        <f>E74/D74</f>
        <v>3.8544808738238713E-3</v>
      </c>
      <c r="G74" s="229">
        <f>C74/E74</f>
        <v>5.4122831175984576</v>
      </c>
      <c r="H74" s="227">
        <v>225</v>
      </c>
      <c r="I74" s="193">
        <f>IFERROR(C74/H74,"-")</f>
        <v>174.68444444444444</v>
      </c>
      <c r="J74" s="225">
        <f t="shared" ref="J74:J96" si="22">H74/E74</f>
        <v>3.0983200220324979E-2</v>
      </c>
      <c r="K74" s="206">
        <v>43</v>
      </c>
      <c r="L74" s="205">
        <f>C74/K74</f>
        <v>914.04651162790697</v>
      </c>
      <c r="M74" s="206">
        <v>9</v>
      </c>
      <c r="N74" s="205">
        <f>C74/M74</f>
        <v>4367.1111111111113</v>
      </c>
    </row>
    <row r="75" spans="2:17" ht="16.5" customHeight="1" x14ac:dyDescent="0.2">
      <c r="B75" s="227" t="s">
        <v>55</v>
      </c>
      <c r="C75" s="193">
        <v>38546</v>
      </c>
      <c r="D75" s="228">
        <v>1153487</v>
      </c>
      <c r="E75" s="228">
        <v>5008</v>
      </c>
      <c r="F75" s="225">
        <f t="shared" ref="F75:F96" si="23">E75/D75</f>
        <v>4.3416180676505243E-3</v>
      </c>
      <c r="G75" s="229">
        <f t="shared" ref="G75:G96" si="24">C75/E75</f>
        <v>7.6968849840255595</v>
      </c>
      <c r="H75" s="227">
        <v>239</v>
      </c>
      <c r="I75" s="193">
        <f t="shared" ref="I75:I95" si="25">IFERROR(C75/H75,"-")</f>
        <v>161.28033472803347</v>
      </c>
      <c r="J75" s="225">
        <f t="shared" si="22"/>
        <v>4.7723642172523964E-2</v>
      </c>
      <c r="K75" s="206">
        <v>35</v>
      </c>
      <c r="L75" s="205">
        <f t="shared" ref="L75:L95" si="26">C75/K75</f>
        <v>1101.3142857142857</v>
      </c>
      <c r="M75" s="206">
        <v>5</v>
      </c>
      <c r="N75" s="205">
        <f t="shared" ref="N75:N95" si="27">C75/M75</f>
        <v>7709.2</v>
      </c>
    </row>
    <row r="76" spans="2:17" ht="16.5" customHeight="1" x14ac:dyDescent="0.2">
      <c r="B76" s="227" t="s">
        <v>65</v>
      </c>
      <c r="C76" s="193">
        <v>14013</v>
      </c>
      <c r="D76" s="228">
        <v>443245</v>
      </c>
      <c r="E76" s="228">
        <v>1410</v>
      </c>
      <c r="F76" s="225">
        <f t="shared" si="23"/>
        <v>3.1810849530169547E-3</v>
      </c>
      <c r="G76" s="229">
        <f t="shared" si="24"/>
        <v>9.9382978723404261</v>
      </c>
      <c r="H76" s="227">
        <v>57</v>
      </c>
      <c r="I76" s="193">
        <f t="shared" si="25"/>
        <v>245.84210526315789</v>
      </c>
      <c r="J76" s="225">
        <f t="shared" si="22"/>
        <v>4.042553191489362E-2</v>
      </c>
      <c r="K76" s="206">
        <v>15</v>
      </c>
      <c r="L76" s="205">
        <f t="shared" si="26"/>
        <v>934.2</v>
      </c>
      <c r="M76" s="206">
        <v>2</v>
      </c>
      <c r="N76" s="205">
        <f t="shared" si="27"/>
        <v>7006.5</v>
      </c>
    </row>
    <row r="77" spans="2:17" ht="16.5" customHeight="1" x14ac:dyDescent="0.2">
      <c r="B77" s="227" t="s">
        <v>75</v>
      </c>
      <c r="C77" s="193">
        <v>12143</v>
      </c>
      <c r="D77" s="228">
        <v>526113</v>
      </c>
      <c r="E77" s="228">
        <v>1681</v>
      </c>
      <c r="F77" s="225">
        <f t="shared" si="23"/>
        <v>3.1951310840066679E-3</v>
      </c>
      <c r="G77" s="229">
        <f t="shared" si="24"/>
        <v>7.2236763831052944</v>
      </c>
      <c r="H77" s="227">
        <v>44</v>
      </c>
      <c r="I77" s="193">
        <f t="shared" si="25"/>
        <v>275.97727272727275</v>
      </c>
      <c r="J77" s="225">
        <f t="shared" si="22"/>
        <v>2.6174895895300417E-2</v>
      </c>
      <c r="K77" s="206">
        <v>9</v>
      </c>
      <c r="L77" s="205">
        <f t="shared" si="26"/>
        <v>1349.2222222222222</v>
      </c>
      <c r="M77" s="206">
        <v>0</v>
      </c>
      <c r="N77" s="205" t="e">
        <f t="shared" si="27"/>
        <v>#DIV/0!</v>
      </c>
    </row>
    <row r="78" spans="2:17" ht="16.5" customHeight="1" x14ac:dyDescent="0.2">
      <c r="B78" s="227" t="s">
        <v>80</v>
      </c>
      <c r="C78" s="193">
        <v>8979</v>
      </c>
      <c r="D78" s="228">
        <v>445018</v>
      </c>
      <c r="E78" s="228">
        <v>1595</v>
      </c>
      <c r="F78" s="225">
        <f t="shared" si="23"/>
        <v>3.5841246870913085E-3</v>
      </c>
      <c r="G78" s="229">
        <f t="shared" si="24"/>
        <v>5.6294670846394981</v>
      </c>
      <c r="H78" s="227">
        <v>43</v>
      </c>
      <c r="I78" s="193">
        <f t="shared" si="25"/>
        <v>208.81395348837211</v>
      </c>
      <c r="J78" s="225">
        <f t="shared" si="22"/>
        <v>2.6959247648902823E-2</v>
      </c>
      <c r="K78" s="206">
        <v>7</v>
      </c>
      <c r="L78" s="205">
        <f t="shared" si="26"/>
        <v>1282.7142857142858</v>
      </c>
      <c r="M78" s="206">
        <v>0</v>
      </c>
      <c r="N78" s="205" t="e">
        <f t="shared" si="27"/>
        <v>#DIV/0!</v>
      </c>
    </row>
    <row r="79" spans="2:17" ht="16.5" customHeight="1" x14ac:dyDescent="0.2">
      <c r="B79" s="227" t="s">
        <v>74</v>
      </c>
      <c r="C79" s="193">
        <v>8146</v>
      </c>
      <c r="D79" s="228">
        <v>296989</v>
      </c>
      <c r="E79" s="228">
        <v>1037</v>
      </c>
      <c r="F79" s="225">
        <f t="shared" si="23"/>
        <v>3.4917118142422784E-3</v>
      </c>
      <c r="G79" s="229">
        <f t="shared" si="24"/>
        <v>7.8553519768563165</v>
      </c>
      <c r="H79" s="227">
        <v>35</v>
      </c>
      <c r="I79" s="193">
        <f t="shared" si="25"/>
        <v>232.74285714285713</v>
      </c>
      <c r="J79" s="225">
        <f t="shared" si="22"/>
        <v>3.3751205400192864E-2</v>
      </c>
      <c r="K79" s="206">
        <v>7</v>
      </c>
      <c r="L79" s="205">
        <f t="shared" si="26"/>
        <v>1163.7142857142858</v>
      </c>
      <c r="M79" s="206">
        <v>1</v>
      </c>
      <c r="N79" s="205">
        <f t="shared" si="27"/>
        <v>8146</v>
      </c>
    </row>
    <row r="80" spans="2:17" ht="16.5" customHeight="1" x14ac:dyDescent="0.2">
      <c r="B80" s="227" t="s">
        <v>282</v>
      </c>
      <c r="C80" s="193">
        <v>7321</v>
      </c>
      <c r="D80" s="228">
        <v>221578</v>
      </c>
      <c r="E80" s="228">
        <v>789</v>
      </c>
      <c r="F80" s="225">
        <f t="shared" si="23"/>
        <v>3.56082282537075E-3</v>
      </c>
      <c r="G80" s="229">
        <f t="shared" si="24"/>
        <v>9.2788339670468947</v>
      </c>
      <c r="H80" s="227">
        <v>34</v>
      </c>
      <c r="I80" s="193">
        <f t="shared" si="25"/>
        <v>215.3235294117647</v>
      </c>
      <c r="J80" s="225">
        <f t="shared" si="22"/>
        <v>4.3092522179974654E-2</v>
      </c>
      <c r="K80" s="206">
        <v>8</v>
      </c>
      <c r="L80" s="205">
        <f t="shared" si="26"/>
        <v>915.125</v>
      </c>
      <c r="M80" s="206">
        <v>0</v>
      </c>
      <c r="N80" s="205" t="e">
        <f t="shared" si="27"/>
        <v>#DIV/0!</v>
      </c>
    </row>
    <row r="81" spans="2:14" ht="16.5" customHeight="1" x14ac:dyDescent="0.2">
      <c r="B81" s="227" t="s">
        <v>283</v>
      </c>
      <c r="C81" s="193">
        <v>3293</v>
      </c>
      <c r="D81" s="228">
        <v>74808</v>
      </c>
      <c r="E81" s="228">
        <v>290</v>
      </c>
      <c r="F81" s="225">
        <f t="shared" si="23"/>
        <v>3.8765907389584002E-3</v>
      </c>
      <c r="G81" s="229">
        <f t="shared" si="24"/>
        <v>11.355172413793104</v>
      </c>
      <c r="H81" s="227">
        <v>12</v>
      </c>
      <c r="I81" s="193">
        <f t="shared" si="25"/>
        <v>274.41666666666669</v>
      </c>
      <c r="J81" s="225">
        <f t="shared" si="22"/>
        <v>4.1379310344827586E-2</v>
      </c>
      <c r="K81" s="206">
        <v>3</v>
      </c>
      <c r="L81" s="205">
        <f t="shared" si="26"/>
        <v>1097.6666666666667</v>
      </c>
      <c r="M81" s="206">
        <v>1</v>
      </c>
      <c r="N81" s="205">
        <f t="shared" si="27"/>
        <v>3293</v>
      </c>
    </row>
    <row r="82" spans="2:14" ht="16.5" customHeight="1" x14ac:dyDescent="0.2">
      <c r="B82" s="227" t="s">
        <v>69</v>
      </c>
      <c r="C82" s="193">
        <v>2084</v>
      </c>
      <c r="D82" s="228">
        <v>36755</v>
      </c>
      <c r="E82" s="228">
        <v>260</v>
      </c>
      <c r="F82" s="225">
        <f t="shared" si="23"/>
        <v>7.0738675010202697E-3</v>
      </c>
      <c r="G82" s="229">
        <f t="shared" si="24"/>
        <v>8.0153846153846153</v>
      </c>
      <c r="H82" s="227">
        <v>7</v>
      </c>
      <c r="I82" s="193">
        <f t="shared" si="25"/>
        <v>297.71428571428572</v>
      </c>
      <c r="J82" s="225">
        <f t="shared" si="22"/>
        <v>2.6923076923076925E-2</v>
      </c>
      <c r="K82" s="206">
        <v>2</v>
      </c>
      <c r="L82" s="205">
        <f t="shared" si="26"/>
        <v>1042</v>
      </c>
      <c r="M82" s="206">
        <v>1</v>
      </c>
      <c r="N82" s="205">
        <f t="shared" si="27"/>
        <v>2084</v>
      </c>
    </row>
    <row r="83" spans="2:14" ht="16.5" customHeight="1" x14ac:dyDescent="0.2">
      <c r="B83" s="227" t="s">
        <v>284</v>
      </c>
      <c r="C83" s="193">
        <v>2010</v>
      </c>
      <c r="D83" s="228">
        <v>48370</v>
      </c>
      <c r="E83" s="228">
        <v>248</v>
      </c>
      <c r="F83" s="225">
        <f t="shared" si="23"/>
        <v>5.1271449245400037E-3</v>
      </c>
      <c r="G83" s="229">
        <f t="shared" si="24"/>
        <v>8.1048387096774199</v>
      </c>
      <c r="H83" s="227">
        <v>10</v>
      </c>
      <c r="I83" s="193">
        <f t="shared" si="25"/>
        <v>201</v>
      </c>
      <c r="J83" s="225">
        <f t="shared" si="22"/>
        <v>4.0322580645161289E-2</v>
      </c>
      <c r="K83" s="206">
        <v>2</v>
      </c>
      <c r="L83" s="205">
        <f t="shared" si="26"/>
        <v>1005</v>
      </c>
      <c r="M83" s="206">
        <v>0</v>
      </c>
      <c r="N83" s="205" t="e">
        <f t="shared" si="27"/>
        <v>#DIV/0!</v>
      </c>
    </row>
    <row r="84" spans="2:14" ht="16.5" customHeight="1" x14ac:dyDescent="0.2">
      <c r="B84" s="227" t="s">
        <v>70</v>
      </c>
      <c r="C84" s="193">
        <v>1894</v>
      </c>
      <c r="D84" s="228">
        <v>16796</v>
      </c>
      <c r="E84" s="228">
        <v>93</v>
      </c>
      <c r="F84" s="225">
        <f t="shared" si="23"/>
        <v>5.537032626815909E-3</v>
      </c>
      <c r="G84" s="229">
        <f t="shared" si="24"/>
        <v>20.365591397849464</v>
      </c>
      <c r="H84" s="227">
        <v>5</v>
      </c>
      <c r="I84" s="193">
        <f t="shared" si="25"/>
        <v>378.8</v>
      </c>
      <c r="J84" s="225">
        <f t="shared" si="22"/>
        <v>5.3763440860215055E-2</v>
      </c>
      <c r="K84" s="206">
        <v>2</v>
      </c>
      <c r="L84" s="205">
        <f t="shared" si="26"/>
        <v>947</v>
      </c>
      <c r="M84" s="206">
        <v>1</v>
      </c>
      <c r="N84" s="205">
        <f t="shared" si="27"/>
        <v>1894</v>
      </c>
    </row>
    <row r="85" spans="2:14" ht="16.5" customHeight="1" x14ac:dyDescent="0.2">
      <c r="B85" s="227" t="s">
        <v>81</v>
      </c>
      <c r="C85" s="193">
        <v>1733</v>
      </c>
      <c r="D85" s="228">
        <v>57345</v>
      </c>
      <c r="E85" s="228">
        <v>252</v>
      </c>
      <c r="F85" s="225">
        <f t="shared" si="23"/>
        <v>4.3944546167930948E-3</v>
      </c>
      <c r="G85" s="229">
        <f t="shared" si="24"/>
        <v>6.8769841269841274</v>
      </c>
      <c r="H85" s="227">
        <v>11</v>
      </c>
      <c r="I85" s="193">
        <f t="shared" si="25"/>
        <v>157.54545454545453</v>
      </c>
      <c r="J85" s="225">
        <f t="shared" si="22"/>
        <v>4.3650793650793648E-2</v>
      </c>
      <c r="K85" s="206">
        <v>3</v>
      </c>
      <c r="L85" s="205">
        <f t="shared" si="26"/>
        <v>577.66666666666663</v>
      </c>
      <c r="M85" s="206">
        <v>0</v>
      </c>
      <c r="N85" s="205" t="e">
        <f t="shared" si="27"/>
        <v>#DIV/0!</v>
      </c>
    </row>
    <row r="86" spans="2:14" ht="16.5" customHeight="1" x14ac:dyDescent="0.2">
      <c r="B86" s="227" t="s">
        <v>285</v>
      </c>
      <c r="C86" s="193">
        <v>1300</v>
      </c>
      <c r="D86" s="228">
        <v>21013</v>
      </c>
      <c r="E86" s="228">
        <v>114</v>
      </c>
      <c r="F86" s="225">
        <f t="shared" si="23"/>
        <v>5.4252129634036073E-3</v>
      </c>
      <c r="G86" s="229">
        <f t="shared" si="24"/>
        <v>11.403508771929825</v>
      </c>
      <c r="H86" s="227">
        <v>13</v>
      </c>
      <c r="I86" s="193">
        <f t="shared" si="25"/>
        <v>100</v>
      </c>
      <c r="J86" s="225">
        <f t="shared" si="22"/>
        <v>0.11403508771929824</v>
      </c>
      <c r="K86" s="206">
        <v>1</v>
      </c>
      <c r="L86" s="205">
        <f t="shared" si="26"/>
        <v>1300</v>
      </c>
      <c r="M86" s="206">
        <v>0</v>
      </c>
      <c r="N86" s="205" t="e">
        <f t="shared" si="27"/>
        <v>#DIV/0!</v>
      </c>
    </row>
    <row r="87" spans="2:14" ht="16.5" customHeight="1" x14ac:dyDescent="0.2">
      <c r="B87" s="227" t="s">
        <v>286</v>
      </c>
      <c r="C87" s="193">
        <v>1075</v>
      </c>
      <c r="D87" s="228">
        <v>15852</v>
      </c>
      <c r="E87" s="228">
        <v>109</v>
      </c>
      <c r="F87" s="225">
        <f t="shared" si="23"/>
        <v>6.876103961645218E-3</v>
      </c>
      <c r="G87" s="229">
        <f t="shared" si="24"/>
        <v>9.862385321100918</v>
      </c>
      <c r="H87" s="227">
        <v>8</v>
      </c>
      <c r="I87" s="193">
        <f t="shared" si="25"/>
        <v>134.375</v>
      </c>
      <c r="J87" s="225">
        <f t="shared" si="22"/>
        <v>7.3394495412844041E-2</v>
      </c>
      <c r="K87" s="206">
        <v>1</v>
      </c>
      <c r="L87" s="205">
        <f t="shared" si="26"/>
        <v>1075</v>
      </c>
      <c r="M87" s="206">
        <v>0</v>
      </c>
      <c r="N87" s="205" t="e">
        <f t="shared" si="27"/>
        <v>#DIV/0!</v>
      </c>
    </row>
    <row r="88" spans="2:14" ht="16.5" customHeight="1" x14ac:dyDescent="0.2">
      <c r="B88" s="227" t="s">
        <v>67</v>
      </c>
      <c r="C88" s="193">
        <v>1051</v>
      </c>
      <c r="D88" s="228">
        <v>22886</v>
      </c>
      <c r="E88" s="228">
        <v>98</v>
      </c>
      <c r="F88" s="225">
        <f t="shared" si="23"/>
        <v>4.282093856506161E-3</v>
      </c>
      <c r="G88" s="229">
        <f t="shared" si="24"/>
        <v>10.724489795918368</v>
      </c>
      <c r="H88" s="227">
        <v>0</v>
      </c>
      <c r="I88" s="193" t="str">
        <f t="shared" si="25"/>
        <v>-</v>
      </c>
      <c r="J88" s="225">
        <f t="shared" si="22"/>
        <v>0</v>
      </c>
      <c r="K88" s="206">
        <v>0</v>
      </c>
      <c r="L88" s="205" t="e">
        <f t="shared" si="26"/>
        <v>#DIV/0!</v>
      </c>
      <c r="M88" s="206">
        <v>0</v>
      </c>
      <c r="N88" s="205" t="e">
        <f t="shared" si="27"/>
        <v>#DIV/0!</v>
      </c>
    </row>
    <row r="89" spans="2:14" ht="16.5" customHeight="1" x14ac:dyDescent="0.2">
      <c r="B89" s="227" t="s">
        <v>287</v>
      </c>
      <c r="C89" s="193">
        <v>1034</v>
      </c>
      <c r="D89" s="228">
        <v>10575</v>
      </c>
      <c r="E89" s="228">
        <v>70</v>
      </c>
      <c r="F89" s="225">
        <f t="shared" si="23"/>
        <v>6.6193853427895981E-3</v>
      </c>
      <c r="G89" s="229">
        <f t="shared" si="24"/>
        <v>14.771428571428572</v>
      </c>
      <c r="H89" s="227">
        <v>4</v>
      </c>
      <c r="I89" s="193">
        <f t="shared" si="25"/>
        <v>258.5</v>
      </c>
      <c r="J89" s="225">
        <f t="shared" si="22"/>
        <v>5.7142857142857141E-2</v>
      </c>
      <c r="K89" s="206">
        <v>1</v>
      </c>
      <c r="L89" s="205">
        <f t="shared" si="26"/>
        <v>1034</v>
      </c>
      <c r="M89" s="206">
        <v>0</v>
      </c>
      <c r="N89" s="205" t="e">
        <f t="shared" si="27"/>
        <v>#DIV/0!</v>
      </c>
    </row>
    <row r="90" spans="2:14" ht="16.5" customHeight="1" x14ac:dyDescent="0.2">
      <c r="B90" s="227" t="s">
        <v>288</v>
      </c>
      <c r="C90" s="193">
        <v>704</v>
      </c>
      <c r="D90" s="228">
        <v>8519</v>
      </c>
      <c r="E90" s="228">
        <v>46</v>
      </c>
      <c r="F90" s="225">
        <f t="shared" si="23"/>
        <v>5.3996947998591381E-3</v>
      </c>
      <c r="G90" s="229">
        <f t="shared" si="24"/>
        <v>15.304347826086957</v>
      </c>
      <c r="H90" s="227">
        <v>2</v>
      </c>
      <c r="I90" s="193">
        <f t="shared" si="25"/>
        <v>352</v>
      </c>
      <c r="J90" s="225">
        <f t="shared" si="22"/>
        <v>4.3478260869565216E-2</v>
      </c>
      <c r="K90" s="206">
        <v>0</v>
      </c>
      <c r="L90" s="205" t="e">
        <f t="shared" si="26"/>
        <v>#DIV/0!</v>
      </c>
      <c r="M90" s="206">
        <v>0</v>
      </c>
      <c r="N90" s="205" t="e">
        <f t="shared" si="27"/>
        <v>#DIV/0!</v>
      </c>
    </row>
    <row r="91" spans="2:14" ht="16.5" customHeight="1" x14ac:dyDescent="0.2">
      <c r="B91" s="227" t="s">
        <v>289</v>
      </c>
      <c r="C91" s="193">
        <v>692</v>
      </c>
      <c r="D91" s="228">
        <v>16585</v>
      </c>
      <c r="E91" s="228">
        <v>74</v>
      </c>
      <c r="F91" s="225">
        <f t="shared" si="23"/>
        <v>4.4618631293337355E-3</v>
      </c>
      <c r="G91" s="229">
        <f t="shared" si="24"/>
        <v>9.3513513513513509</v>
      </c>
      <c r="H91" s="227">
        <v>5</v>
      </c>
      <c r="I91" s="193">
        <f t="shared" si="25"/>
        <v>138.4</v>
      </c>
      <c r="J91" s="225">
        <f t="shared" si="22"/>
        <v>6.7567567567567571E-2</v>
      </c>
      <c r="K91" s="206">
        <v>1</v>
      </c>
      <c r="L91" s="205">
        <f t="shared" si="26"/>
        <v>692</v>
      </c>
      <c r="M91" s="206">
        <v>0</v>
      </c>
      <c r="N91" s="205" t="e">
        <f t="shared" si="27"/>
        <v>#DIV/0!</v>
      </c>
    </row>
    <row r="92" spans="2:14" ht="16.5" customHeight="1" x14ac:dyDescent="0.2">
      <c r="B92" s="227" t="s">
        <v>290</v>
      </c>
      <c r="C92" s="193">
        <v>565</v>
      </c>
      <c r="D92" s="228">
        <v>4520</v>
      </c>
      <c r="E92" s="228">
        <v>11</v>
      </c>
      <c r="F92" s="225">
        <f t="shared" si="23"/>
        <v>2.4336283185840708E-3</v>
      </c>
      <c r="G92" s="229">
        <f t="shared" si="24"/>
        <v>51.363636363636367</v>
      </c>
      <c r="H92" s="227">
        <v>1</v>
      </c>
      <c r="I92" s="193">
        <f t="shared" si="25"/>
        <v>565</v>
      </c>
      <c r="J92" s="225">
        <f t="shared" si="22"/>
        <v>9.0909090909090912E-2</v>
      </c>
      <c r="K92" s="206">
        <v>0</v>
      </c>
      <c r="L92" s="205" t="e">
        <f t="shared" si="26"/>
        <v>#DIV/0!</v>
      </c>
      <c r="M92" s="206">
        <v>0</v>
      </c>
      <c r="N92" s="205" t="e">
        <f t="shared" si="27"/>
        <v>#DIV/0!</v>
      </c>
    </row>
    <row r="93" spans="2:14" ht="16.5" customHeight="1" x14ac:dyDescent="0.2">
      <c r="B93" s="227" t="s">
        <v>72</v>
      </c>
      <c r="C93" s="193">
        <v>433</v>
      </c>
      <c r="D93" s="228">
        <v>3833</v>
      </c>
      <c r="E93" s="228">
        <v>24</v>
      </c>
      <c r="F93" s="225">
        <f t="shared" si="23"/>
        <v>6.2614140360031309E-3</v>
      </c>
      <c r="G93" s="229">
        <f t="shared" si="24"/>
        <v>18.041666666666668</v>
      </c>
      <c r="H93" s="227">
        <v>0</v>
      </c>
      <c r="I93" s="193" t="str">
        <f t="shared" si="25"/>
        <v>-</v>
      </c>
      <c r="J93" s="225">
        <f t="shared" si="22"/>
        <v>0</v>
      </c>
      <c r="K93" s="206">
        <v>0</v>
      </c>
      <c r="L93" s="205" t="e">
        <f t="shared" si="26"/>
        <v>#DIV/0!</v>
      </c>
      <c r="M93" s="206">
        <v>0</v>
      </c>
      <c r="N93" s="205" t="e">
        <f t="shared" si="27"/>
        <v>#DIV/0!</v>
      </c>
    </row>
    <row r="94" spans="2:14" ht="16.5" customHeight="1" x14ac:dyDescent="0.2">
      <c r="B94" s="227" t="s">
        <v>291</v>
      </c>
      <c r="C94" s="193">
        <v>391</v>
      </c>
      <c r="D94" s="228">
        <v>3507</v>
      </c>
      <c r="E94" s="228">
        <v>20</v>
      </c>
      <c r="F94" s="225">
        <f t="shared" si="23"/>
        <v>5.7028799543769604E-3</v>
      </c>
      <c r="G94" s="229">
        <f t="shared" si="24"/>
        <v>19.55</v>
      </c>
      <c r="H94" s="227">
        <v>2</v>
      </c>
      <c r="I94" s="193">
        <f t="shared" si="25"/>
        <v>195.5</v>
      </c>
      <c r="J94" s="225">
        <f t="shared" si="22"/>
        <v>0.1</v>
      </c>
      <c r="K94" s="206">
        <v>1</v>
      </c>
      <c r="L94" s="205">
        <f t="shared" si="26"/>
        <v>391</v>
      </c>
      <c r="M94" s="206">
        <v>0</v>
      </c>
      <c r="N94" s="205" t="e">
        <f t="shared" si="27"/>
        <v>#DIV/0!</v>
      </c>
    </row>
    <row r="95" spans="2:14" ht="16.5" customHeight="1" x14ac:dyDescent="0.2">
      <c r="B95" s="227" t="s">
        <v>292</v>
      </c>
      <c r="C95" s="193">
        <v>240</v>
      </c>
      <c r="D95" s="228">
        <v>3442</v>
      </c>
      <c r="E95" s="228">
        <v>15</v>
      </c>
      <c r="F95" s="225">
        <f t="shared" si="23"/>
        <v>4.3579314352120858E-3</v>
      </c>
      <c r="G95" s="229">
        <f t="shared" si="24"/>
        <v>16</v>
      </c>
      <c r="H95" s="227">
        <v>0</v>
      </c>
      <c r="I95" s="193" t="str">
        <f t="shared" si="25"/>
        <v>-</v>
      </c>
      <c r="J95" s="225">
        <f t="shared" si="22"/>
        <v>0</v>
      </c>
      <c r="K95" s="206">
        <v>0</v>
      </c>
      <c r="L95" s="205" t="e">
        <f t="shared" si="26"/>
        <v>#DIV/0!</v>
      </c>
      <c r="M95" s="206">
        <v>0</v>
      </c>
      <c r="N95" s="205" t="e">
        <f t="shared" si="27"/>
        <v>#DIV/0!</v>
      </c>
    </row>
    <row r="96" spans="2:14" ht="16.5" customHeight="1" x14ac:dyDescent="0.2">
      <c r="B96" s="230" t="s">
        <v>23</v>
      </c>
      <c r="C96" s="231">
        <f>SUM(C74:C95)</f>
        <v>146951</v>
      </c>
      <c r="D96" s="232">
        <f>SUM(D74:D95)</f>
        <v>5315277</v>
      </c>
      <c r="E96" s="232">
        <f>SUM(E74:E95)</f>
        <v>20506</v>
      </c>
      <c r="F96" s="233">
        <f t="shared" si="23"/>
        <v>3.8579362844118944E-3</v>
      </c>
      <c r="G96" s="234">
        <f t="shared" si="24"/>
        <v>7.166244026138691</v>
      </c>
      <c r="H96" s="232">
        <f>SUM(H74:H95)</f>
        <v>757</v>
      </c>
      <c r="I96" s="231">
        <f t="shared" ref="I96" si="28">C96/H96</f>
        <v>194.1228533685601</v>
      </c>
      <c r="J96" s="233">
        <f t="shared" si="22"/>
        <v>3.6916024578172245E-2</v>
      </c>
      <c r="K96" s="232">
        <f>SUM(K74:K95)</f>
        <v>141</v>
      </c>
      <c r="L96" s="231">
        <f>C96/K96</f>
        <v>1042.2056737588653</v>
      </c>
      <c r="M96" s="232">
        <f>SUM(M74:M95)</f>
        <v>20</v>
      </c>
      <c r="N96" s="231">
        <f>C96/M96</f>
        <v>7347.55</v>
      </c>
    </row>
    <row r="98" spans="2:14" ht="12.75" x14ac:dyDescent="0.2"/>
    <row r="99" spans="2:14" ht="16.5" customHeight="1" x14ac:dyDescent="0.2">
      <c r="B99" s="341" t="s">
        <v>83</v>
      </c>
      <c r="C99" s="341"/>
      <c r="D99" s="341"/>
      <c r="E99" s="341"/>
      <c r="F99" s="341"/>
      <c r="G99" s="341"/>
      <c r="H99" s="341"/>
      <c r="I99" s="341"/>
      <c r="J99" s="341"/>
      <c r="K99" s="341"/>
      <c r="L99" s="341"/>
      <c r="M99" s="341"/>
      <c r="N99" s="341"/>
    </row>
    <row r="100" spans="2:14" ht="16.5" customHeight="1" x14ac:dyDescent="0.2">
      <c r="B100" s="341"/>
      <c r="C100" s="341"/>
      <c r="D100" s="341"/>
      <c r="E100" s="341"/>
      <c r="F100" s="341"/>
      <c r="G100" s="341"/>
      <c r="H100" s="341"/>
      <c r="I100" s="341"/>
      <c r="J100" s="341"/>
      <c r="K100" s="341"/>
      <c r="L100" s="341"/>
      <c r="M100" s="341"/>
      <c r="N100" s="341"/>
    </row>
    <row r="102" spans="2:14" ht="16.5" customHeight="1" x14ac:dyDescent="0.2">
      <c r="B102" s="343" t="s">
        <v>35</v>
      </c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</row>
    <row r="103" spans="2:14" ht="16.5" customHeight="1" x14ac:dyDescent="0.2">
      <c r="B103" s="190" t="s">
        <v>35</v>
      </c>
      <c r="C103" s="190" t="s">
        <v>36</v>
      </c>
      <c r="D103" s="190" t="s">
        <v>37</v>
      </c>
      <c r="E103" s="190" t="s">
        <v>8</v>
      </c>
      <c r="F103" s="190" t="s">
        <v>18</v>
      </c>
      <c r="G103" s="190" t="s">
        <v>19</v>
      </c>
      <c r="H103" s="190" t="s">
        <v>2</v>
      </c>
      <c r="I103" s="190" t="s">
        <v>5</v>
      </c>
      <c r="J103" s="190" t="s">
        <v>38</v>
      </c>
      <c r="K103" s="200" t="s">
        <v>277</v>
      </c>
      <c r="L103" s="200" t="s">
        <v>278</v>
      </c>
      <c r="M103" s="200" t="s">
        <v>279</v>
      </c>
      <c r="N103" s="200" t="s">
        <v>280</v>
      </c>
    </row>
    <row r="104" spans="2:14" ht="16.5" customHeight="1" x14ac:dyDescent="0.2">
      <c r="B104" s="227" t="s">
        <v>168</v>
      </c>
      <c r="C104" s="193">
        <v>108426</v>
      </c>
      <c r="D104" s="228">
        <v>3551190</v>
      </c>
      <c r="E104" s="228">
        <v>13950</v>
      </c>
      <c r="F104" s="225">
        <f>E104/D104</f>
        <v>3.9282606675508777E-3</v>
      </c>
      <c r="G104" s="229">
        <f>C104/E104</f>
        <v>7.7724731182795699</v>
      </c>
      <c r="H104" s="227">
        <v>557</v>
      </c>
      <c r="I104" s="193">
        <f t="shared" ref="I104:I106" si="29">C104/H104</f>
        <v>194.66068222621186</v>
      </c>
      <c r="J104" s="225">
        <f t="shared" ref="J104:J106" si="30">H104/E104</f>
        <v>3.9928315412186381E-2</v>
      </c>
      <c r="K104" s="206">
        <v>110</v>
      </c>
      <c r="L104" s="205">
        <f>C104/K104</f>
        <v>985.69090909090914</v>
      </c>
      <c r="M104" s="206">
        <v>15</v>
      </c>
      <c r="N104" s="205">
        <f>C104/M104</f>
        <v>7228.4</v>
      </c>
    </row>
    <row r="105" spans="2:14" ht="16.5" customHeight="1" x14ac:dyDescent="0.2">
      <c r="B105" s="227" t="s">
        <v>196</v>
      </c>
      <c r="C105" s="193">
        <v>38524</v>
      </c>
      <c r="D105" s="228">
        <v>1764087</v>
      </c>
      <c r="E105" s="228">
        <v>6556</v>
      </c>
      <c r="F105" s="225">
        <f t="shared" ref="F105:F106" si="31">E105/D105</f>
        <v>3.7163699976248336E-3</v>
      </c>
      <c r="G105" s="229">
        <f t="shared" ref="G105:G106" si="32">C105/E105</f>
        <v>5.8761439902379502</v>
      </c>
      <c r="H105" s="227">
        <v>200</v>
      </c>
      <c r="I105" s="193">
        <f t="shared" si="29"/>
        <v>192.62</v>
      </c>
      <c r="J105" s="225">
        <f t="shared" si="30"/>
        <v>3.0506406345332519E-2</v>
      </c>
      <c r="K105" s="206">
        <v>31</v>
      </c>
      <c r="L105" s="205">
        <f t="shared" ref="L105:L106" si="33">C105/K105</f>
        <v>1242.7096774193549</v>
      </c>
      <c r="M105" s="206">
        <v>5</v>
      </c>
      <c r="N105" s="205">
        <f t="shared" ref="N105:N106" si="34">C105/M105</f>
        <v>7704.8</v>
      </c>
    </row>
    <row r="106" spans="2:14" ht="16.5" customHeight="1" x14ac:dyDescent="0.2">
      <c r="B106" s="230" t="s">
        <v>23</v>
      </c>
      <c r="C106" s="231">
        <f>SUM(C104:C105)</f>
        <v>146950</v>
      </c>
      <c r="D106" s="232">
        <f>SUM(D104:D105)</f>
        <v>5315277</v>
      </c>
      <c r="E106" s="232">
        <f>SUM(E104:E105)</f>
        <v>20506</v>
      </c>
      <c r="F106" s="233">
        <f t="shared" si="31"/>
        <v>3.8579362844118944E-3</v>
      </c>
      <c r="G106" s="234">
        <f t="shared" si="32"/>
        <v>7.1661952599239251</v>
      </c>
      <c r="H106" s="232">
        <f>SUM(H104:H105)</f>
        <v>757</v>
      </c>
      <c r="I106" s="231">
        <f t="shared" si="29"/>
        <v>194.1215323645971</v>
      </c>
      <c r="J106" s="233">
        <f t="shared" si="30"/>
        <v>3.6916024578172245E-2</v>
      </c>
      <c r="K106" s="232">
        <f>SUM(K104:K105)</f>
        <v>141</v>
      </c>
      <c r="L106" s="231">
        <f t="shared" si="33"/>
        <v>1042.1985815602836</v>
      </c>
      <c r="M106" s="232">
        <f>SUM(M104:M105)</f>
        <v>20</v>
      </c>
      <c r="N106" s="231">
        <f t="shared" si="34"/>
        <v>7347.5</v>
      </c>
    </row>
    <row r="108" spans="2:14" ht="16.5" customHeight="1" x14ac:dyDescent="0.2">
      <c r="B108" s="343" t="s">
        <v>76</v>
      </c>
      <c r="C108" s="344"/>
      <c r="D108" s="344"/>
      <c r="E108" s="344"/>
      <c r="F108" s="344"/>
      <c r="G108" s="344"/>
      <c r="H108" s="344"/>
      <c r="I108" s="344"/>
      <c r="J108" s="344"/>
      <c r="K108" s="344"/>
      <c r="L108" s="344"/>
      <c r="M108" s="344"/>
      <c r="N108" s="344"/>
    </row>
    <row r="109" spans="2:14" ht="16.5" customHeight="1" x14ac:dyDescent="0.2">
      <c r="B109" s="190" t="s">
        <v>35</v>
      </c>
      <c r="C109" s="190" t="s">
        <v>36</v>
      </c>
      <c r="D109" s="190" t="s">
        <v>37</v>
      </c>
      <c r="E109" s="190" t="s">
        <v>8</v>
      </c>
      <c r="F109" s="190" t="s">
        <v>18</v>
      </c>
      <c r="G109" s="190" t="s">
        <v>19</v>
      </c>
      <c r="H109" s="190" t="s">
        <v>2</v>
      </c>
      <c r="I109" s="190" t="s">
        <v>5</v>
      </c>
      <c r="J109" s="190" t="s">
        <v>38</v>
      </c>
      <c r="K109" s="200" t="s">
        <v>277</v>
      </c>
      <c r="L109" s="200" t="s">
        <v>278</v>
      </c>
      <c r="M109" s="200" t="s">
        <v>279</v>
      </c>
      <c r="N109" s="200" t="s">
        <v>280</v>
      </c>
    </row>
    <row r="110" spans="2:14" ht="16.5" customHeight="1" x14ac:dyDescent="0.2">
      <c r="B110" s="227" t="s">
        <v>84</v>
      </c>
      <c r="C110" s="193">
        <v>72082</v>
      </c>
      <c r="D110" s="228">
        <v>2454980</v>
      </c>
      <c r="E110" s="228">
        <v>9300</v>
      </c>
      <c r="F110" s="225">
        <f>E110/D110</f>
        <v>3.7882182339570992E-3</v>
      </c>
      <c r="G110" s="229">
        <f>C110/E110</f>
        <v>7.7507526881720432</v>
      </c>
      <c r="H110" s="227">
        <v>401</v>
      </c>
      <c r="I110" s="193">
        <f t="shared" ref="I110:I113" si="35">C110/H110</f>
        <v>179.75561097256858</v>
      </c>
      <c r="J110" s="225">
        <f t="shared" ref="J110:J113" si="36">H110/E110</f>
        <v>4.3118279569892476E-2</v>
      </c>
      <c r="K110" s="206">
        <v>72</v>
      </c>
      <c r="L110" s="205">
        <f>C110/K110</f>
        <v>1001.1388888888889</v>
      </c>
      <c r="M110" s="206">
        <v>10</v>
      </c>
      <c r="N110" s="205">
        <f>C110/M110</f>
        <v>7208.2</v>
      </c>
    </row>
    <row r="111" spans="2:14" ht="16.5" customHeight="1" x14ac:dyDescent="0.2">
      <c r="B111" s="227" t="s">
        <v>293</v>
      </c>
      <c r="C111" s="193">
        <v>26252</v>
      </c>
      <c r="D111" s="228">
        <v>539754</v>
      </c>
      <c r="E111" s="228">
        <v>2881</v>
      </c>
      <c r="F111" s="225">
        <f t="shared" ref="F111:F113" si="37">E111/D111</f>
        <v>5.3376167661564342E-3</v>
      </c>
      <c r="G111" s="229">
        <f t="shared" ref="G111:G113" si="38">C111/E111</f>
        <v>9.1121138493578613</v>
      </c>
      <c r="H111" s="227">
        <v>125</v>
      </c>
      <c r="I111" s="193">
        <f t="shared" si="35"/>
        <v>210.01599999999999</v>
      </c>
      <c r="J111" s="225">
        <f t="shared" si="36"/>
        <v>4.3387712599791739E-2</v>
      </c>
      <c r="K111" s="206">
        <v>29</v>
      </c>
      <c r="L111" s="205">
        <f t="shared" ref="L111:L113" si="39">C111/K111</f>
        <v>905.24137931034488</v>
      </c>
      <c r="M111" s="206">
        <v>7</v>
      </c>
      <c r="N111" s="205">
        <f t="shared" ref="N111:N113" si="40">C111/M111</f>
        <v>3750.2857142857142</v>
      </c>
    </row>
    <row r="112" spans="2:14" ht="16.5" customHeight="1" x14ac:dyDescent="0.2">
      <c r="B112" s="227" t="s">
        <v>294</v>
      </c>
      <c r="C112" s="193">
        <v>48616</v>
      </c>
      <c r="D112" s="228">
        <v>2320543</v>
      </c>
      <c r="E112" s="228">
        <v>8325</v>
      </c>
      <c r="F112" s="225">
        <f t="shared" si="37"/>
        <v>3.5875224031616739E-3</v>
      </c>
      <c r="G112" s="229">
        <f t="shared" si="38"/>
        <v>5.8397597597597599</v>
      </c>
      <c r="H112" s="227">
        <v>231</v>
      </c>
      <c r="I112" s="193">
        <f t="shared" si="35"/>
        <v>210.45887445887445</v>
      </c>
      <c r="J112" s="225">
        <f t="shared" si="36"/>
        <v>2.7747747747747749E-2</v>
      </c>
      <c r="K112" s="206">
        <v>40</v>
      </c>
      <c r="L112" s="205">
        <f t="shared" si="39"/>
        <v>1215.4000000000001</v>
      </c>
      <c r="M112" s="206">
        <v>3</v>
      </c>
      <c r="N112" s="205">
        <f t="shared" si="40"/>
        <v>16205.333333333334</v>
      </c>
    </row>
    <row r="113" spans="2:14" ht="16.5" customHeight="1" x14ac:dyDescent="0.2">
      <c r="B113" s="230" t="s">
        <v>23</v>
      </c>
      <c r="C113" s="231">
        <f>SUM(C110:C112)</f>
        <v>146950</v>
      </c>
      <c r="D113" s="232">
        <f>SUM(D110:D112)</f>
        <v>5315277</v>
      </c>
      <c r="E113" s="232">
        <f>SUM(E110:E112)</f>
        <v>20506</v>
      </c>
      <c r="F113" s="233">
        <f t="shared" si="37"/>
        <v>3.8579362844118944E-3</v>
      </c>
      <c r="G113" s="234">
        <f t="shared" si="38"/>
        <v>7.1661952599239251</v>
      </c>
      <c r="H113" s="232">
        <f>SUM(H110:H112)</f>
        <v>757</v>
      </c>
      <c r="I113" s="231">
        <f t="shared" si="35"/>
        <v>194.1215323645971</v>
      </c>
      <c r="J113" s="233">
        <f t="shared" si="36"/>
        <v>3.6916024578172245E-2</v>
      </c>
      <c r="K113" s="232">
        <f>SUM(K110:K112)</f>
        <v>141</v>
      </c>
      <c r="L113" s="231">
        <f t="shared" si="39"/>
        <v>1042.1985815602836</v>
      </c>
      <c r="M113" s="232">
        <f>SUM(M110:M112)</f>
        <v>20</v>
      </c>
      <c r="N113" s="231">
        <f t="shared" si="40"/>
        <v>7347.5</v>
      </c>
    </row>
    <row r="115" spans="2:14" ht="16.5" customHeight="1" x14ac:dyDescent="0.2">
      <c r="B115" s="341" t="s">
        <v>39</v>
      </c>
      <c r="C115" s="341"/>
      <c r="D115" s="341"/>
      <c r="E115" s="341"/>
      <c r="F115" s="341"/>
      <c r="G115" s="341"/>
      <c r="H115" s="341"/>
      <c r="I115" s="341"/>
      <c r="J115" s="341"/>
      <c r="K115" s="341"/>
      <c r="L115" s="341"/>
      <c r="M115" s="341"/>
      <c r="N115" s="341"/>
    </row>
    <row r="116" spans="2:14" ht="16.5" customHeight="1" x14ac:dyDescent="0.2">
      <c r="B116" s="341"/>
      <c r="C116" s="341"/>
      <c r="D116" s="341"/>
      <c r="E116" s="341"/>
      <c r="F116" s="341"/>
      <c r="G116" s="341"/>
      <c r="H116" s="341"/>
      <c r="I116" s="341"/>
      <c r="J116" s="341"/>
      <c r="K116" s="341"/>
      <c r="L116" s="341"/>
      <c r="M116" s="341"/>
      <c r="N116" s="341"/>
    </row>
    <row r="118" spans="2:14" ht="16.5" customHeight="1" x14ac:dyDescent="0.2">
      <c r="B118" s="342" t="s">
        <v>39</v>
      </c>
      <c r="C118" s="342"/>
      <c r="D118" s="342"/>
      <c r="E118" s="342"/>
      <c r="F118" s="342"/>
      <c r="G118" s="342"/>
      <c r="H118" s="342"/>
      <c r="I118" s="342"/>
      <c r="J118" s="342"/>
    </row>
    <row r="119" spans="2:14" ht="16.5" customHeight="1" x14ac:dyDescent="0.2">
      <c r="B119" s="235" t="s">
        <v>40</v>
      </c>
      <c r="C119" s="236" t="s">
        <v>27</v>
      </c>
      <c r="D119" s="236" t="s">
        <v>2</v>
      </c>
      <c r="E119" s="236" t="s">
        <v>5</v>
      </c>
      <c r="F119" s="236" t="s">
        <v>41</v>
      </c>
      <c r="G119" s="236" t="s">
        <v>42</v>
      </c>
      <c r="H119" s="236" t="s">
        <v>43</v>
      </c>
      <c r="I119" s="236" t="s">
        <v>44</v>
      </c>
      <c r="J119" s="237" t="s">
        <v>45</v>
      </c>
    </row>
    <row r="120" spans="2:14" ht="16.5" customHeight="1" x14ac:dyDescent="0.2">
      <c r="B120" s="238" t="str">
        <f>B43</f>
        <v>fb lead gen</v>
      </c>
      <c r="C120" s="239">
        <f>C55</f>
        <v>146950</v>
      </c>
      <c r="D120" s="240">
        <f>J55</f>
        <v>757</v>
      </c>
      <c r="E120" s="239">
        <f t="shared" ref="E120:E121" si="41">C120/D120</f>
        <v>194.1215323645971</v>
      </c>
      <c r="F120" s="240">
        <v>237</v>
      </c>
      <c r="G120" s="240">
        <v>141</v>
      </c>
      <c r="H120" s="239">
        <f t="shared" ref="H120:H121" si="42">IFERROR(C120/G120,"-")</f>
        <v>1042.1985815602836</v>
      </c>
      <c r="I120" s="240">
        <v>20</v>
      </c>
      <c r="J120" s="239">
        <f t="shared" ref="J120:J122" si="43">IFERROR(C120/I120,"-")</f>
        <v>7347.5</v>
      </c>
    </row>
    <row r="121" spans="2:14" ht="16.5" customHeight="1" x14ac:dyDescent="0.2">
      <c r="B121" s="238" t="str">
        <f>B20</f>
        <v>search</v>
      </c>
      <c r="C121" s="239">
        <f>C67</f>
        <v>24377</v>
      </c>
      <c r="D121" s="240">
        <f>E35</f>
        <v>198</v>
      </c>
      <c r="E121" s="239">
        <f t="shared" si="41"/>
        <v>123.11616161616162</v>
      </c>
      <c r="F121" s="240">
        <v>72</v>
      </c>
      <c r="G121" s="240">
        <v>59</v>
      </c>
      <c r="H121" s="239">
        <f t="shared" si="42"/>
        <v>413.16949152542372</v>
      </c>
      <c r="I121" s="240">
        <v>15</v>
      </c>
      <c r="J121" s="239">
        <f t="shared" si="43"/>
        <v>1625.1333333333334</v>
      </c>
    </row>
    <row r="122" spans="2:14" ht="16.5" customHeight="1" x14ac:dyDescent="0.2">
      <c r="B122" s="241" t="s">
        <v>46</v>
      </c>
      <c r="C122" s="242">
        <f>SUM(C120:C121)</f>
        <v>171327</v>
      </c>
      <c r="D122" s="243">
        <f>SUM(D120:D121)</f>
        <v>955</v>
      </c>
      <c r="E122" s="242">
        <f>C122/D122</f>
        <v>179.4</v>
      </c>
      <c r="F122" s="243">
        <f>SUM(F120:F121)</f>
        <v>309</v>
      </c>
      <c r="G122" s="243">
        <f>SUM(G120:G121)</f>
        <v>200</v>
      </c>
      <c r="H122" s="242">
        <f>C122/G122</f>
        <v>856.63499999999999</v>
      </c>
      <c r="I122" s="243">
        <f>SUM(I120:I121)</f>
        <v>35</v>
      </c>
      <c r="J122" s="242">
        <f t="shared" si="43"/>
        <v>4895.0571428571429</v>
      </c>
    </row>
    <row r="126" spans="2:14" ht="16.5" customHeight="1" x14ac:dyDescent="0.2">
      <c r="B126" s="165" t="s">
        <v>47</v>
      </c>
      <c r="C126" s="165" t="s">
        <v>48</v>
      </c>
      <c r="D126" s="165" t="s">
        <v>49</v>
      </c>
    </row>
    <row r="127" spans="2:14" ht="16.5" customHeight="1" x14ac:dyDescent="0.2">
      <c r="B127" s="165" t="s">
        <v>50</v>
      </c>
      <c r="C127" s="166">
        <f>D122</f>
        <v>955</v>
      </c>
      <c r="D127" s="165"/>
    </row>
    <row r="128" spans="2:14" ht="16.5" customHeight="1" x14ac:dyDescent="0.2">
      <c r="B128" s="165" t="s">
        <v>51</v>
      </c>
      <c r="C128" s="166">
        <f>F122</f>
        <v>309</v>
      </c>
      <c r="D128" s="167">
        <f>C128/C127</f>
        <v>0.32356020942408376</v>
      </c>
    </row>
    <row r="129" spans="2:5" ht="16.5" customHeight="1" x14ac:dyDescent="0.2">
      <c r="B129" s="165" t="s">
        <v>52</v>
      </c>
      <c r="C129" s="166">
        <f>G122</f>
        <v>200</v>
      </c>
      <c r="D129" s="167">
        <f t="shared" ref="D129" si="44">C129/C128</f>
        <v>0.6472491909385113</v>
      </c>
    </row>
    <row r="130" spans="2:5" ht="16.5" customHeight="1" x14ac:dyDescent="0.2">
      <c r="B130" s="165" t="s">
        <v>44</v>
      </c>
      <c r="C130" s="166">
        <f>I122</f>
        <v>35</v>
      </c>
      <c r="D130" s="167">
        <f>C130/C129</f>
        <v>0.17499999999999999</v>
      </c>
    </row>
    <row r="132" spans="2:5" ht="16.5" customHeight="1" x14ac:dyDescent="0.2">
      <c r="B132" s="244" t="s">
        <v>85</v>
      </c>
      <c r="C132" s="245">
        <v>179</v>
      </c>
    </row>
    <row r="133" spans="2:5" ht="16.5" customHeight="1" x14ac:dyDescent="0.2">
      <c r="B133" s="245" t="s">
        <v>86</v>
      </c>
      <c r="C133" s="246">
        <f>C130/C132</f>
        <v>0.19553072625698323</v>
      </c>
    </row>
    <row r="134" spans="2:5" ht="16.5" customHeight="1" x14ac:dyDescent="0.2">
      <c r="E134" s="146"/>
    </row>
    <row r="137" spans="2:5" ht="16.5" customHeight="1" x14ac:dyDescent="0.2">
      <c r="B137" s="247" t="s">
        <v>76</v>
      </c>
      <c r="C137" s="247" t="s">
        <v>127</v>
      </c>
    </row>
    <row r="138" spans="2:5" ht="16.5" customHeight="1" x14ac:dyDescent="0.2">
      <c r="B138" s="248" t="s">
        <v>128</v>
      </c>
      <c r="C138" s="248">
        <v>1</v>
      </c>
    </row>
    <row r="139" spans="2:5" ht="16.5" customHeight="1" x14ac:dyDescent="0.2">
      <c r="B139" s="248" t="s">
        <v>129</v>
      </c>
      <c r="C139" s="248">
        <v>8</v>
      </c>
    </row>
    <row r="140" spans="2:5" ht="16.5" customHeight="1" x14ac:dyDescent="0.2">
      <c r="B140" s="248" t="s">
        <v>77</v>
      </c>
      <c r="C140" s="248">
        <v>14</v>
      </c>
    </row>
    <row r="141" spans="2:5" ht="16.5" customHeight="1" x14ac:dyDescent="0.2">
      <c r="B141" s="248" t="s">
        <v>130</v>
      </c>
      <c r="C141" s="248">
        <v>1</v>
      </c>
    </row>
    <row r="142" spans="2:5" ht="16.5" customHeight="1" x14ac:dyDescent="0.2">
      <c r="B142" s="248" t="s">
        <v>201</v>
      </c>
      <c r="C142" s="248">
        <v>6</v>
      </c>
    </row>
    <row r="143" spans="2:5" ht="16.5" customHeight="1" x14ac:dyDescent="0.2">
      <c r="B143" s="248" t="s">
        <v>295</v>
      </c>
      <c r="C143" s="248">
        <v>2</v>
      </c>
    </row>
    <row r="144" spans="2:5" ht="16.5" customHeight="1" x14ac:dyDescent="0.2">
      <c r="B144" s="248" t="s">
        <v>53</v>
      </c>
      <c r="C144" s="248">
        <v>1</v>
      </c>
    </row>
    <row r="145" spans="2:3" ht="16.5" customHeight="1" x14ac:dyDescent="0.2">
      <c r="B145" s="248" t="s">
        <v>131</v>
      </c>
      <c r="C145" s="248">
        <v>2</v>
      </c>
    </row>
    <row r="146" spans="2:3" ht="16.5" customHeight="1" x14ac:dyDescent="0.2">
      <c r="B146" s="247" t="s">
        <v>132</v>
      </c>
      <c r="C146" s="247">
        <f>SUM(C138:C145)</f>
        <v>35</v>
      </c>
    </row>
  </sheetData>
  <mergeCells count="14">
    <mergeCell ref="B115:N116"/>
    <mergeCell ref="B118:J118"/>
    <mergeCell ref="B57:Q57"/>
    <mergeCell ref="B69:Q70"/>
    <mergeCell ref="B72:N72"/>
    <mergeCell ref="B99:N100"/>
    <mergeCell ref="B102:N102"/>
    <mergeCell ref="B108:N108"/>
    <mergeCell ref="B43:P43"/>
    <mergeCell ref="A1:A4"/>
    <mergeCell ref="B1:C4"/>
    <mergeCell ref="B8:F8"/>
    <mergeCell ref="B23:G23"/>
    <mergeCell ref="B39:P40"/>
  </mergeCells>
  <pageMargins left="0.7" right="0.7" top="0.75" bottom="0.75" header="0.3" footer="0.3"/>
  <pageSetup paperSize="9" scale="4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92EB-864A-45E1-A756-F6341776FB91}">
  <sheetPr codeName="Sheet8"/>
  <dimension ref="A1:W62"/>
  <sheetViews>
    <sheetView showGridLines="0" rightToLeft="1" topLeftCell="D1" zoomScale="80" zoomScaleNormal="80" workbookViewId="0">
      <selection activeCell="R18" sqref="R18"/>
    </sheetView>
  </sheetViews>
  <sheetFormatPr defaultColWidth="8.85546875" defaultRowHeight="14.25" x14ac:dyDescent="0.2"/>
  <cols>
    <col min="1" max="1" width="2.5703125" style="300" bestFit="1" customWidth="1"/>
    <col min="2" max="2" width="13.5703125" style="300" customWidth="1"/>
    <col min="3" max="3" width="15.5703125" style="300" bestFit="1" customWidth="1"/>
    <col min="4" max="4" width="39.5703125" style="300" customWidth="1"/>
    <col min="5" max="5" width="17.28515625" style="300" bestFit="1" customWidth="1"/>
    <col min="6" max="6" width="26.85546875" style="302" customWidth="1"/>
    <col min="7" max="7" width="20" style="308" customWidth="1"/>
    <col min="8" max="8" width="32.7109375" style="304" customWidth="1"/>
    <col min="9" max="9" width="12.7109375" style="300" bestFit="1" customWidth="1"/>
    <col min="10" max="10" width="12.85546875" style="304" customWidth="1"/>
    <col min="11" max="11" width="15.85546875" style="300" bestFit="1" customWidth="1"/>
    <col min="12" max="12" width="13.42578125" style="300" bestFit="1" customWidth="1"/>
    <col min="13" max="13" width="14" style="300" bestFit="1" customWidth="1"/>
    <col min="14" max="14" width="13.42578125" style="300" customWidth="1"/>
    <col min="15" max="15" width="14.85546875" style="300" bestFit="1" customWidth="1"/>
    <col min="16" max="16" width="11.5703125" style="300" bestFit="1" customWidth="1"/>
    <col min="17" max="17" width="11.42578125" style="300" bestFit="1" customWidth="1"/>
    <col min="18" max="18" width="12" style="300" bestFit="1" customWidth="1"/>
    <col min="19" max="19" width="12.140625" style="300" bestFit="1" customWidth="1"/>
    <col min="20" max="20" width="11" style="306" bestFit="1" customWidth="1"/>
    <col min="21" max="21" width="11" style="300" bestFit="1" customWidth="1"/>
    <col min="22" max="22" width="9.42578125" style="300" bestFit="1" customWidth="1"/>
    <col min="23" max="16384" width="8.85546875" style="300"/>
  </cols>
  <sheetData>
    <row r="1" spans="2:21" s="250" customFormat="1" x14ac:dyDescent="0.2">
      <c r="F1" s="251"/>
      <c r="H1" s="251"/>
      <c r="T1" s="252"/>
    </row>
    <row r="2" spans="2:21" s="250" customFormat="1" ht="25.5" customHeight="1" x14ac:dyDescent="0.2">
      <c r="C2" s="345" t="s">
        <v>216</v>
      </c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T2" s="252"/>
    </row>
    <row r="3" spans="2:21" s="250" customFormat="1" ht="17.25" customHeight="1" x14ac:dyDescent="0.2">
      <c r="C3" s="346" t="s">
        <v>217</v>
      </c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T3" s="252"/>
    </row>
    <row r="4" spans="2:21" s="250" customFormat="1" ht="30.75" customHeight="1" thickBot="1" x14ac:dyDescent="0.25">
      <c r="F4" s="251"/>
      <c r="H4" s="251"/>
      <c r="I4" s="253"/>
      <c r="T4" s="252"/>
    </row>
    <row r="5" spans="2:21" s="250" customFormat="1" ht="21" customHeight="1" x14ac:dyDescent="0.2">
      <c r="B5" s="254" t="s">
        <v>218</v>
      </c>
      <c r="C5" s="255" t="s">
        <v>219</v>
      </c>
      <c r="E5" s="256"/>
      <c r="F5" s="257"/>
      <c r="G5" s="256"/>
      <c r="H5" s="257"/>
      <c r="I5" s="258"/>
      <c r="T5" s="252"/>
    </row>
    <row r="6" spans="2:21" s="250" customFormat="1" ht="21" customHeight="1" x14ac:dyDescent="0.2">
      <c r="B6" s="259" t="s">
        <v>220</v>
      </c>
      <c r="C6" s="260" t="s">
        <v>2</v>
      </c>
      <c r="E6" s="261"/>
      <c r="F6" s="262"/>
      <c r="G6" s="261"/>
      <c r="H6" s="262"/>
      <c r="I6" s="263"/>
      <c r="J6" s="261"/>
      <c r="T6" s="252"/>
    </row>
    <row r="7" spans="2:21" s="250" customFormat="1" ht="21" customHeight="1" x14ac:dyDescent="0.2">
      <c r="B7" s="259" t="s">
        <v>221</v>
      </c>
      <c r="C7" s="264" t="s">
        <v>222</v>
      </c>
      <c r="E7" s="261"/>
      <c r="F7" s="262"/>
      <c r="G7" s="261"/>
      <c r="H7" s="262"/>
      <c r="I7" s="263"/>
      <c r="J7" s="261"/>
      <c r="T7" s="252"/>
    </row>
    <row r="8" spans="2:21" s="250" customFormat="1" ht="21" customHeight="1" x14ac:dyDescent="0.2">
      <c r="B8" s="259" t="s">
        <v>223</v>
      </c>
      <c r="C8" s="265">
        <f>I19</f>
        <v>225000</v>
      </c>
      <c r="E8" s="266"/>
      <c r="F8" s="267"/>
      <c r="G8" s="266"/>
      <c r="H8" s="267"/>
      <c r="I8" s="263"/>
      <c r="J8" s="266"/>
      <c r="T8" s="252"/>
    </row>
    <row r="9" spans="2:21" s="250" customFormat="1" ht="21" customHeight="1" thickBot="1" x14ac:dyDescent="0.25">
      <c r="B9" s="268" t="s">
        <v>224</v>
      </c>
      <c r="C9" s="269">
        <f>J19</f>
        <v>195652.17391304352</v>
      </c>
      <c r="E9" s="266"/>
      <c r="F9" s="267"/>
      <c r="G9" s="266"/>
      <c r="H9" s="267"/>
      <c r="I9" s="263"/>
      <c r="J9" s="266"/>
      <c r="T9" s="252"/>
    </row>
    <row r="10" spans="2:21" s="250" customFormat="1" ht="33" customHeight="1" x14ac:dyDescent="0.2">
      <c r="D10" s="347"/>
      <c r="E10" s="347"/>
      <c r="F10" s="347"/>
      <c r="G10" s="347"/>
      <c r="H10" s="347"/>
      <c r="I10" s="347"/>
      <c r="J10" s="347"/>
      <c r="T10" s="252"/>
    </row>
    <row r="11" spans="2:21" s="250" customFormat="1" ht="30.75" customHeight="1" x14ac:dyDescent="0.2">
      <c r="B11" s="270" t="s">
        <v>225</v>
      </c>
      <c r="C11" s="271" t="s">
        <v>226</v>
      </c>
      <c r="D11" s="271" t="s">
        <v>227</v>
      </c>
      <c r="E11" s="271" t="s">
        <v>228</v>
      </c>
      <c r="F11" s="272" t="s">
        <v>229</v>
      </c>
      <c r="G11" s="272" t="s">
        <v>298</v>
      </c>
      <c r="H11" s="272" t="s">
        <v>230</v>
      </c>
      <c r="I11" s="271" t="s">
        <v>231</v>
      </c>
      <c r="J11" s="273" t="s">
        <v>232</v>
      </c>
      <c r="K11" s="273" t="s">
        <v>233</v>
      </c>
      <c r="L11" s="273" t="s">
        <v>234</v>
      </c>
      <c r="M11" s="273" t="s">
        <v>235</v>
      </c>
      <c r="N11" s="273" t="s">
        <v>236</v>
      </c>
      <c r="O11" s="273" t="s">
        <v>237</v>
      </c>
      <c r="P11" s="272" t="s">
        <v>238</v>
      </c>
      <c r="Q11" s="272" t="s">
        <v>239</v>
      </c>
      <c r="R11" s="272" t="s">
        <v>240</v>
      </c>
      <c r="S11" s="272" t="s">
        <v>2</v>
      </c>
      <c r="U11" s="252"/>
    </row>
    <row r="12" spans="2:21" s="250" customFormat="1" ht="30.75" customHeight="1" x14ac:dyDescent="0.2">
      <c r="B12" s="348" t="s">
        <v>241</v>
      </c>
      <c r="C12" s="274" t="s">
        <v>242</v>
      </c>
      <c r="D12" s="275" t="s">
        <v>243</v>
      </c>
      <c r="E12" s="276" t="s">
        <v>244</v>
      </c>
      <c r="F12" s="277" t="s">
        <v>245</v>
      </c>
      <c r="G12" s="277" t="s">
        <v>299</v>
      </c>
      <c r="H12" s="278" t="s">
        <v>246</v>
      </c>
      <c r="I12" s="279">
        <v>40000</v>
      </c>
      <c r="J12" s="280">
        <f t="shared" ref="J12:J18" si="0">I12/1.15</f>
        <v>34782.608695652176</v>
      </c>
      <c r="K12" s="281">
        <f t="shared" ref="K12:K18" si="1">I12-J12</f>
        <v>5217.3913043478242</v>
      </c>
      <c r="L12" s="282">
        <f>J12/M12*1000</f>
        <v>2271888.2230994236</v>
      </c>
      <c r="M12" s="283">
        <v>15.31</v>
      </c>
      <c r="N12" s="282">
        <f>L12*0.95</f>
        <v>2158293.8119444521</v>
      </c>
      <c r="O12" s="283">
        <f>J12/N12</f>
        <v>1.6115789473684212E-2</v>
      </c>
      <c r="P12" s="271"/>
      <c r="Q12" s="271"/>
      <c r="R12" s="271"/>
      <c r="S12" s="271"/>
      <c r="U12" s="252"/>
    </row>
    <row r="13" spans="2:21" s="250" customFormat="1" ht="30.75" customHeight="1" x14ac:dyDescent="0.2">
      <c r="B13" s="349"/>
      <c r="C13" s="274" t="s">
        <v>242</v>
      </c>
      <c r="D13" s="275" t="s">
        <v>243</v>
      </c>
      <c r="E13" s="276" t="s">
        <v>244</v>
      </c>
      <c r="F13" s="277" t="s">
        <v>245</v>
      </c>
      <c r="G13" s="277" t="s">
        <v>219</v>
      </c>
      <c r="H13" s="278" t="s">
        <v>246</v>
      </c>
      <c r="I13" s="279">
        <v>20000</v>
      </c>
      <c r="J13" s="280">
        <f t="shared" si="0"/>
        <v>17391.304347826088</v>
      </c>
      <c r="K13" s="281">
        <f t="shared" si="1"/>
        <v>2608.6956521739121</v>
      </c>
      <c r="L13" s="282">
        <f>J13/M13*1000</f>
        <v>1066297.017034095</v>
      </c>
      <c r="M13" s="283">
        <v>16.309999999999999</v>
      </c>
      <c r="N13" s="282">
        <f>L13*0.95</f>
        <v>1012982.1661823902</v>
      </c>
      <c r="O13" s="283">
        <f>J13/N13</f>
        <v>1.7168421052631579E-2</v>
      </c>
      <c r="P13" s="271"/>
      <c r="Q13" s="271"/>
      <c r="R13" s="271"/>
      <c r="S13" s="271"/>
      <c r="U13" s="252"/>
    </row>
    <row r="14" spans="2:21" s="250" customFormat="1" ht="30.75" customHeight="1" x14ac:dyDescent="0.2">
      <c r="B14" s="349"/>
      <c r="C14" s="274" t="s">
        <v>247</v>
      </c>
      <c r="D14" s="284" t="s">
        <v>248</v>
      </c>
      <c r="E14" s="284" t="s">
        <v>249</v>
      </c>
      <c r="F14" s="277" t="s">
        <v>245</v>
      </c>
      <c r="G14" s="277" t="s">
        <v>299</v>
      </c>
      <c r="H14" s="285" t="s">
        <v>250</v>
      </c>
      <c r="I14" s="279">
        <v>20000</v>
      </c>
      <c r="J14" s="280">
        <f t="shared" si="0"/>
        <v>17391.304347826088</v>
      </c>
      <c r="K14" s="281">
        <f t="shared" si="1"/>
        <v>2608.6956521739121</v>
      </c>
      <c r="L14" s="271"/>
      <c r="M14" s="271"/>
      <c r="N14" s="282">
        <f t="shared" ref="N14:N15" si="2">J14/O14</f>
        <v>217391.30434782608</v>
      </c>
      <c r="O14" s="283">
        <v>0.08</v>
      </c>
      <c r="P14" s="271"/>
      <c r="Q14" s="271"/>
      <c r="R14" s="271"/>
      <c r="S14" s="271"/>
      <c r="U14" s="252"/>
    </row>
    <row r="15" spans="2:21" s="250" customFormat="1" ht="30.75" customHeight="1" x14ac:dyDescent="0.2">
      <c r="B15" s="349"/>
      <c r="C15" s="274" t="s">
        <v>247</v>
      </c>
      <c r="D15" s="284" t="s">
        <v>248</v>
      </c>
      <c r="E15" s="284" t="s">
        <v>249</v>
      </c>
      <c r="F15" s="277" t="s">
        <v>245</v>
      </c>
      <c r="G15" s="276" t="s">
        <v>219</v>
      </c>
      <c r="H15" s="285" t="s">
        <v>250</v>
      </c>
      <c r="I15" s="279">
        <v>10000</v>
      </c>
      <c r="J15" s="280">
        <f t="shared" si="0"/>
        <v>8695.652173913044</v>
      </c>
      <c r="K15" s="281">
        <f t="shared" si="1"/>
        <v>1304.347826086956</v>
      </c>
      <c r="L15" s="271"/>
      <c r="M15" s="271"/>
      <c r="N15" s="282">
        <f t="shared" si="2"/>
        <v>108695.65217391304</v>
      </c>
      <c r="O15" s="283">
        <v>0.08</v>
      </c>
      <c r="P15" s="271"/>
      <c r="Q15" s="271"/>
      <c r="R15" s="271"/>
      <c r="S15" s="271"/>
      <c r="U15" s="252"/>
    </row>
    <row r="16" spans="2:21" s="250" customFormat="1" ht="30.75" customHeight="1" x14ac:dyDescent="0.2">
      <c r="B16" s="350"/>
      <c r="C16" s="274" t="s">
        <v>247</v>
      </c>
      <c r="D16" s="284" t="s">
        <v>251</v>
      </c>
      <c r="E16" s="284" t="s">
        <v>252</v>
      </c>
      <c r="F16" s="286" t="s">
        <v>253</v>
      </c>
      <c r="G16" s="286" t="s">
        <v>300</v>
      </c>
      <c r="H16" s="285" t="s">
        <v>250</v>
      </c>
      <c r="I16" s="279">
        <v>20000</v>
      </c>
      <c r="J16" s="280">
        <f t="shared" si="0"/>
        <v>17391.304347826088</v>
      </c>
      <c r="K16" s="281">
        <f t="shared" si="1"/>
        <v>2608.6956521739121</v>
      </c>
      <c r="L16" s="271"/>
      <c r="M16" s="271"/>
      <c r="N16" s="271"/>
      <c r="O16" s="271"/>
      <c r="P16" s="282">
        <f t="shared" ref="P16:P18" si="3">J16/Q16</f>
        <v>4347.826086956522</v>
      </c>
      <c r="Q16" s="287">
        <v>4</v>
      </c>
      <c r="R16" s="271"/>
      <c r="S16" s="271"/>
      <c r="U16" s="252"/>
    </row>
    <row r="17" spans="1:23" s="250" customFormat="1" ht="44.25" customHeight="1" x14ac:dyDescent="0.2">
      <c r="B17" s="348" t="s">
        <v>254</v>
      </c>
      <c r="C17" s="288" t="s">
        <v>255</v>
      </c>
      <c r="D17" s="289" t="s">
        <v>256</v>
      </c>
      <c r="E17" s="276" t="s">
        <v>257</v>
      </c>
      <c r="F17" s="286" t="s">
        <v>258</v>
      </c>
      <c r="G17" s="286" t="s">
        <v>301</v>
      </c>
      <c r="H17" s="286" t="s">
        <v>259</v>
      </c>
      <c r="I17" s="279">
        <v>85000</v>
      </c>
      <c r="J17" s="280">
        <f t="shared" si="0"/>
        <v>73913.043478260879</v>
      </c>
      <c r="K17" s="281">
        <f t="shared" si="1"/>
        <v>11086.956521739121</v>
      </c>
      <c r="L17" s="271"/>
      <c r="M17" s="271"/>
      <c r="N17" s="271"/>
      <c r="O17" s="271"/>
      <c r="P17" s="282">
        <f t="shared" si="3"/>
        <v>8980.9287336890484</v>
      </c>
      <c r="Q17" s="287">
        <v>8.23</v>
      </c>
      <c r="R17" s="290">
        <v>220</v>
      </c>
      <c r="S17" s="291">
        <f t="shared" ref="S17:S18" si="4">J17/R17</f>
        <v>335.96837944664037</v>
      </c>
      <c r="T17" s="252"/>
      <c r="U17" s="252"/>
      <c r="V17" s="252"/>
      <c r="W17" s="252"/>
    </row>
    <row r="18" spans="1:23" s="250" customFormat="1" ht="31.5" customHeight="1" x14ac:dyDescent="0.2">
      <c r="B18" s="350"/>
      <c r="C18" s="274" t="s">
        <v>260</v>
      </c>
      <c r="D18" s="275" t="s">
        <v>261</v>
      </c>
      <c r="E18" s="277" t="s">
        <v>2</v>
      </c>
      <c r="F18" s="275" t="s">
        <v>71</v>
      </c>
      <c r="G18" s="275" t="s">
        <v>301</v>
      </c>
      <c r="H18" s="275" t="s">
        <v>262</v>
      </c>
      <c r="I18" s="279">
        <v>30000</v>
      </c>
      <c r="J18" s="280">
        <f t="shared" si="0"/>
        <v>26086.956521739132</v>
      </c>
      <c r="K18" s="281">
        <f t="shared" si="1"/>
        <v>3913.0434782608681</v>
      </c>
      <c r="L18" s="271"/>
      <c r="M18" s="271"/>
      <c r="N18" s="271"/>
      <c r="O18" s="271"/>
      <c r="P18" s="282">
        <f t="shared" si="3"/>
        <v>14492.753623188406</v>
      </c>
      <c r="Q18" s="287">
        <v>1.8</v>
      </c>
      <c r="R18" s="290">
        <v>150</v>
      </c>
      <c r="S18" s="291">
        <f t="shared" si="4"/>
        <v>173.91304347826087</v>
      </c>
      <c r="T18" s="292"/>
      <c r="U18" s="252"/>
    </row>
    <row r="19" spans="1:23" s="250" customFormat="1" ht="31.5" customHeight="1" x14ac:dyDescent="0.2">
      <c r="B19" s="293" t="s">
        <v>23</v>
      </c>
      <c r="C19" s="293"/>
      <c r="D19" s="293"/>
      <c r="E19" s="293"/>
      <c r="F19" s="293"/>
      <c r="G19" s="293"/>
      <c r="H19" s="293"/>
      <c r="I19" s="294">
        <f>SUM(I12:I18)</f>
        <v>225000</v>
      </c>
      <c r="J19" s="294">
        <f>SUM(J12:J18)</f>
        <v>195652.17391304352</v>
      </c>
      <c r="K19" s="294">
        <f>SUM(K12:K18)</f>
        <v>29347.826086956506</v>
      </c>
      <c r="L19" s="294"/>
      <c r="M19" s="294"/>
      <c r="N19" s="294"/>
      <c r="O19" s="294"/>
      <c r="P19" s="295">
        <f>SUM(P12:P18)</f>
        <v>27821.508443833976</v>
      </c>
      <c r="Q19" s="296">
        <f>J19/P19</f>
        <v>7.0324071143743287</v>
      </c>
      <c r="R19" s="297">
        <f>SUM(J17:J18)/S19</f>
        <v>196.12403100775194</v>
      </c>
      <c r="S19" s="295">
        <f>SUM(S12:S18)</f>
        <v>509.88142292490124</v>
      </c>
      <c r="U19" s="252"/>
    </row>
    <row r="20" spans="1:23" s="250" customFormat="1" x14ac:dyDescent="0.2">
      <c r="F20" s="251"/>
      <c r="G20" s="251"/>
      <c r="H20" s="253"/>
      <c r="L20" s="298"/>
      <c r="M20" s="298"/>
      <c r="N20" s="298"/>
      <c r="O20" s="298"/>
      <c r="T20" s="252"/>
    </row>
    <row r="21" spans="1:23" ht="18" x14ac:dyDescent="0.25">
      <c r="A21" s="299"/>
      <c r="B21" s="299"/>
      <c r="D21" s="301"/>
      <c r="G21" s="303"/>
      <c r="H21" s="300"/>
      <c r="I21" s="304"/>
      <c r="J21" s="305"/>
    </row>
    <row r="22" spans="1:23" x14ac:dyDescent="0.2">
      <c r="G22" s="303"/>
      <c r="H22" s="307"/>
      <c r="I22" s="304"/>
      <c r="J22" s="250"/>
    </row>
    <row r="23" spans="1:23" x14ac:dyDescent="0.2">
      <c r="H23" s="309"/>
      <c r="J23" s="253"/>
    </row>
    <row r="24" spans="1:23" x14ac:dyDescent="0.2">
      <c r="G24" s="310"/>
      <c r="J24" s="311"/>
      <c r="N24" s="312"/>
      <c r="O24" s="313"/>
    </row>
    <row r="25" spans="1:23" x14ac:dyDescent="0.2">
      <c r="J25" s="311"/>
    </row>
    <row r="26" spans="1:23" x14ac:dyDescent="0.2">
      <c r="B26" s="300" t="s">
        <v>263</v>
      </c>
      <c r="I26" s="314"/>
    </row>
    <row r="27" spans="1:23" x14ac:dyDescent="0.2">
      <c r="I27" s="314"/>
    </row>
    <row r="29" spans="1:23" x14ac:dyDescent="0.2">
      <c r="I29" s="314"/>
    </row>
    <row r="30" spans="1:23" x14ac:dyDescent="0.2">
      <c r="I30" s="314"/>
    </row>
    <row r="34" spans="9:11" x14ac:dyDescent="0.2">
      <c r="I34" s="306"/>
    </row>
    <row r="35" spans="9:11" x14ac:dyDescent="0.2">
      <c r="I35" s="306"/>
    </row>
    <row r="36" spans="9:11" x14ac:dyDescent="0.2">
      <c r="I36" s="306"/>
      <c r="K36" s="306"/>
    </row>
    <row r="37" spans="9:11" x14ac:dyDescent="0.2">
      <c r="I37" s="314"/>
    </row>
    <row r="61" spans="2:2" x14ac:dyDescent="0.2">
      <c r="B61" s="300" t="s">
        <v>264</v>
      </c>
    </row>
    <row r="62" spans="2:2" ht="15" x14ac:dyDescent="0.25">
      <c r="B62" s="315"/>
    </row>
  </sheetData>
  <mergeCells count="5">
    <mergeCell ref="C2:R2"/>
    <mergeCell ref="C3:R3"/>
    <mergeCell ref="D10:J10"/>
    <mergeCell ref="B12:B16"/>
    <mergeCell ref="B17:B1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B339-84A4-4190-AB05-8284A979CCD6}">
  <sheetPr codeName="Sheet5">
    <outlinePr summaryBelow="0" summaryRight="0"/>
    <pageSetUpPr fitToPage="1"/>
  </sheetPr>
  <dimension ref="A1:M119"/>
  <sheetViews>
    <sheetView rightToLeft="1" topLeftCell="A34" workbookViewId="0">
      <selection activeCell="O48" sqref="O48"/>
    </sheetView>
  </sheetViews>
  <sheetFormatPr defaultColWidth="18" defaultRowHeight="16.5" customHeight="1" x14ac:dyDescent="0.2"/>
  <cols>
    <col min="1" max="1" width="12.28515625" style="1" customWidth="1"/>
    <col min="2" max="2" width="60.5703125" style="1" bestFit="1" customWidth="1"/>
    <col min="3" max="3" width="10.85546875" style="1" bestFit="1" customWidth="1"/>
    <col min="4" max="4" width="16.5703125" style="1" bestFit="1" customWidth="1"/>
    <col min="5" max="5" width="10.5703125" style="1" bestFit="1" customWidth="1"/>
    <col min="6" max="6" width="16.140625" style="1" bestFit="1" customWidth="1"/>
    <col min="7" max="7" width="15.85546875" style="1" bestFit="1" customWidth="1"/>
    <col min="8" max="8" width="12.85546875" style="1" bestFit="1" customWidth="1"/>
    <col min="9" max="9" width="10.5703125" style="1" bestFit="1" customWidth="1"/>
    <col min="10" max="10" width="16.140625" style="1" bestFit="1" customWidth="1"/>
    <col min="11" max="11" width="15.42578125" style="1" bestFit="1" customWidth="1"/>
    <col min="12" max="14" width="14.5703125" style="1" bestFit="1" customWidth="1"/>
    <col min="15" max="16384" width="18" style="1"/>
  </cols>
  <sheetData>
    <row r="1" spans="1:9" ht="16.5" customHeight="1" x14ac:dyDescent="0.2">
      <c r="A1" s="357"/>
      <c r="B1" s="358" t="s">
        <v>68</v>
      </c>
      <c r="C1" s="357"/>
      <c r="D1" s="2" t="s">
        <v>0</v>
      </c>
      <c r="E1" s="3">
        <v>45383</v>
      </c>
      <c r="F1" s="2" t="s">
        <v>1</v>
      </c>
      <c r="G1" s="4">
        <f>C22</f>
        <v>200000</v>
      </c>
      <c r="H1" s="2" t="s">
        <v>2</v>
      </c>
      <c r="I1" s="5">
        <f>E35</f>
        <v>67</v>
      </c>
    </row>
    <row r="2" spans="1:9" ht="16.5" customHeight="1" x14ac:dyDescent="0.2">
      <c r="A2" s="357"/>
      <c r="B2" s="357"/>
      <c r="C2" s="357"/>
      <c r="D2" s="2" t="s">
        <v>3</v>
      </c>
      <c r="E2" s="3">
        <v>45412</v>
      </c>
      <c r="F2" s="2" t="s">
        <v>4</v>
      </c>
      <c r="G2" s="4">
        <f>D22</f>
        <v>173913.04347826089</v>
      </c>
      <c r="H2" s="2" t="s">
        <v>5</v>
      </c>
      <c r="I2" s="4">
        <f>G3/I1</f>
        <v>124.19402985074628</v>
      </c>
    </row>
    <row r="3" spans="1:9" ht="16.5" customHeight="1" x14ac:dyDescent="0.2">
      <c r="A3" s="357"/>
      <c r="B3" s="357"/>
      <c r="C3" s="357"/>
      <c r="D3" s="2" t="s">
        <v>6</v>
      </c>
      <c r="E3" s="5">
        <f>E2-E4+1</f>
        <v>27</v>
      </c>
      <c r="F3" s="2" t="s">
        <v>7</v>
      </c>
      <c r="G3" s="4">
        <f>E22</f>
        <v>8321</v>
      </c>
      <c r="H3" s="2" t="s">
        <v>8</v>
      </c>
      <c r="I3" s="5">
        <f>G52+E64</f>
        <v>2308</v>
      </c>
    </row>
    <row r="4" spans="1:9" ht="16.5" customHeight="1" x14ac:dyDescent="0.2">
      <c r="A4" s="357"/>
      <c r="B4" s="357"/>
      <c r="C4" s="357"/>
      <c r="D4" s="2" t="s">
        <v>9</v>
      </c>
      <c r="E4" s="6">
        <v>45386</v>
      </c>
      <c r="F4" s="2" t="s">
        <v>10</v>
      </c>
      <c r="G4" s="61">
        <f>G3/G2</f>
        <v>4.7845749999999992E-2</v>
      </c>
      <c r="H4" s="2" t="s">
        <v>11</v>
      </c>
      <c r="I4" s="7">
        <f>G3/I3</f>
        <v>3.6052859618717505</v>
      </c>
    </row>
    <row r="8" spans="1:9" ht="16.5" customHeight="1" x14ac:dyDescent="0.2">
      <c r="B8" s="353" t="s">
        <v>27</v>
      </c>
      <c r="C8" s="354"/>
      <c r="D8" s="354"/>
      <c r="E8" s="354"/>
      <c r="F8" s="355"/>
      <c r="H8" s="60"/>
    </row>
    <row r="9" spans="1:9" ht="16.5" customHeight="1" x14ac:dyDescent="0.2">
      <c r="B9" s="43" t="s">
        <v>28</v>
      </c>
      <c r="C9" s="43" t="s">
        <v>1</v>
      </c>
      <c r="D9" s="43" t="s">
        <v>4</v>
      </c>
      <c r="E9" s="43" t="s">
        <v>27</v>
      </c>
      <c r="F9" s="43" t="s">
        <v>10</v>
      </c>
      <c r="H9" s="58"/>
    </row>
    <row r="10" spans="1:9" ht="16.5" customHeight="1" x14ac:dyDescent="0.2">
      <c r="A10" s="179" t="s">
        <v>149</v>
      </c>
      <c r="B10" s="44" t="s">
        <v>204</v>
      </c>
      <c r="C10" s="45">
        <v>45000</v>
      </c>
      <c r="D10" s="45">
        <f>C10/1.15</f>
        <v>39130.434782608696</v>
      </c>
      <c r="E10" s="45">
        <v>0</v>
      </c>
      <c r="F10" s="62">
        <f t="shared" ref="F10:F22" si="0">E10/D10</f>
        <v>0</v>
      </c>
      <c r="H10" s="58"/>
    </row>
    <row r="11" spans="1:9" ht="16.5" customHeight="1" x14ac:dyDescent="0.2">
      <c r="A11" s="179" t="s">
        <v>149</v>
      </c>
      <c r="B11" s="44" t="s">
        <v>205</v>
      </c>
      <c r="C11" s="45">
        <v>20000</v>
      </c>
      <c r="D11" s="45">
        <f t="shared" ref="D11:D21" si="1">C11/1.15</f>
        <v>17391.304347826088</v>
      </c>
      <c r="E11" s="45">
        <v>0</v>
      </c>
      <c r="F11" s="62">
        <f t="shared" si="0"/>
        <v>0</v>
      </c>
    </row>
    <row r="12" spans="1:9" ht="16.5" customHeight="1" x14ac:dyDescent="0.2">
      <c r="A12" s="179" t="s">
        <v>149</v>
      </c>
      <c r="B12" s="44" t="s">
        <v>206</v>
      </c>
      <c r="C12" s="45">
        <v>20000</v>
      </c>
      <c r="D12" s="45">
        <f t="shared" si="1"/>
        <v>17391.304347826088</v>
      </c>
      <c r="E12" s="45">
        <v>0</v>
      </c>
      <c r="F12" s="62">
        <f t="shared" si="0"/>
        <v>0</v>
      </c>
    </row>
    <row r="13" spans="1:9" ht="16.5" customHeight="1" x14ac:dyDescent="0.2">
      <c r="A13" s="178" t="s">
        <v>148</v>
      </c>
      <c r="B13" s="44" t="s">
        <v>207</v>
      </c>
      <c r="C13" s="45">
        <v>10625</v>
      </c>
      <c r="D13" s="45">
        <f t="shared" si="1"/>
        <v>9239.1304347826099</v>
      </c>
      <c r="E13" s="45">
        <f>C44</f>
        <v>993</v>
      </c>
      <c r="F13" s="62">
        <f t="shared" si="0"/>
        <v>0.10747764705882351</v>
      </c>
    </row>
    <row r="14" spans="1:9" ht="16.5" customHeight="1" x14ac:dyDescent="0.2">
      <c r="A14" s="178" t="s">
        <v>148</v>
      </c>
      <c r="B14" s="44" t="s">
        <v>208</v>
      </c>
      <c r="C14" s="45">
        <v>10625</v>
      </c>
      <c r="D14" s="45">
        <f t="shared" si="1"/>
        <v>9239.1304347826099</v>
      </c>
      <c r="E14" s="45">
        <f t="shared" ref="E14:E20" si="2">C45</f>
        <v>1016</v>
      </c>
      <c r="F14" s="62">
        <f t="shared" si="0"/>
        <v>0.1099670588235294</v>
      </c>
    </row>
    <row r="15" spans="1:9" ht="16.5" customHeight="1" x14ac:dyDescent="0.2">
      <c r="A15" s="178" t="s">
        <v>148</v>
      </c>
      <c r="B15" s="44" t="s">
        <v>209</v>
      </c>
      <c r="C15" s="45">
        <v>10625</v>
      </c>
      <c r="D15" s="45">
        <f t="shared" si="1"/>
        <v>9239.1304347826099</v>
      </c>
      <c r="E15" s="45">
        <f t="shared" si="2"/>
        <v>1058</v>
      </c>
      <c r="F15" s="62">
        <f t="shared" si="0"/>
        <v>0.11451294117647057</v>
      </c>
    </row>
    <row r="16" spans="1:9" ht="16.5" customHeight="1" x14ac:dyDescent="0.2">
      <c r="A16" s="178" t="s">
        <v>148</v>
      </c>
      <c r="B16" s="44" t="s">
        <v>210</v>
      </c>
      <c r="C16" s="45">
        <v>10625</v>
      </c>
      <c r="D16" s="45">
        <f t="shared" si="1"/>
        <v>9239.1304347826099</v>
      </c>
      <c r="E16" s="45">
        <f t="shared" si="2"/>
        <v>1028</v>
      </c>
      <c r="F16" s="62">
        <f t="shared" si="0"/>
        <v>0.11126588235294116</v>
      </c>
    </row>
    <row r="17" spans="1:11" ht="16.5" customHeight="1" x14ac:dyDescent="0.2">
      <c r="A17" s="178" t="s">
        <v>148</v>
      </c>
      <c r="B17" s="44" t="s">
        <v>78</v>
      </c>
      <c r="C17" s="45">
        <v>10625</v>
      </c>
      <c r="D17" s="45">
        <f t="shared" si="1"/>
        <v>9239.1304347826099</v>
      </c>
      <c r="E17" s="45">
        <f t="shared" si="2"/>
        <v>985</v>
      </c>
      <c r="F17" s="62">
        <f t="shared" si="0"/>
        <v>0.10661176470588234</v>
      </c>
    </row>
    <row r="18" spans="1:11" ht="16.5" customHeight="1" x14ac:dyDescent="0.2">
      <c r="A18" s="178" t="s">
        <v>148</v>
      </c>
      <c r="B18" s="44" t="s">
        <v>211</v>
      </c>
      <c r="C18" s="45">
        <v>10625</v>
      </c>
      <c r="D18" s="45">
        <f t="shared" si="1"/>
        <v>9239.1304347826099</v>
      </c>
      <c r="E18" s="45">
        <f t="shared" si="2"/>
        <v>1052</v>
      </c>
      <c r="F18" s="62">
        <f t="shared" si="0"/>
        <v>0.1138635294117647</v>
      </c>
    </row>
    <row r="19" spans="1:11" ht="16.5" customHeight="1" x14ac:dyDescent="0.2">
      <c r="A19" s="179" t="s">
        <v>149</v>
      </c>
      <c r="B19" s="44" t="s">
        <v>212</v>
      </c>
      <c r="C19" s="45">
        <v>10625</v>
      </c>
      <c r="D19" s="45">
        <f t="shared" si="1"/>
        <v>9239.1304347826099</v>
      </c>
      <c r="E19" s="45">
        <f t="shared" si="2"/>
        <v>0</v>
      </c>
      <c r="F19" s="62">
        <f t="shared" si="0"/>
        <v>0</v>
      </c>
    </row>
    <row r="20" spans="1:11" ht="16.5" customHeight="1" x14ac:dyDescent="0.2">
      <c r="A20" s="179" t="s">
        <v>149</v>
      </c>
      <c r="B20" s="44" t="s">
        <v>213</v>
      </c>
      <c r="C20" s="45">
        <v>10625</v>
      </c>
      <c r="D20" s="45">
        <f t="shared" si="1"/>
        <v>9239.1304347826099</v>
      </c>
      <c r="E20" s="45">
        <f t="shared" si="2"/>
        <v>0</v>
      </c>
      <c r="F20" s="62">
        <f t="shared" si="0"/>
        <v>0</v>
      </c>
    </row>
    <row r="21" spans="1:11" ht="16.5" customHeight="1" x14ac:dyDescent="0.2">
      <c r="A21" s="178" t="s">
        <v>148</v>
      </c>
      <c r="B21" s="44" t="s">
        <v>58</v>
      </c>
      <c r="C21" s="45">
        <v>30000</v>
      </c>
      <c r="D21" s="45">
        <f t="shared" si="1"/>
        <v>26086.956521739132</v>
      </c>
      <c r="E21" s="45">
        <f>C64</f>
        <v>2189</v>
      </c>
      <c r="F21" s="62">
        <f t="shared" si="0"/>
        <v>8.3911666666666662E-2</v>
      </c>
      <c r="H21" s="59"/>
    </row>
    <row r="22" spans="1:11" ht="16.5" customHeight="1" x14ac:dyDescent="0.2">
      <c r="B22" s="49" t="s">
        <v>23</v>
      </c>
      <c r="C22" s="47">
        <f>SUM(C10:C21)</f>
        <v>200000</v>
      </c>
      <c r="D22" s="47">
        <f>SUM(D10:D21)</f>
        <v>173913.04347826089</v>
      </c>
      <c r="E22" s="47">
        <f>SUM(E10:E21)</f>
        <v>8321</v>
      </c>
      <c r="F22" s="63">
        <f t="shared" si="0"/>
        <v>4.7845749999999992E-2</v>
      </c>
      <c r="G22" s="8"/>
    </row>
    <row r="23" spans="1:11" ht="16.5" customHeight="1" x14ac:dyDescent="0.2">
      <c r="B23" s="8"/>
      <c r="C23" s="8"/>
      <c r="D23" s="8"/>
      <c r="E23" s="8"/>
      <c r="F23" s="8"/>
      <c r="G23" s="8"/>
    </row>
    <row r="24" spans="1:11" ht="16.5" customHeight="1" x14ac:dyDescent="0.2">
      <c r="B24" s="359" t="s">
        <v>29</v>
      </c>
      <c r="C24" s="359"/>
      <c r="D24" s="359"/>
      <c r="E24" s="359"/>
      <c r="F24" s="359"/>
      <c r="G24" s="359"/>
    </row>
    <row r="25" spans="1:11" ht="16.5" customHeight="1" x14ac:dyDescent="0.2">
      <c r="B25" s="9" t="s">
        <v>28</v>
      </c>
      <c r="C25" s="23" t="s">
        <v>30</v>
      </c>
      <c r="D25" s="24" t="s">
        <v>31</v>
      </c>
      <c r="E25" s="24" t="s">
        <v>32</v>
      </c>
      <c r="F25" s="23" t="s">
        <v>33</v>
      </c>
      <c r="G25" s="25" t="s">
        <v>34</v>
      </c>
    </row>
    <row r="26" spans="1:11" ht="16.5" customHeight="1" x14ac:dyDescent="0.2">
      <c r="A26" s="178" t="s">
        <v>148</v>
      </c>
      <c r="B26" s="10" t="str">
        <f>B13</f>
        <v>FB LEAD GEN - OXILON - high income earners</v>
      </c>
      <c r="C26" s="11">
        <v>220</v>
      </c>
      <c r="D26" s="12">
        <f>D13/C26</f>
        <v>41.996047430830046</v>
      </c>
      <c r="E26" s="12">
        <f t="shared" ref="E26:E33" si="3">J44</f>
        <v>0</v>
      </c>
      <c r="F26" s="45" t="str">
        <f t="shared" ref="F26:F33" si="4">L44</f>
        <v>-</v>
      </c>
      <c r="G26" s="14">
        <f t="shared" ref="G26:G34" si="5">E26/D26</f>
        <v>0</v>
      </c>
    </row>
    <row r="27" spans="1:11" ht="16.5" customHeight="1" x14ac:dyDescent="0.2">
      <c r="A27" s="178" t="s">
        <v>148</v>
      </c>
      <c r="B27" s="10" t="str">
        <f t="shared" ref="B27:B34" si="6">B14</f>
        <v>FB LEAD GEN - REMARKETING SPORT 5 VIDEOS</v>
      </c>
      <c r="C27" s="11">
        <v>220</v>
      </c>
      <c r="D27" s="12">
        <f t="shared" ref="D27:D34" si="7">D14/C27</f>
        <v>41.996047430830046</v>
      </c>
      <c r="E27" s="12">
        <f t="shared" si="3"/>
        <v>8</v>
      </c>
      <c r="F27" s="45">
        <f t="shared" si="4"/>
        <v>127</v>
      </c>
      <c r="G27" s="14">
        <f t="shared" si="5"/>
        <v>0.19049411764705879</v>
      </c>
    </row>
    <row r="28" spans="1:11" ht="16.5" customHeight="1" x14ac:dyDescent="0.2">
      <c r="A28" s="178" t="s">
        <v>148</v>
      </c>
      <c r="B28" s="10" t="str">
        <f t="shared" si="6"/>
        <v>FB LEAD GEN - DATA</v>
      </c>
      <c r="C28" s="11">
        <v>220</v>
      </c>
      <c r="D28" s="12">
        <f t="shared" si="7"/>
        <v>41.996047430830046</v>
      </c>
      <c r="E28" s="12">
        <f t="shared" si="3"/>
        <v>6</v>
      </c>
      <c r="F28" s="45">
        <f t="shared" si="4"/>
        <v>176.33333333333334</v>
      </c>
      <c r="G28" s="14">
        <f t="shared" si="5"/>
        <v>0.14287058823529408</v>
      </c>
      <c r="J28" s="59"/>
      <c r="K28" s="59"/>
    </row>
    <row r="29" spans="1:11" ht="16.5" customHeight="1" x14ac:dyDescent="0.2">
      <c r="A29" s="178" t="s">
        <v>148</v>
      </c>
      <c r="B29" s="10" t="str">
        <f t="shared" si="6"/>
        <v>FB LEAD GEN - WIDE</v>
      </c>
      <c r="C29" s="11">
        <v>220</v>
      </c>
      <c r="D29" s="12">
        <f t="shared" si="7"/>
        <v>41.996047430830046</v>
      </c>
      <c r="E29" s="12">
        <f t="shared" si="3"/>
        <v>10</v>
      </c>
      <c r="F29" s="45">
        <f t="shared" si="4"/>
        <v>102.8</v>
      </c>
      <c r="G29" s="14">
        <f t="shared" si="5"/>
        <v>0.23811764705882349</v>
      </c>
    </row>
    <row r="30" spans="1:11" ht="16.5" customHeight="1" x14ac:dyDescent="0.2">
      <c r="A30" s="178" t="s">
        <v>148</v>
      </c>
      <c r="B30" s="10" t="str">
        <f t="shared" si="6"/>
        <v>FB LEAD GEN - INMARKET competitors</v>
      </c>
      <c r="C30" s="11">
        <v>220</v>
      </c>
      <c r="D30" s="12">
        <f t="shared" si="7"/>
        <v>41.996047430830046</v>
      </c>
      <c r="E30" s="12">
        <f t="shared" si="3"/>
        <v>9</v>
      </c>
      <c r="F30" s="45">
        <f t="shared" si="4"/>
        <v>109.44444444444444</v>
      </c>
      <c r="G30" s="14">
        <f t="shared" si="5"/>
        <v>0.21430588235294115</v>
      </c>
    </row>
    <row r="31" spans="1:11" ht="16.5" customHeight="1" x14ac:dyDescent="0.2">
      <c r="A31" s="178" t="s">
        <v>148</v>
      </c>
      <c r="B31" s="10" t="str">
        <f t="shared" si="6"/>
        <v>FB LEAD GEN - REMARKETING WEB</v>
      </c>
      <c r="C31" s="67">
        <v>220</v>
      </c>
      <c r="D31" s="12">
        <f t="shared" si="7"/>
        <v>41.996047430830046</v>
      </c>
      <c r="E31" s="68">
        <f t="shared" si="3"/>
        <v>13</v>
      </c>
      <c r="F31" s="69">
        <f t="shared" si="4"/>
        <v>80.92307692307692</v>
      </c>
      <c r="G31" s="14">
        <f t="shared" si="5"/>
        <v>0.30955294117647053</v>
      </c>
    </row>
    <row r="32" spans="1:11" ht="16.5" customHeight="1" x14ac:dyDescent="0.2">
      <c r="A32" s="179" t="s">
        <v>149</v>
      </c>
      <c r="B32" s="10" t="str">
        <f t="shared" si="6"/>
        <v>FB LEAD GEN - LAL ORDERS FORMENTOR VZ</v>
      </c>
      <c r="C32" s="67">
        <v>220</v>
      </c>
      <c r="D32" s="12">
        <f t="shared" si="7"/>
        <v>41.996047430830046</v>
      </c>
      <c r="E32" s="68">
        <f t="shared" si="3"/>
        <v>0</v>
      </c>
      <c r="F32" s="69" t="str">
        <f t="shared" si="4"/>
        <v>-</v>
      </c>
      <c r="G32" s="14">
        <f t="shared" si="5"/>
        <v>0</v>
      </c>
    </row>
    <row r="33" spans="1:13" ht="16.5" customHeight="1" x14ac:dyDescent="0.2">
      <c r="A33" s="179" t="s">
        <v>149</v>
      </c>
      <c r="B33" s="10" t="str">
        <f t="shared" si="6"/>
        <v>FB LEAD GEN - OLD BUYERS SEAT</v>
      </c>
      <c r="C33" s="11">
        <v>220</v>
      </c>
      <c r="D33" s="12">
        <f t="shared" si="7"/>
        <v>41.996047430830046</v>
      </c>
      <c r="E33" s="12">
        <f t="shared" si="3"/>
        <v>0</v>
      </c>
      <c r="F33" s="45" t="str">
        <f t="shared" si="4"/>
        <v>-</v>
      </c>
      <c r="G33" s="14">
        <f t="shared" si="5"/>
        <v>0</v>
      </c>
    </row>
    <row r="34" spans="1:13" ht="16.5" customHeight="1" x14ac:dyDescent="0.2">
      <c r="B34" s="10" t="str">
        <f t="shared" si="6"/>
        <v>search</v>
      </c>
      <c r="C34" s="11">
        <v>150</v>
      </c>
      <c r="D34" s="12">
        <f t="shared" si="7"/>
        <v>173.91304347826087</v>
      </c>
      <c r="E34" s="12">
        <f>K64</f>
        <v>21</v>
      </c>
      <c r="F34" s="45">
        <f>M64</f>
        <v>104.23809523809524</v>
      </c>
      <c r="G34" s="14">
        <f t="shared" si="5"/>
        <v>0.12075</v>
      </c>
    </row>
    <row r="35" spans="1:13" ht="16.5" customHeight="1" x14ac:dyDescent="0.2">
      <c r="B35" s="26" t="s">
        <v>23</v>
      </c>
      <c r="C35" s="29">
        <v>182.73468547976651</v>
      </c>
      <c r="D35" s="27">
        <f>SUM(D26:D34)</f>
        <v>509.8814229249013</v>
      </c>
      <c r="E35" s="27">
        <f>SUM(E26:E34)</f>
        <v>67</v>
      </c>
      <c r="F35" s="29">
        <f>E22/E35</f>
        <v>124.19402985074628</v>
      </c>
      <c r="G35" s="28">
        <f>E35/D35</f>
        <v>0.13140310077519377</v>
      </c>
    </row>
    <row r="37" spans="1:13" ht="12.75" x14ac:dyDescent="0.2">
      <c r="I37" s="8"/>
      <c r="J37" s="8"/>
    </row>
    <row r="38" spans="1:13" ht="16.5" customHeight="1" x14ac:dyDescent="0.2">
      <c r="B38" s="356" t="s">
        <v>54</v>
      </c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</row>
    <row r="39" spans="1:13" ht="16.5" customHeight="1" x14ac:dyDescent="0.2"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</row>
    <row r="42" spans="1:13" ht="16.5" customHeight="1" x14ac:dyDescent="0.2">
      <c r="B42" s="359" t="s">
        <v>87</v>
      </c>
      <c r="C42" s="359"/>
      <c r="D42" s="359"/>
      <c r="E42" s="359"/>
      <c r="F42" s="359"/>
      <c r="G42" s="359"/>
      <c r="H42" s="359"/>
      <c r="I42" s="359"/>
      <c r="J42" s="359"/>
      <c r="K42" s="359"/>
      <c r="L42" s="359"/>
    </row>
    <row r="43" spans="1:13" ht="16.5" customHeight="1" x14ac:dyDescent="0.2">
      <c r="B43" s="9" t="s">
        <v>12</v>
      </c>
      <c r="C43" s="9" t="s">
        <v>13</v>
      </c>
      <c r="D43" s="9" t="s">
        <v>14</v>
      </c>
      <c r="E43" s="9" t="s">
        <v>15</v>
      </c>
      <c r="F43" s="9" t="s">
        <v>16</v>
      </c>
      <c r="G43" s="9" t="s">
        <v>17</v>
      </c>
      <c r="H43" s="9" t="s">
        <v>18</v>
      </c>
      <c r="I43" s="9" t="s">
        <v>19</v>
      </c>
      <c r="J43" s="9" t="s">
        <v>22</v>
      </c>
      <c r="K43" s="9" t="s">
        <v>24</v>
      </c>
      <c r="L43" s="9" t="s">
        <v>25</v>
      </c>
    </row>
    <row r="44" spans="1:13" ht="16.5" customHeight="1" x14ac:dyDescent="0.2">
      <c r="A44" s="178" t="s">
        <v>148</v>
      </c>
      <c r="B44" s="10" t="str">
        <f t="shared" ref="B44:B51" si="8">B26</f>
        <v>FB LEAD GEN - OXILON - high income earners</v>
      </c>
      <c r="C44" s="11">
        <v>993</v>
      </c>
      <c r="D44" s="12">
        <v>26361</v>
      </c>
      <c r="E44" s="12">
        <v>15790</v>
      </c>
      <c r="F44" s="13">
        <f t="shared" ref="F44:F51" si="9">D44/E44</f>
        <v>1.6694743508549714</v>
      </c>
      <c r="G44" s="12">
        <v>107</v>
      </c>
      <c r="H44" s="14">
        <f>G44/D44</f>
        <v>4.0590265923144036E-3</v>
      </c>
      <c r="I44" s="15">
        <f>C44/G44</f>
        <v>9.2803738317757016</v>
      </c>
      <c r="J44" s="12">
        <v>0</v>
      </c>
      <c r="K44" s="14">
        <f>J44/G44</f>
        <v>0</v>
      </c>
      <c r="L44" s="11" t="str">
        <f>IFERROR(C44/J44,"-")</f>
        <v>-</v>
      </c>
    </row>
    <row r="45" spans="1:13" ht="16.5" customHeight="1" x14ac:dyDescent="0.2">
      <c r="A45" s="178" t="s">
        <v>148</v>
      </c>
      <c r="B45" s="10" t="str">
        <f t="shared" si="8"/>
        <v>FB LEAD GEN - REMARKETING SPORT 5 VIDEOS</v>
      </c>
      <c r="C45" s="11">
        <v>1016</v>
      </c>
      <c r="D45" s="12">
        <v>38748</v>
      </c>
      <c r="E45" s="12">
        <v>15087</v>
      </c>
      <c r="F45" s="13">
        <f t="shared" si="9"/>
        <v>2.5683038377411016</v>
      </c>
      <c r="G45" s="12">
        <v>139</v>
      </c>
      <c r="H45" s="14">
        <f t="shared" ref="H45:H51" si="10">G45/D45</f>
        <v>3.5872819242283474E-3</v>
      </c>
      <c r="I45" s="15">
        <f t="shared" ref="I45:I51" si="11">C45/G45</f>
        <v>7.3093525179856114</v>
      </c>
      <c r="J45" s="12">
        <v>8</v>
      </c>
      <c r="K45" s="14">
        <f t="shared" ref="K45:K48" si="12">J45/G45</f>
        <v>5.7553956834532377E-2</v>
      </c>
      <c r="L45" s="11">
        <f t="shared" ref="L45:L51" si="13">IFERROR(C45/J45,"-")</f>
        <v>127</v>
      </c>
    </row>
    <row r="46" spans="1:13" ht="16.5" customHeight="1" x14ac:dyDescent="0.2">
      <c r="A46" s="178" t="s">
        <v>148</v>
      </c>
      <c r="B46" s="10" t="str">
        <f t="shared" si="8"/>
        <v>FB LEAD GEN - DATA</v>
      </c>
      <c r="C46" s="11">
        <v>1058</v>
      </c>
      <c r="D46" s="12">
        <v>16569</v>
      </c>
      <c r="E46" s="12">
        <v>9982</v>
      </c>
      <c r="F46" s="13">
        <f t="shared" si="9"/>
        <v>1.6598877980364657</v>
      </c>
      <c r="G46" s="12">
        <v>82</v>
      </c>
      <c r="H46" s="14">
        <f t="shared" si="10"/>
        <v>4.9490011467197776E-3</v>
      </c>
      <c r="I46" s="15">
        <f t="shared" si="11"/>
        <v>12.902439024390244</v>
      </c>
      <c r="J46" s="12">
        <v>6</v>
      </c>
      <c r="K46" s="14">
        <f t="shared" si="12"/>
        <v>7.3170731707317069E-2</v>
      </c>
      <c r="L46" s="11">
        <f t="shared" si="13"/>
        <v>176.33333333333334</v>
      </c>
    </row>
    <row r="47" spans="1:13" ht="16.5" customHeight="1" x14ac:dyDescent="0.2">
      <c r="A47" s="178" t="s">
        <v>148</v>
      </c>
      <c r="B47" s="10" t="str">
        <f t="shared" si="8"/>
        <v>FB LEAD GEN - WIDE</v>
      </c>
      <c r="C47" s="11">
        <v>1028</v>
      </c>
      <c r="D47" s="12">
        <v>29518</v>
      </c>
      <c r="E47" s="12">
        <v>18673</v>
      </c>
      <c r="F47" s="13">
        <f t="shared" si="9"/>
        <v>1.5807850907727736</v>
      </c>
      <c r="G47" s="12">
        <v>112</v>
      </c>
      <c r="H47" s="14">
        <f t="shared" si="10"/>
        <v>3.7942950064367505E-3</v>
      </c>
      <c r="I47" s="15">
        <f t="shared" si="11"/>
        <v>9.1785714285714288</v>
      </c>
      <c r="J47" s="12">
        <v>10</v>
      </c>
      <c r="K47" s="14">
        <f t="shared" si="12"/>
        <v>8.9285714285714288E-2</v>
      </c>
      <c r="L47" s="11">
        <f t="shared" si="13"/>
        <v>102.8</v>
      </c>
    </row>
    <row r="48" spans="1:13" ht="16.5" customHeight="1" x14ac:dyDescent="0.2">
      <c r="A48" s="178" t="s">
        <v>148</v>
      </c>
      <c r="B48" s="10" t="str">
        <f t="shared" si="8"/>
        <v>FB LEAD GEN - INMARKET competitors</v>
      </c>
      <c r="C48" s="11">
        <v>985</v>
      </c>
      <c r="D48" s="12">
        <v>31419</v>
      </c>
      <c r="E48" s="12">
        <v>18777</v>
      </c>
      <c r="F48" s="13">
        <f t="shared" si="9"/>
        <v>1.673270490493689</v>
      </c>
      <c r="G48" s="12">
        <v>127</v>
      </c>
      <c r="H48" s="14">
        <f t="shared" si="10"/>
        <v>4.0421401063051024E-3</v>
      </c>
      <c r="I48" s="15">
        <f t="shared" si="11"/>
        <v>7.7559055118110241</v>
      </c>
      <c r="J48" s="12">
        <v>9</v>
      </c>
      <c r="K48" s="14">
        <f t="shared" si="12"/>
        <v>7.0866141732283464E-2</v>
      </c>
      <c r="L48" s="11">
        <f t="shared" si="13"/>
        <v>109.44444444444444</v>
      </c>
    </row>
    <row r="49" spans="1:13" ht="16.5" customHeight="1" x14ac:dyDescent="0.2">
      <c r="A49" s="178" t="s">
        <v>148</v>
      </c>
      <c r="B49" s="10" t="str">
        <f t="shared" si="8"/>
        <v>FB LEAD GEN - REMARKETING WEB</v>
      </c>
      <c r="C49" s="11">
        <v>1052</v>
      </c>
      <c r="D49" s="12">
        <v>43866</v>
      </c>
      <c r="E49" s="12">
        <v>23265</v>
      </c>
      <c r="F49" s="13">
        <f t="shared" si="9"/>
        <v>1.8854932301740812</v>
      </c>
      <c r="G49" s="12">
        <v>187</v>
      </c>
      <c r="H49" s="14">
        <f t="shared" si="10"/>
        <v>4.2629827201021292E-3</v>
      </c>
      <c r="I49" s="15">
        <f t="shared" si="11"/>
        <v>5.6256684491978612</v>
      </c>
      <c r="J49" s="12">
        <v>13</v>
      </c>
      <c r="K49" s="14">
        <f t="shared" ref="K49:K51" si="14">J49/G49</f>
        <v>6.9518716577540107E-2</v>
      </c>
      <c r="L49" s="11">
        <f t="shared" si="13"/>
        <v>80.92307692307692</v>
      </c>
    </row>
    <row r="50" spans="1:13" ht="16.5" customHeight="1" x14ac:dyDescent="0.2">
      <c r="A50" s="179" t="s">
        <v>149</v>
      </c>
      <c r="B50" s="10" t="str">
        <f t="shared" si="8"/>
        <v>FB LEAD GEN - LAL ORDERS FORMENTOR VZ</v>
      </c>
      <c r="C50" s="11">
        <v>0</v>
      </c>
      <c r="D50" s="12">
        <v>0</v>
      </c>
      <c r="E50" s="12">
        <v>0</v>
      </c>
      <c r="F50" s="13" t="e">
        <f t="shared" si="9"/>
        <v>#DIV/0!</v>
      </c>
      <c r="G50" s="12">
        <v>0</v>
      </c>
      <c r="H50" s="14" t="e">
        <f t="shared" si="10"/>
        <v>#DIV/0!</v>
      </c>
      <c r="I50" s="15" t="e">
        <f t="shared" si="11"/>
        <v>#DIV/0!</v>
      </c>
      <c r="J50" s="12">
        <v>0</v>
      </c>
      <c r="K50" s="14" t="e">
        <f t="shared" si="14"/>
        <v>#DIV/0!</v>
      </c>
      <c r="L50" s="11" t="str">
        <f t="shared" si="13"/>
        <v>-</v>
      </c>
    </row>
    <row r="51" spans="1:13" ht="16.5" customHeight="1" x14ac:dyDescent="0.2">
      <c r="A51" s="179" t="s">
        <v>149</v>
      </c>
      <c r="B51" s="10" t="str">
        <f t="shared" si="8"/>
        <v>FB LEAD GEN - OLD BUYERS SEAT</v>
      </c>
      <c r="C51" s="11">
        <v>0</v>
      </c>
      <c r="D51" s="12">
        <v>0</v>
      </c>
      <c r="E51" s="12">
        <v>0</v>
      </c>
      <c r="F51" s="13" t="e">
        <f t="shared" si="9"/>
        <v>#DIV/0!</v>
      </c>
      <c r="G51" s="12">
        <v>0</v>
      </c>
      <c r="H51" s="14" t="e">
        <f t="shared" si="10"/>
        <v>#DIV/0!</v>
      </c>
      <c r="I51" s="15" t="e">
        <f t="shared" si="11"/>
        <v>#DIV/0!</v>
      </c>
      <c r="J51" s="12">
        <v>0</v>
      </c>
      <c r="K51" s="14" t="e">
        <f t="shared" si="14"/>
        <v>#DIV/0!</v>
      </c>
      <c r="L51" s="11" t="str">
        <f t="shared" si="13"/>
        <v>-</v>
      </c>
    </row>
    <row r="52" spans="1:13" ht="16.5" customHeight="1" x14ac:dyDescent="0.2">
      <c r="B52" s="16" t="s">
        <v>23</v>
      </c>
      <c r="C52" s="17">
        <f>SUM(C44:C51)</f>
        <v>6132</v>
      </c>
      <c r="D52" s="18">
        <f>SUM(D44:D51)</f>
        <v>186481</v>
      </c>
      <c r="E52" s="18">
        <v>73315</v>
      </c>
      <c r="F52" s="19">
        <f>D52/E52</f>
        <v>2.5435586169269588</v>
      </c>
      <c r="G52" s="18">
        <f>SUM(G44:G51)</f>
        <v>754</v>
      </c>
      <c r="H52" s="20">
        <f>G52/D52</f>
        <v>4.0433073610716373E-3</v>
      </c>
      <c r="I52" s="21">
        <f>C52/G52</f>
        <v>8.1326259946949602</v>
      </c>
      <c r="J52" s="18">
        <f>SUM(J44:J51)</f>
        <v>46</v>
      </c>
      <c r="K52" s="20">
        <f>J52/G52</f>
        <v>6.1007957559681698E-2</v>
      </c>
      <c r="L52" s="17">
        <f>C52/J52</f>
        <v>133.30434782608697</v>
      </c>
    </row>
    <row r="54" spans="1:13" ht="16.5" customHeight="1" x14ac:dyDescent="0.2">
      <c r="B54" s="359" t="s">
        <v>26</v>
      </c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</row>
    <row r="55" spans="1:13" ht="16.5" customHeight="1" x14ac:dyDescent="0.2">
      <c r="B55" s="9" t="s">
        <v>12</v>
      </c>
      <c r="C55" s="9" t="s">
        <v>13</v>
      </c>
      <c r="D55" s="9" t="s">
        <v>14</v>
      </c>
      <c r="E55" s="9" t="s">
        <v>17</v>
      </c>
      <c r="F55" s="9" t="s">
        <v>18</v>
      </c>
      <c r="G55" s="9" t="s">
        <v>19</v>
      </c>
      <c r="H55" s="9" t="s">
        <v>203</v>
      </c>
      <c r="I55" s="9" t="s">
        <v>20</v>
      </c>
      <c r="J55" s="9" t="s">
        <v>21</v>
      </c>
      <c r="K55" s="9" t="s">
        <v>22</v>
      </c>
      <c r="L55" s="9" t="s">
        <v>24</v>
      </c>
      <c r="M55" s="9" t="s">
        <v>25</v>
      </c>
    </row>
    <row r="56" spans="1:13" ht="16.5" customHeight="1" x14ac:dyDescent="0.2">
      <c r="B56" s="22" t="s">
        <v>59</v>
      </c>
      <c r="C56" s="11">
        <v>1107</v>
      </c>
      <c r="D56" s="12">
        <v>1707</v>
      </c>
      <c r="E56" s="12">
        <v>812</v>
      </c>
      <c r="F56" s="14">
        <f>E56/D56</f>
        <v>0.47568834212067956</v>
      </c>
      <c r="G56" s="15">
        <f>C56/E56</f>
        <v>1.3633004926108374</v>
      </c>
      <c r="H56" s="46">
        <v>0.97</v>
      </c>
      <c r="I56" s="12">
        <v>3</v>
      </c>
      <c r="J56" s="12">
        <v>4</v>
      </c>
      <c r="K56" s="12">
        <f>I56+J56</f>
        <v>7</v>
      </c>
      <c r="L56" s="14">
        <f t="shared" ref="L56:L64" si="15">K56/E56</f>
        <v>8.6206896551724137E-3</v>
      </c>
      <c r="M56" s="11">
        <f t="shared" ref="M56:M63" si="16">IFERROR(C56/K56,"-")</f>
        <v>158.14285714285714</v>
      </c>
    </row>
    <row r="57" spans="1:13" ht="16.5" customHeight="1" x14ac:dyDescent="0.2">
      <c r="B57" s="22" t="s">
        <v>60</v>
      </c>
      <c r="C57" s="11">
        <v>219</v>
      </c>
      <c r="D57" s="12">
        <v>634</v>
      </c>
      <c r="E57" s="12">
        <v>251</v>
      </c>
      <c r="F57" s="14">
        <f t="shared" ref="F57:F64" si="17">E57/D57</f>
        <v>0.39589905362776023</v>
      </c>
      <c r="G57" s="15">
        <f t="shared" ref="G57:G63" si="18">C57/E57</f>
        <v>0.87250996015936255</v>
      </c>
      <c r="H57" s="46">
        <v>0.57999999999999996</v>
      </c>
      <c r="I57" s="12">
        <v>2</v>
      </c>
      <c r="J57" s="12">
        <v>4</v>
      </c>
      <c r="K57" s="12">
        <f t="shared" ref="K57:K63" si="19">I57+J57</f>
        <v>6</v>
      </c>
      <c r="L57" s="14">
        <f t="shared" si="15"/>
        <v>2.3904382470119521E-2</v>
      </c>
      <c r="M57" s="11">
        <f t="shared" si="16"/>
        <v>36.5</v>
      </c>
    </row>
    <row r="58" spans="1:13" ht="16.5" customHeight="1" x14ac:dyDescent="0.2">
      <c r="B58" s="22" t="s">
        <v>61</v>
      </c>
      <c r="C58" s="11">
        <v>530</v>
      </c>
      <c r="D58" s="12">
        <v>784</v>
      </c>
      <c r="E58" s="12">
        <v>320</v>
      </c>
      <c r="F58" s="14">
        <f t="shared" si="17"/>
        <v>0.40816326530612246</v>
      </c>
      <c r="G58" s="15">
        <f t="shared" si="18"/>
        <v>1.65625</v>
      </c>
      <c r="H58" s="46">
        <v>0.92</v>
      </c>
      <c r="I58" s="12">
        <v>4</v>
      </c>
      <c r="J58" s="12">
        <v>2</v>
      </c>
      <c r="K58" s="12">
        <f t="shared" si="19"/>
        <v>6</v>
      </c>
      <c r="L58" s="14">
        <f t="shared" si="15"/>
        <v>1.8749999999999999E-2</v>
      </c>
      <c r="M58" s="11">
        <f t="shared" si="16"/>
        <v>88.333333333333329</v>
      </c>
    </row>
    <row r="59" spans="1:13" ht="16.5" customHeight="1" x14ac:dyDescent="0.2">
      <c r="B59" s="22" t="s">
        <v>62</v>
      </c>
      <c r="C59" s="11">
        <v>196</v>
      </c>
      <c r="D59" s="12">
        <v>260</v>
      </c>
      <c r="E59" s="12">
        <v>95</v>
      </c>
      <c r="F59" s="14">
        <f t="shared" si="17"/>
        <v>0.36538461538461536</v>
      </c>
      <c r="G59" s="15">
        <f t="shared" si="18"/>
        <v>2.0631578947368423</v>
      </c>
      <c r="H59" s="46">
        <v>0.93</v>
      </c>
      <c r="I59" s="12">
        <v>0</v>
      </c>
      <c r="J59" s="12">
        <v>0</v>
      </c>
      <c r="K59" s="12">
        <f t="shared" si="19"/>
        <v>0</v>
      </c>
      <c r="L59" s="14">
        <f t="shared" si="15"/>
        <v>0</v>
      </c>
      <c r="M59" s="11" t="str">
        <f t="shared" si="16"/>
        <v>-</v>
      </c>
    </row>
    <row r="60" spans="1:13" ht="16.5" customHeight="1" x14ac:dyDescent="0.2">
      <c r="B60" s="22" t="s">
        <v>53</v>
      </c>
      <c r="C60" s="11">
        <v>59</v>
      </c>
      <c r="D60" s="12">
        <v>84</v>
      </c>
      <c r="E60" s="12">
        <v>39</v>
      </c>
      <c r="F60" s="14">
        <f t="shared" si="17"/>
        <v>0.4642857142857143</v>
      </c>
      <c r="G60" s="15">
        <f t="shared" si="18"/>
        <v>1.5128205128205128</v>
      </c>
      <c r="H60" s="46">
        <v>0.78</v>
      </c>
      <c r="I60" s="12">
        <v>0</v>
      </c>
      <c r="J60" s="12">
        <v>1</v>
      </c>
      <c r="K60" s="12">
        <f t="shared" si="19"/>
        <v>1</v>
      </c>
      <c r="L60" s="14">
        <f t="shared" si="15"/>
        <v>2.564102564102564E-2</v>
      </c>
      <c r="M60" s="11">
        <f t="shared" si="16"/>
        <v>59</v>
      </c>
    </row>
    <row r="61" spans="1:13" ht="16.5" customHeight="1" x14ac:dyDescent="0.2">
      <c r="B61" s="22" t="s">
        <v>63</v>
      </c>
      <c r="C61" s="11">
        <v>36</v>
      </c>
      <c r="D61" s="12">
        <v>62</v>
      </c>
      <c r="E61" s="12">
        <v>27</v>
      </c>
      <c r="F61" s="14">
        <f t="shared" si="17"/>
        <v>0.43548387096774194</v>
      </c>
      <c r="G61" s="15">
        <f t="shared" si="18"/>
        <v>1.3333333333333333</v>
      </c>
      <c r="H61" s="46">
        <v>0.92</v>
      </c>
      <c r="I61" s="12">
        <v>0</v>
      </c>
      <c r="J61" s="12">
        <v>0</v>
      </c>
      <c r="K61" s="12">
        <f t="shared" si="19"/>
        <v>0</v>
      </c>
      <c r="L61" s="14">
        <f t="shared" si="15"/>
        <v>0</v>
      </c>
      <c r="M61" s="11" t="str">
        <f t="shared" si="16"/>
        <v>-</v>
      </c>
    </row>
    <row r="62" spans="1:13" ht="16.5" customHeight="1" x14ac:dyDescent="0.2">
      <c r="B62" s="22" t="s">
        <v>57</v>
      </c>
      <c r="C62" s="11">
        <v>4</v>
      </c>
      <c r="D62" s="12">
        <v>5</v>
      </c>
      <c r="E62" s="12">
        <v>5</v>
      </c>
      <c r="F62" s="14">
        <f t="shared" si="17"/>
        <v>1</v>
      </c>
      <c r="G62" s="15">
        <f t="shared" si="18"/>
        <v>0.8</v>
      </c>
      <c r="H62" s="46">
        <v>1</v>
      </c>
      <c r="I62" s="12">
        <v>0</v>
      </c>
      <c r="J62" s="12">
        <v>0</v>
      </c>
      <c r="K62" s="12">
        <f t="shared" si="19"/>
        <v>0</v>
      </c>
      <c r="L62" s="14">
        <f t="shared" si="15"/>
        <v>0</v>
      </c>
      <c r="M62" s="11" t="str">
        <f t="shared" si="16"/>
        <v>-</v>
      </c>
    </row>
    <row r="63" spans="1:13" ht="16.5" customHeight="1" x14ac:dyDescent="0.2">
      <c r="B63" s="22" t="s">
        <v>64</v>
      </c>
      <c r="C63" s="11">
        <v>38</v>
      </c>
      <c r="D63" s="12">
        <v>78</v>
      </c>
      <c r="E63" s="12">
        <v>5</v>
      </c>
      <c r="F63" s="14">
        <f t="shared" si="17"/>
        <v>6.4102564102564097E-2</v>
      </c>
      <c r="G63" s="15">
        <f t="shared" si="18"/>
        <v>7.6</v>
      </c>
      <c r="H63" s="46">
        <v>0.1</v>
      </c>
      <c r="I63" s="12">
        <v>1</v>
      </c>
      <c r="J63" s="12">
        <v>0</v>
      </c>
      <c r="K63" s="12">
        <f t="shared" si="19"/>
        <v>1</v>
      </c>
      <c r="L63" s="14">
        <f t="shared" si="15"/>
        <v>0.2</v>
      </c>
      <c r="M63" s="11">
        <f t="shared" si="16"/>
        <v>38</v>
      </c>
    </row>
    <row r="64" spans="1:13" ht="16.5" customHeight="1" x14ac:dyDescent="0.2">
      <c r="B64" s="16" t="s">
        <v>23</v>
      </c>
      <c r="C64" s="17">
        <f>SUM(C56:C63)</f>
        <v>2189</v>
      </c>
      <c r="D64" s="18">
        <f>SUM(D56:D63)</f>
        <v>3614</v>
      </c>
      <c r="E64" s="18">
        <f>SUM(E56:E63)</f>
        <v>1554</v>
      </c>
      <c r="F64" s="20">
        <f t="shared" si="17"/>
        <v>0.42999446596568897</v>
      </c>
      <c r="G64" s="21">
        <f>C64/E64</f>
        <v>1.4086229086229087</v>
      </c>
      <c r="H64" s="48">
        <v>0.85</v>
      </c>
      <c r="I64" s="18">
        <f>SUM(I56:I63)</f>
        <v>10</v>
      </c>
      <c r="J64" s="18">
        <f>SUM(J56:J63)</f>
        <v>11</v>
      </c>
      <c r="K64" s="18">
        <f>SUM(K56:K63)</f>
        <v>21</v>
      </c>
      <c r="L64" s="20">
        <f t="shared" si="15"/>
        <v>1.3513513513513514E-2</v>
      </c>
      <c r="M64" s="17">
        <f>C64/K64</f>
        <v>104.23809523809524</v>
      </c>
    </row>
    <row r="66" spans="2:12" ht="16.5" customHeight="1" x14ac:dyDescent="0.2">
      <c r="B66" s="356" t="s">
        <v>56</v>
      </c>
      <c r="C66" s="356"/>
      <c r="D66" s="356"/>
      <c r="E66" s="356"/>
      <c r="F66" s="356"/>
      <c r="G66" s="356"/>
      <c r="H66" s="356"/>
      <c r="I66" s="356"/>
      <c r="J66" s="356"/>
      <c r="K66" s="356"/>
      <c r="L66" s="356"/>
    </row>
    <row r="67" spans="2:12" ht="16.5" customHeight="1" x14ac:dyDescent="0.2">
      <c r="B67" s="356"/>
      <c r="C67" s="356"/>
      <c r="D67" s="356"/>
      <c r="E67" s="356"/>
      <c r="F67" s="356"/>
      <c r="G67" s="356"/>
      <c r="H67" s="356"/>
      <c r="I67" s="356"/>
      <c r="J67" s="356"/>
      <c r="K67" s="356"/>
      <c r="L67" s="356"/>
    </row>
    <row r="69" spans="2:12" ht="16.5" customHeight="1" x14ac:dyDescent="0.2">
      <c r="B69" s="353" t="s">
        <v>82</v>
      </c>
      <c r="C69" s="354"/>
      <c r="D69" s="354"/>
      <c r="E69" s="354"/>
      <c r="F69" s="354"/>
      <c r="G69" s="354"/>
      <c r="H69" s="354"/>
      <c r="I69" s="354"/>
      <c r="J69" s="355"/>
    </row>
    <row r="70" spans="2:12" ht="16.5" customHeight="1" x14ac:dyDescent="0.2">
      <c r="B70" s="43" t="s">
        <v>35</v>
      </c>
      <c r="C70" s="43" t="s">
        <v>36</v>
      </c>
      <c r="D70" s="43" t="s">
        <v>37</v>
      </c>
      <c r="E70" s="43" t="s">
        <v>8</v>
      </c>
      <c r="F70" s="43" t="s">
        <v>18</v>
      </c>
      <c r="G70" s="43" t="s">
        <v>19</v>
      </c>
      <c r="H70" s="43" t="s">
        <v>2</v>
      </c>
      <c r="I70" s="43" t="s">
        <v>5</v>
      </c>
      <c r="J70" s="43" t="s">
        <v>38</v>
      </c>
    </row>
    <row r="71" spans="2:12" ht="16.5" customHeight="1" x14ac:dyDescent="0.2">
      <c r="B71" s="50" t="s">
        <v>214</v>
      </c>
      <c r="C71" s="45">
        <v>1058</v>
      </c>
      <c r="D71" s="51">
        <v>16569</v>
      </c>
      <c r="E71" s="51">
        <v>82</v>
      </c>
      <c r="F71" s="46">
        <f>E71/D71</f>
        <v>4.9490011467197776E-3</v>
      </c>
      <c r="G71" s="52">
        <f>C71/E71</f>
        <v>12.902439024390244</v>
      </c>
      <c r="H71" s="50">
        <v>6</v>
      </c>
      <c r="I71" s="45">
        <f>IFERROR(C71/H71,"-")</f>
        <v>176.33333333333334</v>
      </c>
      <c r="J71" s="46">
        <f t="shared" ref="J71:J77" si="20">H71/E71</f>
        <v>7.3170731707317069E-2</v>
      </c>
    </row>
    <row r="72" spans="2:12" ht="16.5" customHeight="1" x14ac:dyDescent="0.2">
      <c r="B72" s="50" t="s">
        <v>55</v>
      </c>
      <c r="C72" s="45">
        <v>1052</v>
      </c>
      <c r="D72" s="51">
        <v>43866</v>
      </c>
      <c r="E72" s="51">
        <v>187</v>
      </c>
      <c r="F72" s="46">
        <f t="shared" ref="F72:F76" si="21">E72/D72</f>
        <v>4.2629827201021292E-3</v>
      </c>
      <c r="G72" s="52">
        <f t="shared" ref="G72:G76" si="22">C72/E72</f>
        <v>5.6256684491978612</v>
      </c>
      <c r="H72" s="50">
        <v>13</v>
      </c>
      <c r="I72" s="45">
        <f t="shared" ref="I72:I76" si="23">IFERROR(C72/H72,"-")</f>
        <v>80.92307692307692</v>
      </c>
      <c r="J72" s="46">
        <f t="shared" ref="J72:J76" si="24">H72/E72</f>
        <v>6.9518716577540107E-2</v>
      </c>
    </row>
    <row r="73" spans="2:12" ht="16.5" customHeight="1" x14ac:dyDescent="0.2">
      <c r="B73" s="50" t="s">
        <v>79</v>
      </c>
      <c r="C73" s="45">
        <v>1028</v>
      </c>
      <c r="D73" s="51">
        <v>29518</v>
      </c>
      <c r="E73" s="51">
        <v>112</v>
      </c>
      <c r="F73" s="46">
        <f t="shared" si="21"/>
        <v>3.7942950064367505E-3</v>
      </c>
      <c r="G73" s="52">
        <f t="shared" si="22"/>
        <v>9.1785714285714288</v>
      </c>
      <c r="H73" s="50">
        <v>10</v>
      </c>
      <c r="I73" s="45">
        <f t="shared" si="23"/>
        <v>102.8</v>
      </c>
      <c r="J73" s="46">
        <f t="shared" si="24"/>
        <v>8.9285714285714288E-2</v>
      </c>
    </row>
    <row r="74" spans="2:12" ht="16.5" customHeight="1" x14ac:dyDescent="0.2">
      <c r="B74" s="50" t="s">
        <v>81</v>
      </c>
      <c r="C74" s="45">
        <v>1016</v>
      </c>
      <c r="D74" s="51">
        <v>38748</v>
      </c>
      <c r="E74" s="51">
        <v>139</v>
      </c>
      <c r="F74" s="46">
        <f t="shared" si="21"/>
        <v>3.5872819242283474E-3</v>
      </c>
      <c r="G74" s="52">
        <f t="shared" si="22"/>
        <v>7.3093525179856114</v>
      </c>
      <c r="H74" s="50">
        <v>8</v>
      </c>
      <c r="I74" s="45">
        <f t="shared" si="23"/>
        <v>127</v>
      </c>
      <c r="J74" s="46">
        <f t="shared" si="24"/>
        <v>5.7553956834532377E-2</v>
      </c>
    </row>
    <row r="75" spans="2:12" ht="16.5" customHeight="1" x14ac:dyDescent="0.2">
      <c r="B75" s="50" t="s">
        <v>215</v>
      </c>
      <c r="C75" s="45">
        <v>993</v>
      </c>
      <c r="D75" s="51">
        <v>26361</v>
      </c>
      <c r="E75" s="51">
        <v>107</v>
      </c>
      <c r="F75" s="46">
        <f t="shared" si="21"/>
        <v>4.0590265923144036E-3</v>
      </c>
      <c r="G75" s="52">
        <f t="shared" si="22"/>
        <v>9.2803738317757016</v>
      </c>
      <c r="H75" s="50">
        <v>0</v>
      </c>
      <c r="I75" s="45" t="str">
        <f t="shared" si="23"/>
        <v>-</v>
      </c>
      <c r="J75" s="46">
        <f t="shared" si="24"/>
        <v>0</v>
      </c>
    </row>
    <row r="76" spans="2:12" ht="16.5" customHeight="1" x14ac:dyDescent="0.2">
      <c r="B76" s="50" t="s">
        <v>80</v>
      </c>
      <c r="C76" s="45">
        <v>985</v>
      </c>
      <c r="D76" s="51">
        <v>31419</v>
      </c>
      <c r="E76" s="51">
        <v>127</v>
      </c>
      <c r="F76" s="46">
        <f t="shared" si="21"/>
        <v>4.0421401063051024E-3</v>
      </c>
      <c r="G76" s="52">
        <f t="shared" si="22"/>
        <v>7.7559055118110241</v>
      </c>
      <c r="H76" s="50">
        <v>9</v>
      </c>
      <c r="I76" s="45">
        <f t="shared" si="23"/>
        <v>109.44444444444444</v>
      </c>
      <c r="J76" s="46">
        <f t="shared" si="24"/>
        <v>7.0866141732283464E-2</v>
      </c>
    </row>
    <row r="77" spans="2:12" ht="16.5" customHeight="1" x14ac:dyDescent="0.2">
      <c r="B77" s="53" t="s">
        <v>23</v>
      </c>
      <c r="C77" s="54">
        <f>SUM(C71:C76)</f>
        <v>6132</v>
      </c>
      <c r="D77" s="55">
        <f>SUM(D71:D76)</f>
        <v>186481</v>
      </c>
      <c r="E77" s="55">
        <f>SUM(E71:E76)</f>
        <v>754</v>
      </c>
      <c r="F77" s="56">
        <f t="shared" ref="F77" si="25">E77/D77</f>
        <v>4.0433073610716373E-3</v>
      </c>
      <c r="G77" s="57">
        <f t="shared" ref="G77" si="26">C77/E77</f>
        <v>8.1326259946949602</v>
      </c>
      <c r="H77" s="55">
        <f>SUM(H71:H76)</f>
        <v>46</v>
      </c>
      <c r="I77" s="54">
        <f t="shared" ref="I77" si="27">C77/H77</f>
        <v>133.30434782608697</v>
      </c>
      <c r="J77" s="56">
        <f t="shared" si="20"/>
        <v>6.1007957559681698E-2</v>
      </c>
    </row>
    <row r="79" spans="2:12" ht="12.75" x14ac:dyDescent="0.2"/>
    <row r="80" spans="2:12" ht="16.5" customHeight="1" x14ac:dyDescent="0.2">
      <c r="B80" s="351" t="s">
        <v>83</v>
      </c>
      <c r="C80" s="351"/>
      <c r="D80" s="351"/>
      <c r="E80" s="351"/>
      <c r="F80" s="351"/>
      <c r="G80" s="351"/>
      <c r="H80" s="351"/>
      <c r="I80" s="351"/>
      <c r="J80" s="351"/>
    </row>
    <row r="81" spans="1:10" ht="16.5" customHeight="1" x14ac:dyDescent="0.2">
      <c r="B81" s="351"/>
      <c r="C81" s="351"/>
      <c r="D81" s="351"/>
      <c r="E81" s="351"/>
      <c r="F81" s="351"/>
      <c r="G81" s="351"/>
      <c r="H81" s="351"/>
      <c r="I81" s="351"/>
      <c r="J81" s="351"/>
    </row>
    <row r="83" spans="1:10" ht="16.5" customHeight="1" x14ac:dyDescent="0.2">
      <c r="B83" s="353" t="s">
        <v>167</v>
      </c>
      <c r="C83" s="354"/>
      <c r="D83" s="354"/>
      <c r="E83" s="354"/>
      <c r="F83" s="354"/>
      <c r="G83" s="354"/>
      <c r="H83" s="354"/>
      <c r="I83" s="354"/>
      <c r="J83" s="355"/>
    </row>
    <row r="84" spans="1:10" ht="16.5" customHeight="1" x14ac:dyDescent="0.2">
      <c r="B84" s="43" t="s">
        <v>35</v>
      </c>
      <c r="C84" s="43" t="s">
        <v>36</v>
      </c>
      <c r="D84" s="43" t="s">
        <v>37</v>
      </c>
      <c r="E84" s="43" t="s">
        <v>8</v>
      </c>
      <c r="F84" s="43" t="s">
        <v>18</v>
      </c>
      <c r="G84" s="43" t="s">
        <v>19</v>
      </c>
      <c r="H84" s="43" t="s">
        <v>2</v>
      </c>
      <c r="I84" s="43" t="s">
        <v>5</v>
      </c>
      <c r="J84" s="43" t="s">
        <v>38</v>
      </c>
    </row>
    <row r="85" spans="1:10" ht="16.5" customHeight="1" x14ac:dyDescent="0.2">
      <c r="B85" s="50" t="s">
        <v>168</v>
      </c>
      <c r="C85" s="45">
        <v>595</v>
      </c>
      <c r="D85" s="51">
        <v>12496</v>
      </c>
      <c r="E85" s="51">
        <v>44</v>
      </c>
      <c r="F85" s="46">
        <f>E85/D85</f>
        <v>3.5211267605633804E-3</v>
      </c>
      <c r="G85" s="52">
        <f>C85/E85</f>
        <v>13.522727272727273</v>
      </c>
      <c r="H85" s="50">
        <v>0</v>
      </c>
      <c r="I85" s="45" t="str">
        <f>IFERROR(C85/H85,"-")</f>
        <v>-</v>
      </c>
      <c r="J85" s="46">
        <f t="shared" ref="J85:J88" si="28">H85/E85</f>
        <v>0</v>
      </c>
    </row>
    <row r="86" spans="1:10" ht="16.5" customHeight="1" x14ac:dyDescent="0.2">
      <c r="B86" s="50" t="s">
        <v>196</v>
      </c>
      <c r="C86" s="45">
        <v>1263</v>
      </c>
      <c r="D86" s="51">
        <v>24113</v>
      </c>
      <c r="E86" s="51">
        <v>114</v>
      </c>
      <c r="F86" s="46">
        <f t="shared" ref="F86:F87" si="29">E86/D86</f>
        <v>4.7277402231161612E-3</v>
      </c>
      <c r="G86" s="52">
        <f t="shared" ref="G86:G87" si="30">C86/E86</f>
        <v>11.078947368421053</v>
      </c>
      <c r="H86" s="50">
        <v>3</v>
      </c>
      <c r="I86" s="45">
        <f t="shared" ref="I86:I87" si="31">IFERROR(C86/H86,"-")</f>
        <v>421</v>
      </c>
      <c r="J86" s="46">
        <f t="shared" ref="J86:J87" si="32">H86/E86</f>
        <v>2.6315789473684209E-2</v>
      </c>
    </row>
    <row r="87" spans="1:10" ht="16.5" customHeight="1" x14ac:dyDescent="0.2">
      <c r="B87" s="50" t="s">
        <v>170</v>
      </c>
      <c r="C87" s="45">
        <v>4273</v>
      </c>
      <c r="D87" s="51">
        <v>149872</v>
      </c>
      <c r="E87" s="51">
        <v>596</v>
      </c>
      <c r="F87" s="46">
        <f t="shared" si="29"/>
        <v>3.9767268068752002E-3</v>
      </c>
      <c r="G87" s="52">
        <f t="shared" si="30"/>
        <v>7.1694630872483218</v>
      </c>
      <c r="H87" s="50">
        <v>43</v>
      </c>
      <c r="I87" s="45">
        <f t="shared" si="31"/>
        <v>99.372093023255815</v>
      </c>
      <c r="J87" s="46">
        <f t="shared" si="32"/>
        <v>7.2147651006711416E-2</v>
      </c>
    </row>
    <row r="88" spans="1:10" ht="16.5" customHeight="1" x14ac:dyDescent="0.2">
      <c r="B88" s="53" t="s">
        <v>23</v>
      </c>
      <c r="C88" s="54">
        <f>SUM(C85:C87)</f>
        <v>6131</v>
      </c>
      <c r="D88" s="55">
        <f>SUM(D85:D87)</f>
        <v>186481</v>
      </c>
      <c r="E88" s="55">
        <f>SUM(E85:E87)</f>
        <v>754</v>
      </c>
      <c r="F88" s="56">
        <f t="shared" ref="F88" si="33">E88/D88</f>
        <v>4.0433073610716373E-3</v>
      </c>
      <c r="G88" s="57">
        <f t="shared" ref="G88" si="34">C88/E88</f>
        <v>8.1312997347480103</v>
      </c>
      <c r="H88" s="55">
        <f>SUM(H85:H87)</f>
        <v>46</v>
      </c>
      <c r="I88" s="54">
        <f t="shared" ref="I88" si="35">C88/H88</f>
        <v>133.28260869565219</v>
      </c>
      <c r="J88" s="56">
        <f t="shared" si="28"/>
        <v>6.1007957559681698E-2</v>
      </c>
    </row>
    <row r="90" spans="1:10" ht="16.5" customHeight="1" x14ac:dyDescent="0.2">
      <c r="B90" s="351" t="s">
        <v>39</v>
      </c>
      <c r="C90" s="351"/>
      <c r="D90" s="351"/>
      <c r="E90" s="351"/>
      <c r="F90" s="351"/>
      <c r="G90" s="351"/>
      <c r="H90" s="351"/>
      <c r="I90" s="351"/>
      <c r="J90" s="351"/>
    </row>
    <row r="91" spans="1:10" ht="16.5" customHeight="1" x14ac:dyDescent="0.2">
      <c r="B91" s="351"/>
      <c r="C91" s="351"/>
      <c r="D91" s="351"/>
      <c r="E91" s="351"/>
      <c r="F91" s="351"/>
      <c r="G91" s="351"/>
      <c r="H91" s="351"/>
      <c r="I91" s="351"/>
      <c r="J91" s="351"/>
    </row>
    <row r="93" spans="1:10" ht="16.5" customHeight="1" x14ac:dyDescent="0.2">
      <c r="B93" s="352" t="s">
        <v>39</v>
      </c>
      <c r="C93" s="352"/>
      <c r="D93" s="352"/>
      <c r="E93" s="352"/>
      <c r="F93" s="352"/>
      <c r="G93" s="352"/>
      <c r="H93" s="352"/>
      <c r="I93" s="352"/>
      <c r="J93" s="352"/>
    </row>
    <row r="94" spans="1:10" ht="16.5" customHeight="1" x14ac:dyDescent="0.2">
      <c r="B94" s="30" t="s">
        <v>40</v>
      </c>
      <c r="C94" s="31" t="s">
        <v>27</v>
      </c>
      <c r="D94" s="31" t="s">
        <v>2</v>
      </c>
      <c r="E94" s="31" t="s">
        <v>5</v>
      </c>
      <c r="F94" s="31" t="s">
        <v>41</v>
      </c>
      <c r="G94" s="31" t="s">
        <v>42</v>
      </c>
      <c r="H94" s="31" t="s">
        <v>43</v>
      </c>
      <c r="I94" s="31" t="s">
        <v>44</v>
      </c>
      <c r="J94" s="32" t="s">
        <v>45</v>
      </c>
    </row>
    <row r="95" spans="1:10" ht="16.5" customHeight="1" x14ac:dyDescent="0.2">
      <c r="A95" s="179" t="s">
        <v>149</v>
      </c>
      <c r="B95" s="33" t="str">
        <f>B10</f>
        <v>YOU TUBE</v>
      </c>
      <c r="C95" s="34">
        <f>E10</f>
        <v>0</v>
      </c>
      <c r="D95" s="35"/>
      <c r="E95" s="34" t="str">
        <f>IFERROR(C95/D95,"-")</f>
        <v>-</v>
      </c>
      <c r="F95" s="35"/>
      <c r="G95" s="35"/>
      <c r="H95" s="34" t="str">
        <f t="shared" ref="H95:H102" si="36">IFERROR(C95/G95,"-")</f>
        <v>-</v>
      </c>
      <c r="I95" s="35"/>
      <c r="J95" s="34" t="str">
        <f t="shared" ref="J95:J107" si="37">IFERROR(C95/I95,"-")</f>
        <v>-</v>
      </c>
    </row>
    <row r="96" spans="1:10" ht="16.5" customHeight="1" x14ac:dyDescent="0.2">
      <c r="A96" s="179" t="s">
        <v>149</v>
      </c>
      <c r="B96" s="33" t="str">
        <f t="shared" ref="B96:B106" si="38">B11</f>
        <v>IDX - VIDEO</v>
      </c>
      <c r="C96" s="34">
        <f t="shared" ref="C96:C106" si="39">E11</f>
        <v>0</v>
      </c>
      <c r="D96" s="35"/>
      <c r="E96" s="34" t="str">
        <f t="shared" ref="E96:E106" si="40">IFERROR(C96/D96,"-")</f>
        <v>-</v>
      </c>
      <c r="F96" s="35"/>
      <c r="G96" s="35"/>
      <c r="H96" s="34" t="str">
        <f t="shared" si="36"/>
        <v>-</v>
      </c>
      <c r="I96" s="35"/>
      <c r="J96" s="34" t="str">
        <f t="shared" si="37"/>
        <v>-</v>
      </c>
    </row>
    <row r="97" spans="1:10" ht="16.5" customHeight="1" x14ac:dyDescent="0.2">
      <c r="A97" s="179" t="s">
        <v>149</v>
      </c>
      <c r="B97" s="33" t="str">
        <f t="shared" si="38"/>
        <v>IDX - STATIC</v>
      </c>
      <c r="C97" s="34">
        <f t="shared" si="39"/>
        <v>0</v>
      </c>
      <c r="D97" s="35"/>
      <c r="E97" s="34" t="str">
        <f t="shared" si="40"/>
        <v>-</v>
      </c>
      <c r="F97" s="35"/>
      <c r="G97" s="35"/>
      <c r="H97" s="34" t="str">
        <f t="shared" si="36"/>
        <v>-</v>
      </c>
      <c r="I97" s="35"/>
      <c r="J97" s="34" t="str">
        <f t="shared" si="37"/>
        <v>-</v>
      </c>
    </row>
    <row r="98" spans="1:10" ht="16.5" customHeight="1" x14ac:dyDescent="0.2">
      <c r="A98" s="178" t="s">
        <v>148</v>
      </c>
      <c r="B98" s="33" t="str">
        <f t="shared" si="38"/>
        <v>FB LEAD GEN - OXILON - high income earners</v>
      </c>
      <c r="C98" s="34">
        <f t="shared" si="39"/>
        <v>993</v>
      </c>
      <c r="D98" s="35">
        <f>E26</f>
        <v>0</v>
      </c>
      <c r="E98" s="34" t="str">
        <f t="shared" si="40"/>
        <v>-</v>
      </c>
      <c r="F98" s="35"/>
      <c r="G98" s="35"/>
      <c r="H98" s="34" t="str">
        <f t="shared" si="36"/>
        <v>-</v>
      </c>
      <c r="I98" s="35"/>
      <c r="J98" s="34" t="str">
        <f t="shared" si="37"/>
        <v>-</v>
      </c>
    </row>
    <row r="99" spans="1:10" ht="16.5" customHeight="1" x14ac:dyDescent="0.2">
      <c r="A99" s="178" t="s">
        <v>148</v>
      </c>
      <c r="B99" s="33" t="str">
        <f t="shared" si="38"/>
        <v>FB LEAD GEN - REMARKETING SPORT 5 VIDEOS</v>
      </c>
      <c r="C99" s="34">
        <f t="shared" si="39"/>
        <v>1016</v>
      </c>
      <c r="D99" s="35">
        <f t="shared" ref="D99:D106" si="41">E27</f>
        <v>8</v>
      </c>
      <c r="E99" s="34">
        <f t="shared" si="40"/>
        <v>127</v>
      </c>
      <c r="F99" s="35"/>
      <c r="G99" s="35"/>
      <c r="H99" s="34" t="str">
        <f t="shared" si="36"/>
        <v>-</v>
      </c>
      <c r="I99" s="35"/>
      <c r="J99" s="34" t="str">
        <f t="shared" si="37"/>
        <v>-</v>
      </c>
    </row>
    <row r="100" spans="1:10" ht="16.5" customHeight="1" x14ac:dyDescent="0.2">
      <c r="A100" s="178" t="s">
        <v>148</v>
      </c>
      <c r="B100" s="33" t="str">
        <f t="shared" si="38"/>
        <v>FB LEAD GEN - DATA</v>
      </c>
      <c r="C100" s="34">
        <f t="shared" si="39"/>
        <v>1058</v>
      </c>
      <c r="D100" s="35">
        <f t="shared" si="41"/>
        <v>6</v>
      </c>
      <c r="E100" s="34">
        <f t="shared" si="40"/>
        <v>176.33333333333334</v>
      </c>
      <c r="F100" s="35"/>
      <c r="G100" s="35"/>
      <c r="H100" s="34" t="str">
        <f t="shared" si="36"/>
        <v>-</v>
      </c>
      <c r="I100" s="35"/>
      <c r="J100" s="34" t="str">
        <f t="shared" si="37"/>
        <v>-</v>
      </c>
    </row>
    <row r="101" spans="1:10" ht="16.5" customHeight="1" x14ac:dyDescent="0.2">
      <c r="A101" s="178" t="s">
        <v>148</v>
      </c>
      <c r="B101" s="33" t="str">
        <f t="shared" si="38"/>
        <v>FB LEAD GEN - WIDE</v>
      </c>
      <c r="C101" s="34">
        <f t="shared" si="39"/>
        <v>1028</v>
      </c>
      <c r="D101" s="35">
        <f t="shared" si="41"/>
        <v>10</v>
      </c>
      <c r="E101" s="34">
        <f t="shared" si="40"/>
        <v>102.8</v>
      </c>
      <c r="F101" s="35"/>
      <c r="G101" s="35"/>
      <c r="H101" s="34" t="str">
        <f t="shared" si="36"/>
        <v>-</v>
      </c>
      <c r="I101" s="35"/>
      <c r="J101" s="34" t="str">
        <f t="shared" si="37"/>
        <v>-</v>
      </c>
    </row>
    <row r="102" spans="1:10" ht="16.5" customHeight="1" x14ac:dyDescent="0.2">
      <c r="A102" s="178" t="s">
        <v>148</v>
      </c>
      <c r="B102" s="33" t="str">
        <f t="shared" si="38"/>
        <v>FB LEAD GEN - INMARKET competitors</v>
      </c>
      <c r="C102" s="34">
        <f t="shared" si="39"/>
        <v>985</v>
      </c>
      <c r="D102" s="35">
        <f t="shared" si="41"/>
        <v>9</v>
      </c>
      <c r="E102" s="34">
        <f t="shared" si="40"/>
        <v>109.44444444444444</v>
      </c>
      <c r="F102" s="35"/>
      <c r="G102" s="35"/>
      <c r="H102" s="34" t="str">
        <f t="shared" si="36"/>
        <v>-</v>
      </c>
      <c r="I102" s="35"/>
      <c r="J102" s="34" t="str">
        <f t="shared" si="37"/>
        <v>-</v>
      </c>
    </row>
    <row r="103" spans="1:10" ht="16.5" customHeight="1" x14ac:dyDescent="0.2">
      <c r="A103" s="178" t="s">
        <v>148</v>
      </c>
      <c r="B103" s="33" t="str">
        <f t="shared" si="38"/>
        <v>FB LEAD GEN - REMARKETING WEB</v>
      </c>
      <c r="C103" s="34">
        <f t="shared" si="39"/>
        <v>1052</v>
      </c>
      <c r="D103" s="35">
        <f t="shared" si="41"/>
        <v>13</v>
      </c>
      <c r="E103" s="34">
        <f t="shared" si="40"/>
        <v>80.92307692307692</v>
      </c>
      <c r="F103" s="35"/>
      <c r="G103" s="35"/>
      <c r="H103" s="34"/>
      <c r="I103" s="35"/>
      <c r="J103" s="34"/>
    </row>
    <row r="104" spans="1:10" ht="16.5" customHeight="1" x14ac:dyDescent="0.2">
      <c r="A104" s="179" t="s">
        <v>149</v>
      </c>
      <c r="B104" s="33" t="str">
        <f t="shared" si="38"/>
        <v>FB LEAD GEN - LAL ORDERS FORMENTOR VZ</v>
      </c>
      <c r="C104" s="34">
        <f t="shared" si="39"/>
        <v>0</v>
      </c>
      <c r="D104" s="35">
        <f t="shared" si="41"/>
        <v>0</v>
      </c>
      <c r="E104" s="34" t="str">
        <f t="shared" si="40"/>
        <v>-</v>
      </c>
      <c r="F104" s="35"/>
      <c r="G104" s="35"/>
      <c r="H104" s="34"/>
      <c r="I104" s="35"/>
      <c r="J104" s="34"/>
    </row>
    <row r="105" spans="1:10" ht="16.5" customHeight="1" x14ac:dyDescent="0.2">
      <c r="A105" s="179" t="s">
        <v>149</v>
      </c>
      <c r="B105" s="33" t="str">
        <f t="shared" si="38"/>
        <v>FB LEAD GEN - OLD BUYERS SEAT</v>
      </c>
      <c r="C105" s="34">
        <f t="shared" si="39"/>
        <v>0</v>
      </c>
      <c r="D105" s="35">
        <f t="shared" si="41"/>
        <v>0</v>
      </c>
      <c r="E105" s="34" t="str">
        <f t="shared" si="40"/>
        <v>-</v>
      </c>
      <c r="F105" s="35"/>
      <c r="G105" s="35"/>
      <c r="H105" s="34"/>
      <c r="I105" s="35"/>
      <c r="J105" s="34"/>
    </row>
    <row r="106" spans="1:10" ht="16.5" customHeight="1" x14ac:dyDescent="0.2">
      <c r="A106" s="178" t="s">
        <v>148</v>
      </c>
      <c r="B106" s="33" t="str">
        <f t="shared" si="38"/>
        <v>search</v>
      </c>
      <c r="C106" s="34">
        <f t="shared" si="39"/>
        <v>2189</v>
      </c>
      <c r="D106" s="35">
        <f t="shared" si="41"/>
        <v>21</v>
      </c>
      <c r="E106" s="34">
        <f t="shared" si="40"/>
        <v>104.23809523809524</v>
      </c>
      <c r="F106" s="35"/>
      <c r="G106" s="35"/>
      <c r="H106" s="34"/>
      <c r="I106" s="35"/>
      <c r="J106" s="34"/>
    </row>
    <row r="107" spans="1:10" ht="16.5" customHeight="1" x14ac:dyDescent="0.2">
      <c r="B107" s="36" t="s">
        <v>46</v>
      </c>
      <c r="C107" s="37">
        <f>SUM(C95:C106)</f>
        <v>8321</v>
      </c>
      <c r="D107" s="38">
        <f>SUM(D95:D106)</f>
        <v>67</v>
      </c>
      <c r="E107" s="37">
        <f>C107/D107</f>
        <v>124.19402985074628</v>
      </c>
      <c r="F107" s="38">
        <f>SUM(F95:F106)</f>
        <v>0</v>
      </c>
      <c r="G107" s="38">
        <f>SUM(G95:G106)</f>
        <v>0</v>
      </c>
      <c r="H107" s="37" t="e">
        <f>C107/G107</f>
        <v>#DIV/0!</v>
      </c>
      <c r="I107" s="38">
        <f>SUM(I95:I106)</f>
        <v>0</v>
      </c>
      <c r="J107" s="37" t="str">
        <f t="shared" si="37"/>
        <v>-</v>
      </c>
    </row>
    <row r="111" spans="1:10" ht="16.5" customHeight="1" x14ac:dyDescent="0.2">
      <c r="B111" s="39" t="s">
        <v>47</v>
      </c>
      <c r="C111" s="39" t="s">
        <v>48</v>
      </c>
      <c r="D111" s="39" t="s">
        <v>49</v>
      </c>
    </row>
    <row r="112" spans="1:10" ht="16.5" customHeight="1" x14ac:dyDescent="0.2">
      <c r="B112" s="39" t="s">
        <v>50</v>
      </c>
      <c r="C112" s="40">
        <f>D107</f>
        <v>67</v>
      </c>
      <c r="D112" s="39"/>
    </row>
    <row r="113" spans="2:5" ht="16.5" customHeight="1" x14ac:dyDescent="0.2">
      <c r="B113" s="39" t="s">
        <v>51</v>
      </c>
      <c r="C113" s="40">
        <f>F107</f>
        <v>0</v>
      </c>
      <c r="D113" s="41">
        <f>C113/C112</f>
        <v>0</v>
      </c>
    </row>
    <row r="114" spans="2:5" ht="16.5" customHeight="1" x14ac:dyDescent="0.2">
      <c r="B114" s="39" t="s">
        <v>52</v>
      </c>
      <c r="C114" s="40">
        <f>G107</f>
        <v>0</v>
      </c>
      <c r="D114" s="41" t="e">
        <f t="shared" ref="D114" si="42">C114/C113</f>
        <v>#DIV/0!</v>
      </c>
    </row>
    <row r="115" spans="2:5" ht="16.5" customHeight="1" x14ac:dyDescent="0.2">
      <c r="B115" s="39" t="s">
        <v>44</v>
      </c>
      <c r="C115" s="40">
        <f>I107</f>
        <v>0</v>
      </c>
      <c r="D115" s="41" t="e">
        <f>C115/C114</f>
        <v>#DIV/0!</v>
      </c>
    </row>
    <row r="117" spans="2:5" ht="16.5" customHeight="1" x14ac:dyDescent="0.2">
      <c r="B117" s="64" t="s">
        <v>85</v>
      </c>
      <c r="C117" s="65"/>
    </row>
    <row r="118" spans="2:5" ht="16.5" customHeight="1" x14ac:dyDescent="0.2">
      <c r="B118" s="65" t="s">
        <v>86</v>
      </c>
      <c r="C118" s="66" t="e">
        <f>C115/C117</f>
        <v>#DIV/0!</v>
      </c>
    </row>
    <row r="119" spans="2:5" ht="16.5" customHeight="1" x14ac:dyDescent="0.2">
      <c r="E119" s="42"/>
    </row>
  </sheetData>
  <mergeCells count="13">
    <mergeCell ref="B90:J91"/>
    <mergeCell ref="B93:J93"/>
    <mergeCell ref="B83:J83"/>
    <mergeCell ref="B38:M39"/>
    <mergeCell ref="A1:A4"/>
    <mergeCell ref="B1:C4"/>
    <mergeCell ref="B8:F8"/>
    <mergeCell ref="B24:G24"/>
    <mergeCell ref="B42:L42"/>
    <mergeCell ref="B66:L67"/>
    <mergeCell ref="B69:J69"/>
    <mergeCell ref="B80:J81"/>
    <mergeCell ref="B54:M54"/>
  </mergeCells>
  <pageMargins left="0.7" right="0.7" top="0.75" bottom="0.75" header="0.3" footer="0.3"/>
  <pageSetup paperSize="9" scale="4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9771-99EB-4D3C-9E53-134F145E39E6}">
  <sheetPr codeName="Sheet6">
    <outlinePr summaryBelow="0" summaryRight="0"/>
    <pageSetUpPr fitToPage="1"/>
  </sheetPr>
  <dimension ref="A1:M130"/>
  <sheetViews>
    <sheetView rightToLeft="1" topLeftCell="A46" workbookViewId="0">
      <selection activeCell="A12" sqref="A12:XFD12"/>
    </sheetView>
  </sheetViews>
  <sheetFormatPr defaultColWidth="18" defaultRowHeight="16.5" customHeight="1" x14ac:dyDescent="0.2"/>
  <cols>
    <col min="1" max="1" width="12.28515625" style="1" customWidth="1"/>
    <col min="2" max="2" width="60.5703125" style="1" bestFit="1" customWidth="1"/>
    <col min="3" max="3" width="10.85546875" style="1" bestFit="1" customWidth="1"/>
    <col min="4" max="4" width="16.5703125" style="1" bestFit="1" customWidth="1"/>
    <col min="5" max="5" width="10.5703125" style="1" bestFit="1" customWidth="1"/>
    <col min="6" max="6" width="16.140625" style="1" bestFit="1" customWidth="1"/>
    <col min="7" max="7" width="15.85546875" style="1" bestFit="1" customWidth="1"/>
    <col min="8" max="8" width="12.85546875" style="1" bestFit="1" customWidth="1"/>
    <col min="9" max="9" width="13.42578125" style="1" bestFit="1" customWidth="1"/>
    <col min="10" max="10" width="16.140625" style="1" bestFit="1" customWidth="1"/>
    <col min="11" max="11" width="15.42578125" style="1" bestFit="1" customWidth="1"/>
    <col min="12" max="14" width="14.5703125" style="1" bestFit="1" customWidth="1"/>
    <col min="15" max="16384" width="18" style="1"/>
  </cols>
  <sheetData>
    <row r="1" spans="1:9" ht="16.5" customHeight="1" x14ac:dyDescent="0.2">
      <c r="A1" s="357"/>
      <c r="B1" s="358" t="s">
        <v>68</v>
      </c>
      <c r="C1" s="357"/>
      <c r="D1" s="2" t="s">
        <v>0</v>
      </c>
      <c r="E1" s="3">
        <v>45383</v>
      </c>
      <c r="F1" s="2" t="s">
        <v>1</v>
      </c>
      <c r="G1" s="4">
        <f>C22</f>
        <v>200000</v>
      </c>
      <c r="H1" s="2" t="s">
        <v>2</v>
      </c>
      <c r="I1" s="5">
        <f>E35</f>
        <v>140</v>
      </c>
    </row>
    <row r="2" spans="1:9" ht="16.5" customHeight="1" x14ac:dyDescent="0.2">
      <c r="A2" s="357"/>
      <c r="B2" s="357"/>
      <c r="C2" s="357"/>
      <c r="D2" s="2" t="s">
        <v>3</v>
      </c>
      <c r="E2" s="3">
        <v>45412</v>
      </c>
      <c r="F2" s="2" t="s">
        <v>4</v>
      </c>
      <c r="G2" s="4">
        <f>D22</f>
        <v>173913.04347826089</v>
      </c>
      <c r="H2" s="2" t="s">
        <v>5</v>
      </c>
      <c r="I2" s="4">
        <f>G3/I1</f>
        <v>189.73571428571429</v>
      </c>
    </row>
    <row r="3" spans="1:9" ht="16.5" customHeight="1" x14ac:dyDescent="0.2">
      <c r="A3" s="357"/>
      <c r="B3" s="357"/>
      <c r="C3" s="357"/>
      <c r="D3" s="2" t="s">
        <v>6</v>
      </c>
      <c r="E3" s="5">
        <f>E2-E4+1</f>
        <v>23</v>
      </c>
      <c r="F3" s="2" t="s">
        <v>7</v>
      </c>
      <c r="G3" s="4">
        <f>E22</f>
        <v>26563</v>
      </c>
      <c r="H3" s="2" t="s">
        <v>8</v>
      </c>
      <c r="I3" s="5">
        <f>G62+E74</f>
        <v>5617</v>
      </c>
    </row>
    <row r="4" spans="1:9" ht="16.5" customHeight="1" x14ac:dyDescent="0.2">
      <c r="A4" s="357"/>
      <c r="B4" s="357"/>
      <c r="C4" s="357"/>
      <c r="D4" s="2" t="s">
        <v>9</v>
      </c>
      <c r="E4" s="6">
        <v>45390</v>
      </c>
      <c r="F4" s="2" t="s">
        <v>10</v>
      </c>
      <c r="G4" s="61">
        <f>G3/G2</f>
        <v>0.15273724999999999</v>
      </c>
      <c r="H4" s="2" t="s">
        <v>11</v>
      </c>
      <c r="I4" s="7">
        <f>G3/I3</f>
        <v>4.7290368524123201</v>
      </c>
    </row>
    <row r="8" spans="1:9" ht="16.5" customHeight="1" x14ac:dyDescent="0.2">
      <c r="B8" s="353" t="s">
        <v>27</v>
      </c>
      <c r="C8" s="354"/>
      <c r="D8" s="354"/>
      <c r="E8" s="354"/>
      <c r="F8" s="355"/>
      <c r="H8" s="60"/>
    </row>
    <row r="9" spans="1:9" ht="16.5" customHeight="1" x14ac:dyDescent="0.2">
      <c r="B9" s="43" t="s">
        <v>28</v>
      </c>
      <c r="C9" s="43" t="s">
        <v>1</v>
      </c>
      <c r="D9" s="43" t="s">
        <v>4</v>
      </c>
      <c r="E9" s="43" t="s">
        <v>27</v>
      </c>
      <c r="F9" s="43" t="s">
        <v>10</v>
      </c>
      <c r="H9" s="58"/>
    </row>
    <row r="10" spans="1:9" ht="16.5" customHeight="1" x14ac:dyDescent="0.2">
      <c r="A10" s="178" t="s">
        <v>148</v>
      </c>
      <c r="B10" s="44" t="s">
        <v>204</v>
      </c>
      <c r="C10" s="45">
        <v>45000</v>
      </c>
      <c r="D10" s="45">
        <f>C10/1.15</f>
        <v>39130.434782608696</v>
      </c>
      <c r="E10" s="45">
        <f>C43</f>
        <v>3332</v>
      </c>
      <c r="F10" s="62">
        <f t="shared" ref="F10:F22" si="0">E10/D10</f>
        <v>8.5151111111111108E-2</v>
      </c>
      <c r="H10" s="58"/>
    </row>
    <row r="11" spans="1:9" ht="16.5" customHeight="1" x14ac:dyDescent="0.2">
      <c r="A11" s="178" t="s">
        <v>148</v>
      </c>
      <c r="B11" s="44" t="s">
        <v>205</v>
      </c>
      <c r="C11" s="45">
        <v>20000</v>
      </c>
      <c r="D11" s="45">
        <f t="shared" ref="D11:D21" si="1">C11/1.15</f>
        <v>17391.304347826088</v>
      </c>
      <c r="E11" s="45">
        <f>C44</f>
        <v>893</v>
      </c>
      <c r="F11" s="62">
        <f t="shared" si="0"/>
        <v>5.1347499999999997E-2</v>
      </c>
    </row>
    <row r="12" spans="1:9" ht="16.5" customHeight="1" x14ac:dyDescent="0.2">
      <c r="A12" s="178" t="s">
        <v>148</v>
      </c>
      <c r="B12" s="44" t="s">
        <v>206</v>
      </c>
      <c r="C12" s="45">
        <v>20000</v>
      </c>
      <c r="D12" s="45">
        <f t="shared" si="1"/>
        <v>17391.304347826088</v>
      </c>
      <c r="E12" s="45">
        <f>C49</f>
        <v>1284</v>
      </c>
      <c r="F12" s="62">
        <f t="shared" si="0"/>
        <v>7.3829999999999993E-2</v>
      </c>
    </row>
    <row r="13" spans="1:9" ht="16.5" customHeight="1" x14ac:dyDescent="0.2">
      <c r="A13" s="178" t="s">
        <v>148</v>
      </c>
      <c r="B13" s="44" t="s">
        <v>207</v>
      </c>
      <c r="C13" s="45">
        <v>10625</v>
      </c>
      <c r="D13" s="45">
        <f t="shared" si="1"/>
        <v>9239.1304347826099</v>
      </c>
      <c r="E13" s="45">
        <f>C54</f>
        <v>1032</v>
      </c>
      <c r="F13" s="62">
        <f t="shared" si="0"/>
        <v>0.11169882352941175</v>
      </c>
    </row>
    <row r="14" spans="1:9" ht="16.5" customHeight="1" x14ac:dyDescent="0.2">
      <c r="A14" s="178" t="s">
        <v>148</v>
      </c>
      <c r="B14" s="44" t="s">
        <v>208</v>
      </c>
      <c r="C14" s="45">
        <v>10625</v>
      </c>
      <c r="D14" s="45">
        <f t="shared" si="1"/>
        <v>9239.1304347826099</v>
      </c>
      <c r="E14" s="45">
        <f t="shared" ref="E14:E20" si="2">C55</f>
        <v>2654</v>
      </c>
      <c r="F14" s="62">
        <f t="shared" si="0"/>
        <v>0.28725647058823528</v>
      </c>
    </row>
    <row r="15" spans="1:9" ht="16.5" customHeight="1" x14ac:dyDescent="0.2">
      <c r="A15" s="178" t="s">
        <v>148</v>
      </c>
      <c r="B15" s="44" t="s">
        <v>209</v>
      </c>
      <c r="C15" s="45">
        <v>10625</v>
      </c>
      <c r="D15" s="45">
        <f t="shared" si="1"/>
        <v>9239.1304347826099</v>
      </c>
      <c r="E15" s="45">
        <f t="shared" si="2"/>
        <v>2658</v>
      </c>
      <c r="F15" s="62">
        <f t="shared" si="0"/>
        <v>0.28768941176470586</v>
      </c>
    </row>
    <row r="16" spans="1:9" ht="16.5" customHeight="1" x14ac:dyDescent="0.2">
      <c r="A16" s="178" t="s">
        <v>148</v>
      </c>
      <c r="B16" s="44" t="s">
        <v>210</v>
      </c>
      <c r="C16" s="45">
        <v>10625</v>
      </c>
      <c r="D16" s="45">
        <f t="shared" si="1"/>
        <v>9239.1304347826099</v>
      </c>
      <c r="E16" s="45">
        <f t="shared" si="2"/>
        <v>3325</v>
      </c>
      <c r="F16" s="62">
        <f t="shared" si="0"/>
        <v>0.35988235294117643</v>
      </c>
    </row>
    <row r="17" spans="1:11" ht="16.5" customHeight="1" x14ac:dyDescent="0.2">
      <c r="A17" s="178" t="s">
        <v>148</v>
      </c>
      <c r="B17" s="44" t="s">
        <v>78</v>
      </c>
      <c r="C17" s="45">
        <v>10625</v>
      </c>
      <c r="D17" s="45">
        <f t="shared" si="1"/>
        <v>9239.1304347826099</v>
      </c>
      <c r="E17" s="45">
        <f t="shared" si="2"/>
        <v>2643</v>
      </c>
      <c r="F17" s="62">
        <f t="shared" si="0"/>
        <v>0.28606588235294111</v>
      </c>
    </row>
    <row r="18" spans="1:11" ht="16.5" customHeight="1" x14ac:dyDescent="0.2">
      <c r="A18" s="178" t="s">
        <v>148</v>
      </c>
      <c r="B18" s="44" t="s">
        <v>211</v>
      </c>
      <c r="C18" s="45">
        <v>10625</v>
      </c>
      <c r="D18" s="45">
        <f t="shared" si="1"/>
        <v>9239.1304347826099</v>
      </c>
      <c r="E18" s="45">
        <f t="shared" si="2"/>
        <v>3340</v>
      </c>
      <c r="F18" s="62">
        <f t="shared" si="0"/>
        <v>0.36150588235294112</v>
      </c>
    </row>
    <row r="19" spans="1:11" ht="16.5" customHeight="1" x14ac:dyDescent="0.2">
      <c r="A19" s="178" t="s">
        <v>148</v>
      </c>
      <c r="B19" s="44" t="s">
        <v>212</v>
      </c>
      <c r="C19" s="45">
        <v>10625</v>
      </c>
      <c r="D19" s="45">
        <f t="shared" si="1"/>
        <v>9239.1304347826099</v>
      </c>
      <c r="E19" s="45">
        <f t="shared" si="2"/>
        <v>260</v>
      </c>
      <c r="F19" s="62">
        <f t="shared" si="0"/>
        <v>2.8141176470588232E-2</v>
      </c>
    </row>
    <row r="20" spans="1:11" ht="16.5" customHeight="1" x14ac:dyDescent="0.2">
      <c r="A20" s="179" t="s">
        <v>149</v>
      </c>
      <c r="B20" s="44" t="s">
        <v>213</v>
      </c>
      <c r="C20" s="45">
        <v>10625</v>
      </c>
      <c r="D20" s="45">
        <f t="shared" si="1"/>
        <v>9239.1304347826099</v>
      </c>
      <c r="E20" s="45">
        <f t="shared" si="2"/>
        <v>0</v>
      </c>
      <c r="F20" s="62">
        <f t="shared" si="0"/>
        <v>0</v>
      </c>
    </row>
    <row r="21" spans="1:11" ht="16.5" customHeight="1" x14ac:dyDescent="0.2">
      <c r="A21" s="178" t="s">
        <v>148</v>
      </c>
      <c r="B21" s="44" t="s">
        <v>58</v>
      </c>
      <c r="C21" s="45">
        <v>30000</v>
      </c>
      <c r="D21" s="45">
        <f t="shared" si="1"/>
        <v>26086.956521739132</v>
      </c>
      <c r="E21" s="45">
        <f>C74</f>
        <v>5142</v>
      </c>
      <c r="F21" s="62">
        <f t="shared" si="0"/>
        <v>0.19710999999999998</v>
      </c>
      <c r="H21" s="59"/>
    </row>
    <row r="22" spans="1:11" ht="16.5" customHeight="1" x14ac:dyDescent="0.2">
      <c r="B22" s="49" t="s">
        <v>23</v>
      </c>
      <c r="C22" s="47">
        <f>SUM(C10:C21)</f>
        <v>200000</v>
      </c>
      <c r="D22" s="47">
        <f>SUM(D10:D21)</f>
        <v>173913.04347826089</v>
      </c>
      <c r="E22" s="47">
        <f>SUM(E10:E21)</f>
        <v>26563</v>
      </c>
      <c r="F22" s="63">
        <f t="shared" si="0"/>
        <v>0.15273724999999999</v>
      </c>
      <c r="G22" s="8"/>
    </row>
    <row r="23" spans="1:11" ht="16.5" customHeight="1" x14ac:dyDescent="0.2">
      <c r="B23" s="8"/>
      <c r="C23" s="8"/>
      <c r="D23" s="8"/>
      <c r="E23" s="8"/>
      <c r="F23" s="8"/>
      <c r="G23" s="8"/>
    </row>
    <row r="24" spans="1:11" ht="16.5" customHeight="1" x14ac:dyDescent="0.2">
      <c r="B24" s="359" t="s">
        <v>29</v>
      </c>
      <c r="C24" s="359"/>
      <c r="D24" s="359"/>
      <c r="E24" s="359"/>
      <c r="F24" s="359"/>
      <c r="G24" s="359"/>
    </row>
    <row r="25" spans="1:11" ht="16.5" customHeight="1" x14ac:dyDescent="0.2">
      <c r="B25" s="9" t="s">
        <v>28</v>
      </c>
      <c r="C25" s="23" t="s">
        <v>30</v>
      </c>
      <c r="D25" s="24" t="s">
        <v>31</v>
      </c>
      <c r="E25" s="24" t="s">
        <v>32</v>
      </c>
      <c r="F25" s="23" t="s">
        <v>33</v>
      </c>
      <c r="G25" s="25" t="s">
        <v>34</v>
      </c>
    </row>
    <row r="26" spans="1:11" ht="16.5" customHeight="1" x14ac:dyDescent="0.2">
      <c r="A26" s="179" t="s">
        <v>149</v>
      </c>
      <c r="B26" s="10" t="str">
        <f>B13</f>
        <v>FB LEAD GEN - OXILON - high income earners</v>
      </c>
      <c r="C26" s="11">
        <v>220</v>
      </c>
      <c r="D26" s="12">
        <f>D13/C26</f>
        <v>41.996047430830046</v>
      </c>
      <c r="E26" s="12">
        <f t="shared" ref="E26:E33" si="3">J54</f>
        <v>1</v>
      </c>
      <c r="F26" s="45">
        <f t="shared" ref="F26:F33" si="4">L54</f>
        <v>1032</v>
      </c>
      <c r="G26" s="14">
        <f t="shared" ref="G26:G34" si="5">E26/D26</f>
        <v>2.3811764705882348E-2</v>
      </c>
    </row>
    <row r="27" spans="1:11" ht="16.5" customHeight="1" x14ac:dyDescent="0.2">
      <c r="A27" s="178" t="s">
        <v>148</v>
      </c>
      <c r="B27" s="10" t="str">
        <f t="shared" ref="B27:B34" si="6">B14</f>
        <v>FB LEAD GEN - REMARKETING SPORT 5 VIDEOS</v>
      </c>
      <c r="C27" s="11">
        <v>220</v>
      </c>
      <c r="D27" s="12">
        <f t="shared" ref="D27:D34" si="7">D14/C27</f>
        <v>41.996047430830046</v>
      </c>
      <c r="E27" s="12">
        <f t="shared" si="3"/>
        <v>19</v>
      </c>
      <c r="F27" s="45">
        <f t="shared" si="4"/>
        <v>139.68421052631578</v>
      </c>
      <c r="G27" s="14">
        <f t="shared" si="5"/>
        <v>0.45242352941176461</v>
      </c>
    </row>
    <row r="28" spans="1:11" ht="16.5" customHeight="1" x14ac:dyDescent="0.2">
      <c r="A28" s="178" t="s">
        <v>148</v>
      </c>
      <c r="B28" s="10" t="str">
        <f t="shared" si="6"/>
        <v>FB LEAD GEN - DATA</v>
      </c>
      <c r="C28" s="11">
        <v>220</v>
      </c>
      <c r="D28" s="12">
        <f t="shared" si="7"/>
        <v>41.996047430830046</v>
      </c>
      <c r="E28" s="12">
        <f t="shared" si="3"/>
        <v>12</v>
      </c>
      <c r="F28" s="45">
        <f t="shared" si="4"/>
        <v>221.5</v>
      </c>
      <c r="G28" s="14">
        <f t="shared" si="5"/>
        <v>0.28574117647058817</v>
      </c>
      <c r="J28" s="59"/>
      <c r="K28" s="59"/>
    </row>
    <row r="29" spans="1:11" ht="16.5" customHeight="1" x14ac:dyDescent="0.2">
      <c r="A29" s="178" t="s">
        <v>148</v>
      </c>
      <c r="B29" s="10" t="str">
        <f t="shared" si="6"/>
        <v>FB LEAD GEN - WIDE</v>
      </c>
      <c r="C29" s="11">
        <v>220</v>
      </c>
      <c r="D29" s="12">
        <f t="shared" si="7"/>
        <v>41.996047430830046</v>
      </c>
      <c r="E29" s="12">
        <f t="shared" si="3"/>
        <v>27</v>
      </c>
      <c r="F29" s="45">
        <f t="shared" si="4"/>
        <v>123.14814814814815</v>
      </c>
      <c r="G29" s="14">
        <f t="shared" si="5"/>
        <v>0.64291764705882337</v>
      </c>
    </row>
    <row r="30" spans="1:11" ht="16.5" customHeight="1" x14ac:dyDescent="0.2">
      <c r="A30" s="178" t="s">
        <v>148</v>
      </c>
      <c r="B30" s="10" t="str">
        <f t="shared" si="6"/>
        <v>FB LEAD GEN - INMARKET competitors</v>
      </c>
      <c r="C30" s="11">
        <v>220</v>
      </c>
      <c r="D30" s="12">
        <f t="shared" si="7"/>
        <v>41.996047430830046</v>
      </c>
      <c r="E30" s="12">
        <f t="shared" si="3"/>
        <v>20</v>
      </c>
      <c r="F30" s="45">
        <f t="shared" si="4"/>
        <v>132.15</v>
      </c>
      <c r="G30" s="14">
        <f t="shared" si="5"/>
        <v>0.47623529411764698</v>
      </c>
    </row>
    <row r="31" spans="1:11" ht="16.5" customHeight="1" x14ac:dyDescent="0.2">
      <c r="A31" s="178" t="s">
        <v>148</v>
      </c>
      <c r="B31" s="10" t="str">
        <f t="shared" si="6"/>
        <v>FB LEAD GEN - REMARKETING WEB</v>
      </c>
      <c r="C31" s="67">
        <v>220</v>
      </c>
      <c r="D31" s="12">
        <f t="shared" si="7"/>
        <v>41.996047430830046</v>
      </c>
      <c r="E31" s="68">
        <f t="shared" si="3"/>
        <v>27</v>
      </c>
      <c r="F31" s="69">
        <f t="shared" si="4"/>
        <v>123.70370370370371</v>
      </c>
      <c r="G31" s="14">
        <f t="shared" si="5"/>
        <v>0.64291764705882337</v>
      </c>
    </row>
    <row r="32" spans="1:11" ht="16.5" customHeight="1" x14ac:dyDescent="0.2">
      <c r="A32" s="178" t="s">
        <v>148</v>
      </c>
      <c r="B32" s="10" t="str">
        <f t="shared" si="6"/>
        <v>FB LEAD GEN - LAL ORDERS FORMENTOR VZ</v>
      </c>
      <c r="C32" s="67">
        <v>220</v>
      </c>
      <c r="D32" s="12">
        <f t="shared" si="7"/>
        <v>41.996047430830046</v>
      </c>
      <c r="E32" s="68">
        <f t="shared" si="3"/>
        <v>0</v>
      </c>
      <c r="F32" s="69" t="str">
        <f t="shared" si="4"/>
        <v>-</v>
      </c>
      <c r="G32" s="14">
        <f t="shared" si="5"/>
        <v>0</v>
      </c>
    </row>
    <row r="33" spans="1:13" ht="16.5" customHeight="1" x14ac:dyDescent="0.2">
      <c r="A33" s="179" t="s">
        <v>149</v>
      </c>
      <c r="B33" s="10" t="str">
        <f t="shared" si="6"/>
        <v>FB LEAD GEN - OLD BUYERS SEAT</v>
      </c>
      <c r="C33" s="11">
        <v>220</v>
      </c>
      <c r="D33" s="12">
        <f t="shared" si="7"/>
        <v>41.996047430830046</v>
      </c>
      <c r="E33" s="12">
        <f t="shared" si="3"/>
        <v>0</v>
      </c>
      <c r="F33" s="45" t="str">
        <f t="shared" si="4"/>
        <v>-</v>
      </c>
      <c r="G33" s="14">
        <f t="shared" si="5"/>
        <v>0</v>
      </c>
    </row>
    <row r="34" spans="1:13" ht="16.5" customHeight="1" x14ac:dyDescent="0.2">
      <c r="B34" s="10" t="str">
        <f t="shared" si="6"/>
        <v>search</v>
      </c>
      <c r="C34" s="11">
        <v>150</v>
      </c>
      <c r="D34" s="12">
        <f t="shared" si="7"/>
        <v>173.91304347826087</v>
      </c>
      <c r="E34" s="12">
        <f>K74</f>
        <v>34</v>
      </c>
      <c r="F34" s="45">
        <f>M74</f>
        <v>151.23529411764707</v>
      </c>
      <c r="G34" s="14">
        <f t="shared" si="5"/>
        <v>0.19550000000000001</v>
      </c>
    </row>
    <row r="35" spans="1:13" ht="16.5" customHeight="1" x14ac:dyDescent="0.2">
      <c r="B35" s="26" t="s">
        <v>23</v>
      </c>
      <c r="C35" s="29">
        <v>182.73468547976651</v>
      </c>
      <c r="D35" s="27">
        <f>SUM(D26:D34)</f>
        <v>509.8814229249013</v>
      </c>
      <c r="E35" s="27">
        <f>SUM(E26:E34)</f>
        <v>140</v>
      </c>
      <c r="F35" s="29">
        <f>E22/E35</f>
        <v>189.73571428571429</v>
      </c>
      <c r="G35" s="28">
        <f>E35/D35</f>
        <v>0.27457364341085266</v>
      </c>
    </row>
    <row r="37" spans="1:13" ht="12.75" x14ac:dyDescent="0.2">
      <c r="I37" s="8"/>
      <c r="J37" s="8"/>
    </row>
    <row r="38" spans="1:13" ht="16.5" customHeight="1" x14ac:dyDescent="0.2">
      <c r="B38" s="356" t="s">
        <v>54</v>
      </c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</row>
    <row r="39" spans="1:13" ht="16.5" customHeight="1" x14ac:dyDescent="0.2"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</row>
    <row r="41" spans="1:13" ht="16.5" customHeight="1" x14ac:dyDescent="0.2">
      <c r="B41" s="249" t="s">
        <v>265</v>
      </c>
      <c r="C41" s="249"/>
      <c r="D41" s="249"/>
      <c r="E41" s="249"/>
      <c r="F41" s="249"/>
      <c r="G41" s="249"/>
      <c r="H41" s="249"/>
      <c r="I41" s="249"/>
      <c r="J41" s="249"/>
      <c r="K41" s="249"/>
      <c r="L41" s="249"/>
    </row>
    <row r="42" spans="1:13" ht="16.5" customHeight="1" x14ac:dyDescent="0.2">
      <c r="B42" s="9" t="s">
        <v>12</v>
      </c>
      <c r="C42" s="9" t="s">
        <v>13</v>
      </c>
      <c r="D42" s="9" t="s">
        <v>14</v>
      </c>
      <c r="E42" s="9" t="s">
        <v>17</v>
      </c>
      <c r="F42" s="9" t="s">
        <v>18</v>
      </c>
      <c r="G42" s="9" t="s">
        <v>19</v>
      </c>
      <c r="H42" s="9" t="s">
        <v>296</v>
      </c>
      <c r="I42" s="9" t="s">
        <v>297</v>
      </c>
      <c r="J42" s="9" t="s">
        <v>20</v>
      </c>
      <c r="K42" s="9" t="s">
        <v>21</v>
      </c>
      <c r="L42" s="9" t="s">
        <v>22</v>
      </c>
    </row>
    <row r="43" spans="1:13" ht="16.5" customHeight="1" x14ac:dyDescent="0.2">
      <c r="B43" s="22" t="str">
        <f>B10</f>
        <v>YOU TUBE</v>
      </c>
      <c r="C43" s="11">
        <v>3332</v>
      </c>
      <c r="D43" s="12">
        <v>237543</v>
      </c>
      <c r="E43" s="12">
        <v>370</v>
      </c>
      <c r="F43" s="14">
        <f>E43/D43</f>
        <v>1.5576127269589085E-3</v>
      </c>
      <c r="G43" s="15">
        <f>C43/E43</f>
        <v>9.0054054054054049</v>
      </c>
      <c r="H43" s="12">
        <f>D43*0.85</f>
        <v>201911.55</v>
      </c>
      <c r="I43" s="15">
        <f>D43/H43</f>
        <v>1.1764705882352942</v>
      </c>
      <c r="J43" s="12">
        <v>0</v>
      </c>
      <c r="K43" s="12">
        <v>1</v>
      </c>
      <c r="L43" s="12">
        <f>J43+K43</f>
        <v>1</v>
      </c>
    </row>
    <row r="44" spans="1:13" ht="16.5" customHeight="1" x14ac:dyDescent="0.2">
      <c r="B44" s="22" t="str">
        <f>B11</f>
        <v>IDX - VIDEO</v>
      </c>
      <c r="C44" s="11">
        <v>893</v>
      </c>
      <c r="D44" s="12">
        <v>34335</v>
      </c>
      <c r="E44" s="12">
        <v>73</v>
      </c>
      <c r="F44" s="14">
        <f t="shared" ref="F44:F45" si="8">E44/D44</f>
        <v>2.1261103829911168E-3</v>
      </c>
      <c r="G44" s="15">
        <f t="shared" ref="G44" si="9">C44/E44</f>
        <v>12.232876712328768</v>
      </c>
      <c r="H44" s="12">
        <v>11162</v>
      </c>
      <c r="I44" s="15">
        <f>C44/H44</f>
        <v>8.000358358717076E-2</v>
      </c>
      <c r="J44" s="12">
        <v>0</v>
      </c>
      <c r="K44" s="12">
        <v>0</v>
      </c>
      <c r="L44" s="12">
        <f t="shared" ref="L44" si="10">J44+K44</f>
        <v>0</v>
      </c>
    </row>
    <row r="45" spans="1:13" ht="16.5" customHeight="1" x14ac:dyDescent="0.2">
      <c r="B45" s="16" t="s">
        <v>23</v>
      </c>
      <c r="C45" s="17">
        <f>SUM(C43:C44)</f>
        <v>4225</v>
      </c>
      <c r="D45" s="18">
        <f>SUM(D43:D44)</f>
        <v>271878</v>
      </c>
      <c r="E45" s="18">
        <f>SUM(E43:E44)</f>
        <v>443</v>
      </c>
      <c r="F45" s="20">
        <f t="shared" si="8"/>
        <v>1.6294073076894783E-3</v>
      </c>
      <c r="G45" s="21">
        <f>C45/E45</f>
        <v>9.5372460496614</v>
      </c>
      <c r="H45" s="18">
        <f>SUM(H43:H44)</f>
        <v>213073.55</v>
      </c>
      <c r="I45" s="21">
        <f t="shared" ref="I45" si="11">D45/H45</f>
        <v>1.2759819320605492</v>
      </c>
      <c r="J45" s="18">
        <f>SUM(J43:J44)</f>
        <v>0</v>
      </c>
      <c r="K45" s="18">
        <f>SUM(K43:K44)</f>
        <v>1</v>
      </c>
      <c r="L45" s="18">
        <f>SUM(L43:L44)</f>
        <v>1</v>
      </c>
    </row>
    <row r="47" spans="1:13" ht="16.5" customHeight="1" x14ac:dyDescent="0.2">
      <c r="B47" s="359" t="s">
        <v>266</v>
      </c>
      <c r="C47" s="359"/>
      <c r="D47" s="359"/>
      <c r="E47" s="359"/>
      <c r="F47" s="359"/>
      <c r="G47" s="359"/>
      <c r="H47" s="359"/>
      <c r="I47" s="359"/>
      <c r="J47" s="359"/>
      <c r="K47" s="359"/>
      <c r="L47" s="359"/>
    </row>
    <row r="48" spans="1:13" ht="16.5" customHeight="1" x14ac:dyDescent="0.2">
      <c r="B48" s="9" t="s">
        <v>12</v>
      </c>
      <c r="C48" s="9" t="s">
        <v>13</v>
      </c>
      <c r="D48" s="9" t="s">
        <v>14</v>
      </c>
      <c r="E48" s="9" t="s">
        <v>17</v>
      </c>
      <c r="F48" s="9" t="s">
        <v>18</v>
      </c>
      <c r="G48" s="9" t="s">
        <v>19</v>
      </c>
      <c r="H48" s="9" t="s">
        <v>20</v>
      </c>
      <c r="I48" s="9" t="s">
        <v>21</v>
      </c>
      <c r="J48" s="9" t="s">
        <v>22</v>
      </c>
      <c r="K48" s="9" t="s">
        <v>24</v>
      </c>
      <c r="L48" s="9" t="s">
        <v>25</v>
      </c>
    </row>
    <row r="49" spans="1:13" ht="16.5" customHeight="1" x14ac:dyDescent="0.2">
      <c r="B49" s="22" t="str">
        <f>B12</f>
        <v>IDX - STATIC</v>
      </c>
      <c r="C49" s="11">
        <v>1284</v>
      </c>
      <c r="D49" s="12">
        <v>328895</v>
      </c>
      <c r="E49" s="12">
        <v>213</v>
      </c>
      <c r="F49" s="14">
        <f>E49/D49</f>
        <v>6.4762310159777441E-4</v>
      </c>
      <c r="G49" s="15">
        <f>C49/E49</f>
        <v>6.028169014084507</v>
      </c>
      <c r="H49" s="12">
        <v>0</v>
      </c>
      <c r="I49" s="12">
        <v>1</v>
      </c>
      <c r="J49" s="12">
        <f>H49+I49</f>
        <v>1</v>
      </c>
      <c r="K49" s="14">
        <f>J49/E49</f>
        <v>4.6948356807511738E-3</v>
      </c>
      <c r="L49" s="11">
        <f>IFERROR(C49/J49,"-")</f>
        <v>1284</v>
      </c>
    </row>
    <row r="50" spans="1:13" ht="16.5" customHeight="1" x14ac:dyDescent="0.2">
      <c r="B50" s="16" t="s">
        <v>23</v>
      </c>
      <c r="C50" s="17">
        <f>SUM(C49:C49)</f>
        <v>1284</v>
      </c>
      <c r="D50" s="18">
        <f>SUM(D49:D49)</f>
        <v>328895</v>
      </c>
      <c r="E50" s="18">
        <f>SUM(E49:E49)</f>
        <v>213</v>
      </c>
      <c r="F50" s="20">
        <f t="shared" ref="F50" si="12">E50/D50</f>
        <v>6.4762310159777441E-4</v>
      </c>
      <c r="G50" s="21">
        <f>C50/E50</f>
        <v>6.028169014084507</v>
      </c>
      <c r="H50" s="18">
        <f>SUM(H49:H49)</f>
        <v>0</v>
      </c>
      <c r="I50" s="18">
        <f>SUM(I49:I49)</f>
        <v>1</v>
      </c>
      <c r="J50" s="18">
        <f>SUM(J49:J49)</f>
        <v>1</v>
      </c>
      <c r="K50" s="20">
        <f>J50/E50</f>
        <v>4.6948356807511738E-3</v>
      </c>
      <c r="L50" s="17">
        <f>C50/J50</f>
        <v>1284</v>
      </c>
    </row>
    <row r="52" spans="1:13" ht="16.5" customHeight="1" x14ac:dyDescent="0.2">
      <c r="B52" s="359" t="s">
        <v>87</v>
      </c>
      <c r="C52" s="359"/>
      <c r="D52" s="359"/>
      <c r="E52" s="359"/>
      <c r="F52" s="359"/>
      <c r="G52" s="359"/>
      <c r="H52" s="359"/>
      <c r="I52" s="359"/>
      <c r="J52" s="359"/>
      <c r="K52" s="359"/>
      <c r="L52" s="359"/>
    </row>
    <row r="53" spans="1:13" ht="16.5" customHeight="1" x14ac:dyDescent="0.2">
      <c r="B53" s="9" t="s">
        <v>12</v>
      </c>
      <c r="C53" s="9" t="s">
        <v>13</v>
      </c>
      <c r="D53" s="9" t="s">
        <v>14</v>
      </c>
      <c r="E53" s="9" t="s">
        <v>15</v>
      </c>
      <c r="F53" s="9" t="s">
        <v>16</v>
      </c>
      <c r="G53" s="9" t="s">
        <v>17</v>
      </c>
      <c r="H53" s="9" t="s">
        <v>18</v>
      </c>
      <c r="I53" s="9" t="s">
        <v>19</v>
      </c>
      <c r="J53" s="9" t="s">
        <v>22</v>
      </c>
      <c r="K53" s="9" t="s">
        <v>24</v>
      </c>
      <c r="L53" s="9" t="s">
        <v>25</v>
      </c>
    </row>
    <row r="54" spans="1:13" ht="16.5" customHeight="1" x14ac:dyDescent="0.2">
      <c r="A54" s="179" t="s">
        <v>149</v>
      </c>
      <c r="B54" s="10" t="str">
        <f t="shared" ref="B54:B61" si="13">B26</f>
        <v>FB LEAD GEN - OXILON - high income earners</v>
      </c>
      <c r="C54" s="11">
        <v>1032</v>
      </c>
      <c r="D54" s="12">
        <v>27297</v>
      </c>
      <c r="E54" s="12">
        <v>16099</v>
      </c>
      <c r="F54" s="13">
        <f t="shared" ref="F54:F61" si="14">D54/E54</f>
        <v>1.6955711534877942</v>
      </c>
      <c r="G54" s="12">
        <v>109</v>
      </c>
      <c r="H54" s="14">
        <f>G54/D54</f>
        <v>3.9931127962779794E-3</v>
      </c>
      <c r="I54" s="15">
        <f>C54/G54</f>
        <v>9.4678899082568808</v>
      </c>
      <c r="J54" s="12">
        <v>1</v>
      </c>
      <c r="K54" s="14">
        <f>J54/G54</f>
        <v>9.1743119266055051E-3</v>
      </c>
      <c r="L54" s="11">
        <f>IFERROR(C54/J54,"-")</f>
        <v>1032</v>
      </c>
    </row>
    <row r="55" spans="1:13" ht="16.5" customHeight="1" x14ac:dyDescent="0.2">
      <c r="A55" s="178" t="s">
        <v>148</v>
      </c>
      <c r="B55" s="10" t="str">
        <f t="shared" si="13"/>
        <v>FB LEAD GEN - REMARKETING SPORT 5 VIDEOS</v>
      </c>
      <c r="C55" s="11">
        <v>2654</v>
      </c>
      <c r="D55" s="12">
        <v>100631</v>
      </c>
      <c r="E55" s="12">
        <v>23018</v>
      </c>
      <c r="F55" s="13">
        <f t="shared" si="14"/>
        <v>4.3718394300112955</v>
      </c>
      <c r="G55" s="12">
        <v>363</v>
      </c>
      <c r="H55" s="14">
        <f t="shared" ref="H55:H61" si="15">G55/D55</f>
        <v>3.6072383261619182E-3</v>
      </c>
      <c r="I55" s="15">
        <f t="shared" ref="I55:I61" si="16">C55/G55</f>
        <v>7.3112947658402208</v>
      </c>
      <c r="J55" s="12">
        <v>19</v>
      </c>
      <c r="K55" s="14">
        <f t="shared" ref="K55:K61" si="17">J55/G55</f>
        <v>5.2341597796143252E-2</v>
      </c>
      <c r="L55" s="11">
        <f t="shared" ref="L55:L61" si="18">IFERROR(C55/J55,"-")</f>
        <v>139.68421052631578</v>
      </c>
    </row>
    <row r="56" spans="1:13" ht="16.5" customHeight="1" x14ac:dyDescent="0.2">
      <c r="A56" s="178" t="s">
        <v>148</v>
      </c>
      <c r="B56" s="10" t="str">
        <f t="shared" si="13"/>
        <v>FB LEAD GEN - DATA</v>
      </c>
      <c r="C56" s="11">
        <v>2658</v>
      </c>
      <c r="D56" s="12">
        <v>82443</v>
      </c>
      <c r="E56" s="12">
        <v>42973</v>
      </c>
      <c r="F56" s="13">
        <f t="shared" si="14"/>
        <v>1.9184836990668559</v>
      </c>
      <c r="G56" s="12">
        <v>295</v>
      </c>
      <c r="H56" s="14">
        <f t="shared" si="15"/>
        <v>3.5782298072607739E-3</v>
      </c>
      <c r="I56" s="15">
        <f t="shared" si="16"/>
        <v>9.0101694915254242</v>
      </c>
      <c r="J56" s="12">
        <v>12</v>
      </c>
      <c r="K56" s="14">
        <f t="shared" si="17"/>
        <v>4.0677966101694912E-2</v>
      </c>
      <c r="L56" s="11">
        <f t="shared" si="18"/>
        <v>221.5</v>
      </c>
    </row>
    <row r="57" spans="1:13" ht="16.5" customHeight="1" x14ac:dyDescent="0.2">
      <c r="A57" s="178" t="s">
        <v>148</v>
      </c>
      <c r="B57" s="10" t="str">
        <f t="shared" si="13"/>
        <v>FB LEAD GEN - WIDE</v>
      </c>
      <c r="C57" s="11">
        <v>3325</v>
      </c>
      <c r="D57" s="12">
        <v>111740</v>
      </c>
      <c r="E57" s="12">
        <v>61174</v>
      </c>
      <c r="F57" s="13">
        <f t="shared" si="14"/>
        <v>1.8265929970248798</v>
      </c>
      <c r="G57" s="12">
        <v>401</v>
      </c>
      <c r="H57" s="14">
        <f t="shared" si="15"/>
        <v>3.5886880257741186E-3</v>
      </c>
      <c r="I57" s="15">
        <f t="shared" si="16"/>
        <v>8.2917705735660849</v>
      </c>
      <c r="J57" s="12">
        <v>27</v>
      </c>
      <c r="K57" s="14">
        <f t="shared" si="17"/>
        <v>6.7331670822942641E-2</v>
      </c>
      <c r="L57" s="11">
        <f t="shared" si="18"/>
        <v>123.14814814814815</v>
      </c>
    </row>
    <row r="58" spans="1:13" ht="16.5" customHeight="1" x14ac:dyDescent="0.2">
      <c r="A58" s="178" t="s">
        <v>148</v>
      </c>
      <c r="B58" s="10" t="str">
        <f t="shared" si="13"/>
        <v>FB LEAD GEN - INMARKET competitors</v>
      </c>
      <c r="C58" s="11">
        <v>2643</v>
      </c>
      <c r="D58" s="12">
        <v>99148</v>
      </c>
      <c r="E58" s="12">
        <v>51529</v>
      </c>
      <c r="F58" s="13">
        <f t="shared" si="14"/>
        <v>1.9241203982223603</v>
      </c>
      <c r="G58" s="12">
        <v>353</v>
      </c>
      <c r="H58" s="14">
        <f t="shared" si="15"/>
        <v>3.5603340460725382E-3</v>
      </c>
      <c r="I58" s="15">
        <f t="shared" si="16"/>
        <v>7.4872521246458925</v>
      </c>
      <c r="J58" s="12">
        <v>20</v>
      </c>
      <c r="K58" s="14">
        <f t="shared" si="17"/>
        <v>5.6657223796033995E-2</v>
      </c>
      <c r="L58" s="11">
        <f t="shared" si="18"/>
        <v>132.15</v>
      </c>
    </row>
    <row r="59" spans="1:13" ht="16.5" customHeight="1" x14ac:dyDescent="0.2">
      <c r="A59" s="178" t="s">
        <v>148</v>
      </c>
      <c r="B59" s="10" t="str">
        <f t="shared" si="13"/>
        <v>FB LEAD GEN - REMARKETING WEB</v>
      </c>
      <c r="C59" s="11">
        <v>3340</v>
      </c>
      <c r="D59" s="12">
        <v>150235</v>
      </c>
      <c r="E59" s="12">
        <v>66633</v>
      </c>
      <c r="F59" s="13">
        <f t="shared" si="14"/>
        <v>2.2546636051205859</v>
      </c>
      <c r="G59" s="12">
        <v>566</v>
      </c>
      <c r="H59" s="14">
        <f t="shared" si="15"/>
        <v>3.7674310247279262E-3</v>
      </c>
      <c r="I59" s="15">
        <f t="shared" si="16"/>
        <v>5.9010600706713783</v>
      </c>
      <c r="J59" s="12">
        <v>27</v>
      </c>
      <c r="K59" s="14">
        <f t="shared" si="17"/>
        <v>4.7703180212014133E-2</v>
      </c>
      <c r="L59" s="11">
        <f t="shared" si="18"/>
        <v>123.70370370370371</v>
      </c>
    </row>
    <row r="60" spans="1:13" ht="16.5" customHeight="1" x14ac:dyDescent="0.2">
      <c r="A60" s="178" t="s">
        <v>148</v>
      </c>
      <c r="B60" s="10" t="str">
        <f t="shared" si="13"/>
        <v>FB LEAD GEN - LAL ORDERS FORMENTOR VZ</v>
      </c>
      <c r="C60" s="11">
        <v>260</v>
      </c>
      <c r="D60" s="12">
        <v>5561</v>
      </c>
      <c r="E60" s="12">
        <v>4604</v>
      </c>
      <c r="F60" s="13">
        <f t="shared" si="14"/>
        <v>1.2078627280625542</v>
      </c>
      <c r="G60" s="12">
        <v>31</v>
      </c>
      <c r="H60" s="14">
        <f t="shared" si="15"/>
        <v>5.5745369537852901E-3</v>
      </c>
      <c r="I60" s="15">
        <f t="shared" si="16"/>
        <v>8.387096774193548</v>
      </c>
      <c r="J60" s="12">
        <v>0</v>
      </c>
      <c r="K60" s="14">
        <f t="shared" si="17"/>
        <v>0</v>
      </c>
      <c r="L60" s="11" t="str">
        <f t="shared" si="18"/>
        <v>-</v>
      </c>
    </row>
    <row r="61" spans="1:13" ht="16.5" customHeight="1" x14ac:dyDescent="0.2">
      <c r="A61" s="179" t="s">
        <v>149</v>
      </c>
      <c r="B61" s="10" t="str">
        <f t="shared" si="13"/>
        <v>FB LEAD GEN - OLD BUYERS SEAT</v>
      </c>
      <c r="C61" s="11">
        <v>0</v>
      </c>
      <c r="D61" s="12">
        <v>0</v>
      </c>
      <c r="E61" s="12">
        <v>0</v>
      </c>
      <c r="F61" s="13" t="e">
        <f t="shared" si="14"/>
        <v>#DIV/0!</v>
      </c>
      <c r="G61" s="12">
        <v>0</v>
      </c>
      <c r="H61" s="14" t="e">
        <f t="shared" si="15"/>
        <v>#DIV/0!</v>
      </c>
      <c r="I61" s="15" t="e">
        <f t="shared" si="16"/>
        <v>#DIV/0!</v>
      </c>
      <c r="J61" s="12">
        <v>0</v>
      </c>
      <c r="K61" s="14" t="e">
        <f t="shared" si="17"/>
        <v>#DIV/0!</v>
      </c>
      <c r="L61" s="11" t="str">
        <f t="shared" si="18"/>
        <v>-</v>
      </c>
    </row>
    <row r="62" spans="1:13" ht="16.5" customHeight="1" x14ac:dyDescent="0.2">
      <c r="B62" s="16" t="s">
        <v>23</v>
      </c>
      <c r="C62" s="17">
        <f>SUM(C54:C61)</f>
        <v>15912</v>
      </c>
      <c r="D62" s="18">
        <f>SUM(D54:D61)</f>
        <v>577055</v>
      </c>
      <c r="E62" s="18">
        <v>73315</v>
      </c>
      <c r="F62" s="19">
        <f>D62/E62</f>
        <v>7.8708995430675852</v>
      </c>
      <c r="G62" s="18">
        <f>SUM(G54:G61)</f>
        <v>2118</v>
      </c>
      <c r="H62" s="20">
        <f>G62/D62</f>
        <v>3.6703607108507855E-3</v>
      </c>
      <c r="I62" s="21">
        <f>C62/G62</f>
        <v>7.5127478753541075</v>
      </c>
      <c r="J62" s="18">
        <f>SUM(J54:J61)</f>
        <v>106</v>
      </c>
      <c r="K62" s="20">
        <f>J62/G62</f>
        <v>5.0047214353163359E-2</v>
      </c>
      <c r="L62" s="17">
        <f>C62/J62</f>
        <v>150.11320754716982</v>
      </c>
    </row>
    <row r="64" spans="1:13" ht="16.5" customHeight="1" x14ac:dyDescent="0.2">
      <c r="B64" s="359" t="s">
        <v>26</v>
      </c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</row>
    <row r="65" spans="2:13" ht="16.5" customHeight="1" x14ac:dyDescent="0.2">
      <c r="B65" s="9" t="s">
        <v>12</v>
      </c>
      <c r="C65" s="9" t="s">
        <v>13</v>
      </c>
      <c r="D65" s="9" t="s">
        <v>14</v>
      </c>
      <c r="E65" s="9" t="s">
        <v>17</v>
      </c>
      <c r="F65" s="9" t="s">
        <v>18</v>
      </c>
      <c r="G65" s="9" t="s">
        <v>19</v>
      </c>
      <c r="H65" s="9" t="s">
        <v>203</v>
      </c>
      <c r="I65" s="9" t="s">
        <v>20</v>
      </c>
      <c r="J65" s="9" t="s">
        <v>21</v>
      </c>
      <c r="K65" s="9" t="s">
        <v>22</v>
      </c>
      <c r="L65" s="9" t="s">
        <v>24</v>
      </c>
      <c r="M65" s="9" t="s">
        <v>25</v>
      </c>
    </row>
    <row r="66" spans="2:13" ht="16.5" customHeight="1" x14ac:dyDescent="0.2">
      <c r="B66" s="22" t="s">
        <v>59</v>
      </c>
      <c r="C66" s="11">
        <v>2729</v>
      </c>
      <c r="D66" s="12">
        <v>3952</v>
      </c>
      <c r="E66" s="12">
        <v>1834</v>
      </c>
      <c r="F66" s="14">
        <f>E66/D66</f>
        <v>0.46406882591093118</v>
      </c>
      <c r="G66" s="15">
        <f>C66/E66</f>
        <v>1.4880043620501635</v>
      </c>
      <c r="H66" s="46">
        <v>0.97</v>
      </c>
      <c r="I66" s="12">
        <v>6</v>
      </c>
      <c r="J66" s="12">
        <v>8</v>
      </c>
      <c r="K66" s="12">
        <f>I66+J66</f>
        <v>14</v>
      </c>
      <c r="L66" s="14">
        <f t="shared" ref="L66:L74" si="19">K66/E66</f>
        <v>7.6335877862595417E-3</v>
      </c>
      <c r="M66" s="11">
        <f t="shared" ref="M66:M73" si="20">IFERROR(C66/K66,"-")</f>
        <v>194.92857142857142</v>
      </c>
    </row>
    <row r="67" spans="2:13" ht="16.5" customHeight="1" x14ac:dyDescent="0.2">
      <c r="B67" s="22" t="s">
        <v>60</v>
      </c>
      <c r="C67" s="11">
        <v>437</v>
      </c>
      <c r="D67" s="12">
        <v>1492</v>
      </c>
      <c r="E67" s="12">
        <v>564</v>
      </c>
      <c r="F67" s="14">
        <f t="shared" ref="F67:F74" si="21">E67/D67</f>
        <v>0.37801608579088469</v>
      </c>
      <c r="G67" s="15">
        <f t="shared" ref="G67:G73" si="22">C67/E67</f>
        <v>0.77482269503546097</v>
      </c>
      <c r="H67" s="46">
        <v>0.57999999999999996</v>
      </c>
      <c r="I67" s="12">
        <v>2</v>
      </c>
      <c r="J67" s="12">
        <v>7</v>
      </c>
      <c r="K67" s="12">
        <f t="shared" ref="K67:K73" si="23">I67+J67</f>
        <v>9</v>
      </c>
      <c r="L67" s="14">
        <f t="shared" si="19"/>
        <v>1.5957446808510637E-2</v>
      </c>
      <c r="M67" s="11">
        <f t="shared" si="20"/>
        <v>48.555555555555557</v>
      </c>
    </row>
    <row r="68" spans="2:13" ht="16.5" customHeight="1" x14ac:dyDescent="0.2">
      <c r="B68" s="22" t="s">
        <v>61</v>
      </c>
      <c r="C68" s="11">
        <v>1143</v>
      </c>
      <c r="D68" s="12">
        <v>1730</v>
      </c>
      <c r="E68" s="12">
        <v>708</v>
      </c>
      <c r="F68" s="14">
        <f t="shared" si="21"/>
        <v>0.40924855491329482</v>
      </c>
      <c r="G68" s="15">
        <f t="shared" si="22"/>
        <v>1.6144067796610169</v>
      </c>
      <c r="H68" s="46">
        <v>0.92</v>
      </c>
      <c r="I68" s="12">
        <v>4</v>
      </c>
      <c r="J68" s="12">
        <v>2</v>
      </c>
      <c r="K68" s="12">
        <f t="shared" si="23"/>
        <v>6</v>
      </c>
      <c r="L68" s="14">
        <f t="shared" si="19"/>
        <v>8.4745762711864406E-3</v>
      </c>
      <c r="M68" s="11">
        <f t="shared" si="20"/>
        <v>190.5</v>
      </c>
    </row>
    <row r="69" spans="2:13" ht="16.5" customHeight="1" x14ac:dyDescent="0.2">
      <c r="B69" s="22" t="s">
        <v>62</v>
      </c>
      <c r="C69" s="11">
        <v>501</v>
      </c>
      <c r="D69" s="12">
        <v>594</v>
      </c>
      <c r="E69" s="12">
        <v>235</v>
      </c>
      <c r="F69" s="14">
        <f t="shared" si="21"/>
        <v>0.3956228956228956</v>
      </c>
      <c r="G69" s="15">
        <f t="shared" si="22"/>
        <v>2.1319148936170214</v>
      </c>
      <c r="H69" s="46">
        <v>0.93</v>
      </c>
      <c r="I69" s="12">
        <v>0</v>
      </c>
      <c r="J69" s="12">
        <v>1</v>
      </c>
      <c r="K69" s="12">
        <f t="shared" si="23"/>
        <v>1</v>
      </c>
      <c r="L69" s="14">
        <f t="shared" si="19"/>
        <v>4.2553191489361703E-3</v>
      </c>
      <c r="M69" s="11">
        <f t="shared" si="20"/>
        <v>501</v>
      </c>
    </row>
    <row r="70" spans="2:13" ht="16.5" customHeight="1" x14ac:dyDescent="0.2">
      <c r="B70" s="22" t="s">
        <v>53</v>
      </c>
      <c r="C70" s="11">
        <v>92</v>
      </c>
      <c r="D70" s="12">
        <v>150</v>
      </c>
      <c r="E70" s="12">
        <v>63</v>
      </c>
      <c r="F70" s="14">
        <f t="shared" si="21"/>
        <v>0.42</v>
      </c>
      <c r="G70" s="15">
        <f t="shared" si="22"/>
        <v>1.4603174603174602</v>
      </c>
      <c r="H70" s="46">
        <v>0.78</v>
      </c>
      <c r="I70" s="12">
        <v>1</v>
      </c>
      <c r="J70" s="12">
        <v>1</v>
      </c>
      <c r="K70" s="12">
        <f t="shared" si="23"/>
        <v>2</v>
      </c>
      <c r="L70" s="14">
        <f t="shared" si="19"/>
        <v>3.1746031746031744E-2</v>
      </c>
      <c r="M70" s="11">
        <f t="shared" si="20"/>
        <v>46</v>
      </c>
    </row>
    <row r="71" spans="2:13" ht="16.5" customHeight="1" x14ac:dyDescent="0.2">
      <c r="B71" s="22" t="s">
        <v>63</v>
      </c>
      <c r="C71" s="11">
        <v>73</v>
      </c>
      <c r="D71" s="12">
        <v>148</v>
      </c>
      <c r="E71" s="12">
        <v>71</v>
      </c>
      <c r="F71" s="14">
        <f t="shared" si="21"/>
        <v>0.47972972972972971</v>
      </c>
      <c r="G71" s="15">
        <f t="shared" si="22"/>
        <v>1.028169014084507</v>
      </c>
      <c r="H71" s="46">
        <v>0.92</v>
      </c>
      <c r="I71" s="12">
        <v>0</v>
      </c>
      <c r="J71" s="12">
        <v>0</v>
      </c>
      <c r="K71" s="12">
        <f t="shared" si="23"/>
        <v>0</v>
      </c>
      <c r="L71" s="14">
        <f t="shared" si="19"/>
        <v>0</v>
      </c>
      <c r="M71" s="11" t="str">
        <f t="shared" si="20"/>
        <v>-</v>
      </c>
    </row>
    <row r="72" spans="2:13" ht="16.5" customHeight="1" x14ac:dyDescent="0.2">
      <c r="B72" s="22" t="s">
        <v>57</v>
      </c>
      <c r="C72" s="11">
        <v>22</v>
      </c>
      <c r="D72" s="12">
        <v>19</v>
      </c>
      <c r="E72" s="12">
        <v>13</v>
      </c>
      <c r="F72" s="14">
        <f t="shared" si="21"/>
        <v>0.68421052631578949</v>
      </c>
      <c r="G72" s="15">
        <f t="shared" si="22"/>
        <v>1.6923076923076923</v>
      </c>
      <c r="H72" s="46">
        <v>1</v>
      </c>
      <c r="I72" s="12">
        <v>1</v>
      </c>
      <c r="J72" s="12">
        <v>0</v>
      </c>
      <c r="K72" s="12">
        <f t="shared" si="23"/>
        <v>1</v>
      </c>
      <c r="L72" s="14">
        <f t="shared" si="19"/>
        <v>7.6923076923076927E-2</v>
      </c>
      <c r="M72" s="11">
        <f t="shared" si="20"/>
        <v>22</v>
      </c>
    </row>
    <row r="73" spans="2:13" ht="16.5" customHeight="1" x14ac:dyDescent="0.2">
      <c r="B73" s="22" t="s">
        <v>64</v>
      </c>
      <c r="C73" s="11">
        <v>145</v>
      </c>
      <c r="D73" s="12">
        <v>137</v>
      </c>
      <c r="E73" s="12">
        <v>11</v>
      </c>
      <c r="F73" s="14">
        <f t="shared" si="21"/>
        <v>8.0291970802919707E-2</v>
      </c>
      <c r="G73" s="15">
        <f t="shared" si="22"/>
        <v>13.181818181818182</v>
      </c>
      <c r="H73" s="46">
        <v>0.1</v>
      </c>
      <c r="I73" s="12">
        <v>1</v>
      </c>
      <c r="J73" s="12">
        <v>0</v>
      </c>
      <c r="K73" s="12">
        <f t="shared" si="23"/>
        <v>1</v>
      </c>
      <c r="L73" s="14">
        <f t="shared" si="19"/>
        <v>9.0909090909090912E-2</v>
      </c>
      <c r="M73" s="11">
        <f t="shared" si="20"/>
        <v>145</v>
      </c>
    </row>
    <row r="74" spans="2:13" ht="16.5" customHeight="1" x14ac:dyDescent="0.2">
      <c r="B74" s="16" t="s">
        <v>23</v>
      </c>
      <c r="C74" s="17">
        <f>SUM(C66:C73)</f>
        <v>5142</v>
      </c>
      <c r="D74" s="18">
        <f>SUM(D66:D73)</f>
        <v>8222</v>
      </c>
      <c r="E74" s="18">
        <f>SUM(E66:E73)</f>
        <v>3499</v>
      </c>
      <c r="F74" s="20">
        <f t="shared" si="21"/>
        <v>0.42556555582583311</v>
      </c>
      <c r="G74" s="21">
        <f>C74/E74</f>
        <v>1.4695627322092026</v>
      </c>
      <c r="H74" s="48">
        <v>0.85</v>
      </c>
      <c r="I74" s="18">
        <f>SUM(I66:I73)</f>
        <v>15</v>
      </c>
      <c r="J74" s="18">
        <f>SUM(J66:J73)</f>
        <v>19</v>
      </c>
      <c r="K74" s="18">
        <f>SUM(K66:K73)</f>
        <v>34</v>
      </c>
      <c r="L74" s="20">
        <f t="shared" si="19"/>
        <v>9.7170620177193488E-3</v>
      </c>
      <c r="M74" s="17">
        <f>C74/K74</f>
        <v>151.23529411764707</v>
      </c>
    </row>
    <row r="76" spans="2:13" ht="16.5" customHeight="1" x14ac:dyDescent="0.2">
      <c r="B76" s="356" t="s">
        <v>56</v>
      </c>
      <c r="C76" s="356"/>
      <c r="D76" s="356"/>
      <c r="E76" s="356"/>
      <c r="F76" s="356"/>
      <c r="G76" s="356"/>
      <c r="H76" s="356"/>
      <c r="I76" s="356"/>
      <c r="J76" s="356"/>
      <c r="K76" s="356"/>
      <c r="L76" s="356"/>
    </row>
    <row r="77" spans="2:13" ht="16.5" customHeight="1" x14ac:dyDescent="0.2"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</row>
    <row r="79" spans="2:13" ht="16.5" customHeight="1" x14ac:dyDescent="0.2">
      <c r="B79" s="353" t="s">
        <v>82</v>
      </c>
      <c r="C79" s="354"/>
      <c r="D79" s="354"/>
      <c r="E79" s="354"/>
      <c r="F79" s="354"/>
      <c r="G79" s="354"/>
      <c r="H79" s="354"/>
      <c r="I79" s="354"/>
      <c r="J79" s="355"/>
    </row>
    <row r="80" spans="2:13" ht="16.5" customHeight="1" x14ac:dyDescent="0.2">
      <c r="B80" s="43" t="s">
        <v>35</v>
      </c>
      <c r="C80" s="43" t="s">
        <v>36</v>
      </c>
      <c r="D80" s="43" t="s">
        <v>37</v>
      </c>
      <c r="E80" s="43" t="s">
        <v>8</v>
      </c>
      <c r="F80" s="43" t="s">
        <v>18</v>
      </c>
      <c r="G80" s="43" t="s">
        <v>19</v>
      </c>
      <c r="H80" s="43" t="s">
        <v>2</v>
      </c>
      <c r="I80" s="43" t="s">
        <v>5</v>
      </c>
      <c r="J80" s="43" t="s">
        <v>38</v>
      </c>
    </row>
    <row r="81" spans="2:10" ht="16.5" customHeight="1" x14ac:dyDescent="0.2">
      <c r="B81" s="50" t="s">
        <v>55</v>
      </c>
      <c r="C81" s="45">
        <v>3340</v>
      </c>
      <c r="D81" s="51">
        <v>150235</v>
      </c>
      <c r="E81" s="51">
        <v>566</v>
      </c>
      <c r="F81" s="46">
        <f>E81/D81</f>
        <v>3.7674310247279262E-3</v>
      </c>
      <c r="G81" s="52">
        <f>C81/E81</f>
        <v>5.9010600706713783</v>
      </c>
      <c r="H81" s="50">
        <v>27</v>
      </c>
      <c r="I81" s="45">
        <f>IFERROR(C81/H81,"-")</f>
        <v>123.70370370370371</v>
      </c>
      <c r="J81" s="46">
        <f t="shared" ref="J81:J88" si="24">H81/E81</f>
        <v>4.7703180212014133E-2</v>
      </c>
    </row>
    <row r="82" spans="2:10" ht="16.5" customHeight="1" x14ac:dyDescent="0.2">
      <c r="B82" s="50" t="s">
        <v>79</v>
      </c>
      <c r="C82" s="45">
        <v>3325</v>
      </c>
      <c r="D82" s="51">
        <v>111740</v>
      </c>
      <c r="E82" s="51">
        <v>401</v>
      </c>
      <c r="F82" s="46">
        <f t="shared" ref="F82:F87" si="25">E82/D82</f>
        <v>3.5886880257741186E-3</v>
      </c>
      <c r="G82" s="52">
        <f t="shared" ref="G82:G87" si="26">C82/E82</f>
        <v>8.2917705735660849</v>
      </c>
      <c r="H82" s="50">
        <v>27</v>
      </c>
      <c r="I82" s="45">
        <f t="shared" ref="I82:I87" si="27">IFERROR(C82/H82,"-")</f>
        <v>123.14814814814815</v>
      </c>
      <c r="J82" s="46">
        <f t="shared" ref="J82:J87" si="28">H82/E82</f>
        <v>6.7331670822942641E-2</v>
      </c>
    </row>
    <row r="83" spans="2:10" ht="16.5" customHeight="1" x14ac:dyDescent="0.2">
      <c r="B83" s="50" t="s">
        <v>214</v>
      </c>
      <c r="C83" s="45">
        <v>2658</v>
      </c>
      <c r="D83" s="51">
        <v>82443</v>
      </c>
      <c r="E83" s="51">
        <v>295</v>
      </c>
      <c r="F83" s="46">
        <f t="shared" si="25"/>
        <v>3.5782298072607739E-3</v>
      </c>
      <c r="G83" s="52">
        <f t="shared" si="26"/>
        <v>9.0101694915254242</v>
      </c>
      <c r="H83" s="50">
        <v>12</v>
      </c>
      <c r="I83" s="45">
        <f t="shared" si="27"/>
        <v>221.5</v>
      </c>
      <c r="J83" s="46">
        <f t="shared" si="28"/>
        <v>4.0677966101694912E-2</v>
      </c>
    </row>
    <row r="84" spans="2:10" ht="16.5" customHeight="1" x14ac:dyDescent="0.2">
      <c r="B84" s="50" t="s">
        <v>81</v>
      </c>
      <c r="C84" s="45">
        <v>2654</v>
      </c>
      <c r="D84" s="51">
        <v>100631</v>
      </c>
      <c r="E84" s="51">
        <v>363</v>
      </c>
      <c r="F84" s="46">
        <f t="shared" si="25"/>
        <v>3.6072383261619182E-3</v>
      </c>
      <c r="G84" s="52">
        <f t="shared" si="26"/>
        <v>7.3112947658402208</v>
      </c>
      <c r="H84" s="50">
        <v>19</v>
      </c>
      <c r="I84" s="45">
        <f t="shared" si="27"/>
        <v>139.68421052631578</v>
      </c>
      <c r="J84" s="46">
        <f t="shared" si="28"/>
        <v>5.2341597796143252E-2</v>
      </c>
    </row>
    <row r="85" spans="2:10" ht="16.5" customHeight="1" x14ac:dyDescent="0.2">
      <c r="B85" s="50" t="s">
        <v>80</v>
      </c>
      <c r="C85" s="45">
        <v>2643</v>
      </c>
      <c r="D85" s="51">
        <v>99148</v>
      </c>
      <c r="E85" s="51">
        <v>353</v>
      </c>
      <c r="F85" s="46">
        <f t="shared" si="25"/>
        <v>3.5603340460725382E-3</v>
      </c>
      <c r="G85" s="52">
        <f t="shared" si="26"/>
        <v>7.4872521246458925</v>
      </c>
      <c r="H85" s="50">
        <v>20</v>
      </c>
      <c r="I85" s="45">
        <f t="shared" si="27"/>
        <v>132.15</v>
      </c>
      <c r="J85" s="46">
        <f t="shared" si="28"/>
        <v>5.6657223796033995E-2</v>
      </c>
    </row>
    <row r="86" spans="2:10" ht="16.5" customHeight="1" x14ac:dyDescent="0.2">
      <c r="B86" s="50" t="s">
        <v>215</v>
      </c>
      <c r="C86" s="45">
        <v>1032</v>
      </c>
      <c r="D86" s="51">
        <v>27297</v>
      </c>
      <c r="E86" s="51">
        <v>109</v>
      </c>
      <c r="F86" s="46">
        <f t="shared" si="25"/>
        <v>3.9931127962779794E-3</v>
      </c>
      <c r="G86" s="52">
        <f t="shared" si="26"/>
        <v>9.4678899082568808</v>
      </c>
      <c r="H86" s="50">
        <v>1</v>
      </c>
      <c r="I86" s="45">
        <f t="shared" si="27"/>
        <v>1032</v>
      </c>
      <c r="J86" s="46">
        <f t="shared" si="28"/>
        <v>9.1743119266055051E-3</v>
      </c>
    </row>
    <row r="87" spans="2:10" ht="16.5" customHeight="1" x14ac:dyDescent="0.2">
      <c r="B87" s="50" t="s">
        <v>267</v>
      </c>
      <c r="C87" s="45">
        <v>260</v>
      </c>
      <c r="D87" s="51">
        <v>5561</v>
      </c>
      <c r="E87" s="51">
        <v>31</v>
      </c>
      <c r="F87" s="46">
        <f t="shared" si="25"/>
        <v>5.5745369537852901E-3</v>
      </c>
      <c r="G87" s="52">
        <f t="shared" si="26"/>
        <v>8.387096774193548</v>
      </c>
      <c r="H87" s="50">
        <v>0</v>
      </c>
      <c r="I87" s="45" t="str">
        <f t="shared" si="27"/>
        <v>-</v>
      </c>
      <c r="J87" s="46">
        <f t="shared" si="28"/>
        <v>0</v>
      </c>
    </row>
    <row r="88" spans="2:10" ht="16.5" customHeight="1" x14ac:dyDescent="0.2">
      <c r="B88" s="53" t="s">
        <v>23</v>
      </c>
      <c r="C88" s="54">
        <f>SUM(C81:C87)</f>
        <v>15912</v>
      </c>
      <c r="D88" s="55">
        <f>SUM(D81:D87)</f>
        <v>577055</v>
      </c>
      <c r="E88" s="55">
        <f>SUM(E81:E87)</f>
        <v>2118</v>
      </c>
      <c r="F88" s="56">
        <f t="shared" ref="F88" si="29">E88/D88</f>
        <v>3.6703607108507855E-3</v>
      </c>
      <c r="G88" s="57">
        <f t="shared" ref="G88" si="30">C88/E88</f>
        <v>7.5127478753541075</v>
      </c>
      <c r="H88" s="55">
        <f>SUM(H81:H87)</f>
        <v>106</v>
      </c>
      <c r="I88" s="54">
        <f t="shared" ref="I88" si="31">C88/H88</f>
        <v>150.11320754716982</v>
      </c>
      <c r="J88" s="56">
        <f t="shared" si="24"/>
        <v>5.0047214353163359E-2</v>
      </c>
    </row>
    <row r="90" spans="2:10" ht="12.75" x14ac:dyDescent="0.2"/>
    <row r="91" spans="2:10" ht="16.5" customHeight="1" x14ac:dyDescent="0.2">
      <c r="B91" s="351" t="s">
        <v>83</v>
      </c>
      <c r="C91" s="351"/>
      <c r="D91" s="351"/>
      <c r="E91" s="351"/>
      <c r="F91" s="351"/>
      <c r="G91" s="351"/>
      <c r="H91" s="351"/>
      <c r="I91" s="351"/>
      <c r="J91" s="351"/>
    </row>
    <row r="92" spans="2:10" ht="16.5" customHeight="1" x14ac:dyDescent="0.2">
      <c r="B92" s="351"/>
      <c r="C92" s="351"/>
      <c r="D92" s="351"/>
      <c r="E92" s="351"/>
      <c r="F92" s="351"/>
      <c r="G92" s="351"/>
      <c r="H92" s="351"/>
      <c r="I92" s="351"/>
      <c r="J92" s="351"/>
    </row>
    <row r="94" spans="2:10" ht="16.5" customHeight="1" x14ac:dyDescent="0.2">
      <c r="B94" s="353" t="s">
        <v>167</v>
      </c>
      <c r="C94" s="354"/>
      <c r="D94" s="354"/>
      <c r="E94" s="354"/>
      <c r="F94" s="354"/>
      <c r="G94" s="354"/>
      <c r="H94" s="354"/>
      <c r="I94" s="354"/>
      <c r="J94" s="355"/>
    </row>
    <row r="95" spans="2:10" ht="16.5" customHeight="1" x14ac:dyDescent="0.2">
      <c r="B95" s="43" t="s">
        <v>35</v>
      </c>
      <c r="C95" s="43" t="s">
        <v>36</v>
      </c>
      <c r="D95" s="43" t="s">
        <v>37</v>
      </c>
      <c r="E95" s="43" t="s">
        <v>8</v>
      </c>
      <c r="F95" s="43" t="s">
        <v>18</v>
      </c>
      <c r="G95" s="43" t="s">
        <v>19</v>
      </c>
      <c r="H95" s="43" t="s">
        <v>2</v>
      </c>
      <c r="I95" s="43" t="s">
        <v>5</v>
      </c>
      <c r="J95" s="43" t="s">
        <v>38</v>
      </c>
    </row>
    <row r="96" spans="2:10" ht="16.5" customHeight="1" x14ac:dyDescent="0.2">
      <c r="B96" s="50" t="s">
        <v>168</v>
      </c>
      <c r="C96" s="45">
        <v>940</v>
      </c>
      <c r="D96" s="51">
        <v>24015</v>
      </c>
      <c r="E96" s="51">
        <v>90</v>
      </c>
      <c r="F96" s="46">
        <f>E96/D96</f>
        <v>3.7476577139287947E-3</v>
      </c>
      <c r="G96" s="52">
        <f>C96/E96</f>
        <v>10.444444444444445</v>
      </c>
      <c r="H96" s="50">
        <v>2</v>
      </c>
      <c r="I96" s="45">
        <f>IFERROR(C96/H96,"-")</f>
        <v>470</v>
      </c>
      <c r="J96" s="46">
        <f t="shared" ref="J96:J99" si="32">H96/E96</f>
        <v>2.2222222222222223E-2</v>
      </c>
    </row>
    <row r="97" spans="1:10" ht="16.5" customHeight="1" x14ac:dyDescent="0.2">
      <c r="B97" s="50" t="s">
        <v>196</v>
      </c>
      <c r="C97" s="45">
        <v>3943</v>
      </c>
      <c r="D97" s="51">
        <v>123170</v>
      </c>
      <c r="E97" s="51">
        <v>482</v>
      </c>
      <c r="F97" s="46">
        <f t="shared" ref="F97:F99" si="33">E97/D97</f>
        <v>3.9132905740034097E-3</v>
      </c>
      <c r="G97" s="52">
        <f t="shared" ref="G97:G99" si="34">C97/E97</f>
        <v>8.1804979253112027</v>
      </c>
      <c r="H97" s="50">
        <v>22</v>
      </c>
      <c r="I97" s="45">
        <f t="shared" ref="I97:I98" si="35">IFERROR(C97/H97,"-")</f>
        <v>179.22727272727272</v>
      </c>
      <c r="J97" s="46">
        <f t="shared" si="32"/>
        <v>4.5643153526970952E-2</v>
      </c>
    </row>
    <row r="98" spans="1:10" ht="16.5" customHeight="1" x14ac:dyDescent="0.2">
      <c r="B98" s="50" t="s">
        <v>170</v>
      </c>
      <c r="C98" s="45">
        <v>11028</v>
      </c>
      <c r="D98" s="51">
        <v>429870</v>
      </c>
      <c r="E98" s="51">
        <v>1546</v>
      </c>
      <c r="F98" s="46">
        <f t="shared" si="33"/>
        <v>3.5964361318538162E-3</v>
      </c>
      <c r="G98" s="52">
        <f t="shared" si="34"/>
        <v>7.1332470892626132</v>
      </c>
      <c r="H98" s="50">
        <v>82</v>
      </c>
      <c r="I98" s="45">
        <f t="shared" si="35"/>
        <v>134.48780487804879</v>
      </c>
      <c r="J98" s="46">
        <f t="shared" si="32"/>
        <v>5.3040103492884863E-2</v>
      </c>
    </row>
    <row r="99" spans="1:10" ht="16.5" customHeight="1" x14ac:dyDescent="0.2">
      <c r="B99" s="53" t="s">
        <v>23</v>
      </c>
      <c r="C99" s="54">
        <f>SUM(C96:C98)</f>
        <v>15911</v>
      </c>
      <c r="D99" s="55">
        <f>SUM(D96:D98)</f>
        <v>577055</v>
      </c>
      <c r="E99" s="55">
        <f>SUM(E96:E98)</f>
        <v>2118</v>
      </c>
      <c r="F99" s="56">
        <f t="shared" si="33"/>
        <v>3.6703607108507855E-3</v>
      </c>
      <c r="G99" s="57">
        <f t="shared" si="34"/>
        <v>7.5122757318224744</v>
      </c>
      <c r="H99" s="55">
        <f>SUM(H96:H98)</f>
        <v>106</v>
      </c>
      <c r="I99" s="54">
        <f t="shared" ref="I99" si="36">C99/H99</f>
        <v>150.10377358490567</v>
      </c>
      <c r="J99" s="56">
        <f t="shared" si="32"/>
        <v>5.0047214353163359E-2</v>
      </c>
    </row>
    <row r="101" spans="1:10" ht="16.5" customHeight="1" x14ac:dyDescent="0.2">
      <c r="B101" s="351" t="s">
        <v>39</v>
      </c>
      <c r="C101" s="351"/>
      <c r="D101" s="351"/>
      <c r="E101" s="351"/>
      <c r="F101" s="351"/>
      <c r="G101" s="351"/>
      <c r="H101" s="351"/>
      <c r="I101" s="351"/>
      <c r="J101" s="351"/>
    </row>
    <row r="102" spans="1:10" ht="16.5" customHeight="1" x14ac:dyDescent="0.2">
      <c r="B102" s="351"/>
      <c r="C102" s="351"/>
      <c r="D102" s="351"/>
      <c r="E102" s="351"/>
      <c r="F102" s="351"/>
      <c r="G102" s="351"/>
      <c r="H102" s="351"/>
      <c r="I102" s="351"/>
      <c r="J102" s="351"/>
    </row>
    <row r="104" spans="1:10" ht="16.5" customHeight="1" x14ac:dyDescent="0.2">
      <c r="B104" s="352" t="s">
        <v>39</v>
      </c>
      <c r="C104" s="352"/>
      <c r="D104" s="352"/>
      <c r="E104" s="352"/>
      <c r="F104" s="352"/>
      <c r="G104" s="352"/>
      <c r="H104" s="352"/>
      <c r="I104" s="352"/>
      <c r="J104" s="352"/>
    </row>
    <row r="105" spans="1:10" ht="16.5" customHeight="1" x14ac:dyDescent="0.2">
      <c r="B105" s="30" t="s">
        <v>40</v>
      </c>
      <c r="C105" s="31" t="s">
        <v>27</v>
      </c>
      <c r="D105" s="31" t="s">
        <v>2</v>
      </c>
      <c r="E105" s="31" t="s">
        <v>5</v>
      </c>
      <c r="F105" s="31" t="s">
        <v>41</v>
      </c>
      <c r="G105" s="31" t="s">
        <v>42</v>
      </c>
      <c r="H105" s="31" t="s">
        <v>43</v>
      </c>
      <c r="I105" s="31" t="s">
        <v>44</v>
      </c>
      <c r="J105" s="32" t="s">
        <v>45</v>
      </c>
    </row>
    <row r="106" spans="1:10" ht="16.5" customHeight="1" x14ac:dyDescent="0.2">
      <c r="A106" s="178" t="s">
        <v>148</v>
      </c>
      <c r="B106" s="33" t="str">
        <f t="shared" ref="B106:B117" si="37">B10</f>
        <v>YOU TUBE</v>
      </c>
      <c r="C106" s="34">
        <f>E10</f>
        <v>3332</v>
      </c>
      <c r="D106" s="35">
        <f>L43</f>
        <v>1</v>
      </c>
      <c r="E106" s="34">
        <f>IFERROR(C106/D106,"-")</f>
        <v>3332</v>
      </c>
      <c r="F106" s="35">
        <v>1</v>
      </c>
      <c r="G106" s="35">
        <v>1</v>
      </c>
      <c r="H106" s="34">
        <f t="shared" ref="H106:H117" si="38">IFERROR(C106/G106,"-")</f>
        <v>3332</v>
      </c>
      <c r="I106" s="35">
        <v>0</v>
      </c>
      <c r="J106" s="34" t="str">
        <f t="shared" ref="J106:J118" si="39">IFERROR(C106/I106,"-")</f>
        <v>-</v>
      </c>
    </row>
    <row r="107" spans="1:10" ht="16.5" customHeight="1" x14ac:dyDescent="0.2">
      <c r="A107" s="178" t="s">
        <v>148</v>
      </c>
      <c r="B107" s="33" t="str">
        <f t="shared" si="37"/>
        <v>IDX - VIDEO</v>
      </c>
      <c r="C107" s="34">
        <f t="shared" ref="C107:C117" si="40">E11</f>
        <v>893</v>
      </c>
      <c r="D107" s="35">
        <f>L44</f>
        <v>0</v>
      </c>
      <c r="E107" s="34" t="str">
        <f t="shared" ref="E107:E117" si="41">IFERROR(C107/D107,"-")</f>
        <v>-</v>
      </c>
      <c r="F107" s="35">
        <v>0</v>
      </c>
      <c r="G107" s="35">
        <v>0</v>
      </c>
      <c r="H107" s="34" t="str">
        <f t="shared" si="38"/>
        <v>-</v>
      </c>
      <c r="I107" s="35">
        <v>0</v>
      </c>
      <c r="J107" s="34" t="str">
        <f t="shared" si="39"/>
        <v>-</v>
      </c>
    </row>
    <row r="108" spans="1:10" ht="16.5" customHeight="1" x14ac:dyDescent="0.2">
      <c r="A108" s="178" t="s">
        <v>148</v>
      </c>
      <c r="B108" s="33" t="str">
        <f t="shared" si="37"/>
        <v>IDX - STATIC</v>
      </c>
      <c r="C108" s="34">
        <f t="shared" si="40"/>
        <v>1284</v>
      </c>
      <c r="D108" s="35">
        <f>J49</f>
        <v>1</v>
      </c>
      <c r="E108" s="34">
        <f t="shared" si="41"/>
        <v>1284</v>
      </c>
      <c r="F108" s="35">
        <v>0</v>
      </c>
      <c r="G108" s="35">
        <v>0</v>
      </c>
      <c r="H108" s="34" t="str">
        <f t="shared" si="38"/>
        <v>-</v>
      </c>
      <c r="I108" s="35">
        <v>0</v>
      </c>
      <c r="J108" s="34" t="str">
        <f t="shared" si="39"/>
        <v>-</v>
      </c>
    </row>
    <row r="109" spans="1:10" ht="16.5" customHeight="1" x14ac:dyDescent="0.2">
      <c r="A109" s="179" t="s">
        <v>149</v>
      </c>
      <c r="B109" s="33" t="str">
        <f t="shared" si="37"/>
        <v>FB LEAD GEN - OXILON - high income earners</v>
      </c>
      <c r="C109" s="34">
        <f t="shared" si="40"/>
        <v>1032</v>
      </c>
      <c r="D109" s="35">
        <f t="shared" ref="D109:D117" si="42">E26</f>
        <v>1</v>
      </c>
      <c r="E109" s="34">
        <f t="shared" si="41"/>
        <v>1032</v>
      </c>
      <c r="F109" s="35">
        <v>0</v>
      </c>
      <c r="G109" s="35">
        <v>0</v>
      </c>
      <c r="H109" s="34" t="str">
        <f t="shared" si="38"/>
        <v>-</v>
      </c>
      <c r="I109" s="35">
        <v>0</v>
      </c>
      <c r="J109" s="34" t="str">
        <f t="shared" si="39"/>
        <v>-</v>
      </c>
    </row>
    <row r="110" spans="1:10" ht="16.5" customHeight="1" x14ac:dyDescent="0.2">
      <c r="A110" s="178" t="s">
        <v>148</v>
      </c>
      <c r="B110" s="33" t="str">
        <f t="shared" si="37"/>
        <v>FB LEAD GEN - REMARKETING SPORT 5 VIDEOS</v>
      </c>
      <c r="C110" s="34">
        <f t="shared" si="40"/>
        <v>2654</v>
      </c>
      <c r="D110" s="35">
        <f t="shared" si="42"/>
        <v>19</v>
      </c>
      <c r="E110" s="34">
        <f t="shared" si="41"/>
        <v>139.68421052631578</v>
      </c>
      <c r="F110" s="35">
        <v>0</v>
      </c>
      <c r="G110" s="35">
        <v>0</v>
      </c>
      <c r="H110" s="34" t="str">
        <f t="shared" si="38"/>
        <v>-</v>
      </c>
      <c r="I110" s="35">
        <v>0</v>
      </c>
      <c r="J110" s="34" t="str">
        <f t="shared" si="39"/>
        <v>-</v>
      </c>
    </row>
    <row r="111" spans="1:10" ht="16.5" customHeight="1" x14ac:dyDescent="0.2">
      <c r="A111" s="178" t="s">
        <v>148</v>
      </c>
      <c r="B111" s="33" t="str">
        <f t="shared" si="37"/>
        <v>FB LEAD GEN - DATA</v>
      </c>
      <c r="C111" s="34">
        <f t="shared" si="40"/>
        <v>2658</v>
      </c>
      <c r="D111" s="35">
        <f t="shared" si="42"/>
        <v>12</v>
      </c>
      <c r="E111" s="34">
        <f t="shared" si="41"/>
        <v>221.5</v>
      </c>
      <c r="F111" s="35">
        <v>5</v>
      </c>
      <c r="G111" s="35">
        <v>0</v>
      </c>
      <c r="H111" s="34" t="str">
        <f t="shared" si="38"/>
        <v>-</v>
      </c>
      <c r="I111" s="35">
        <v>0</v>
      </c>
      <c r="J111" s="34" t="str">
        <f t="shared" si="39"/>
        <v>-</v>
      </c>
    </row>
    <row r="112" spans="1:10" ht="16.5" customHeight="1" x14ac:dyDescent="0.2">
      <c r="A112" s="178" t="s">
        <v>148</v>
      </c>
      <c r="B112" s="33" t="str">
        <f t="shared" si="37"/>
        <v>FB LEAD GEN - WIDE</v>
      </c>
      <c r="C112" s="34">
        <f t="shared" si="40"/>
        <v>3325</v>
      </c>
      <c r="D112" s="35">
        <f t="shared" si="42"/>
        <v>27</v>
      </c>
      <c r="E112" s="34">
        <f t="shared" si="41"/>
        <v>123.14814814814815</v>
      </c>
      <c r="F112" s="35">
        <v>3</v>
      </c>
      <c r="G112" s="35">
        <v>1</v>
      </c>
      <c r="H112" s="34">
        <f t="shared" si="38"/>
        <v>3325</v>
      </c>
      <c r="I112" s="35">
        <v>0</v>
      </c>
      <c r="J112" s="34" t="str">
        <f t="shared" si="39"/>
        <v>-</v>
      </c>
    </row>
    <row r="113" spans="1:10" ht="16.5" customHeight="1" x14ac:dyDescent="0.2">
      <c r="A113" s="178" t="s">
        <v>148</v>
      </c>
      <c r="B113" s="33" t="str">
        <f t="shared" si="37"/>
        <v>FB LEAD GEN - INMARKET competitors</v>
      </c>
      <c r="C113" s="34">
        <f t="shared" si="40"/>
        <v>2643</v>
      </c>
      <c r="D113" s="35">
        <f t="shared" si="42"/>
        <v>20</v>
      </c>
      <c r="E113" s="34">
        <f t="shared" si="41"/>
        <v>132.15</v>
      </c>
      <c r="F113" s="35">
        <v>4</v>
      </c>
      <c r="G113" s="35">
        <v>2</v>
      </c>
      <c r="H113" s="34">
        <f t="shared" si="38"/>
        <v>1321.5</v>
      </c>
      <c r="I113" s="35">
        <v>0</v>
      </c>
      <c r="J113" s="34" t="str">
        <f t="shared" si="39"/>
        <v>-</v>
      </c>
    </row>
    <row r="114" spans="1:10" ht="16.5" customHeight="1" x14ac:dyDescent="0.2">
      <c r="A114" s="178" t="s">
        <v>148</v>
      </c>
      <c r="B114" s="33" t="str">
        <f t="shared" si="37"/>
        <v>FB LEAD GEN - REMARKETING WEB</v>
      </c>
      <c r="C114" s="34">
        <f t="shared" si="40"/>
        <v>3340</v>
      </c>
      <c r="D114" s="35">
        <f t="shared" si="42"/>
        <v>27</v>
      </c>
      <c r="E114" s="34">
        <f t="shared" si="41"/>
        <v>123.70370370370371</v>
      </c>
      <c r="F114" s="35">
        <v>7</v>
      </c>
      <c r="G114" s="35">
        <v>1</v>
      </c>
      <c r="H114" s="34">
        <f t="shared" si="38"/>
        <v>3340</v>
      </c>
      <c r="I114" s="35">
        <v>0</v>
      </c>
      <c r="J114" s="34" t="str">
        <f t="shared" si="39"/>
        <v>-</v>
      </c>
    </row>
    <row r="115" spans="1:10" ht="16.5" customHeight="1" x14ac:dyDescent="0.2">
      <c r="A115" s="178" t="s">
        <v>148</v>
      </c>
      <c r="B115" s="33" t="str">
        <f t="shared" si="37"/>
        <v>FB LEAD GEN - LAL ORDERS FORMENTOR VZ</v>
      </c>
      <c r="C115" s="34">
        <f t="shared" si="40"/>
        <v>260</v>
      </c>
      <c r="D115" s="35">
        <f t="shared" si="42"/>
        <v>0</v>
      </c>
      <c r="E115" s="34" t="str">
        <f t="shared" si="41"/>
        <v>-</v>
      </c>
      <c r="F115" s="35">
        <v>0</v>
      </c>
      <c r="G115" s="35">
        <v>0</v>
      </c>
      <c r="H115" s="34" t="str">
        <f t="shared" si="38"/>
        <v>-</v>
      </c>
      <c r="I115" s="35">
        <v>0</v>
      </c>
      <c r="J115" s="34" t="str">
        <f t="shared" si="39"/>
        <v>-</v>
      </c>
    </row>
    <row r="116" spans="1:10" ht="16.5" customHeight="1" x14ac:dyDescent="0.2">
      <c r="A116" s="179" t="s">
        <v>149</v>
      </c>
      <c r="B116" s="33" t="str">
        <f t="shared" si="37"/>
        <v>FB LEAD GEN - OLD BUYERS SEAT</v>
      </c>
      <c r="C116" s="34">
        <f t="shared" si="40"/>
        <v>0</v>
      </c>
      <c r="D116" s="35">
        <f t="shared" si="42"/>
        <v>0</v>
      </c>
      <c r="E116" s="34" t="str">
        <f t="shared" si="41"/>
        <v>-</v>
      </c>
      <c r="F116" s="35">
        <v>0</v>
      </c>
      <c r="G116" s="35">
        <v>0</v>
      </c>
      <c r="H116" s="34" t="str">
        <f t="shared" si="38"/>
        <v>-</v>
      </c>
      <c r="I116" s="35">
        <v>0</v>
      </c>
      <c r="J116" s="34" t="str">
        <f t="shared" si="39"/>
        <v>-</v>
      </c>
    </row>
    <row r="117" spans="1:10" ht="16.5" customHeight="1" x14ac:dyDescent="0.2">
      <c r="A117" s="178" t="s">
        <v>148</v>
      </c>
      <c r="B117" s="33" t="str">
        <f t="shared" si="37"/>
        <v>search</v>
      </c>
      <c r="C117" s="34">
        <f t="shared" si="40"/>
        <v>5142</v>
      </c>
      <c r="D117" s="35">
        <f t="shared" si="42"/>
        <v>34</v>
      </c>
      <c r="E117" s="34">
        <f t="shared" si="41"/>
        <v>151.23529411764707</v>
      </c>
      <c r="F117" s="35">
        <v>12</v>
      </c>
      <c r="G117" s="35">
        <v>8</v>
      </c>
      <c r="H117" s="34">
        <f t="shared" si="38"/>
        <v>642.75</v>
      </c>
      <c r="I117" s="35">
        <v>2</v>
      </c>
      <c r="J117" s="34">
        <f t="shared" si="39"/>
        <v>2571</v>
      </c>
    </row>
    <row r="118" spans="1:10" ht="16.5" customHeight="1" x14ac:dyDescent="0.2">
      <c r="B118" s="36" t="s">
        <v>46</v>
      </c>
      <c r="C118" s="37">
        <f>SUM(C106:C117)</f>
        <v>26563</v>
      </c>
      <c r="D118" s="38">
        <f>SUM(D106:D117)</f>
        <v>142</v>
      </c>
      <c r="E118" s="37">
        <f>C118/D118</f>
        <v>187.06338028169014</v>
      </c>
      <c r="F118" s="38">
        <f>SUM(F106:F117)</f>
        <v>32</v>
      </c>
      <c r="G118" s="38">
        <f>SUM(G106:G117)</f>
        <v>13</v>
      </c>
      <c r="H118" s="37">
        <f>C118/G118</f>
        <v>2043.3076923076924</v>
      </c>
      <c r="I118" s="38">
        <f>SUM(I106:I117)</f>
        <v>2</v>
      </c>
      <c r="J118" s="37">
        <f t="shared" si="39"/>
        <v>13281.5</v>
      </c>
    </row>
    <row r="122" spans="1:10" ht="16.5" customHeight="1" x14ac:dyDescent="0.2">
      <c r="B122" s="39" t="s">
        <v>47</v>
      </c>
      <c r="C122" s="39" t="s">
        <v>48</v>
      </c>
      <c r="D122" s="39" t="s">
        <v>49</v>
      </c>
    </row>
    <row r="123" spans="1:10" ht="16.5" customHeight="1" x14ac:dyDescent="0.2">
      <c r="B123" s="39" t="s">
        <v>50</v>
      </c>
      <c r="C123" s="40">
        <f>D118</f>
        <v>142</v>
      </c>
      <c r="D123" s="39"/>
    </row>
    <row r="124" spans="1:10" ht="16.5" customHeight="1" x14ac:dyDescent="0.2">
      <c r="B124" s="39" t="s">
        <v>51</v>
      </c>
      <c r="C124" s="40">
        <f>F118</f>
        <v>32</v>
      </c>
      <c r="D124" s="41">
        <f>C124/C123</f>
        <v>0.22535211267605634</v>
      </c>
    </row>
    <row r="125" spans="1:10" ht="16.5" customHeight="1" x14ac:dyDescent="0.2">
      <c r="B125" s="39" t="s">
        <v>52</v>
      </c>
      <c r="C125" s="40">
        <f>G118</f>
        <v>13</v>
      </c>
      <c r="D125" s="41">
        <f t="shared" ref="D125" si="43">C125/C124</f>
        <v>0.40625</v>
      </c>
    </row>
    <row r="126" spans="1:10" ht="16.5" customHeight="1" x14ac:dyDescent="0.2">
      <c r="B126" s="39" t="s">
        <v>44</v>
      </c>
      <c r="C126" s="40">
        <f>I118</f>
        <v>2</v>
      </c>
      <c r="D126" s="41">
        <f>C126/C125</f>
        <v>0.15384615384615385</v>
      </c>
    </row>
    <row r="128" spans="1:10" ht="16.5" customHeight="1" x14ac:dyDescent="0.2">
      <c r="B128" s="64" t="s">
        <v>85</v>
      </c>
      <c r="C128" s="65">
        <v>28</v>
      </c>
    </row>
    <row r="129" spans="2:5" ht="16.5" customHeight="1" x14ac:dyDescent="0.2">
      <c r="B129" s="65" t="s">
        <v>86</v>
      </c>
      <c r="C129" s="66">
        <f>C126/C128</f>
        <v>7.1428571428571425E-2</v>
      </c>
    </row>
    <row r="130" spans="2:5" ht="16.5" customHeight="1" x14ac:dyDescent="0.2">
      <c r="E130" s="42"/>
    </row>
  </sheetData>
  <mergeCells count="14">
    <mergeCell ref="B52:L52"/>
    <mergeCell ref="A1:A4"/>
    <mergeCell ref="B1:C4"/>
    <mergeCell ref="B8:F8"/>
    <mergeCell ref="B24:G24"/>
    <mergeCell ref="B38:M39"/>
    <mergeCell ref="B47:L47"/>
    <mergeCell ref="B104:J104"/>
    <mergeCell ref="B64:M64"/>
    <mergeCell ref="B76:L77"/>
    <mergeCell ref="B79:J79"/>
    <mergeCell ref="B91:J92"/>
    <mergeCell ref="B94:J94"/>
    <mergeCell ref="B101:J102"/>
  </mergeCells>
  <pageMargins left="0.7" right="0.7" top="0.75" bottom="0.75" header="0.3" footer="0.3"/>
  <pageSetup paperSize="9" scale="4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5416-C74F-4AD9-B405-5DD4D9A691F6}">
  <sheetPr codeName="Sheet7">
    <outlinePr summaryBelow="0" summaryRight="0"/>
    <pageSetUpPr fitToPage="1"/>
  </sheetPr>
  <dimension ref="A1:M147"/>
  <sheetViews>
    <sheetView rightToLeft="1" topLeftCell="A55" workbookViewId="0">
      <selection activeCell="K2" sqref="K2"/>
    </sheetView>
  </sheetViews>
  <sheetFormatPr defaultColWidth="18" defaultRowHeight="16.5" customHeight="1" x14ac:dyDescent="0.2"/>
  <cols>
    <col min="1" max="1" width="12.28515625" style="1" customWidth="1"/>
    <col min="2" max="2" width="60.5703125" style="1" bestFit="1" customWidth="1"/>
    <col min="3" max="3" width="10.85546875" style="1" bestFit="1" customWidth="1"/>
    <col min="4" max="4" width="16.5703125" style="1" bestFit="1" customWidth="1"/>
    <col min="5" max="5" width="10.5703125" style="1" bestFit="1" customWidth="1"/>
    <col min="6" max="6" width="16.140625" style="1" bestFit="1" customWidth="1"/>
    <col min="7" max="7" width="15.85546875" style="1" bestFit="1" customWidth="1"/>
    <col min="8" max="8" width="12.85546875" style="1" bestFit="1" customWidth="1"/>
    <col min="9" max="9" width="13.42578125" style="1" bestFit="1" customWidth="1"/>
    <col min="10" max="10" width="16.140625" style="1" bestFit="1" customWidth="1"/>
    <col min="11" max="11" width="15.42578125" style="1" bestFit="1" customWidth="1"/>
    <col min="12" max="14" width="14.5703125" style="1" bestFit="1" customWidth="1"/>
    <col min="15" max="16384" width="18" style="1"/>
  </cols>
  <sheetData>
    <row r="1" spans="1:9" ht="16.5" customHeight="1" x14ac:dyDescent="0.2">
      <c r="A1" s="357"/>
      <c r="B1" s="358" t="s">
        <v>68</v>
      </c>
      <c r="C1" s="357"/>
      <c r="D1" s="2" t="s">
        <v>0</v>
      </c>
      <c r="E1" s="3">
        <v>45383</v>
      </c>
      <c r="F1" s="2" t="s">
        <v>1</v>
      </c>
      <c r="G1" s="4">
        <f>C24</f>
        <v>225000</v>
      </c>
      <c r="H1" s="2" t="s">
        <v>2</v>
      </c>
      <c r="I1" s="5">
        <f>E37</f>
        <v>236</v>
      </c>
    </row>
    <row r="2" spans="1:9" ht="16.5" customHeight="1" x14ac:dyDescent="0.2">
      <c r="A2" s="357"/>
      <c r="B2" s="357"/>
      <c r="C2" s="357"/>
      <c r="D2" s="2" t="s">
        <v>3</v>
      </c>
      <c r="E2" s="3">
        <v>45412</v>
      </c>
      <c r="F2" s="2" t="s">
        <v>4</v>
      </c>
      <c r="G2" s="4">
        <f>D24</f>
        <v>195652.17391304355</v>
      </c>
      <c r="H2" s="2" t="s">
        <v>5</v>
      </c>
      <c r="I2" s="4">
        <f>G3/I1</f>
        <v>230.14406779661016</v>
      </c>
    </row>
    <row r="3" spans="1:9" ht="16.5" customHeight="1" x14ac:dyDescent="0.2">
      <c r="A3" s="357"/>
      <c r="B3" s="357"/>
      <c r="C3" s="357"/>
      <c r="D3" s="2" t="s">
        <v>6</v>
      </c>
      <c r="E3" s="5">
        <f>E2-E4+1</f>
        <v>20</v>
      </c>
      <c r="F3" s="2" t="s">
        <v>7</v>
      </c>
      <c r="G3" s="4">
        <f>E24</f>
        <v>54314</v>
      </c>
      <c r="H3" s="2" t="s">
        <v>8</v>
      </c>
      <c r="I3" s="5">
        <f>G66+E78</f>
        <v>8901</v>
      </c>
    </row>
    <row r="4" spans="1:9" ht="16.5" customHeight="1" x14ac:dyDescent="0.2">
      <c r="A4" s="357"/>
      <c r="B4" s="357"/>
      <c r="C4" s="357"/>
      <c r="D4" s="2" t="s">
        <v>9</v>
      </c>
      <c r="E4" s="6">
        <v>45393</v>
      </c>
      <c r="F4" s="2" t="s">
        <v>10</v>
      </c>
      <c r="G4" s="61">
        <f>G3/G2</f>
        <v>0.27760488888888879</v>
      </c>
      <c r="H4" s="2" t="s">
        <v>11</v>
      </c>
      <c r="I4" s="7">
        <f>G3/I3</f>
        <v>6.1020110099988765</v>
      </c>
    </row>
    <row r="8" spans="1:9" ht="16.5" customHeight="1" x14ac:dyDescent="0.2">
      <c r="B8" s="353" t="s">
        <v>27</v>
      </c>
      <c r="C8" s="354"/>
      <c r="D8" s="354"/>
      <c r="E8" s="354"/>
      <c r="F8" s="355"/>
      <c r="H8" s="60"/>
    </row>
    <row r="9" spans="1:9" ht="16.5" customHeight="1" x14ac:dyDescent="0.2">
      <c r="B9" s="43" t="s">
        <v>28</v>
      </c>
      <c r="C9" s="43" t="s">
        <v>1</v>
      </c>
      <c r="D9" s="43" t="s">
        <v>4</v>
      </c>
      <c r="E9" s="43" t="s">
        <v>27</v>
      </c>
      <c r="F9" s="43" t="s">
        <v>10</v>
      </c>
      <c r="H9" s="58"/>
    </row>
    <row r="10" spans="1:9" ht="16.5" customHeight="1" x14ac:dyDescent="0.2">
      <c r="A10" s="179" t="s">
        <v>149</v>
      </c>
      <c r="B10" s="44" t="s">
        <v>302</v>
      </c>
      <c r="C10" s="45">
        <v>40000</v>
      </c>
      <c r="D10" s="45">
        <f>C10/1.15</f>
        <v>34782.608695652176</v>
      </c>
      <c r="E10" s="45">
        <f>C45</f>
        <v>0</v>
      </c>
      <c r="F10" s="62">
        <f t="shared" ref="F10:F24" si="0">E10/D10</f>
        <v>0</v>
      </c>
      <c r="H10" s="58"/>
    </row>
    <row r="11" spans="1:9" ht="16.5" customHeight="1" x14ac:dyDescent="0.2">
      <c r="A11" s="178" t="s">
        <v>148</v>
      </c>
      <c r="B11" s="44" t="s">
        <v>303</v>
      </c>
      <c r="C11" s="45">
        <v>20000</v>
      </c>
      <c r="D11" s="45">
        <f t="shared" ref="D11:D23" si="1">C11/1.15</f>
        <v>17391.304347826088</v>
      </c>
      <c r="E11" s="45">
        <f t="shared" ref="E11:E13" si="2">C46</f>
        <v>10684</v>
      </c>
      <c r="F11" s="62">
        <f t="shared" ref="F11:F13" si="3">E11/D11</f>
        <v>0.61432999999999993</v>
      </c>
      <c r="H11" s="58"/>
    </row>
    <row r="12" spans="1:9" ht="16.5" customHeight="1" x14ac:dyDescent="0.2">
      <c r="A12" s="179" t="s">
        <v>149</v>
      </c>
      <c r="B12" s="44" t="s">
        <v>304</v>
      </c>
      <c r="C12" s="45">
        <v>20000</v>
      </c>
      <c r="D12" s="45">
        <f t="shared" si="1"/>
        <v>17391.304347826088</v>
      </c>
      <c r="E12" s="45">
        <f t="shared" si="2"/>
        <v>0</v>
      </c>
      <c r="F12" s="62">
        <f t="shared" si="3"/>
        <v>0</v>
      </c>
      <c r="H12" s="58"/>
    </row>
    <row r="13" spans="1:9" ht="16.5" customHeight="1" x14ac:dyDescent="0.2">
      <c r="A13" s="178" t="s">
        <v>148</v>
      </c>
      <c r="B13" s="44" t="s">
        <v>305</v>
      </c>
      <c r="C13" s="45">
        <v>10000</v>
      </c>
      <c r="D13" s="45">
        <f t="shared" si="1"/>
        <v>8695.652173913044</v>
      </c>
      <c r="E13" s="45">
        <f t="shared" si="2"/>
        <v>4048</v>
      </c>
      <c r="F13" s="62">
        <f t="shared" si="3"/>
        <v>0.46551999999999999</v>
      </c>
    </row>
    <row r="14" spans="1:9" ht="16.5" customHeight="1" x14ac:dyDescent="0.2">
      <c r="A14" s="178" t="s">
        <v>148</v>
      </c>
      <c r="B14" s="44" t="s">
        <v>206</v>
      </c>
      <c r="C14" s="45">
        <v>20000</v>
      </c>
      <c r="D14" s="45">
        <f t="shared" si="1"/>
        <v>17391.304347826088</v>
      </c>
      <c r="E14" s="45">
        <f>C53</f>
        <v>4573</v>
      </c>
      <c r="F14" s="62">
        <f t="shared" si="0"/>
        <v>0.2629475</v>
      </c>
    </row>
    <row r="15" spans="1:9" ht="16.5" customHeight="1" x14ac:dyDescent="0.2">
      <c r="A15" s="178" t="s">
        <v>148</v>
      </c>
      <c r="B15" s="44" t="s">
        <v>207</v>
      </c>
      <c r="C15" s="45">
        <v>10625</v>
      </c>
      <c r="D15" s="45">
        <f t="shared" si="1"/>
        <v>9239.1304347826099</v>
      </c>
      <c r="E15" s="45">
        <f>C58</f>
        <v>1032</v>
      </c>
      <c r="F15" s="62">
        <f t="shared" si="0"/>
        <v>0.11169882352941175</v>
      </c>
    </row>
    <row r="16" spans="1:9" ht="16.5" customHeight="1" x14ac:dyDescent="0.2">
      <c r="A16" s="178" t="s">
        <v>148</v>
      </c>
      <c r="B16" s="44" t="s">
        <v>208</v>
      </c>
      <c r="C16" s="45">
        <v>10625</v>
      </c>
      <c r="D16" s="45">
        <f t="shared" si="1"/>
        <v>9239.1304347826099</v>
      </c>
      <c r="E16" s="45">
        <f t="shared" ref="E16:E22" si="4">C59</f>
        <v>4676</v>
      </c>
      <c r="F16" s="62">
        <f t="shared" si="0"/>
        <v>0.50610823529411764</v>
      </c>
    </row>
    <row r="17" spans="1:11" ht="16.5" customHeight="1" x14ac:dyDescent="0.2">
      <c r="A17" s="178" t="s">
        <v>148</v>
      </c>
      <c r="B17" s="44" t="s">
        <v>209</v>
      </c>
      <c r="C17" s="45">
        <v>10625</v>
      </c>
      <c r="D17" s="45">
        <f t="shared" si="1"/>
        <v>9239.1304347826099</v>
      </c>
      <c r="E17" s="45">
        <f t="shared" si="4"/>
        <v>4336</v>
      </c>
      <c r="F17" s="62">
        <f t="shared" si="0"/>
        <v>0.46930823529411758</v>
      </c>
    </row>
    <row r="18" spans="1:11" ht="16.5" customHeight="1" x14ac:dyDescent="0.2">
      <c r="A18" s="178" t="s">
        <v>148</v>
      </c>
      <c r="B18" s="44" t="s">
        <v>210</v>
      </c>
      <c r="C18" s="45">
        <v>10625</v>
      </c>
      <c r="D18" s="45">
        <f>C18/1.15</f>
        <v>9239.1304347826099</v>
      </c>
      <c r="E18" s="45">
        <f t="shared" si="4"/>
        <v>5862</v>
      </c>
      <c r="F18" s="62">
        <f t="shared" si="0"/>
        <v>0.63447529411764703</v>
      </c>
    </row>
    <row r="19" spans="1:11" ht="16.5" customHeight="1" x14ac:dyDescent="0.2">
      <c r="A19" s="178" t="s">
        <v>148</v>
      </c>
      <c r="B19" s="44" t="s">
        <v>78</v>
      </c>
      <c r="C19" s="45">
        <v>10625</v>
      </c>
      <c r="D19" s="45">
        <f t="shared" si="1"/>
        <v>9239.1304347826099</v>
      </c>
      <c r="E19" s="45">
        <f t="shared" si="4"/>
        <v>4642</v>
      </c>
      <c r="F19" s="62">
        <f t="shared" si="0"/>
        <v>0.50242823529411762</v>
      </c>
    </row>
    <row r="20" spans="1:11" ht="16.5" customHeight="1" x14ac:dyDescent="0.2">
      <c r="A20" s="178" t="s">
        <v>148</v>
      </c>
      <c r="B20" s="44" t="s">
        <v>211</v>
      </c>
      <c r="C20" s="45">
        <v>10625</v>
      </c>
      <c r="D20" s="45">
        <f t="shared" si="1"/>
        <v>9239.1304347826099</v>
      </c>
      <c r="E20" s="45">
        <f t="shared" si="4"/>
        <v>5863</v>
      </c>
      <c r="F20" s="62">
        <f t="shared" si="0"/>
        <v>0.63458352941176466</v>
      </c>
    </row>
    <row r="21" spans="1:11" ht="16.5" customHeight="1" x14ac:dyDescent="0.2">
      <c r="A21" s="178" t="s">
        <v>148</v>
      </c>
      <c r="B21" s="44" t="s">
        <v>212</v>
      </c>
      <c r="C21" s="45">
        <v>10625</v>
      </c>
      <c r="D21" s="45">
        <f t="shared" si="1"/>
        <v>9239.1304347826099</v>
      </c>
      <c r="E21" s="45">
        <f t="shared" si="4"/>
        <v>805</v>
      </c>
      <c r="F21" s="62">
        <f t="shared" si="0"/>
        <v>8.7129411764705872E-2</v>
      </c>
    </row>
    <row r="22" spans="1:11" ht="16.5" customHeight="1" x14ac:dyDescent="0.2">
      <c r="A22" s="179" t="s">
        <v>149</v>
      </c>
      <c r="B22" s="44" t="s">
        <v>213</v>
      </c>
      <c r="C22" s="45">
        <v>10625</v>
      </c>
      <c r="D22" s="45">
        <f t="shared" si="1"/>
        <v>9239.1304347826099</v>
      </c>
      <c r="E22" s="45">
        <f t="shared" si="4"/>
        <v>0</v>
      </c>
      <c r="F22" s="62">
        <f t="shared" si="0"/>
        <v>0</v>
      </c>
    </row>
    <row r="23" spans="1:11" ht="16.5" customHeight="1" x14ac:dyDescent="0.2">
      <c r="A23" s="178" t="s">
        <v>148</v>
      </c>
      <c r="B23" s="44" t="s">
        <v>58</v>
      </c>
      <c r="C23" s="45">
        <v>30000</v>
      </c>
      <c r="D23" s="45">
        <f t="shared" si="1"/>
        <v>26086.956521739132</v>
      </c>
      <c r="E23" s="45">
        <f>C78</f>
        <v>7793</v>
      </c>
      <c r="F23" s="62">
        <f t="shared" si="0"/>
        <v>0.29873166666666667</v>
      </c>
      <c r="H23" s="59"/>
    </row>
    <row r="24" spans="1:11" ht="16.5" customHeight="1" x14ac:dyDescent="0.2">
      <c r="B24" s="49" t="s">
        <v>23</v>
      </c>
      <c r="C24" s="47">
        <f>SUM(C10:C23)</f>
        <v>225000</v>
      </c>
      <c r="D24" s="47">
        <f>SUM(D10:D23)</f>
        <v>195652.17391304355</v>
      </c>
      <c r="E24" s="47">
        <f>SUM(E10:E23)</f>
        <v>54314</v>
      </c>
      <c r="F24" s="63">
        <f t="shared" si="0"/>
        <v>0.27760488888888879</v>
      </c>
      <c r="G24" s="8"/>
    </row>
    <row r="25" spans="1:11" ht="16.5" customHeight="1" x14ac:dyDescent="0.2">
      <c r="B25" s="8"/>
      <c r="C25" s="8"/>
      <c r="D25" s="8"/>
      <c r="E25" s="8"/>
      <c r="F25" s="8"/>
      <c r="G25" s="8"/>
    </row>
    <row r="26" spans="1:11" ht="16.5" customHeight="1" x14ac:dyDescent="0.2">
      <c r="B26" s="359" t="s">
        <v>29</v>
      </c>
      <c r="C26" s="359"/>
      <c r="D26" s="359"/>
      <c r="E26" s="359"/>
      <c r="F26" s="359"/>
      <c r="G26" s="359"/>
    </row>
    <row r="27" spans="1:11" ht="16.5" customHeight="1" x14ac:dyDescent="0.2">
      <c r="B27" s="9" t="s">
        <v>28</v>
      </c>
      <c r="C27" s="23" t="s">
        <v>30</v>
      </c>
      <c r="D27" s="24" t="s">
        <v>31</v>
      </c>
      <c r="E27" s="24" t="s">
        <v>32</v>
      </c>
      <c r="F27" s="23" t="s">
        <v>33</v>
      </c>
      <c r="G27" s="25" t="s">
        <v>34</v>
      </c>
    </row>
    <row r="28" spans="1:11" ht="16.5" customHeight="1" x14ac:dyDescent="0.2">
      <c r="A28" s="179" t="s">
        <v>149</v>
      </c>
      <c r="B28" s="10" t="str">
        <f>B15</f>
        <v>FB LEAD GEN - OXILON - high income earners</v>
      </c>
      <c r="C28" s="11">
        <v>220</v>
      </c>
      <c r="D28" s="12">
        <f>D15/C28</f>
        <v>41.996047430830046</v>
      </c>
      <c r="E28" s="12">
        <f t="shared" ref="E28:E35" si="5">J58</f>
        <v>1</v>
      </c>
      <c r="F28" s="45">
        <f t="shared" ref="F28:F35" si="6">L58</f>
        <v>1032</v>
      </c>
      <c r="G28" s="14">
        <f t="shared" ref="G28:G36" si="7">E28/D28</f>
        <v>2.3811764705882348E-2</v>
      </c>
    </row>
    <row r="29" spans="1:11" ht="16.5" customHeight="1" x14ac:dyDescent="0.2">
      <c r="A29" s="178" t="s">
        <v>148</v>
      </c>
      <c r="B29" s="10" t="str">
        <f t="shared" ref="B29:B36" si="8">B16</f>
        <v>FB LEAD GEN - REMARKETING SPORT 5 VIDEOS</v>
      </c>
      <c r="C29" s="11">
        <v>220</v>
      </c>
      <c r="D29" s="12">
        <f t="shared" ref="D29:D36" si="9">D16/C29</f>
        <v>41.996047430830046</v>
      </c>
      <c r="E29" s="12">
        <f t="shared" si="5"/>
        <v>36</v>
      </c>
      <c r="F29" s="45">
        <f t="shared" si="6"/>
        <v>129.88888888888889</v>
      </c>
      <c r="G29" s="14">
        <f t="shared" si="7"/>
        <v>0.85722352941176461</v>
      </c>
    </row>
    <row r="30" spans="1:11" ht="16.5" customHeight="1" x14ac:dyDescent="0.2">
      <c r="A30" s="178" t="s">
        <v>148</v>
      </c>
      <c r="B30" s="10" t="str">
        <f t="shared" si="8"/>
        <v>FB LEAD GEN - DATA</v>
      </c>
      <c r="C30" s="11">
        <v>220</v>
      </c>
      <c r="D30" s="12">
        <f t="shared" si="9"/>
        <v>41.996047430830046</v>
      </c>
      <c r="E30" s="12">
        <f t="shared" si="5"/>
        <v>16</v>
      </c>
      <c r="F30" s="45">
        <f t="shared" si="6"/>
        <v>271</v>
      </c>
      <c r="G30" s="14">
        <f t="shared" si="7"/>
        <v>0.38098823529411757</v>
      </c>
      <c r="J30" s="59"/>
      <c r="K30" s="59"/>
    </row>
    <row r="31" spans="1:11" ht="16.5" customHeight="1" x14ac:dyDescent="0.2">
      <c r="A31" s="178" t="s">
        <v>148</v>
      </c>
      <c r="B31" s="10" t="str">
        <f t="shared" si="8"/>
        <v>FB LEAD GEN - WIDE</v>
      </c>
      <c r="C31" s="11">
        <v>220</v>
      </c>
      <c r="D31" s="12">
        <f t="shared" si="9"/>
        <v>41.996047430830046</v>
      </c>
      <c r="E31" s="12">
        <f t="shared" si="5"/>
        <v>39</v>
      </c>
      <c r="F31" s="45">
        <f t="shared" si="6"/>
        <v>150.30769230769232</v>
      </c>
      <c r="G31" s="14">
        <f t="shared" si="7"/>
        <v>0.92865882352941165</v>
      </c>
    </row>
    <row r="32" spans="1:11" ht="16.5" customHeight="1" x14ac:dyDescent="0.2">
      <c r="A32" s="178" t="s">
        <v>148</v>
      </c>
      <c r="B32" s="10" t="str">
        <f t="shared" si="8"/>
        <v>FB LEAD GEN - INMARKET competitors</v>
      </c>
      <c r="C32" s="11">
        <v>220</v>
      </c>
      <c r="D32" s="12">
        <f t="shared" si="9"/>
        <v>41.996047430830046</v>
      </c>
      <c r="E32" s="12">
        <f t="shared" si="5"/>
        <v>40</v>
      </c>
      <c r="F32" s="45">
        <f t="shared" si="6"/>
        <v>116.05</v>
      </c>
      <c r="G32" s="14">
        <f t="shared" si="7"/>
        <v>0.95247058823529396</v>
      </c>
    </row>
    <row r="33" spans="1:13" ht="16.5" customHeight="1" x14ac:dyDescent="0.2">
      <c r="A33" s="178" t="s">
        <v>148</v>
      </c>
      <c r="B33" s="10" t="str">
        <f t="shared" si="8"/>
        <v>FB LEAD GEN - REMARKETING WEB</v>
      </c>
      <c r="C33" s="67">
        <v>220</v>
      </c>
      <c r="D33" s="12">
        <f t="shared" si="9"/>
        <v>41.996047430830046</v>
      </c>
      <c r="E33" s="68">
        <f t="shared" si="5"/>
        <v>46</v>
      </c>
      <c r="F33" s="69">
        <f t="shared" si="6"/>
        <v>127.45652173913044</v>
      </c>
      <c r="G33" s="14">
        <f t="shared" si="7"/>
        <v>1.095341176470588</v>
      </c>
    </row>
    <row r="34" spans="1:13" ht="16.5" customHeight="1" x14ac:dyDescent="0.2">
      <c r="A34" s="178" t="s">
        <v>148</v>
      </c>
      <c r="B34" s="10" t="str">
        <f t="shared" si="8"/>
        <v>FB LEAD GEN - LAL ORDERS FORMENTOR VZ</v>
      </c>
      <c r="C34" s="67">
        <v>220</v>
      </c>
      <c r="D34" s="12">
        <f t="shared" si="9"/>
        <v>41.996047430830046</v>
      </c>
      <c r="E34" s="68">
        <f t="shared" si="5"/>
        <v>3</v>
      </c>
      <c r="F34" s="69">
        <f t="shared" si="6"/>
        <v>268.33333333333331</v>
      </c>
      <c r="G34" s="14">
        <f t="shared" si="7"/>
        <v>7.1435294117647041E-2</v>
      </c>
    </row>
    <row r="35" spans="1:13" ht="16.5" customHeight="1" x14ac:dyDescent="0.2">
      <c r="A35" s="179" t="s">
        <v>149</v>
      </c>
      <c r="B35" s="10" t="str">
        <f t="shared" si="8"/>
        <v>FB LEAD GEN - OLD BUYERS SEAT</v>
      </c>
      <c r="C35" s="11">
        <v>220</v>
      </c>
      <c r="D35" s="12">
        <f t="shared" si="9"/>
        <v>41.996047430830046</v>
      </c>
      <c r="E35" s="12">
        <f t="shared" si="5"/>
        <v>0</v>
      </c>
      <c r="F35" s="45" t="str">
        <f t="shared" si="6"/>
        <v>-</v>
      </c>
      <c r="G35" s="14">
        <f t="shared" si="7"/>
        <v>0</v>
      </c>
    </row>
    <row r="36" spans="1:13" ht="16.5" customHeight="1" x14ac:dyDescent="0.2">
      <c r="B36" s="10" t="str">
        <f t="shared" si="8"/>
        <v>search</v>
      </c>
      <c r="C36" s="11">
        <v>150</v>
      </c>
      <c r="D36" s="12">
        <f t="shared" si="9"/>
        <v>173.91304347826087</v>
      </c>
      <c r="E36" s="12">
        <f>K78</f>
        <v>55</v>
      </c>
      <c r="F36" s="45">
        <f>M78</f>
        <v>141.69090909090909</v>
      </c>
      <c r="G36" s="14">
        <f t="shared" si="7"/>
        <v>0.31624999999999998</v>
      </c>
    </row>
    <row r="37" spans="1:13" ht="16.5" customHeight="1" x14ac:dyDescent="0.2">
      <c r="B37" s="26" t="s">
        <v>23</v>
      </c>
      <c r="C37" s="29">
        <v>196</v>
      </c>
      <c r="D37" s="27">
        <f>SUM(D28:D36)</f>
        <v>509.8814229249013</v>
      </c>
      <c r="E37" s="27">
        <f>SUM(E28:E36)</f>
        <v>236</v>
      </c>
      <c r="F37" s="29">
        <f>E24/E37</f>
        <v>230.14406779661016</v>
      </c>
      <c r="G37" s="28">
        <f>E37/D37</f>
        <v>0.46285271317829446</v>
      </c>
    </row>
    <row r="39" spans="1:13" ht="12.75" x14ac:dyDescent="0.2">
      <c r="I39" s="8"/>
      <c r="J39" s="8"/>
    </row>
    <row r="40" spans="1:13" ht="16.5" customHeight="1" x14ac:dyDescent="0.2">
      <c r="B40" s="356" t="s">
        <v>54</v>
      </c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</row>
    <row r="41" spans="1:13" ht="16.5" customHeight="1" x14ac:dyDescent="0.2"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</row>
    <row r="43" spans="1:13" ht="16.5" customHeight="1" x14ac:dyDescent="0.2">
      <c r="B43" s="249" t="s">
        <v>265</v>
      </c>
      <c r="C43" s="249"/>
      <c r="D43" s="249"/>
      <c r="E43" s="249"/>
      <c r="F43" s="249"/>
      <c r="G43" s="249"/>
      <c r="H43" s="249"/>
      <c r="I43" s="249"/>
      <c r="J43" s="249"/>
      <c r="K43" s="249"/>
      <c r="L43" s="249"/>
    </row>
    <row r="44" spans="1:13" ht="16.5" customHeight="1" x14ac:dyDescent="0.2">
      <c r="B44" s="9" t="s">
        <v>12</v>
      </c>
      <c r="C44" s="9" t="s">
        <v>13</v>
      </c>
      <c r="D44" s="9" t="s">
        <v>14</v>
      </c>
      <c r="E44" s="9" t="s">
        <v>17</v>
      </c>
      <c r="F44" s="9" t="s">
        <v>18</v>
      </c>
      <c r="G44" s="9" t="s">
        <v>19</v>
      </c>
      <c r="H44" s="9" t="s">
        <v>296</v>
      </c>
      <c r="I44" s="9" t="s">
        <v>297</v>
      </c>
      <c r="J44" s="9" t="s">
        <v>20</v>
      </c>
      <c r="K44" s="9" t="s">
        <v>21</v>
      </c>
      <c r="L44" s="9" t="s">
        <v>22</v>
      </c>
    </row>
    <row r="45" spans="1:13" ht="16.5" customHeight="1" x14ac:dyDescent="0.2">
      <c r="A45" s="179" t="s">
        <v>149</v>
      </c>
      <c r="B45" s="22" t="str">
        <f>B10</f>
        <v>YOU TUBE - ימי מכירות VZ</v>
      </c>
      <c r="C45" s="11">
        <v>0</v>
      </c>
      <c r="D45" s="12">
        <v>0</v>
      </c>
      <c r="E45" s="12">
        <v>0</v>
      </c>
      <c r="F45" s="14" t="e">
        <f>E45/D45</f>
        <v>#DIV/0!</v>
      </c>
      <c r="G45" s="15" t="e">
        <f>C45/E45</f>
        <v>#DIV/0!</v>
      </c>
      <c r="H45" s="12">
        <v>0</v>
      </c>
      <c r="I45" s="15" t="e">
        <f>C45/H45</f>
        <v>#DIV/0!</v>
      </c>
      <c r="J45" s="12">
        <v>0</v>
      </c>
      <c r="K45" s="12">
        <v>0</v>
      </c>
      <c r="L45" s="12">
        <f>J45+K45</f>
        <v>0</v>
      </c>
    </row>
    <row r="46" spans="1:13" ht="16.5" customHeight="1" x14ac:dyDescent="0.2">
      <c r="A46" s="178" t="s">
        <v>148</v>
      </c>
      <c r="B46" s="22" t="str">
        <f t="shared" ref="B46:B48" si="10">B11</f>
        <v>YOU TUBE - Formentor  VZ</v>
      </c>
      <c r="C46" s="11">
        <v>10684</v>
      </c>
      <c r="D46" s="12">
        <v>751302</v>
      </c>
      <c r="E46" s="12">
        <v>1819</v>
      </c>
      <c r="F46" s="14">
        <f t="shared" ref="F46:F48" si="11">E46/D46</f>
        <v>2.4211302512172203E-3</v>
      </c>
      <c r="G46" s="15">
        <f t="shared" ref="G46:G48" si="12">C46/E46</f>
        <v>5.8735568993952718</v>
      </c>
      <c r="H46" s="12">
        <v>648073</v>
      </c>
      <c r="I46" s="15">
        <f t="shared" ref="I46:I48" si="13">C46/H46</f>
        <v>1.648579712470663E-2</v>
      </c>
      <c r="J46" s="12">
        <v>0</v>
      </c>
      <c r="K46" s="12">
        <v>2</v>
      </c>
      <c r="L46" s="12">
        <f t="shared" ref="L46:L48" si="14">J46+K46</f>
        <v>2</v>
      </c>
    </row>
    <row r="47" spans="1:13" ht="16.5" customHeight="1" x14ac:dyDescent="0.2">
      <c r="A47" s="179" t="s">
        <v>149</v>
      </c>
      <c r="B47" s="22" t="str">
        <f t="shared" si="10"/>
        <v>IDX - VIDEO -  ימי מכירות VZ</v>
      </c>
      <c r="C47" s="11">
        <v>0</v>
      </c>
      <c r="D47" s="12">
        <v>0</v>
      </c>
      <c r="E47" s="12">
        <v>0</v>
      </c>
      <c r="F47" s="14" t="e">
        <f t="shared" si="11"/>
        <v>#DIV/0!</v>
      </c>
      <c r="G47" s="15" t="e">
        <f t="shared" si="12"/>
        <v>#DIV/0!</v>
      </c>
      <c r="H47" s="12"/>
      <c r="I47" s="15" t="e">
        <f t="shared" si="13"/>
        <v>#DIV/0!</v>
      </c>
      <c r="J47" s="12">
        <v>0</v>
      </c>
      <c r="K47" s="12">
        <v>0</v>
      </c>
      <c r="L47" s="12">
        <f t="shared" si="14"/>
        <v>0</v>
      </c>
    </row>
    <row r="48" spans="1:13" ht="16.5" customHeight="1" x14ac:dyDescent="0.2">
      <c r="A48" s="178" t="s">
        <v>148</v>
      </c>
      <c r="B48" s="22" t="str">
        <f t="shared" si="10"/>
        <v>IDX - VIDEO - Formentor  VZ</v>
      </c>
      <c r="C48" s="11">
        <v>4048</v>
      </c>
      <c r="D48" s="12">
        <v>113504</v>
      </c>
      <c r="E48" s="12">
        <v>198</v>
      </c>
      <c r="F48" s="14">
        <f t="shared" si="11"/>
        <v>1.7444319142937694E-3</v>
      </c>
      <c r="G48" s="15">
        <f t="shared" si="12"/>
        <v>20.444444444444443</v>
      </c>
      <c r="H48" s="12">
        <v>50596</v>
      </c>
      <c r="I48" s="15">
        <f t="shared" si="13"/>
        <v>8.0006324610641152E-2</v>
      </c>
      <c r="J48" s="12">
        <v>0</v>
      </c>
      <c r="K48" s="12">
        <v>1</v>
      </c>
      <c r="L48" s="12">
        <f t="shared" si="14"/>
        <v>1</v>
      </c>
    </row>
    <row r="49" spans="1:12" ht="16.5" customHeight="1" x14ac:dyDescent="0.2">
      <c r="B49" s="16" t="s">
        <v>23</v>
      </c>
      <c r="C49" s="17">
        <f>SUM(C45:C48)</f>
        <v>14732</v>
      </c>
      <c r="D49" s="18">
        <f>SUM(D45:D48)</f>
        <v>864806</v>
      </c>
      <c r="E49" s="18">
        <f>SUM(E45:E48)</f>
        <v>2017</v>
      </c>
      <c r="F49" s="20">
        <f t="shared" ref="F49" si="15">E49/D49</f>
        <v>2.3323149931892238E-3</v>
      </c>
      <c r="G49" s="21">
        <f>C49/E49</f>
        <v>7.3039167079821521</v>
      </c>
      <c r="H49" s="18">
        <f>SUM(H45:H48)</f>
        <v>698669</v>
      </c>
      <c r="I49" s="21">
        <f>C49/H49</f>
        <v>2.1085807442436977E-2</v>
      </c>
      <c r="J49" s="18">
        <f>SUM(J45:J48)</f>
        <v>0</v>
      </c>
      <c r="K49" s="18">
        <f>SUM(K45:K48)</f>
        <v>3</v>
      </c>
      <c r="L49" s="18">
        <f>SUM(L45:L48)</f>
        <v>3</v>
      </c>
    </row>
    <row r="51" spans="1:12" ht="16.5" customHeight="1" x14ac:dyDescent="0.2">
      <c r="B51" s="359" t="s">
        <v>266</v>
      </c>
      <c r="C51" s="359"/>
      <c r="D51" s="359"/>
      <c r="E51" s="359"/>
      <c r="F51" s="359"/>
      <c r="G51" s="359"/>
      <c r="H51" s="359"/>
      <c r="I51" s="359"/>
      <c r="J51" s="359"/>
    </row>
    <row r="52" spans="1:12" ht="16.5" customHeight="1" x14ac:dyDescent="0.2">
      <c r="B52" s="9" t="s">
        <v>12</v>
      </c>
      <c r="C52" s="9" t="s">
        <v>13</v>
      </c>
      <c r="D52" s="9" t="s">
        <v>14</v>
      </c>
      <c r="E52" s="9" t="s">
        <v>17</v>
      </c>
      <c r="F52" s="9" t="s">
        <v>18</v>
      </c>
      <c r="G52" s="9" t="s">
        <v>19</v>
      </c>
      <c r="H52" s="9" t="s">
        <v>20</v>
      </c>
      <c r="I52" s="9" t="s">
        <v>21</v>
      </c>
      <c r="J52" s="9" t="s">
        <v>22</v>
      </c>
    </row>
    <row r="53" spans="1:12" ht="16.5" customHeight="1" x14ac:dyDescent="0.2">
      <c r="A53" s="178" t="s">
        <v>148</v>
      </c>
      <c r="B53" s="22" t="str">
        <f>B14</f>
        <v>IDX - STATIC</v>
      </c>
      <c r="C53" s="11">
        <v>4573</v>
      </c>
      <c r="D53" s="12">
        <v>1096297</v>
      </c>
      <c r="E53" s="12">
        <v>1300</v>
      </c>
      <c r="F53" s="14">
        <f>E53/D53</f>
        <v>1.1858100496489547E-3</v>
      </c>
      <c r="G53" s="15">
        <f>C53/E53</f>
        <v>3.5176923076923079</v>
      </c>
      <c r="H53" s="12">
        <v>0</v>
      </c>
      <c r="I53" s="12">
        <v>2</v>
      </c>
      <c r="J53" s="12">
        <f>H53+I53</f>
        <v>2</v>
      </c>
    </row>
    <row r="54" spans="1:12" ht="16.5" customHeight="1" x14ac:dyDescent="0.2">
      <c r="B54" s="16" t="s">
        <v>23</v>
      </c>
      <c r="C54" s="17">
        <f>SUM(C53:C53)</f>
        <v>4573</v>
      </c>
      <c r="D54" s="18">
        <f>SUM(D53:D53)</f>
        <v>1096297</v>
      </c>
      <c r="E54" s="18">
        <f>SUM(E53:E53)</f>
        <v>1300</v>
      </c>
      <c r="F54" s="20">
        <f t="shared" ref="F54" si="16">E54/D54</f>
        <v>1.1858100496489547E-3</v>
      </c>
      <c r="G54" s="21">
        <f>C54/E54</f>
        <v>3.5176923076923079</v>
      </c>
      <c r="H54" s="18">
        <f>SUM(H53:H53)</f>
        <v>0</v>
      </c>
      <c r="I54" s="18">
        <f>SUM(I53:I53)</f>
        <v>2</v>
      </c>
      <c r="J54" s="18">
        <f>SUM(J53:J53)</f>
        <v>2</v>
      </c>
    </row>
    <row r="56" spans="1:12" ht="16.5" customHeight="1" x14ac:dyDescent="0.2">
      <c r="B56" s="359" t="s">
        <v>87</v>
      </c>
      <c r="C56" s="359"/>
      <c r="D56" s="359"/>
      <c r="E56" s="359"/>
      <c r="F56" s="359"/>
      <c r="G56" s="359"/>
      <c r="H56" s="359"/>
      <c r="I56" s="359"/>
      <c r="J56" s="359"/>
      <c r="K56" s="359"/>
      <c r="L56" s="359"/>
    </row>
    <row r="57" spans="1:12" ht="16.5" customHeight="1" x14ac:dyDescent="0.2">
      <c r="B57" s="9" t="s">
        <v>12</v>
      </c>
      <c r="C57" s="9" t="s">
        <v>13</v>
      </c>
      <c r="D57" s="9" t="s">
        <v>14</v>
      </c>
      <c r="E57" s="9" t="s">
        <v>15</v>
      </c>
      <c r="F57" s="9" t="s">
        <v>16</v>
      </c>
      <c r="G57" s="9" t="s">
        <v>17</v>
      </c>
      <c r="H57" s="9" t="s">
        <v>18</v>
      </c>
      <c r="I57" s="9" t="s">
        <v>19</v>
      </c>
      <c r="J57" s="9" t="s">
        <v>22</v>
      </c>
      <c r="K57" s="9" t="s">
        <v>24</v>
      </c>
      <c r="L57" s="9" t="s">
        <v>25</v>
      </c>
    </row>
    <row r="58" spans="1:12" ht="16.5" customHeight="1" x14ac:dyDescent="0.2">
      <c r="A58" s="179" t="s">
        <v>149</v>
      </c>
      <c r="B58" s="10" t="str">
        <f t="shared" ref="B58:B65" si="17">B28</f>
        <v>FB LEAD GEN - OXILON - high income earners</v>
      </c>
      <c r="C58" s="11">
        <v>1032</v>
      </c>
      <c r="D58" s="12">
        <v>27297</v>
      </c>
      <c r="E58" s="12">
        <v>16099</v>
      </c>
      <c r="F58" s="13">
        <f t="shared" ref="F58:F65" si="18">D58/E58</f>
        <v>1.6955711534877942</v>
      </c>
      <c r="G58" s="12">
        <v>109</v>
      </c>
      <c r="H58" s="14">
        <f>G58/D58</f>
        <v>3.9931127962779794E-3</v>
      </c>
      <c r="I58" s="15">
        <f>C58/G58</f>
        <v>9.4678899082568808</v>
      </c>
      <c r="J58" s="12">
        <v>1</v>
      </c>
      <c r="K58" s="14">
        <f>J58/G58</f>
        <v>9.1743119266055051E-3</v>
      </c>
      <c r="L58" s="11">
        <f>IFERROR(C58/J58,"-")</f>
        <v>1032</v>
      </c>
    </row>
    <row r="59" spans="1:12" ht="16.5" customHeight="1" x14ac:dyDescent="0.2">
      <c r="A59" s="178" t="s">
        <v>148</v>
      </c>
      <c r="B59" s="10" t="str">
        <f t="shared" si="17"/>
        <v>FB LEAD GEN - REMARKETING SPORT 5 VIDEOS</v>
      </c>
      <c r="C59" s="11">
        <v>4676</v>
      </c>
      <c r="D59" s="12">
        <v>164693</v>
      </c>
      <c r="E59" s="12">
        <v>29464</v>
      </c>
      <c r="F59" s="13">
        <f t="shared" si="18"/>
        <v>5.5896348085799623</v>
      </c>
      <c r="G59" s="12">
        <v>761</v>
      </c>
      <c r="H59" s="14">
        <f t="shared" ref="H59:H65" si="19">G59/D59</f>
        <v>4.6207185490579443E-3</v>
      </c>
      <c r="I59" s="15">
        <f t="shared" ref="I59:I65" si="20">C59/G59</f>
        <v>6.1445466491458607</v>
      </c>
      <c r="J59" s="12">
        <v>36</v>
      </c>
      <c r="K59" s="14">
        <f t="shared" ref="K59:K65" si="21">J59/G59</f>
        <v>4.7306176084099871E-2</v>
      </c>
      <c r="L59" s="11">
        <f t="shared" ref="L59:L65" si="22">IFERROR(C59/J59,"-")</f>
        <v>129.88888888888889</v>
      </c>
    </row>
    <row r="60" spans="1:12" ht="16.5" customHeight="1" x14ac:dyDescent="0.2">
      <c r="A60" s="178" t="s">
        <v>148</v>
      </c>
      <c r="B60" s="10" t="str">
        <f t="shared" si="17"/>
        <v>FB LEAD GEN - DATA</v>
      </c>
      <c r="C60" s="11">
        <v>4336</v>
      </c>
      <c r="D60" s="12">
        <v>99925</v>
      </c>
      <c r="E60" s="12">
        <v>49359</v>
      </c>
      <c r="F60" s="13">
        <f t="shared" si="18"/>
        <v>2.0244534937903929</v>
      </c>
      <c r="G60" s="12">
        <v>410</v>
      </c>
      <c r="H60" s="14">
        <f t="shared" si="19"/>
        <v>4.1030773079809854E-3</v>
      </c>
      <c r="I60" s="15">
        <f t="shared" si="20"/>
        <v>10.575609756097561</v>
      </c>
      <c r="J60" s="12">
        <v>16</v>
      </c>
      <c r="K60" s="14">
        <f t="shared" si="21"/>
        <v>3.9024390243902439E-2</v>
      </c>
      <c r="L60" s="11">
        <f t="shared" si="22"/>
        <v>271</v>
      </c>
    </row>
    <row r="61" spans="1:12" ht="16.5" customHeight="1" x14ac:dyDescent="0.2">
      <c r="A61" s="178" t="s">
        <v>148</v>
      </c>
      <c r="B61" s="10" t="str">
        <f t="shared" si="17"/>
        <v>FB LEAD GEN - WIDE</v>
      </c>
      <c r="C61" s="11">
        <v>5862</v>
      </c>
      <c r="D61" s="12">
        <v>193869</v>
      </c>
      <c r="E61" s="12">
        <v>90864</v>
      </c>
      <c r="F61" s="13">
        <f t="shared" si="18"/>
        <v>2.1336172741679875</v>
      </c>
      <c r="G61" s="12">
        <v>833</v>
      </c>
      <c r="H61" s="14">
        <f t="shared" si="19"/>
        <v>4.2967158235715872E-3</v>
      </c>
      <c r="I61" s="15">
        <f t="shared" si="20"/>
        <v>7.0372148859543815</v>
      </c>
      <c r="J61" s="12">
        <v>39</v>
      </c>
      <c r="K61" s="14">
        <f t="shared" si="21"/>
        <v>4.6818727490996401E-2</v>
      </c>
      <c r="L61" s="11">
        <f t="shared" si="22"/>
        <v>150.30769230769232</v>
      </c>
    </row>
    <row r="62" spans="1:12" ht="16.5" customHeight="1" x14ac:dyDescent="0.2">
      <c r="A62" s="178" t="s">
        <v>148</v>
      </c>
      <c r="B62" s="10" t="str">
        <f t="shared" si="17"/>
        <v>FB LEAD GEN - INMARKET competitors</v>
      </c>
      <c r="C62" s="11">
        <v>4642</v>
      </c>
      <c r="D62" s="12">
        <v>169625</v>
      </c>
      <c r="E62" s="12">
        <v>82408</v>
      </c>
      <c r="F62" s="13">
        <f t="shared" si="18"/>
        <v>2.0583559848558393</v>
      </c>
      <c r="G62" s="12">
        <v>735</v>
      </c>
      <c r="H62" s="14">
        <f t="shared" si="19"/>
        <v>4.3330876934414148E-3</v>
      </c>
      <c r="I62" s="15">
        <f t="shared" si="20"/>
        <v>6.315646258503401</v>
      </c>
      <c r="J62" s="12">
        <v>40</v>
      </c>
      <c r="K62" s="14">
        <f t="shared" si="21"/>
        <v>5.4421768707482991E-2</v>
      </c>
      <c r="L62" s="11">
        <f t="shared" si="22"/>
        <v>116.05</v>
      </c>
    </row>
    <row r="63" spans="1:12" ht="16.5" customHeight="1" x14ac:dyDescent="0.2">
      <c r="A63" s="178" t="s">
        <v>148</v>
      </c>
      <c r="B63" s="10" t="str">
        <f t="shared" si="17"/>
        <v>FB LEAD GEN - REMARKETING WEB</v>
      </c>
      <c r="C63" s="11">
        <v>5863</v>
      </c>
      <c r="D63" s="12">
        <v>255647</v>
      </c>
      <c r="E63" s="12">
        <v>97192</v>
      </c>
      <c r="F63" s="13">
        <f t="shared" si="18"/>
        <v>2.6303296567618735</v>
      </c>
      <c r="G63" s="12">
        <v>1053</v>
      </c>
      <c r="H63" s="14">
        <f t="shared" si="19"/>
        <v>4.1189609109436058E-3</v>
      </c>
      <c r="I63" s="15">
        <f t="shared" si="20"/>
        <v>5.5679012345679011</v>
      </c>
      <c r="J63" s="12">
        <v>46</v>
      </c>
      <c r="K63" s="14">
        <f t="shared" si="21"/>
        <v>4.3684710351377019E-2</v>
      </c>
      <c r="L63" s="11">
        <f t="shared" si="22"/>
        <v>127.45652173913044</v>
      </c>
    </row>
    <row r="64" spans="1:12" ht="16.5" customHeight="1" x14ac:dyDescent="0.2">
      <c r="A64" s="178" t="s">
        <v>148</v>
      </c>
      <c r="B64" s="10" t="str">
        <f t="shared" si="17"/>
        <v>FB LEAD GEN - LAL ORDERS FORMENTOR VZ</v>
      </c>
      <c r="C64" s="11">
        <v>805</v>
      </c>
      <c r="D64" s="12">
        <v>21323</v>
      </c>
      <c r="E64" s="12">
        <v>15125</v>
      </c>
      <c r="F64" s="13">
        <f t="shared" si="18"/>
        <v>1.4097851239669421</v>
      </c>
      <c r="G64" s="12">
        <v>100</v>
      </c>
      <c r="H64" s="14">
        <f t="shared" si="19"/>
        <v>4.6897716081226847E-3</v>
      </c>
      <c r="I64" s="15">
        <f t="shared" si="20"/>
        <v>8.0500000000000007</v>
      </c>
      <c r="J64" s="12">
        <v>3</v>
      </c>
      <c r="K64" s="14">
        <f t="shared" si="21"/>
        <v>0.03</v>
      </c>
      <c r="L64" s="11">
        <f t="shared" si="22"/>
        <v>268.33333333333331</v>
      </c>
    </row>
    <row r="65" spans="1:13" ht="16.5" customHeight="1" x14ac:dyDescent="0.2">
      <c r="A65" s="179" t="s">
        <v>149</v>
      </c>
      <c r="B65" s="10" t="str">
        <f t="shared" si="17"/>
        <v>FB LEAD GEN - OLD BUYERS SEAT</v>
      </c>
      <c r="C65" s="11">
        <v>0</v>
      </c>
      <c r="D65" s="12">
        <v>0</v>
      </c>
      <c r="E65" s="12">
        <v>0</v>
      </c>
      <c r="F65" s="13" t="e">
        <f t="shared" si="18"/>
        <v>#DIV/0!</v>
      </c>
      <c r="G65" s="12">
        <v>0</v>
      </c>
      <c r="H65" s="14" t="e">
        <f t="shared" si="19"/>
        <v>#DIV/0!</v>
      </c>
      <c r="I65" s="15" t="e">
        <f t="shared" si="20"/>
        <v>#DIV/0!</v>
      </c>
      <c r="J65" s="12">
        <v>0</v>
      </c>
      <c r="K65" s="14" t="e">
        <f t="shared" si="21"/>
        <v>#DIV/0!</v>
      </c>
      <c r="L65" s="11" t="str">
        <f t="shared" si="22"/>
        <v>-</v>
      </c>
    </row>
    <row r="66" spans="1:13" ht="16.5" customHeight="1" x14ac:dyDescent="0.2">
      <c r="B66" s="16" t="s">
        <v>23</v>
      </c>
      <c r="C66" s="17">
        <f>SUM(C58:C65)</f>
        <v>27216</v>
      </c>
      <c r="D66" s="18">
        <f>SUM(D58:D65)</f>
        <v>932379</v>
      </c>
      <c r="E66" s="18">
        <v>229415</v>
      </c>
      <c r="F66" s="19">
        <f>D66/E66</f>
        <v>4.0641588387856071</v>
      </c>
      <c r="G66" s="18">
        <f>SUM(G58:G65)</f>
        <v>4001</v>
      </c>
      <c r="H66" s="20">
        <f>G66/D66</f>
        <v>4.2911734391272221E-3</v>
      </c>
      <c r="I66" s="21">
        <f>C66/G66</f>
        <v>6.8022994251437137</v>
      </c>
      <c r="J66" s="18">
        <f>SUM(J58:J65)</f>
        <v>181</v>
      </c>
      <c r="K66" s="20">
        <f>J66/G66</f>
        <v>4.5238690327418146E-2</v>
      </c>
      <c r="L66" s="17">
        <f>C66/J66</f>
        <v>150.3646408839779</v>
      </c>
    </row>
    <row r="68" spans="1:13" ht="16.5" customHeight="1" x14ac:dyDescent="0.2">
      <c r="B68" s="359" t="s">
        <v>26</v>
      </c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</row>
    <row r="69" spans="1:13" ht="16.5" customHeight="1" x14ac:dyDescent="0.2">
      <c r="B69" s="9" t="s">
        <v>12</v>
      </c>
      <c r="C69" s="9" t="s">
        <v>13</v>
      </c>
      <c r="D69" s="9" t="s">
        <v>14</v>
      </c>
      <c r="E69" s="9" t="s">
        <v>17</v>
      </c>
      <c r="F69" s="9" t="s">
        <v>18</v>
      </c>
      <c r="G69" s="9" t="s">
        <v>19</v>
      </c>
      <c r="H69" s="9" t="s">
        <v>203</v>
      </c>
      <c r="I69" s="9" t="s">
        <v>20</v>
      </c>
      <c r="J69" s="9" t="s">
        <v>21</v>
      </c>
      <c r="K69" s="9" t="s">
        <v>22</v>
      </c>
      <c r="L69" s="9" t="s">
        <v>24</v>
      </c>
      <c r="M69" s="9" t="s">
        <v>25</v>
      </c>
    </row>
    <row r="70" spans="1:13" ht="16.5" customHeight="1" x14ac:dyDescent="0.2">
      <c r="B70" s="22" t="s">
        <v>59</v>
      </c>
      <c r="C70" s="11">
        <v>4091</v>
      </c>
      <c r="D70" s="12">
        <v>5558</v>
      </c>
      <c r="E70" s="12">
        <v>2525</v>
      </c>
      <c r="F70" s="14">
        <f>E70/D70</f>
        <v>0.45430010795250092</v>
      </c>
      <c r="G70" s="15">
        <f>C70/E70</f>
        <v>1.6201980198019803</v>
      </c>
      <c r="H70" s="46">
        <v>0.97</v>
      </c>
      <c r="I70" s="12">
        <v>15</v>
      </c>
      <c r="J70" s="12">
        <v>10</v>
      </c>
      <c r="K70" s="12">
        <f>I70+J70</f>
        <v>25</v>
      </c>
      <c r="L70" s="14">
        <f t="shared" ref="L70:L78" si="23">K70/E70</f>
        <v>9.9009900990099011E-3</v>
      </c>
      <c r="M70" s="11">
        <f t="shared" ref="M70:M77" si="24">IFERROR(C70/K70,"-")</f>
        <v>163.63999999999999</v>
      </c>
    </row>
    <row r="71" spans="1:13" ht="16.5" customHeight="1" x14ac:dyDescent="0.2">
      <c r="B71" s="22" t="s">
        <v>60</v>
      </c>
      <c r="C71" s="11">
        <v>706</v>
      </c>
      <c r="D71" s="12">
        <v>2180</v>
      </c>
      <c r="E71" s="12">
        <v>838</v>
      </c>
      <c r="F71" s="14">
        <f t="shared" ref="F71:F78" si="25">E71/D71</f>
        <v>0.38440366972477064</v>
      </c>
      <c r="G71" s="15">
        <f t="shared" ref="G71:G77" si="26">C71/E71</f>
        <v>0.84248210023866343</v>
      </c>
      <c r="H71" s="46">
        <v>0.57999999999999996</v>
      </c>
      <c r="I71" s="12">
        <v>3</v>
      </c>
      <c r="J71" s="12">
        <v>11</v>
      </c>
      <c r="K71" s="12">
        <f t="shared" ref="K71:K77" si="27">I71+J71</f>
        <v>14</v>
      </c>
      <c r="L71" s="14">
        <f t="shared" si="23"/>
        <v>1.6706443914081145E-2</v>
      </c>
      <c r="M71" s="11">
        <f t="shared" si="24"/>
        <v>50.428571428571431</v>
      </c>
    </row>
    <row r="72" spans="1:13" ht="16.5" customHeight="1" x14ac:dyDescent="0.2">
      <c r="B72" s="22" t="s">
        <v>61</v>
      </c>
      <c r="C72" s="11">
        <v>1744</v>
      </c>
      <c r="D72" s="12">
        <v>2476</v>
      </c>
      <c r="E72" s="12">
        <v>985</v>
      </c>
      <c r="F72" s="14">
        <f t="shared" si="25"/>
        <v>0.39781906300484654</v>
      </c>
      <c r="G72" s="15">
        <f t="shared" si="26"/>
        <v>1.7705583756345178</v>
      </c>
      <c r="H72" s="46">
        <v>0.92</v>
      </c>
      <c r="I72" s="12">
        <v>6</v>
      </c>
      <c r="J72" s="12">
        <v>3</v>
      </c>
      <c r="K72" s="12">
        <f t="shared" si="27"/>
        <v>9</v>
      </c>
      <c r="L72" s="14">
        <f t="shared" si="23"/>
        <v>9.1370558375634525E-3</v>
      </c>
      <c r="M72" s="11">
        <f t="shared" si="24"/>
        <v>193.77777777777777</v>
      </c>
    </row>
    <row r="73" spans="1:13" ht="16.5" customHeight="1" x14ac:dyDescent="0.2">
      <c r="B73" s="22" t="s">
        <v>62</v>
      </c>
      <c r="C73" s="11">
        <v>751</v>
      </c>
      <c r="D73" s="12">
        <v>806</v>
      </c>
      <c r="E73" s="12">
        <v>330</v>
      </c>
      <c r="F73" s="14">
        <f t="shared" si="25"/>
        <v>0.40942928039702231</v>
      </c>
      <c r="G73" s="15">
        <f t="shared" si="26"/>
        <v>2.2757575757575759</v>
      </c>
      <c r="H73" s="46">
        <v>0.93</v>
      </c>
      <c r="I73" s="12">
        <v>0</v>
      </c>
      <c r="J73" s="12">
        <v>1</v>
      </c>
      <c r="K73" s="12">
        <f t="shared" si="27"/>
        <v>1</v>
      </c>
      <c r="L73" s="14">
        <f t="shared" si="23"/>
        <v>3.0303030303030303E-3</v>
      </c>
      <c r="M73" s="11">
        <f t="shared" si="24"/>
        <v>751</v>
      </c>
    </row>
    <row r="74" spans="1:13" ht="16.5" customHeight="1" x14ac:dyDescent="0.2">
      <c r="B74" s="22" t="s">
        <v>53</v>
      </c>
      <c r="C74" s="11">
        <v>122</v>
      </c>
      <c r="D74" s="12">
        <v>210</v>
      </c>
      <c r="E74" s="12">
        <v>86</v>
      </c>
      <c r="F74" s="14">
        <f t="shared" si="25"/>
        <v>0.40952380952380951</v>
      </c>
      <c r="G74" s="15">
        <f t="shared" si="26"/>
        <v>1.4186046511627908</v>
      </c>
      <c r="H74" s="46">
        <v>0.78</v>
      </c>
      <c r="I74" s="12">
        <v>1</v>
      </c>
      <c r="J74" s="12">
        <v>1</v>
      </c>
      <c r="K74" s="12">
        <f t="shared" si="27"/>
        <v>2</v>
      </c>
      <c r="L74" s="14">
        <f t="shared" si="23"/>
        <v>2.3255813953488372E-2</v>
      </c>
      <c r="M74" s="11">
        <f t="shared" si="24"/>
        <v>61</v>
      </c>
    </row>
    <row r="75" spans="1:13" ht="16.5" customHeight="1" x14ac:dyDescent="0.2">
      <c r="B75" s="22" t="s">
        <v>63</v>
      </c>
      <c r="C75" s="11">
        <v>101</v>
      </c>
      <c r="D75" s="12">
        <v>210</v>
      </c>
      <c r="E75" s="12">
        <v>100</v>
      </c>
      <c r="F75" s="14">
        <f t="shared" si="25"/>
        <v>0.47619047619047616</v>
      </c>
      <c r="G75" s="15">
        <f t="shared" si="26"/>
        <v>1.01</v>
      </c>
      <c r="H75" s="46">
        <v>0.92</v>
      </c>
      <c r="I75" s="12">
        <v>0</v>
      </c>
      <c r="J75" s="12">
        <v>0</v>
      </c>
      <c r="K75" s="12">
        <f t="shared" si="27"/>
        <v>0</v>
      </c>
      <c r="L75" s="14">
        <f t="shared" si="23"/>
        <v>0</v>
      </c>
      <c r="M75" s="11" t="str">
        <f t="shared" si="24"/>
        <v>-</v>
      </c>
    </row>
    <row r="76" spans="1:13" ht="16.5" customHeight="1" x14ac:dyDescent="0.2">
      <c r="B76" s="22" t="s">
        <v>57</v>
      </c>
      <c r="C76" s="11">
        <v>44</v>
      </c>
      <c r="D76" s="12">
        <v>29</v>
      </c>
      <c r="E76" s="12">
        <v>21</v>
      </c>
      <c r="F76" s="14">
        <f t="shared" si="25"/>
        <v>0.72413793103448276</v>
      </c>
      <c r="G76" s="15">
        <f t="shared" si="26"/>
        <v>2.0952380952380953</v>
      </c>
      <c r="H76" s="46">
        <v>1</v>
      </c>
      <c r="I76" s="12">
        <v>1</v>
      </c>
      <c r="J76" s="12">
        <v>0</v>
      </c>
      <c r="K76" s="12">
        <f t="shared" si="27"/>
        <v>1</v>
      </c>
      <c r="L76" s="14">
        <f t="shared" si="23"/>
        <v>4.7619047619047616E-2</v>
      </c>
      <c r="M76" s="11">
        <f t="shared" si="24"/>
        <v>44</v>
      </c>
    </row>
    <row r="77" spans="1:13" ht="16.5" customHeight="1" x14ac:dyDescent="0.2">
      <c r="B77" s="22" t="s">
        <v>64</v>
      </c>
      <c r="C77" s="11">
        <v>234</v>
      </c>
      <c r="D77" s="12">
        <v>183</v>
      </c>
      <c r="E77" s="12">
        <v>15</v>
      </c>
      <c r="F77" s="14">
        <f t="shared" si="25"/>
        <v>8.1967213114754092E-2</v>
      </c>
      <c r="G77" s="15">
        <f t="shared" si="26"/>
        <v>15.6</v>
      </c>
      <c r="H77" s="46">
        <v>0.1</v>
      </c>
      <c r="I77" s="12">
        <v>2</v>
      </c>
      <c r="J77" s="12">
        <v>1</v>
      </c>
      <c r="K77" s="12">
        <f t="shared" si="27"/>
        <v>3</v>
      </c>
      <c r="L77" s="14">
        <f t="shared" si="23"/>
        <v>0.2</v>
      </c>
      <c r="M77" s="11">
        <f t="shared" si="24"/>
        <v>78</v>
      </c>
    </row>
    <row r="78" spans="1:13" ht="16.5" customHeight="1" x14ac:dyDescent="0.2">
      <c r="B78" s="16" t="s">
        <v>23</v>
      </c>
      <c r="C78" s="17">
        <f>SUM(C70:C77)</f>
        <v>7793</v>
      </c>
      <c r="D78" s="18">
        <f>SUM(D70:D77)</f>
        <v>11652</v>
      </c>
      <c r="E78" s="18">
        <f>SUM(E70:E77)</f>
        <v>4900</v>
      </c>
      <c r="F78" s="20">
        <f t="shared" si="25"/>
        <v>0.42052866460693444</v>
      </c>
      <c r="G78" s="21">
        <f>C78/E78</f>
        <v>1.5904081632653062</v>
      </c>
      <c r="H78" s="48">
        <v>0.85</v>
      </c>
      <c r="I78" s="18">
        <f>SUM(I70:I77)</f>
        <v>28</v>
      </c>
      <c r="J78" s="18">
        <f>SUM(J70:J77)</f>
        <v>27</v>
      </c>
      <c r="K78" s="18">
        <f>SUM(K70:K77)</f>
        <v>55</v>
      </c>
      <c r="L78" s="20">
        <f t="shared" si="23"/>
        <v>1.1224489795918367E-2</v>
      </c>
      <c r="M78" s="17">
        <f>C78/K78</f>
        <v>141.69090909090909</v>
      </c>
    </row>
    <row r="80" spans="1:13" ht="16.5" customHeight="1" x14ac:dyDescent="0.2">
      <c r="B80" s="356" t="s">
        <v>56</v>
      </c>
      <c r="C80" s="356"/>
      <c r="D80" s="356"/>
      <c r="E80" s="356"/>
      <c r="F80" s="356"/>
      <c r="G80" s="356"/>
      <c r="H80" s="356"/>
      <c r="I80" s="356"/>
      <c r="J80" s="356"/>
      <c r="K80" s="356"/>
      <c r="L80" s="356"/>
    </row>
    <row r="81" spans="2:12" ht="16.5" customHeight="1" x14ac:dyDescent="0.2"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</row>
    <row r="83" spans="2:12" ht="16.5" customHeight="1" x14ac:dyDescent="0.2">
      <c r="B83" s="353" t="s">
        <v>82</v>
      </c>
      <c r="C83" s="354"/>
      <c r="D83" s="354"/>
      <c r="E83" s="354"/>
      <c r="F83" s="354"/>
      <c r="G83" s="354"/>
      <c r="H83" s="354"/>
      <c r="I83" s="354"/>
      <c r="J83" s="355"/>
    </row>
    <row r="84" spans="2:12" ht="16.5" customHeight="1" x14ac:dyDescent="0.2">
      <c r="B84" s="43" t="s">
        <v>35</v>
      </c>
      <c r="C84" s="43" t="s">
        <v>36</v>
      </c>
      <c r="D84" s="43" t="s">
        <v>37</v>
      </c>
      <c r="E84" s="43" t="s">
        <v>8</v>
      </c>
      <c r="F84" s="43" t="s">
        <v>18</v>
      </c>
      <c r="G84" s="43" t="s">
        <v>19</v>
      </c>
      <c r="H84" s="43" t="s">
        <v>2</v>
      </c>
      <c r="I84" s="43" t="s">
        <v>5</v>
      </c>
      <c r="J84" s="43" t="s">
        <v>38</v>
      </c>
    </row>
    <row r="85" spans="2:12" ht="16.5" customHeight="1" x14ac:dyDescent="0.2">
      <c r="B85" s="50" t="s">
        <v>55</v>
      </c>
      <c r="C85" s="45">
        <v>5863</v>
      </c>
      <c r="D85" s="51">
        <v>255647</v>
      </c>
      <c r="E85" s="51">
        <v>1053</v>
      </c>
      <c r="F85" s="46">
        <f>E85/D85</f>
        <v>4.1189609109436058E-3</v>
      </c>
      <c r="G85" s="52">
        <f>C85/E85</f>
        <v>5.5679012345679011</v>
      </c>
      <c r="H85" s="50">
        <v>46</v>
      </c>
      <c r="I85" s="45">
        <f>IFERROR(C85/H85,"-")</f>
        <v>127.45652173913044</v>
      </c>
      <c r="J85" s="46">
        <f t="shared" ref="J85:J92" si="28">H85/E85</f>
        <v>4.3684710351377019E-2</v>
      </c>
    </row>
    <row r="86" spans="2:12" ht="16.5" customHeight="1" x14ac:dyDescent="0.2">
      <c r="B86" s="50" t="s">
        <v>79</v>
      </c>
      <c r="C86" s="45">
        <v>5862</v>
      </c>
      <c r="D86" s="51">
        <v>193869</v>
      </c>
      <c r="E86" s="51">
        <v>833</v>
      </c>
      <c r="F86" s="46">
        <f t="shared" ref="F86:F92" si="29">E86/D86</f>
        <v>4.2967158235715872E-3</v>
      </c>
      <c r="G86" s="52">
        <f t="shared" ref="G86:G92" si="30">C86/E86</f>
        <v>7.0372148859543815</v>
      </c>
      <c r="H86" s="50">
        <v>39</v>
      </c>
      <c r="I86" s="45">
        <f t="shared" ref="I86:I91" si="31">IFERROR(C86/H86,"-")</f>
        <v>150.30769230769232</v>
      </c>
      <c r="J86" s="46">
        <f t="shared" si="28"/>
        <v>4.6818727490996401E-2</v>
      </c>
    </row>
    <row r="87" spans="2:12" ht="16.5" customHeight="1" x14ac:dyDescent="0.2">
      <c r="B87" s="50" t="s">
        <v>214</v>
      </c>
      <c r="C87" s="45">
        <v>4676</v>
      </c>
      <c r="D87" s="51">
        <v>164693</v>
      </c>
      <c r="E87" s="51">
        <v>761</v>
      </c>
      <c r="F87" s="46">
        <f t="shared" si="29"/>
        <v>4.6207185490579443E-3</v>
      </c>
      <c r="G87" s="52">
        <f t="shared" si="30"/>
        <v>6.1445466491458607</v>
      </c>
      <c r="H87" s="50">
        <v>36</v>
      </c>
      <c r="I87" s="45">
        <f t="shared" si="31"/>
        <v>129.88888888888889</v>
      </c>
      <c r="J87" s="46">
        <f t="shared" si="28"/>
        <v>4.7306176084099871E-2</v>
      </c>
    </row>
    <row r="88" spans="2:12" ht="16.5" customHeight="1" x14ac:dyDescent="0.2">
      <c r="B88" s="50" t="s">
        <v>81</v>
      </c>
      <c r="C88" s="45">
        <v>4642</v>
      </c>
      <c r="D88" s="51">
        <v>169625</v>
      </c>
      <c r="E88" s="51">
        <v>735</v>
      </c>
      <c r="F88" s="46">
        <f t="shared" si="29"/>
        <v>4.3330876934414148E-3</v>
      </c>
      <c r="G88" s="52">
        <f t="shared" si="30"/>
        <v>6.315646258503401</v>
      </c>
      <c r="H88" s="50">
        <v>40</v>
      </c>
      <c r="I88" s="45">
        <f t="shared" si="31"/>
        <v>116.05</v>
      </c>
      <c r="J88" s="46">
        <f t="shared" si="28"/>
        <v>5.4421768707482991E-2</v>
      </c>
    </row>
    <row r="89" spans="2:12" ht="16.5" customHeight="1" x14ac:dyDescent="0.2">
      <c r="B89" s="50" t="s">
        <v>80</v>
      </c>
      <c r="C89" s="45">
        <v>4336</v>
      </c>
      <c r="D89" s="51">
        <v>99925</v>
      </c>
      <c r="E89" s="51">
        <v>410</v>
      </c>
      <c r="F89" s="46">
        <f t="shared" si="29"/>
        <v>4.1030773079809854E-3</v>
      </c>
      <c r="G89" s="52">
        <f t="shared" si="30"/>
        <v>10.575609756097561</v>
      </c>
      <c r="H89" s="50">
        <v>16</v>
      </c>
      <c r="I89" s="45">
        <f t="shared" si="31"/>
        <v>271</v>
      </c>
      <c r="J89" s="46">
        <f t="shared" si="28"/>
        <v>3.9024390243902439E-2</v>
      </c>
    </row>
    <row r="90" spans="2:12" ht="16.5" customHeight="1" x14ac:dyDescent="0.2">
      <c r="B90" s="50" t="s">
        <v>215</v>
      </c>
      <c r="C90" s="45">
        <v>1032</v>
      </c>
      <c r="D90" s="51">
        <v>27297</v>
      </c>
      <c r="E90" s="51">
        <v>109</v>
      </c>
      <c r="F90" s="46">
        <f t="shared" si="29"/>
        <v>3.9931127962779794E-3</v>
      </c>
      <c r="G90" s="52">
        <f t="shared" si="30"/>
        <v>9.4678899082568808</v>
      </c>
      <c r="H90" s="50">
        <v>1</v>
      </c>
      <c r="I90" s="45">
        <f t="shared" si="31"/>
        <v>1032</v>
      </c>
      <c r="J90" s="46">
        <f t="shared" si="28"/>
        <v>9.1743119266055051E-3</v>
      </c>
    </row>
    <row r="91" spans="2:12" ht="16.5" customHeight="1" x14ac:dyDescent="0.2">
      <c r="B91" s="50" t="s">
        <v>267</v>
      </c>
      <c r="C91" s="45">
        <v>805</v>
      </c>
      <c r="D91" s="51">
        <v>21323</v>
      </c>
      <c r="E91" s="51">
        <v>100</v>
      </c>
      <c r="F91" s="46">
        <f t="shared" si="29"/>
        <v>4.6897716081226847E-3</v>
      </c>
      <c r="G91" s="52">
        <f t="shared" si="30"/>
        <v>8.0500000000000007</v>
      </c>
      <c r="H91" s="50">
        <v>3</v>
      </c>
      <c r="I91" s="45">
        <f t="shared" si="31"/>
        <v>268.33333333333331</v>
      </c>
      <c r="J91" s="46">
        <f t="shared" si="28"/>
        <v>0.03</v>
      </c>
    </row>
    <row r="92" spans="2:12" ht="16.5" customHeight="1" x14ac:dyDescent="0.2">
      <c r="B92" s="53" t="s">
        <v>23</v>
      </c>
      <c r="C92" s="54">
        <f>SUM(C85:C91)</f>
        <v>27216</v>
      </c>
      <c r="D92" s="55">
        <f>SUM(D85:D91)</f>
        <v>932379</v>
      </c>
      <c r="E92" s="55">
        <f>SUM(E85:E91)</f>
        <v>4001</v>
      </c>
      <c r="F92" s="56">
        <f t="shared" si="29"/>
        <v>4.2911734391272221E-3</v>
      </c>
      <c r="G92" s="57">
        <f t="shared" si="30"/>
        <v>6.8022994251437137</v>
      </c>
      <c r="H92" s="55">
        <f>SUM(H85:H91)</f>
        <v>181</v>
      </c>
      <c r="I92" s="54">
        <f t="shared" ref="I92" si="32">C92/H92</f>
        <v>150.3646408839779</v>
      </c>
      <c r="J92" s="56">
        <f t="shared" si="28"/>
        <v>4.5238690327418146E-2</v>
      </c>
    </row>
    <row r="94" spans="2:12" ht="12.75" x14ac:dyDescent="0.2"/>
    <row r="95" spans="2:12" ht="16.5" customHeight="1" x14ac:dyDescent="0.2">
      <c r="B95" s="351" t="s">
        <v>83</v>
      </c>
      <c r="C95" s="351"/>
      <c r="D95" s="351"/>
      <c r="E95" s="351"/>
      <c r="F95" s="351"/>
      <c r="G95" s="351"/>
      <c r="H95" s="351"/>
      <c r="I95" s="351"/>
      <c r="J95" s="351"/>
    </row>
    <row r="96" spans="2:12" ht="16.5" customHeight="1" x14ac:dyDescent="0.2">
      <c r="B96" s="351"/>
      <c r="C96" s="351"/>
      <c r="D96" s="351"/>
      <c r="E96" s="351"/>
      <c r="F96" s="351"/>
      <c r="G96" s="351"/>
      <c r="H96" s="351"/>
      <c r="I96" s="351"/>
      <c r="J96" s="351"/>
    </row>
    <row r="98" spans="2:10" ht="16.5" customHeight="1" x14ac:dyDescent="0.2">
      <c r="B98" s="353" t="s">
        <v>306</v>
      </c>
      <c r="C98" s="354"/>
      <c r="D98" s="354"/>
      <c r="E98" s="354"/>
      <c r="F98" s="354"/>
      <c r="G98" s="354"/>
      <c r="H98" s="354"/>
      <c r="I98" s="354"/>
      <c r="J98" s="355"/>
    </row>
    <row r="99" spans="2:10" ht="16.5" customHeight="1" x14ac:dyDescent="0.2">
      <c r="B99" s="43" t="s">
        <v>35</v>
      </c>
      <c r="C99" s="43" t="s">
        <v>36</v>
      </c>
      <c r="D99" s="43" t="s">
        <v>37</v>
      </c>
      <c r="E99" s="43" t="s">
        <v>8</v>
      </c>
      <c r="F99" s="43" t="s">
        <v>18</v>
      </c>
      <c r="G99" s="43" t="s">
        <v>19</v>
      </c>
      <c r="H99" s="43" t="s">
        <v>2</v>
      </c>
      <c r="I99" s="43" t="s">
        <v>5</v>
      </c>
      <c r="J99" s="43" t="s">
        <v>38</v>
      </c>
    </row>
    <row r="100" spans="2:10" ht="16.5" customHeight="1" x14ac:dyDescent="0.2">
      <c r="B100" s="50" t="s">
        <v>168</v>
      </c>
      <c r="C100" s="45">
        <v>1760</v>
      </c>
      <c r="D100" s="51">
        <v>48887</v>
      </c>
      <c r="E100" s="51">
        <v>169</v>
      </c>
      <c r="F100" s="46">
        <f>E100/D100</f>
        <v>3.4569517458629085E-3</v>
      </c>
      <c r="G100" s="52">
        <f>C100/E100</f>
        <v>10.414201183431953</v>
      </c>
      <c r="H100" s="50">
        <v>6</v>
      </c>
      <c r="I100" s="45">
        <f>IFERROR(C100/H100,"-")</f>
        <v>293.33333333333331</v>
      </c>
      <c r="J100" s="46">
        <f t="shared" ref="J100:J103" si="33">H100/E100</f>
        <v>3.5502958579881658E-2</v>
      </c>
    </row>
    <row r="101" spans="2:10" ht="16.5" customHeight="1" x14ac:dyDescent="0.2">
      <c r="B101" s="50" t="s">
        <v>196</v>
      </c>
      <c r="C101" s="45">
        <v>9670</v>
      </c>
      <c r="D101" s="51">
        <v>297841</v>
      </c>
      <c r="E101" s="51">
        <v>1661</v>
      </c>
      <c r="F101" s="46">
        <f t="shared" ref="F101:F103" si="34">E101/D101</f>
        <v>5.5768010448527909E-3</v>
      </c>
      <c r="G101" s="52">
        <f t="shared" ref="G101:G103" si="35">C101/E101</f>
        <v>5.8217940999397957</v>
      </c>
      <c r="H101" s="50">
        <v>64</v>
      </c>
      <c r="I101" s="45">
        <f t="shared" ref="I101:I102" si="36">IFERROR(C101/H101,"-")</f>
        <v>151.09375</v>
      </c>
      <c r="J101" s="46">
        <f t="shared" si="33"/>
        <v>3.8531005418422637E-2</v>
      </c>
    </row>
    <row r="102" spans="2:10" ht="16.5" customHeight="1" x14ac:dyDescent="0.2">
      <c r="B102" s="50" t="s">
        <v>170</v>
      </c>
      <c r="C102" s="45">
        <v>15786</v>
      </c>
      <c r="D102" s="51">
        <v>585651</v>
      </c>
      <c r="E102" s="51">
        <v>2171</v>
      </c>
      <c r="F102" s="46">
        <f t="shared" si="34"/>
        <v>3.7069859011595644E-3</v>
      </c>
      <c r="G102" s="52">
        <f t="shared" si="35"/>
        <v>7.2713035467526481</v>
      </c>
      <c r="H102" s="50">
        <v>111</v>
      </c>
      <c r="I102" s="45">
        <f t="shared" si="36"/>
        <v>142.21621621621622</v>
      </c>
      <c r="J102" s="46">
        <f t="shared" si="33"/>
        <v>5.1128512206356516E-2</v>
      </c>
    </row>
    <row r="103" spans="2:10" ht="16.5" customHeight="1" x14ac:dyDescent="0.2">
      <c r="B103" s="53" t="s">
        <v>23</v>
      </c>
      <c r="C103" s="54">
        <f>SUM(C100:C102)</f>
        <v>27216</v>
      </c>
      <c r="D103" s="55">
        <f>SUM(D100:D102)</f>
        <v>932379</v>
      </c>
      <c r="E103" s="55">
        <f>SUM(E100:E102)</f>
        <v>4001</v>
      </c>
      <c r="F103" s="56">
        <f t="shared" si="34"/>
        <v>4.2911734391272221E-3</v>
      </c>
      <c r="G103" s="57">
        <f t="shared" si="35"/>
        <v>6.8022994251437137</v>
      </c>
      <c r="H103" s="55">
        <f>SUM(H100:H102)</f>
        <v>181</v>
      </c>
      <c r="I103" s="54">
        <f t="shared" ref="I103" si="37">C103/H103</f>
        <v>150.3646408839779</v>
      </c>
      <c r="J103" s="56">
        <f t="shared" si="33"/>
        <v>4.5238690327418146E-2</v>
      </c>
    </row>
    <row r="106" spans="2:10" ht="16.5" customHeight="1" x14ac:dyDescent="0.2">
      <c r="B106" s="353" t="s">
        <v>307</v>
      </c>
      <c r="C106" s="354"/>
      <c r="D106" s="354"/>
      <c r="E106" s="354"/>
      <c r="F106" s="354"/>
      <c r="G106" s="354"/>
      <c r="H106" s="354"/>
      <c r="I106" s="354"/>
      <c r="J106" s="355"/>
    </row>
    <row r="107" spans="2:10" ht="16.5" customHeight="1" x14ac:dyDescent="0.2">
      <c r="B107" s="43" t="s">
        <v>35</v>
      </c>
      <c r="C107" s="43" t="s">
        <v>36</v>
      </c>
      <c r="D107" s="43" t="s">
        <v>37</v>
      </c>
      <c r="E107" s="43" t="s">
        <v>8</v>
      </c>
      <c r="F107" s="43" t="s">
        <v>18</v>
      </c>
      <c r="G107" s="43" t="s">
        <v>19</v>
      </c>
      <c r="H107" s="43" t="s">
        <v>2</v>
      </c>
      <c r="I107" s="43" t="s">
        <v>5</v>
      </c>
      <c r="J107" s="43" t="s">
        <v>38</v>
      </c>
    </row>
    <row r="108" spans="2:10" ht="16.5" customHeight="1" x14ac:dyDescent="0.2">
      <c r="B108" s="50" t="s">
        <v>119</v>
      </c>
      <c r="C108" s="45">
        <v>21574</v>
      </c>
      <c r="D108" s="51">
        <v>779405</v>
      </c>
      <c r="E108" s="51">
        <v>2813</v>
      </c>
      <c r="F108" s="46">
        <f>E108/D108</f>
        <v>3.6091634002861158E-3</v>
      </c>
      <c r="G108" s="52">
        <f>C108/E108</f>
        <v>7.6693921080696761</v>
      </c>
      <c r="H108" s="50">
        <v>141</v>
      </c>
      <c r="I108" s="45">
        <f>IFERROR(C108/H108,"-")</f>
        <v>153.00709219858157</v>
      </c>
      <c r="J108" s="46">
        <f t="shared" ref="J108:J110" si="38">H108/E108</f>
        <v>5.0124422324920016E-2</v>
      </c>
    </row>
    <row r="109" spans="2:10" ht="16.5" customHeight="1" x14ac:dyDescent="0.2">
      <c r="B109" s="50" t="s">
        <v>120</v>
      </c>
      <c r="C109" s="45">
        <v>5642</v>
      </c>
      <c r="D109" s="51">
        <v>152974</v>
      </c>
      <c r="E109" s="51">
        <v>1188</v>
      </c>
      <c r="F109" s="46">
        <f t="shared" ref="F109:F110" si="39">E109/D109</f>
        <v>7.7660255991214193E-3</v>
      </c>
      <c r="G109" s="52">
        <f t="shared" ref="G109:G110" si="40">C109/E109</f>
        <v>4.7491582491582491</v>
      </c>
      <c r="H109" s="50">
        <v>40</v>
      </c>
      <c r="I109" s="45">
        <f t="shared" ref="I109" si="41">IFERROR(C109/H109,"-")</f>
        <v>141.05000000000001</v>
      </c>
      <c r="J109" s="46">
        <f t="shared" si="38"/>
        <v>3.3670033670033669E-2</v>
      </c>
    </row>
    <row r="110" spans="2:10" ht="16.5" customHeight="1" x14ac:dyDescent="0.2">
      <c r="B110" s="53" t="s">
        <v>23</v>
      </c>
      <c r="C110" s="54">
        <f>SUM(C108:C109)</f>
        <v>27216</v>
      </c>
      <c r="D110" s="55">
        <f>SUM(D108:D109)</f>
        <v>932379</v>
      </c>
      <c r="E110" s="55">
        <f>SUM(E108:E109)</f>
        <v>4001</v>
      </c>
      <c r="F110" s="56">
        <f t="shared" si="39"/>
        <v>4.2911734391272221E-3</v>
      </c>
      <c r="G110" s="57">
        <f t="shared" si="40"/>
        <v>6.8022994251437137</v>
      </c>
      <c r="H110" s="55">
        <f>SUM(H108:H109)</f>
        <v>181</v>
      </c>
      <c r="I110" s="54">
        <f t="shared" ref="I110" si="42">C110/H110</f>
        <v>150.3646408839779</v>
      </c>
      <c r="J110" s="56">
        <f t="shared" si="38"/>
        <v>4.5238690327418146E-2</v>
      </c>
    </row>
    <row r="113" spans="1:10" ht="16.5" customHeight="1" x14ac:dyDescent="0.2">
      <c r="B113" s="351" t="s">
        <v>39</v>
      </c>
      <c r="C113" s="351"/>
      <c r="D113" s="351"/>
      <c r="E113" s="351"/>
      <c r="F113" s="351"/>
      <c r="G113" s="351"/>
      <c r="H113" s="351"/>
      <c r="I113" s="351"/>
      <c r="J113" s="351"/>
    </row>
    <row r="114" spans="1:10" ht="16.5" customHeight="1" x14ac:dyDescent="0.2">
      <c r="B114" s="351"/>
      <c r="C114" s="351"/>
      <c r="D114" s="351"/>
      <c r="E114" s="351"/>
      <c r="F114" s="351"/>
      <c r="G114" s="351"/>
      <c r="H114" s="351"/>
      <c r="I114" s="351"/>
      <c r="J114" s="351"/>
    </row>
    <row r="116" spans="1:10" ht="16.5" customHeight="1" x14ac:dyDescent="0.2">
      <c r="B116" s="352" t="s">
        <v>39</v>
      </c>
      <c r="C116" s="352"/>
      <c r="D116" s="352"/>
      <c r="E116" s="352"/>
      <c r="F116" s="352"/>
      <c r="G116" s="352"/>
      <c r="H116" s="352"/>
      <c r="I116" s="352"/>
      <c r="J116" s="352"/>
    </row>
    <row r="117" spans="1:10" ht="16.5" customHeight="1" x14ac:dyDescent="0.2">
      <c r="B117" s="30" t="s">
        <v>40</v>
      </c>
      <c r="C117" s="31" t="s">
        <v>27</v>
      </c>
      <c r="D117" s="31" t="s">
        <v>2</v>
      </c>
      <c r="E117" s="31" t="s">
        <v>5</v>
      </c>
      <c r="F117" s="31" t="s">
        <v>41</v>
      </c>
      <c r="G117" s="31" t="s">
        <v>42</v>
      </c>
      <c r="H117" s="31" t="s">
        <v>43</v>
      </c>
      <c r="I117" s="31" t="s">
        <v>44</v>
      </c>
      <c r="J117" s="32" t="s">
        <v>45</v>
      </c>
    </row>
    <row r="118" spans="1:10" ht="16.5" customHeight="1" x14ac:dyDescent="0.2">
      <c r="A118" s="179" t="s">
        <v>149</v>
      </c>
      <c r="B118" s="33" t="str">
        <f>B10</f>
        <v>YOU TUBE - ימי מכירות VZ</v>
      </c>
      <c r="C118" s="34">
        <f>E10</f>
        <v>0</v>
      </c>
      <c r="D118" s="35">
        <f>L45</f>
        <v>0</v>
      </c>
      <c r="E118" s="34" t="str">
        <f>IFERROR(C118/D118,"-")</f>
        <v>-</v>
      </c>
      <c r="F118" s="35">
        <v>0</v>
      </c>
      <c r="G118" s="35">
        <v>0</v>
      </c>
      <c r="H118" s="34" t="str">
        <f t="shared" ref="H118:H131" si="43">IFERROR(C118/G118,"-")</f>
        <v>-</v>
      </c>
      <c r="I118" s="35">
        <v>0</v>
      </c>
      <c r="J118" s="34" t="str">
        <f t="shared" ref="J118:J132" si="44">IFERROR(C118/I118,"-")</f>
        <v>-</v>
      </c>
    </row>
    <row r="119" spans="1:10" ht="16.5" customHeight="1" x14ac:dyDescent="0.2">
      <c r="A119" s="178" t="s">
        <v>148</v>
      </c>
      <c r="B119" s="33" t="str">
        <f>B11</f>
        <v>YOU TUBE - Formentor  VZ</v>
      </c>
      <c r="C119" s="34">
        <f>E11</f>
        <v>10684</v>
      </c>
      <c r="D119" s="35">
        <f>L46</f>
        <v>2</v>
      </c>
      <c r="E119" s="34">
        <f t="shared" ref="E119:E121" si="45">IFERROR(C119/D119,"-")</f>
        <v>5342</v>
      </c>
      <c r="F119" s="35">
        <v>1</v>
      </c>
      <c r="G119" s="35">
        <v>1</v>
      </c>
      <c r="H119" s="34">
        <f t="shared" si="43"/>
        <v>10684</v>
      </c>
      <c r="I119" s="35">
        <v>0</v>
      </c>
      <c r="J119" s="34" t="str">
        <f t="shared" si="44"/>
        <v>-</v>
      </c>
    </row>
    <row r="120" spans="1:10" ht="16.5" customHeight="1" x14ac:dyDescent="0.2">
      <c r="A120" s="179" t="s">
        <v>149</v>
      </c>
      <c r="B120" s="33" t="str">
        <f>B12</f>
        <v>IDX - VIDEO -  ימי מכירות VZ</v>
      </c>
      <c r="C120" s="34">
        <f>E12</f>
        <v>0</v>
      </c>
      <c r="D120" s="35">
        <f>L47</f>
        <v>0</v>
      </c>
      <c r="E120" s="34" t="str">
        <f t="shared" si="45"/>
        <v>-</v>
      </c>
      <c r="F120" s="35">
        <v>0</v>
      </c>
      <c r="G120" s="35">
        <v>0</v>
      </c>
      <c r="H120" s="34" t="str">
        <f t="shared" si="43"/>
        <v>-</v>
      </c>
      <c r="I120" s="35">
        <v>0</v>
      </c>
      <c r="J120" s="34" t="str">
        <f t="shared" si="44"/>
        <v>-</v>
      </c>
    </row>
    <row r="121" spans="1:10" ht="16.5" customHeight="1" x14ac:dyDescent="0.2">
      <c r="A121" s="178" t="s">
        <v>148</v>
      </c>
      <c r="B121" s="33" t="str">
        <f>B13</f>
        <v>IDX - VIDEO - Formentor  VZ</v>
      </c>
      <c r="C121" s="34">
        <f>E13</f>
        <v>4048</v>
      </c>
      <c r="D121" s="35">
        <f>L48</f>
        <v>1</v>
      </c>
      <c r="E121" s="34">
        <f t="shared" si="45"/>
        <v>4048</v>
      </c>
      <c r="F121" s="35">
        <v>0</v>
      </c>
      <c r="G121" s="35">
        <v>0</v>
      </c>
      <c r="H121" s="34" t="str">
        <f t="shared" si="43"/>
        <v>-</v>
      </c>
      <c r="I121" s="35">
        <v>0</v>
      </c>
      <c r="J121" s="34" t="str">
        <f t="shared" si="44"/>
        <v>-</v>
      </c>
    </row>
    <row r="122" spans="1:10" ht="16.5" customHeight="1" x14ac:dyDescent="0.2">
      <c r="A122" s="178" t="s">
        <v>148</v>
      </c>
      <c r="B122" s="33" t="str">
        <f>B14</f>
        <v>IDX - STATIC</v>
      </c>
      <c r="C122" s="34">
        <f>E14</f>
        <v>4573</v>
      </c>
      <c r="D122" s="35">
        <f>J53</f>
        <v>2</v>
      </c>
      <c r="E122" s="34">
        <f t="shared" ref="E122:E131" si="46">IFERROR(C122/D122,"-")</f>
        <v>2286.5</v>
      </c>
      <c r="F122" s="35">
        <v>0</v>
      </c>
      <c r="G122" s="35">
        <v>0</v>
      </c>
      <c r="H122" s="34" t="str">
        <f t="shared" si="43"/>
        <v>-</v>
      </c>
      <c r="I122" s="35">
        <v>0</v>
      </c>
      <c r="J122" s="34" t="str">
        <f t="shared" si="44"/>
        <v>-</v>
      </c>
    </row>
    <row r="123" spans="1:10" ht="16.5" customHeight="1" x14ac:dyDescent="0.2">
      <c r="A123" s="179" t="s">
        <v>149</v>
      </c>
      <c r="B123" s="33" t="str">
        <f t="shared" ref="B123:B131" si="47">B15</f>
        <v>FB LEAD GEN - OXILON - high income earners</v>
      </c>
      <c r="C123" s="34">
        <f t="shared" ref="C123:C131" si="48">E15</f>
        <v>1032</v>
      </c>
      <c r="D123" s="35">
        <f t="shared" ref="D123:D131" si="49">E28</f>
        <v>1</v>
      </c>
      <c r="E123" s="34">
        <f t="shared" si="46"/>
        <v>1032</v>
      </c>
      <c r="F123" s="35">
        <v>0</v>
      </c>
      <c r="G123" s="35">
        <v>0</v>
      </c>
      <c r="H123" s="34" t="str">
        <f t="shared" si="43"/>
        <v>-</v>
      </c>
      <c r="I123" s="35">
        <v>0</v>
      </c>
      <c r="J123" s="34" t="str">
        <f t="shared" si="44"/>
        <v>-</v>
      </c>
    </row>
    <row r="124" spans="1:10" ht="16.5" customHeight="1" x14ac:dyDescent="0.2">
      <c r="A124" s="178" t="s">
        <v>148</v>
      </c>
      <c r="B124" s="33" t="str">
        <f t="shared" si="47"/>
        <v>FB LEAD GEN - REMARKETING SPORT 5 VIDEOS</v>
      </c>
      <c r="C124" s="34">
        <f t="shared" si="48"/>
        <v>4676</v>
      </c>
      <c r="D124" s="35">
        <f t="shared" si="49"/>
        <v>36</v>
      </c>
      <c r="E124" s="34">
        <f t="shared" si="46"/>
        <v>129.88888888888889</v>
      </c>
      <c r="F124" s="35">
        <v>8</v>
      </c>
      <c r="G124" s="35">
        <v>5</v>
      </c>
      <c r="H124" s="34">
        <f t="shared" si="43"/>
        <v>935.2</v>
      </c>
      <c r="I124" s="35">
        <v>0</v>
      </c>
      <c r="J124" s="34" t="str">
        <f t="shared" si="44"/>
        <v>-</v>
      </c>
    </row>
    <row r="125" spans="1:10" ht="16.5" customHeight="1" x14ac:dyDescent="0.2">
      <c r="A125" s="178" t="s">
        <v>148</v>
      </c>
      <c r="B125" s="33" t="str">
        <f t="shared" si="47"/>
        <v>FB LEAD GEN - DATA</v>
      </c>
      <c r="C125" s="34">
        <f t="shared" si="48"/>
        <v>4336</v>
      </c>
      <c r="D125" s="35">
        <f t="shared" si="49"/>
        <v>16</v>
      </c>
      <c r="E125" s="34">
        <f t="shared" si="46"/>
        <v>271</v>
      </c>
      <c r="F125" s="35">
        <v>7</v>
      </c>
      <c r="G125" s="35">
        <v>2</v>
      </c>
      <c r="H125" s="34">
        <f t="shared" si="43"/>
        <v>2168</v>
      </c>
      <c r="I125" s="35">
        <v>0</v>
      </c>
      <c r="J125" s="34" t="str">
        <f t="shared" si="44"/>
        <v>-</v>
      </c>
    </row>
    <row r="126" spans="1:10" ht="16.5" customHeight="1" x14ac:dyDescent="0.2">
      <c r="A126" s="178" t="s">
        <v>148</v>
      </c>
      <c r="B126" s="33" t="str">
        <f t="shared" si="47"/>
        <v>FB LEAD GEN - WIDE</v>
      </c>
      <c r="C126" s="34">
        <f t="shared" si="48"/>
        <v>5862</v>
      </c>
      <c r="D126" s="35">
        <f t="shared" si="49"/>
        <v>39</v>
      </c>
      <c r="E126" s="34">
        <f t="shared" si="46"/>
        <v>150.30769230769232</v>
      </c>
      <c r="F126" s="35">
        <v>14</v>
      </c>
      <c r="G126" s="35">
        <v>5</v>
      </c>
      <c r="H126" s="34">
        <f t="shared" si="43"/>
        <v>1172.4000000000001</v>
      </c>
      <c r="I126" s="35">
        <v>0</v>
      </c>
      <c r="J126" s="34" t="str">
        <f t="shared" si="44"/>
        <v>-</v>
      </c>
    </row>
    <row r="127" spans="1:10" ht="16.5" customHeight="1" x14ac:dyDescent="0.2">
      <c r="A127" s="178" t="s">
        <v>148</v>
      </c>
      <c r="B127" s="33" t="str">
        <f t="shared" si="47"/>
        <v>FB LEAD GEN - INMARKET competitors</v>
      </c>
      <c r="C127" s="34">
        <f t="shared" si="48"/>
        <v>4642</v>
      </c>
      <c r="D127" s="35">
        <f t="shared" si="49"/>
        <v>40</v>
      </c>
      <c r="E127" s="34">
        <f t="shared" si="46"/>
        <v>116.05</v>
      </c>
      <c r="F127" s="35">
        <v>11</v>
      </c>
      <c r="G127" s="35">
        <v>3</v>
      </c>
      <c r="H127" s="34">
        <f t="shared" si="43"/>
        <v>1547.3333333333333</v>
      </c>
      <c r="I127" s="35">
        <v>0</v>
      </c>
      <c r="J127" s="34" t="str">
        <f t="shared" si="44"/>
        <v>-</v>
      </c>
    </row>
    <row r="128" spans="1:10" ht="16.5" customHeight="1" x14ac:dyDescent="0.2">
      <c r="A128" s="178" t="s">
        <v>148</v>
      </c>
      <c r="B128" s="33" t="str">
        <f t="shared" si="47"/>
        <v>FB LEAD GEN - REMARKETING WEB</v>
      </c>
      <c r="C128" s="34">
        <f t="shared" si="48"/>
        <v>5863</v>
      </c>
      <c r="D128" s="35">
        <f t="shared" si="49"/>
        <v>46</v>
      </c>
      <c r="E128" s="34">
        <f t="shared" si="46"/>
        <v>127.45652173913044</v>
      </c>
      <c r="F128" s="35">
        <v>13</v>
      </c>
      <c r="G128" s="35">
        <v>3</v>
      </c>
      <c r="H128" s="34">
        <f t="shared" si="43"/>
        <v>1954.3333333333333</v>
      </c>
      <c r="I128" s="35">
        <v>0</v>
      </c>
      <c r="J128" s="34" t="str">
        <f t="shared" si="44"/>
        <v>-</v>
      </c>
    </row>
    <row r="129" spans="1:10" ht="16.5" customHeight="1" x14ac:dyDescent="0.2">
      <c r="A129" s="178" t="s">
        <v>148</v>
      </c>
      <c r="B129" s="33" t="str">
        <f t="shared" si="47"/>
        <v>FB LEAD GEN - LAL ORDERS FORMENTOR VZ</v>
      </c>
      <c r="C129" s="34">
        <f t="shared" si="48"/>
        <v>805</v>
      </c>
      <c r="D129" s="35">
        <f t="shared" si="49"/>
        <v>3</v>
      </c>
      <c r="E129" s="34">
        <f t="shared" si="46"/>
        <v>268.33333333333331</v>
      </c>
      <c r="F129" s="35">
        <v>0</v>
      </c>
      <c r="G129" s="35">
        <v>0</v>
      </c>
      <c r="H129" s="34" t="str">
        <f t="shared" si="43"/>
        <v>-</v>
      </c>
      <c r="I129" s="35">
        <v>0</v>
      </c>
      <c r="J129" s="34" t="str">
        <f t="shared" si="44"/>
        <v>-</v>
      </c>
    </row>
    <row r="130" spans="1:10" ht="16.5" customHeight="1" x14ac:dyDescent="0.2">
      <c r="A130" s="179" t="s">
        <v>149</v>
      </c>
      <c r="B130" s="33" t="str">
        <f t="shared" si="47"/>
        <v>FB LEAD GEN - OLD BUYERS SEAT</v>
      </c>
      <c r="C130" s="34">
        <f t="shared" si="48"/>
        <v>0</v>
      </c>
      <c r="D130" s="35">
        <f t="shared" si="49"/>
        <v>0</v>
      </c>
      <c r="E130" s="34" t="str">
        <f t="shared" si="46"/>
        <v>-</v>
      </c>
      <c r="F130" s="35">
        <v>0</v>
      </c>
      <c r="G130" s="35">
        <v>0</v>
      </c>
      <c r="H130" s="34" t="str">
        <f t="shared" si="43"/>
        <v>-</v>
      </c>
      <c r="I130" s="35">
        <v>0</v>
      </c>
      <c r="J130" s="34" t="str">
        <f t="shared" si="44"/>
        <v>-</v>
      </c>
    </row>
    <row r="131" spans="1:10" ht="16.5" customHeight="1" x14ac:dyDescent="0.2">
      <c r="A131" s="178" t="s">
        <v>148</v>
      </c>
      <c r="B131" s="33" t="str">
        <f t="shared" si="47"/>
        <v>search</v>
      </c>
      <c r="C131" s="34">
        <f t="shared" si="48"/>
        <v>7793</v>
      </c>
      <c r="D131" s="35">
        <f t="shared" si="49"/>
        <v>55</v>
      </c>
      <c r="E131" s="34">
        <f t="shared" si="46"/>
        <v>141.69090909090909</v>
      </c>
      <c r="F131" s="35">
        <v>20</v>
      </c>
      <c r="G131" s="35">
        <v>13</v>
      </c>
      <c r="H131" s="34">
        <f t="shared" si="43"/>
        <v>599.46153846153845</v>
      </c>
      <c r="I131" s="35">
        <v>4</v>
      </c>
      <c r="J131" s="34">
        <f t="shared" si="44"/>
        <v>1948.25</v>
      </c>
    </row>
    <row r="132" spans="1:10" ht="16.5" customHeight="1" x14ac:dyDescent="0.2">
      <c r="B132" s="36" t="s">
        <v>46</v>
      </c>
      <c r="C132" s="37">
        <f>SUM(C118:C131)</f>
        <v>54314</v>
      </c>
      <c r="D132" s="38">
        <f>SUM(D118:D131)</f>
        <v>241</v>
      </c>
      <c r="E132" s="37">
        <f>C132/D132</f>
        <v>225.36929460580913</v>
      </c>
      <c r="F132" s="38">
        <f>SUM(F118:F131)</f>
        <v>74</v>
      </c>
      <c r="G132" s="38">
        <f>SUM(G118:G131)</f>
        <v>32</v>
      </c>
      <c r="H132" s="37">
        <f>C132/G132</f>
        <v>1697.3125</v>
      </c>
      <c r="I132" s="38">
        <f>SUM(I118:I131)</f>
        <v>4</v>
      </c>
      <c r="J132" s="37">
        <f t="shared" si="44"/>
        <v>13578.5</v>
      </c>
    </row>
    <row r="136" spans="1:10" ht="16.5" customHeight="1" x14ac:dyDescent="0.2">
      <c r="B136" s="39" t="s">
        <v>47</v>
      </c>
      <c r="C136" s="39" t="s">
        <v>48</v>
      </c>
      <c r="D136" s="39" t="s">
        <v>49</v>
      </c>
    </row>
    <row r="137" spans="1:10" ht="16.5" customHeight="1" x14ac:dyDescent="0.2">
      <c r="B137" s="39" t="s">
        <v>50</v>
      </c>
      <c r="C137" s="40">
        <f>D132</f>
        <v>241</v>
      </c>
      <c r="D137" s="39"/>
    </row>
    <row r="138" spans="1:10" ht="16.5" customHeight="1" x14ac:dyDescent="0.2">
      <c r="B138" s="39" t="s">
        <v>51</v>
      </c>
      <c r="C138" s="40">
        <f>F132</f>
        <v>74</v>
      </c>
      <c r="D138" s="41">
        <f>C138/C137</f>
        <v>0.30705394190871371</v>
      </c>
    </row>
    <row r="139" spans="1:10" ht="16.5" customHeight="1" x14ac:dyDescent="0.2">
      <c r="B139" s="39" t="s">
        <v>52</v>
      </c>
      <c r="C139" s="40">
        <f>G132</f>
        <v>32</v>
      </c>
      <c r="D139" s="41">
        <f t="shared" ref="D139" si="50">C139/C138</f>
        <v>0.43243243243243246</v>
      </c>
    </row>
    <row r="140" spans="1:10" ht="16.5" customHeight="1" x14ac:dyDescent="0.2">
      <c r="B140" s="39" t="s">
        <v>44</v>
      </c>
      <c r="C140" s="40">
        <f>I132</f>
        <v>4</v>
      </c>
      <c r="D140" s="41">
        <f>C140/C139</f>
        <v>0.125</v>
      </c>
    </row>
    <row r="142" spans="1:10" ht="16.5" customHeight="1" x14ac:dyDescent="0.2">
      <c r="B142" s="64" t="s">
        <v>85</v>
      </c>
      <c r="C142" s="65">
        <v>52</v>
      </c>
    </row>
    <row r="143" spans="1:10" ht="16.5" customHeight="1" x14ac:dyDescent="0.2">
      <c r="B143" s="65" t="s">
        <v>86</v>
      </c>
      <c r="C143" s="66">
        <f>C140/C142</f>
        <v>7.6923076923076927E-2</v>
      </c>
    </row>
    <row r="144" spans="1:10" ht="16.5" customHeight="1" x14ac:dyDescent="0.2">
      <c r="E144" s="42"/>
    </row>
    <row r="146" spans="2:2" ht="16.5" customHeight="1" x14ac:dyDescent="0.2">
      <c r="B146" s="316" t="s">
        <v>308</v>
      </c>
    </row>
    <row r="147" spans="2:2" ht="16.5" customHeight="1" x14ac:dyDescent="0.2">
      <c r="B147" s="316" t="s">
        <v>309</v>
      </c>
    </row>
  </sheetData>
  <mergeCells count="15">
    <mergeCell ref="B113:J114"/>
    <mergeCell ref="B116:J116"/>
    <mergeCell ref="B56:L56"/>
    <mergeCell ref="B68:M68"/>
    <mergeCell ref="B80:L81"/>
    <mergeCell ref="B83:J83"/>
    <mergeCell ref="B95:J96"/>
    <mergeCell ref="B98:J98"/>
    <mergeCell ref="B51:J51"/>
    <mergeCell ref="B106:J106"/>
    <mergeCell ref="A1:A4"/>
    <mergeCell ref="B1:C4"/>
    <mergeCell ref="B8:F8"/>
    <mergeCell ref="B26:G26"/>
    <mergeCell ref="B40:M41"/>
  </mergeCells>
  <pageMargins left="0.7" right="0.7" top="0.75" bottom="0.75" header="0.3" footer="0.3"/>
  <pageSetup paperSize="9" scale="4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DB43-B7E3-449E-8A33-F9C05996C4E2}">
  <sheetPr>
    <outlinePr summaryBelow="0" summaryRight="0"/>
    <pageSetUpPr fitToPage="1"/>
  </sheetPr>
  <dimension ref="A1:O185"/>
  <sheetViews>
    <sheetView rightToLeft="1" tabSelected="1" workbookViewId="0">
      <selection activeCell="L8" sqref="L8"/>
    </sheetView>
  </sheetViews>
  <sheetFormatPr defaultColWidth="18" defaultRowHeight="16.5" customHeight="1" x14ac:dyDescent="0.2"/>
  <cols>
    <col min="1" max="1" width="12.28515625" style="1" customWidth="1"/>
    <col min="2" max="2" width="60.5703125" style="1" bestFit="1" customWidth="1"/>
    <col min="3" max="3" width="10.85546875" style="1" bestFit="1" customWidth="1"/>
    <col min="4" max="4" width="16.5703125" style="1" bestFit="1" customWidth="1"/>
    <col min="5" max="5" width="10.5703125" style="1" bestFit="1" customWidth="1"/>
    <col min="6" max="6" width="16.140625" style="1" bestFit="1" customWidth="1"/>
    <col min="7" max="7" width="15.85546875" style="1" bestFit="1" customWidth="1"/>
    <col min="8" max="8" width="12.85546875" style="1" bestFit="1" customWidth="1"/>
    <col min="9" max="9" width="13.42578125" style="1" bestFit="1" customWidth="1"/>
    <col min="10" max="10" width="16.140625" style="1" bestFit="1" customWidth="1"/>
    <col min="11" max="11" width="15.42578125" style="1" bestFit="1" customWidth="1"/>
    <col min="12" max="14" width="14.5703125" style="1" bestFit="1" customWidth="1"/>
    <col min="15" max="16384" width="18" style="1"/>
  </cols>
  <sheetData>
    <row r="1" spans="1:9" ht="16.5" customHeight="1" x14ac:dyDescent="0.2">
      <c r="A1" s="357"/>
      <c r="B1" s="358" t="s">
        <v>68</v>
      </c>
      <c r="C1" s="357"/>
      <c r="D1" s="2" t="s">
        <v>0</v>
      </c>
      <c r="E1" s="3">
        <v>45383</v>
      </c>
      <c r="F1" s="2" t="s">
        <v>1</v>
      </c>
      <c r="G1" s="4">
        <f>C31</f>
        <v>225000</v>
      </c>
      <c r="H1" s="2" t="s">
        <v>2</v>
      </c>
      <c r="I1" s="5">
        <f>E51+L63+J68</f>
        <v>373</v>
      </c>
    </row>
    <row r="2" spans="1:9" ht="16.5" customHeight="1" x14ac:dyDescent="0.2">
      <c r="A2" s="357"/>
      <c r="B2" s="357"/>
      <c r="C2" s="357"/>
      <c r="D2" s="2" t="s">
        <v>3</v>
      </c>
      <c r="E2" s="3">
        <v>45412</v>
      </c>
      <c r="F2" s="2" t="s">
        <v>4</v>
      </c>
      <c r="G2" s="4">
        <f>D31</f>
        <v>195652.17391304357</v>
      </c>
      <c r="H2" s="2" t="s">
        <v>5</v>
      </c>
      <c r="I2" s="4">
        <f>G3/I1</f>
        <v>245.87131367292224</v>
      </c>
    </row>
    <row r="3" spans="1:9" ht="16.5" customHeight="1" x14ac:dyDescent="0.2">
      <c r="A3" s="357"/>
      <c r="B3" s="357"/>
      <c r="C3" s="357"/>
      <c r="D3" s="2" t="s">
        <v>6</v>
      </c>
      <c r="E3" s="5">
        <f>E2-E4+1</f>
        <v>16</v>
      </c>
      <c r="F3" s="2" t="s">
        <v>7</v>
      </c>
      <c r="G3" s="4">
        <f>E31</f>
        <v>91710</v>
      </c>
      <c r="H3" s="2" t="s">
        <v>8</v>
      </c>
      <c r="I3" s="5">
        <f>G87+E99</f>
        <v>13430</v>
      </c>
    </row>
    <row r="4" spans="1:9" ht="16.5" customHeight="1" x14ac:dyDescent="0.2">
      <c r="A4" s="357"/>
      <c r="B4" s="357"/>
      <c r="C4" s="357"/>
      <c r="D4" s="2" t="s">
        <v>9</v>
      </c>
      <c r="E4" s="6">
        <v>45397</v>
      </c>
      <c r="F4" s="2" t="s">
        <v>10</v>
      </c>
      <c r="G4" s="61">
        <f>G3/G2</f>
        <v>0.46873999999999977</v>
      </c>
      <c r="H4" s="2" t="s">
        <v>11</v>
      </c>
      <c r="I4" s="7">
        <f>G3/I3</f>
        <v>6.8287416232315712</v>
      </c>
    </row>
    <row r="8" spans="1:9" ht="16.5" customHeight="1" x14ac:dyDescent="0.2">
      <c r="B8" s="353" t="s">
        <v>27</v>
      </c>
      <c r="C8" s="354"/>
      <c r="D8" s="354"/>
      <c r="E8" s="354"/>
      <c r="F8" s="355"/>
      <c r="H8" s="60"/>
    </row>
    <row r="9" spans="1:9" ht="16.5" customHeight="1" x14ac:dyDescent="0.2">
      <c r="B9" s="43" t="s">
        <v>28</v>
      </c>
      <c r="C9" s="43" t="s">
        <v>1</v>
      </c>
      <c r="D9" s="43" t="s">
        <v>4</v>
      </c>
      <c r="E9" s="43" t="s">
        <v>27</v>
      </c>
      <c r="F9" s="43" t="s">
        <v>10</v>
      </c>
      <c r="H9" s="58"/>
    </row>
    <row r="10" spans="1:9" ht="16.5" customHeight="1" x14ac:dyDescent="0.2">
      <c r="A10" s="178" t="s">
        <v>148</v>
      </c>
      <c r="B10" s="44" t="s">
        <v>302</v>
      </c>
      <c r="C10" s="45">
        <v>40000</v>
      </c>
      <c r="D10" s="45">
        <f>C10/1.15</f>
        <v>34782.608695652176</v>
      </c>
      <c r="E10" s="45">
        <f>C59</f>
        <v>2509</v>
      </c>
      <c r="F10" s="62">
        <f t="shared" ref="F10:F31" si="0">E10/D10</f>
        <v>7.2133749999999996E-2</v>
      </c>
      <c r="H10" s="58"/>
    </row>
    <row r="11" spans="1:9" ht="16.5" customHeight="1" x14ac:dyDescent="0.2">
      <c r="A11" s="179" t="s">
        <v>149</v>
      </c>
      <c r="B11" s="44" t="s">
        <v>303</v>
      </c>
      <c r="C11" s="45">
        <v>20000</v>
      </c>
      <c r="D11" s="45">
        <f t="shared" ref="D11:D30" si="1">C11/1.15</f>
        <v>17391.304347826088</v>
      </c>
      <c r="E11" s="45">
        <f t="shared" ref="E11:E13" si="2">C60</f>
        <v>17390</v>
      </c>
      <c r="F11" s="62">
        <f t="shared" si="0"/>
        <v>0.99992499999999995</v>
      </c>
      <c r="H11" s="58"/>
    </row>
    <row r="12" spans="1:9" ht="16.5" customHeight="1" x14ac:dyDescent="0.2">
      <c r="A12" s="178" t="s">
        <v>148</v>
      </c>
      <c r="B12" s="44" t="s">
        <v>304</v>
      </c>
      <c r="C12" s="45">
        <v>20606</v>
      </c>
      <c r="D12" s="45">
        <f t="shared" si="1"/>
        <v>17918.26086956522</v>
      </c>
      <c r="E12" s="45">
        <f t="shared" si="2"/>
        <v>1540</v>
      </c>
      <c r="F12" s="62">
        <f t="shared" si="0"/>
        <v>8.5945841017179447E-2</v>
      </c>
      <c r="H12" s="58"/>
    </row>
    <row r="13" spans="1:9" ht="16.5" customHeight="1" x14ac:dyDescent="0.2">
      <c r="A13" s="179" t="s">
        <v>149</v>
      </c>
      <c r="B13" s="44" t="s">
        <v>305</v>
      </c>
      <c r="C13" s="45">
        <v>9394</v>
      </c>
      <c r="D13" s="45">
        <f t="shared" si="1"/>
        <v>8168.6956521739139</v>
      </c>
      <c r="E13" s="45">
        <f t="shared" si="2"/>
        <v>8169</v>
      </c>
      <c r="F13" s="62">
        <f t="shared" si="0"/>
        <v>1.000037257824143</v>
      </c>
    </row>
    <row r="14" spans="1:9" ht="16.5" customHeight="1" x14ac:dyDescent="0.2">
      <c r="A14" s="179" t="s">
        <v>149</v>
      </c>
      <c r="B14" s="44" t="s">
        <v>206</v>
      </c>
      <c r="C14" s="45">
        <v>20000</v>
      </c>
      <c r="D14" s="45">
        <f t="shared" si="1"/>
        <v>17391.304347826088</v>
      </c>
      <c r="E14" s="45">
        <f>C68</f>
        <v>9758</v>
      </c>
      <c r="F14" s="62">
        <f t="shared" si="0"/>
        <v>0.56108499999999994</v>
      </c>
    </row>
    <row r="15" spans="1:9" ht="16.5" customHeight="1" x14ac:dyDescent="0.2">
      <c r="A15" s="179" t="s">
        <v>149</v>
      </c>
      <c r="B15" s="44" t="str">
        <f>B72</f>
        <v>FB LEAD GEN - OXILON - high income earners</v>
      </c>
      <c r="C15" s="45">
        <v>1187</v>
      </c>
      <c r="D15" s="45">
        <f t="shared" si="1"/>
        <v>1032.1739130434783</v>
      </c>
      <c r="E15" s="45">
        <f t="shared" ref="E15:E28" si="3">C72</f>
        <v>1032</v>
      </c>
      <c r="F15" s="62">
        <f t="shared" si="0"/>
        <v>0.99983150800336984</v>
      </c>
    </row>
    <row r="16" spans="1:9" ht="16.5" customHeight="1" x14ac:dyDescent="0.2">
      <c r="A16" s="179" t="s">
        <v>149</v>
      </c>
      <c r="B16" s="44" t="str">
        <f t="shared" ref="B16:B29" si="4">B73</f>
        <v>FB LEAD GEN - REMARKETING SPORT 5 VIDEOS</v>
      </c>
      <c r="C16" s="45">
        <v>8145</v>
      </c>
      <c r="D16" s="45">
        <f t="shared" si="1"/>
        <v>7082.6086956521749</v>
      </c>
      <c r="E16" s="45">
        <f t="shared" si="3"/>
        <v>7083</v>
      </c>
      <c r="F16" s="62">
        <f t="shared" si="0"/>
        <v>1.0000552486187844</v>
      </c>
    </row>
    <row r="17" spans="1:8" ht="16.5" customHeight="1" x14ac:dyDescent="0.2">
      <c r="A17" s="179" t="s">
        <v>149</v>
      </c>
      <c r="B17" s="44" t="str">
        <f t="shared" si="4"/>
        <v>FB LEAD GEN - DATA</v>
      </c>
      <c r="C17" s="45">
        <v>7132</v>
      </c>
      <c r="D17" s="45">
        <f t="shared" si="1"/>
        <v>6201.739130434783</v>
      </c>
      <c r="E17" s="45">
        <f t="shared" si="3"/>
        <v>6202</v>
      </c>
      <c r="F17" s="62">
        <f t="shared" si="0"/>
        <v>1.0000420639371845</v>
      </c>
    </row>
    <row r="18" spans="1:8" ht="16.5" customHeight="1" x14ac:dyDescent="0.2">
      <c r="A18" s="179" t="s">
        <v>149</v>
      </c>
      <c r="B18" s="44" t="str">
        <f t="shared" si="4"/>
        <v>FB LEAD GEN - WIDE</v>
      </c>
      <c r="C18" s="45">
        <v>10268</v>
      </c>
      <c r="D18" s="45">
        <f t="shared" si="1"/>
        <v>8928.6956521739139</v>
      </c>
      <c r="E18" s="45">
        <f t="shared" si="3"/>
        <v>8929</v>
      </c>
      <c r="F18" s="62">
        <f t="shared" si="0"/>
        <v>1.000034086482275</v>
      </c>
    </row>
    <row r="19" spans="1:8" ht="16.5" customHeight="1" x14ac:dyDescent="0.2">
      <c r="A19" s="179" t="s">
        <v>149</v>
      </c>
      <c r="B19" s="44" t="str">
        <f t="shared" si="4"/>
        <v>FB LEAD GEN - INMARKET competitors</v>
      </c>
      <c r="C19" s="45">
        <v>8138</v>
      </c>
      <c r="D19" s="45">
        <f t="shared" si="1"/>
        <v>7076.521739130435</v>
      </c>
      <c r="E19" s="45">
        <f t="shared" si="3"/>
        <v>7077</v>
      </c>
      <c r="F19" s="62">
        <f t="shared" si="0"/>
        <v>1.0000675841730156</v>
      </c>
    </row>
    <row r="20" spans="1:8" ht="16.5" customHeight="1" x14ac:dyDescent="0.2">
      <c r="A20" s="179" t="s">
        <v>149</v>
      </c>
      <c r="B20" s="44" t="str">
        <f t="shared" si="4"/>
        <v>FB LEAD GEN - REMARKETING WEB</v>
      </c>
      <c r="C20" s="45">
        <v>10311</v>
      </c>
      <c r="D20" s="45">
        <f t="shared" si="1"/>
        <v>8966.0869565217399</v>
      </c>
      <c r="E20" s="45">
        <f t="shared" si="3"/>
        <v>8967</v>
      </c>
      <c r="F20" s="62">
        <f t="shared" si="0"/>
        <v>1.00010183299389</v>
      </c>
    </row>
    <row r="21" spans="1:8" ht="16.5" customHeight="1" x14ac:dyDescent="0.2">
      <c r="A21" s="178" t="s">
        <v>148</v>
      </c>
      <c r="B21" s="44" t="str">
        <f t="shared" si="4"/>
        <v>FB LEAD GEN - LAL ORDERS FORMENTOR VZ</v>
      </c>
      <c r="C21" s="45">
        <v>1733</v>
      </c>
      <c r="D21" s="45">
        <f t="shared" si="1"/>
        <v>1506.9565217391305</v>
      </c>
      <c r="E21" s="45">
        <f t="shared" si="3"/>
        <v>1507</v>
      </c>
      <c r="F21" s="62">
        <f t="shared" si="0"/>
        <v>1.0000288517022504</v>
      </c>
    </row>
    <row r="22" spans="1:8" ht="16.5" customHeight="1" x14ac:dyDescent="0.2">
      <c r="A22" s="178" t="s">
        <v>148</v>
      </c>
      <c r="B22" s="44" t="str">
        <f t="shared" si="4"/>
        <v>פסח - טופס לידים לוק אלייק דאטה של מזמיני סיאט בעבר</v>
      </c>
      <c r="C22" s="45">
        <v>4766</v>
      </c>
      <c r="D22" s="45">
        <f t="shared" si="1"/>
        <v>4144.347826086957</v>
      </c>
      <c r="E22" s="45">
        <f t="shared" si="3"/>
        <v>99</v>
      </c>
      <c r="F22" s="62">
        <f t="shared" si="0"/>
        <v>2.3887956357532519E-2</v>
      </c>
    </row>
    <row r="23" spans="1:8" ht="16.5" customHeight="1" x14ac:dyDescent="0.2">
      <c r="A23" s="178" t="s">
        <v>148</v>
      </c>
      <c r="B23" s="44" t="str">
        <f t="shared" si="4"/>
        <v>פסח - טופס לידים רימרקטינג</v>
      </c>
      <c r="C23" s="45">
        <v>4760</v>
      </c>
      <c r="D23" s="45">
        <f t="shared" si="1"/>
        <v>4139.130434782609</v>
      </c>
      <c r="E23" s="45">
        <f t="shared" si="3"/>
        <v>68</v>
      </c>
      <c r="F23" s="62">
        <f t="shared" si="0"/>
        <v>1.6428571428571428E-2</v>
      </c>
    </row>
    <row r="24" spans="1:8" ht="16.5" customHeight="1" x14ac:dyDescent="0.2">
      <c r="A24" s="178" t="s">
        <v>148</v>
      </c>
      <c r="B24" s="44" t="str">
        <f t="shared" si="4"/>
        <v>פסח - טופס לידים מתחרים לאון VZ</v>
      </c>
      <c r="C24" s="45">
        <v>4760</v>
      </c>
      <c r="D24" s="45">
        <f t="shared" si="1"/>
        <v>4139.130434782609</v>
      </c>
      <c r="E24" s="45">
        <f t="shared" si="3"/>
        <v>63</v>
      </c>
      <c r="F24" s="62">
        <f t="shared" si="0"/>
        <v>1.5220588235294116E-2</v>
      </c>
    </row>
    <row r="25" spans="1:8" ht="16.5" customHeight="1" x14ac:dyDescent="0.2">
      <c r="A25" s="178" t="s">
        <v>148</v>
      </c>
      <c r="B25" s="44" t="str">
        <f t="shared" si="4"/>
        <v>פסח - טופס לידים מתחרים פורמנטור VZ</v>
      </c>
      <c r="C25" s="45">
        <v>4760</v>
      </c>
      <c r="D25" s="45">
        <f t="shared" si="1"/>
        <v>4139.130434782609</v>
      </c>
      <c r="E25" s="45">
        <f t="shared" si="3"/>
        <v>82</v>
      </c>
      <c r="F25" s="62">
        <f t="shared" si="0"/>
        <v>1.98109243697479E-2</v>
      </c>
    </row>
    <row r="26" spans="1:8" ht="16.5" customHeight="1" x14ac:dyDescent="0.2">
      <c r="A26" s="178" t="s">
        <v>148</v>
      </c>
      <c r="B26" s="44" t="str">
        <f t="shared" si="4"/>
        <v>פסח - טופס לידים רחב</v>
      </c>
      <c r="C26" s="45">
        <v>4760</v>
      </c>
      <c r="D26" s="45">
        <f t="shared" si="1"/>
        <v>4139.130434782609</v>
      </c>
      <c r="E26" s="45">
        <f t="shared" si="3"/>
        <v>77</v>
      </c>
      <c r="F26" s="62">
        <f t="shared" si="0"/>
        <v>1.8602941176470586E-2</v>
      </c>
    </row>
    <row r="27" spans="1:8" ht="16.5" customHeight="1" x14ac:dyDescent="0.2">
      <c r="A27" s="178" t="s">
        <v>148</v>
      </c>
      <c r="B27" s="44" t="str">
        <f t="shared" si="4"/>
        <v>פסח - טופס לידים דאטה פורמנטור VZ</v>
      </c>
      <c r="C27" s="45">
        <v>4760</v>
      </c>
      <c r="D27" s="45">
        <f t="shared" si="1"/>
        <v>4139.130434782609</v>
      </c>
      <c r="E27" s="45">
        <f t="shared" si="3"/>
        <v>111</v>
      </c>
      <c r="F27" s="62">
        <f t="shared" si="0"/>
        <v>2.6817226890756302E-2</v>
      </c>
    </row>
    <row r="28" spans="1:8" ht="16.5" customHeight="1" x14ac:dyDescent="0.2">
      <c r="A28" s="178" t="s">
        <v>148</v>
      </c>
      <c r="B28" s="44" t="str">
        <f t="shared" si="4"/>
        <v>פסח - טופס לידים צפיות בסרטוני ספורט 5</v>
      </c>
      <c r="C28" s="45">
        <v>4760</v>
      </c>
      <c r="D28" s="45">
        <f t="shared" si="1"/>
        <v>4139.130434782609</v>
      </c>
      <c r="E28" s="45">
        <f t="shared" si="3"/>
        <v>106</v>
      </c>
      <c r="F28" s="62">
        <f t="shared" si="0"/>
        <v>2.5609243697478992E-2</v>
      </c>
    </row>
    <row r="29" spans="1:8" ht="16.5" customHeight="1" x14ac:dyDescent="0.2">
      <c r="A29" s="178" t="s">
        <v>148</v>
      </c>
      <c r="B29" s="44" t="str">
        <f t="shared" si="4"/>
        <v>פסח - לוק אלייק הזמנות פורמנטור VZ</v>
      </c>
      <c r="C29" s="45">
        <v>4760</v>
      </c>
      <c r="D29" s="45">
        <f t="shared" si="1"/>
        <v>4139.130434782609</v>
      </c>
      <c r="E29" s="45">
        <f t="shared" ref="E29" si="5">C86</f>
        <v>107</v>
      </c>
      <c r="F29" s="62">
        <f t="shared" si="0"/>
        <v>2.5850840336134454E-2</v>
      </c>
    </row>
    <row r="30" spans="1:8" ht="16.5" customHeight="1" x14ac:dyDescent="0.2">
      <c r="A30" s="178" t="s">
        <v>148</v>
      </c>
      <c r="B30" s="44" t="s">
        <v>58</v>
      </c>
      <c r="C30" s="45">
        <v>30000</v>
      </c>
      <c r="D30" s="45">
        <f t="shared" si="1"/>
        <v>26086.956521739132</v>
      </c>
      <c r="E30" s="45">
        <f>C99</f>
        <v>10834</v>
      </c>
      <c r="F30" s="62">
        <f t="shared" si="0"/>
        <v>0.4153033333333333</v>
      </c>
      <c r="H30" s="59"/>
    </row>
    <row r="31" spans="1:8" ht="16.5" customHeight="1" x14ac:dyDescent="0.2">
      <c r="B31" s="49" t="s">
        <v>23</v>
      </c>
      <c r="C31" s="47">
        <f>SUM(C10:C30)</f>
        <v>225000</v>
      </c>
      <c r="D31" s="47">
        <f>SUM(D10:D30)</f>
        <v>195652.17391304357</v>
      </c>
      <c r="E31" s="47">
        <f>SUM(E10:E30)</f>
        <v>91710</v>
      </c>
      <c r="F31" s="63">
        <f t="shared" si="0"/>
        <v>0.46873999999999977</v>
      </c>
      <c r="G31" s="8"/>
    </row>
    <row r="32" spans="1:8" ht="16.5" customHeight="1" x14ac:dyDescent="0.2">
      <c r="B32" s="8"/>
      <c r="C32" s="8"/>
      <c r="D32" s="8"/>
      <c r="E32" s="8"/>
      <c r="F32" s="8"/>
      <c r="G32" s="8"/>
    </row>
    <row r="33" spans="1:11" ht="16.5" customHeight="1" x14ac:dyDescent="0.2">
      <c r="B33" s="359" t="s">
        <v>29</v>
      </c>
      <c r="C33" s="359"/>
      <c r="D33" s="359"/>
      <c r="E33" s="359"/>
      <c r="F33" s="359"/>
      <c r="G33" s="359"/>
    </row>
    <row r="34" spans="1:11" ht="16.5" customHeight="1" x14ac:dyDescent="0.2">
      <c r="B34" s="9" t="s">
        <v>28</v>
      </c>
      <c r="C34" s="23" t="s">
        <v>30</v>
      </c>
      <c r="D34" s="24" t="s">
        <v>31</v>
      </c>
      <c r="E34" s="24" t="s">
        <v>32</v>
      </c>
      <c r="F34" s="23" t="s">
        <v>33</v>
      </c>
      <c r="G34" s="25" t="s">
        <v>34</v>
      </c>
    </row>
    <row r="35" spans="1:11" ht="16.5" customHeight="1" x14ac:dyDescent="0.2">
      <c r="A35" s="179" t="s">
        <v>149</v>
      </c>
      <c r="B35" s="10" t="str">
        <f t="shared" ref="B35:B50" si="6">B15</f>
        <v>FB LEAD GEN - OXILON - high income earners</v>
      </c>
      <c r="C35" s="11">
        <v>220</v>
      </c>
      <c r="D35" s="12">
        <f t="shared" ref="D35:D50" si="7">D15/C35</f>
        <v>4.691699604743083</v>
      </c>
      <c r="E35" s="12">
        <f t="shared" ref="E35:E48" si="8">J72</f>
        <v>1</v>
      </c>
      <c r="F35" s="45">
        <f t="shared" ref="F35:F48" si="9">L72</f>
        <v>1032</v>
      </c>
      <c r="G35" s="14">
        <f t="shared" ref="G35" si="10">E35/D35</f>
        <v>0.21314237573715247</v>
      </c>
    </row>
    <row r="36" spans="1:11" ht="16.5" customHeight="1" x14ac:dyDescent="0.2">
      <c r="A36" s="179" t="s">
        <v>149</v>
      </c>
      <c r="B36" s="10" t="str">
        <f t="shared" si="6"/>
        <v>FB LEAD GEN - REMARKETING SPORT 5 VIDEOS</v>
      </c>
      <c r="C36" s="11">
        <v>220</v>
      </c>
      <c r="D36" s="12">
        <f t="shared" si="7"/>
        <v>32.19367588932807</v>
      </c>
      <c r="E36" s="12">
        <f t="shared" si="8"/>
        <v>53</v>
      </c>
      <c r="F36" s="45">
        <f t="shared" si="9"/>
        <v>133.64150943396226</v>
      </c>
      <c r="G36" s="14">
        <f t="shared" ref="G36:G50" si="11">E36/D36</f>
        <v>1.6462860650705951</v>
      </c>
    </row>
    <row r="37" spans="1:11" ht="16.5" customHeight="1" x14ac:dyDescent="0.2">
      <c r="A37" s="179" t="s">
        <v>149</v>
      </c>
      <c r="B37" s="10" t="str">
        <f t="shared" si="6"/>
        <v>FB LEAD GEN - DATA</v>
      </c>
      <c r="C37" s="11">
        <v>220</v>
      </c>
      <c r="D37" s="12">
        <f t="shared" si="7"/>
        <v>28.189723320158105</v>
      </c>
      <c r="E37" s="12">
        <f t="shared" si="8"/>
        <v>31</v>
      </c>
      <c r="F37" s="45">
        <f t="shared" si="9"/>
        <v>200.06451612903226</v>
      </c>
      <c r="G37" s="14">
        <f t="shared" si="11"/>
        <v>1.0996915311273134</v>
      </c>
      <c r="J37" s="59"/>
      <c r="K37" s="59"/>
    </row>
    <row r="38" spans="1:11" ht="16.5" customHeight="1" x14ac:dyDescent="0.2">
      <c r="A38" s="179" t="s">
        <v>149</v>
      </c>
      <c r="B38" s="10" t="str">
        <f t="shared" si="6"/>
        <v>FB LEAD GEN - WIDE</v>
      </c>
      <c r="C38" s="11">
        <v>220</v>
      </c>
      <c r="D38" s="12">
        <f t="shared" si="7"/>
        <v>40.584980237154156</v>
      </c>
      <c r="E38" s="12">
        <f t="shared" si="8"/>
        <v>60</v>
      </c>
      <c r="F38" s="45">
        <f t="shared" si="9"/>
        <v>148.81666666666666</v>
      </c>
      <c r="G38" s="14">
        <f t="shared" si="11"/>
        <v>1.4783794312426957</v>
      </c>
    </row>
    <row r="39" spans="1:11" ht="16.5" customHeight="1" x14ac:dyDescent="0.2">
      <c r="A39" s="179" t="s">
        <v>149</v>
      </c>
      <c r="B39" s="10" t="str">
        <f t="shared" si="6"/>
        <v>FB LEAD GEN - INMARKET competitors</v>
      </c>
      <c r="C39" s="11">
        <v>220</v>
      </c>
      <c r="D39" s="12">
        <f t="shared" si="7"/>
        <v>32.166007905138343</v>
      </c>
      <c r="E39" s="12">
        <f t="shared" si="8"/>
        <v>56</v>
      </c>
      <c r="F39" s="45">
        <f t="shared" si="9"/>
        <v>126.375</v>
      </c>
      <c r="G39" s="14">
        <f t="shared" si="11"/>
        <v>1.7409682968788398</v>
      </c>
    </row>
    <row r="40" spans="1:11" ht="16.5" customHeight="1" x14ac:dyDescent="0.2">
      <c r="A40" s="179" t="s">
        <v>149</v>
      </c>
      <c r="B40" s="10" t="str">
        <f t="shared" si="6"/>
        <v>FB LEAD GEN - REMARKETING WEB</v>
      </c>
      <c r="C40" s="11">
        <v>220</v>
      </c>
      <c r="D40" s="12">
        <f t="shared" si="7"/>
        <v>40.754940711462453</v>
      </c>
      <c r="E40" s="12">
        <f t="shared" si="8"/>
        <v>71</v>
      </c>
      <c r="F40" s="45">
        <f t="shared" si="9"/>
        <v>126.29577464788733</v>
      </c>
      <c r="G40" s="14">
        <f t="shared" si="11"/>
        <v>1.7421200659489864</v>
      </c>
    </row>
    <row r="41" spans="1:11" ht="16.5" customHeight="1" x14ac:dyDescent="0.2">
      <c r="A41" s="178" t="s">
        <v>148</v>
      </c>
      <c r="B41" s="10" t="str">
        <f t="shared" si="6"/>
        <v>FB LEAD GEN - LAL ORDERS FORMENTOR VZ</v>
      </c>
      <c r="C41" s="11">
        <v>220</v>
      </c>
      <c r="D41" s="12">
        <f t="shared" si="7"/>
        <v>6.849802371541502</v>
      </c>
      <c r="E41" s="12">
        <f t="shared" si="8"/>
        <v>8</v>
      </c>
      <c r="F41" s="45">
        <f t="shared" si="9"/>
        <v>188.375</v>
      </c>
      <c r="G41" s="14">
        <f t="shared" si="11"/>
        <v>1.1679169070975188</v>
      </c>
    </row>
    <row r="42" spans="1:11" ht="16.5" customHeight="1" x14ac:dyDescent="0.2">
      <c r="A42" s="178" t="s">
        <v>148</v>
      </c>
      <c r="B42" s="10" t="str">
        <f t="shared" si="6"/>
        <v>פסח - טופס לידים לוק אלייק דאטה של מזמיני סיאט בעבר</v>
      </c>
      <c r="C42" s="11">
        <v>220</v>
      </c>
      <c r="D42" s="12">
        <f t="shared" si="7"/>
        <v>18.837944664031621</v>
      </c>
      <c r="E42" s="12">
        <f t="shared" si="8"/>
        <v>1</v>
      </c>
      <c r="F42" s="45">
        <f t="shared" si="9"/>
        <v>99</v>
      </c>
      <c r="G42" s="14">
        <f t="shared" si="11"/>
        <v>5.308434746118338E-2</v>
      </c>
    </row>
    <row r="43" spans="1:11" ht="16.5" customHeight="1" x14ac:dyDescent="0.2">
      <c r="A43" s="178" t="s">
        <v>148</v>
      </c>
      <c r="B43" s="10" t="str">
        <f t="shared" si="6"/>
        <v>פסח - טופס לידים רימרקטינג</v>
      </c>
      <c r="C43" s="11">
        <v>220</v>
      </c>
      <c r="D43" s="12">
        <f t="shared" si="7"/>
        <v>18.814229249011859</v>
      </c>
      <c r="E43" s="12">
        <f t="shared" si="8"/>
        <v>1</v>
      </c>
      <c r="F43" s="45">
        <f t="shared" si="9"/>
        <v>68</v>
      </c>
      <c r="G43" s="14">
        <f t="shared" si="11"/>
        <v>5.3151260504201679E-2</v>
      </c>
    </row>
    <row r="44" spans="1:11" ht="16.5" customHeight="1" x14ac:dyDescent="0.2">
      <c r="A44" s="178" t="s">
        <v>148</v>
      </c>
      <c r="B44" s="10" t="str">
        <f t="shared" si="6"/>
        <v>פסח - טופס לידים מתחרים לאון VZ</v>
      </c>
      <c r="C44" s="11">
        <v>220</v>
      </c>
      <c r="D44" s="12">
        <f t="shared" si="7"/>
        <v>18.814229249011859</v>
      </c>
      <c r="E44" s="12">
        <f t="shared" si="8"/>
        <v>1</v>
      </c>
      <c r="F44" s="45">
        <f t="shared" si="9"/>
        <v>63</v>
      </c>
      <c r="G44" s="14">
        <f t="shared" si="11"/>
        <v>5.3151260504201679E-2</v>
      </c>
    </row>
    <row r="45" spans="1:11" ht="16.5" customHeight="1" x14ac:dyDescent="0.2">
      <c r="A45" s="178" t="s">
        <v>148</v>
      </c>
      <c r="B45" s="10" t="str">
        <f t="shared" si="6"/>
        <v>פסח - טופס לידים מתחרים פורמנטור VZ</v>
      </c>
      <c r="C45" s="11">
        <v>220</v>
      </c>
      <c r="D45" s="12">
        <f t="shared" si="7"/>
        <v>18.814229249011859</v>
      </c>
      <c r="E45" s="12">
        <f t="shared" si="8"/>
        <v>2</v>
      </c>
      <c r="F45" s="45">
        <f t="shared" si="9"/>
        <v>41</v>
      </c>
      <c r="G45" s="14">
        <f t="shared" si="11"/>
        <v>0.10630252100840336</v>
      </c>
    </row>
    <row r="46" spans="1:11" ht="16.5" customHeight="1" x14ac:dyDescent="0.2">
      <c r="A46" s="178" t="s">
        <v>148</v>
      </c>
      <c r="B46" s="10" t="str">
        <f t="shared" si="6"/>
        <v>פסח - טופס לידים רחב</v>
      </c>
      <c r="C46" s="11">
        <v>220</v>
      </c>
      <c r="D46" s="12">
        <f t="shared" si="7"/>
        <v>18.814229249011859</v>
      </c>
      <c r="E46" s="12">
        <f t="shared" si="8"/>
        <v>2</v>
      </c>
      <c r="F46" s="45">
        <f t="shared" si="9"/>
        <v>38.5</v>
      </c>
      <c r="G46" s="14">
        <f t="shared" si="11"/>
        <v>0.10630252100840336</v>
      </c>
    </row>
    <row r="47" spans="1:11" ht="16.5" customHeight="1" x14ac:dyDescent="0.2">
      <c r="A47" s="178" t="s">
        <v>148</v>
      </c>
      <c r="B47" s="10" t="str">
        <f t="shared" si="6"/>
        <v>פסח - טופס לידים דאטה פורמנטור VZ</v>
      </c>
      <c r="C47" s="11">
        <v>220</v>
      </c>
      <c r="D47" s="12">
        <f t="shared" si="7"/>
        <v>18.814229249011859</v>
      </c>
      <c r="E47" s="12">
        <f t="shared" si="8"/>
        <v>0</v>
      </c>
      <c r="F47" s="45" t="str">
        <f t="shared" si="9"/>
        <v>-</v>
      </c>
      <c r="G47" s="14">
        <f t="shared" si="11"/>
        <v>0</v>
      </c>
    </row>
    <row r="48" spans="1:11" ht="16.5" customHeight="1" x14ac:dyDescent="0.2">
      <c r="A48" s="178" t="s">
        <v>148</v>
      </c>
      <c r="B48" s="10" t="str">
        <f t="shared" si="6"/>
        <v>פסח - טופס לידים צפיות בסרטוני ספורט 5</v>
      </c>
      <c r="C48" s="11">
        <v>220</v>
      </c>
      <c r="D48" s="12">
        <f t="shared" si="7"/>
        <v>18.814229249011859</v>
      </c>
      <c r="E48" s="12">
        <f t="shared" si="8"/>
        <v>1</v>
      </c>
      <c r="F48" s="45">
        <f t="shared" si="9"/>
        <v>106</v>
      </c>
      <c r="G48" s="14">
        <f t="shared" si="11"/>
        <v>5.3151260504201679E-2</v>
      </c>
    </row>
    <row r="49" spans="1:13" ht="16.5" customHeight="1" x14ac:dyDescent="0.2">
      <c r="A49" s="178" t="s">
        <v>148</v>
      </c>
      <c r="B49" s="10" t="str">
        <f t="shared" si="6"/>
        <v>פסח - לוק אלייק הזמנות פורמנטור VZ</v>
      </c>
      <c r="C49" s="11">
        <v>220</v>
      </c>
      <c r="D49" s="12">
        <f t="shared" si="7"/>
        <v>18.814229249011859</v>
      </c>
      <c r="E49" s="12">
        <f t="shared" ref="E49" si="12">J86</f>
        <v>4</v>
      </c>
      <c r="F49" s="45">
        <f t="shared" ref="F49:F50" si="13">L86</f>
        <v>26.75</v>
      </c>
      <c r="G49" s="14">
        <f t="shared" si="11"/>
        <v>0.21260504201680672</v>
      </c>
    </row>
    <row r="50" spans="1:13" ht="16.5" customHeight="1" x14ac:dyDescent="0.2">
      <c r="B50" s="10" t="str">
        <f t="shared" si="6"/>
        <v>search</v>
      </c>
      <c r="C50" s="11">
        <v>150</v>
      </c>
      <c r="D50" s="12">
        <f t="shared" si="7"/>
        <v>173.91304347826087</v>
      </c>
      <c r="E50" s="12">
        <f>K99</f>
        <v>74</v>
      </c>
      <c r="F50" s="45">
        <f t="shared" si="13"/>
        <v>142.15753424657535</v>
      </c>
      <c r="G50" s="14">
        <f t="shared" si="11"/>
        <v>0.42549999999999999</v>
      </c>
    </row>
    <row r="51" spans="1:13" ht="16.5" customHeight="1" x14ac:dyDescent="0.2">
      <c r="B51" s="26" t="s">
        <v>23</v>
      </c>
      <c r="C51" s="29">
        <v>196</v>
      </c>
      <c r="D51" s="27">
        <f>SUM(D35:D50)</f>
        <v>509.8814229249013</v>
      </c>
      <c r="E51" s="27">
        <f>SUM(E35:E50)</f>
        <v>366</v>
      </c>
      <c r="F51" s="29">
        <f>E31/E51</f>
        <v>250.57377049180329</v>
      </c>
      <c r="G51" s="28">
        <f>E51/D51</f>
        <v>0.71781395348837196</v>
      </c>
    </row>
    <row r="53" spans="1:13" ht="12.75" x14ac:dyDescent="0.2">
      <c r="I53" s="8"/>
      <c r="J53" s="8"/>
    </row>
    <row r="54" spans="1:13" ht="16.5" customHeight="1" x14ac:dyDescent="0.2">
      <c r="B54" s="356" t="s">
        <v>54</v>
      </c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</row>
    <row r="55" spans="1:13" ht="16.5" customHeight="1" x14ac:dyDescent="0.2"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</row>
    <row r="57" spans="1:13" ht="16.5" customHeight="1" x14ac:dyDescent="0.2">
      <c r="B57" s="249" t="s">
        <v>265</v>
      </c>
      <c r="C57" s="249"/>
      <c r="D57" s="249"/>
      <c r="E57" s="249"/>
      <c r="F57" s="249"/>
      <c r="G57" s="249"/>
      <c r="H57" s="249"/>
      <c r="I57" s="249"/>
      <c r="J57" s="249"/>
      <c r="K57" s="249"/>
      <c r="L57" s="249"/>
    </row>
    <row r="58" spans="1:13" ht="16.5" customHeight="1" x14ac:dyDescent="0.2">
      <c r="B58" s="9" t="s">
        <v>12</v>
      </c>
      <c r="C58" s="9" t="s">
        <v>13</v>
      </c>
      <c r="D58" s="9" t="s">
        <v>14</v>
      </c>
      <c r="E58" s="9" t="s">
        <v>17</v>
      </c>
      <c r="F58" s="9" t="s">
        <v>18</v>
      </c>
      <c r="G58" s="9" t="s">
        <v>19</v>
      </c>
      <c r="H58" s="9" t="s">
        <v>296</v>
      </c>
      <c r="I58" s="9" t="s">
        <v>297</v>
      </c>
      <c r="J58" s="9" t="s">
        <v>20</v>
      </c>
      <c r="K58" s="9" t="s">
        <v>21</v>
      </c>
      <c r="L58" s="9" t="s">
        <v>22</v>
      </c>
    </row>
    <row r="59" spans="1:13" ht="16.5" customHeight="1" x14ac:dyDescent="0.2">
      <c r="A59" s="178" t="s">
        <v>148</v>
      </c>
      <c r="B59" s="22" t="str">
        <f>B10</f>
        <v>YOU TUBE - ימי מכירות VZ</v>
      </c>
      <c r="C59" s="11">
        <v>2509</v>
      </c>
      <c r="D59" s="12">
        <v>176643</v>
      </c>
      <c r="E59" s="12">
        <v>296</v>
      </c>
      <c r="F59" s="14">
        <f>E59/D59</f>
        <v>1.6756961781672639E-3</v>
      </c>
      <c r="G59" s="15">
        <f>C59/E59</f>
        <v>8.4763513513513509</v>
      </c>
      <c r="H59" s="12">
        <v>153874</v>
      </c>
      <c r="I59" s="15">
        <f>C59/H59</f>
        <v>1.6305548695686081E-2</v>
      </c>
      <c r="J59" s="12">
        <v>0</v>
      </c>
      <c r="K59" s="12">
        <v>0</v>
      </c>
      <c r="L59" s="12">
        <f>J59+K59</f>
        <v>0</v>
      </c>
    </row>
    <row r="60" spans="1:13" ht="16.5" customHeight="1" x14ac:dyDescent="0.2">
      <c r="A60" s="179" t="s">
        <v>149</v>
      </c>
      <c r="B60" s="22" t="str">
        <f>B11</f>
        <v>YOU TUBE - Formentor  VZ</v>
      </c>
      <c r="C60" s="11">
        <v>17390</v>
      </c>
      <c r="D60" s="12">
        <v>1188833</v>
      </c>
      <c r="E60" s="12">
        <v>3411</v>
      </c>
      <c r="F60" s="14">
        <f t="shared" ref="F60:F63" si="14">E60/D60</f>
        <v>2.8692002997897938E-3</v>
      </c>
      <c r="G60" s="15">
        <f t="shared" ref="G60:G62" si="15">C60/E60</f>
        <v>5.098211668132512</v>
      </c>
      <c r="H60" s="12">
        <v>1030718</v>
      </c>
      <c r="I60" s="15">
        <f t="shared" ref="I60:I62" si="16">C60/H60</f>
        <v>1.6871734072753167E-2</v>
      </c>
      <c r="J60" s="12">
        <v>1</v>
      </c>
      <c r="K60" s="12">
        <v>3</v>
      </c>
      <c r="L60" s="12">
        <f t="shared" ref="L60:L62" si="17">J60+K60</f>
        <v>4</v>
      </c>
    </row>
    <row r="61" spans="1:13" ht="16.5" customHeight="1" x14ac:dyDescent="0.2">
      <c r="A61" s="178" t="s">
        <v>148</v>
      </c>
      <c r="B61" s="22" t="str">
        <f>B12</f>
        <v>IDX - VIDEO -  ימי מכירות VZ</v>
      </c>
      <c r="C61" s="11">
        <v>1540</v>
      </c>
      <c r="D61" s="12">
        <v>13533</v>
      </c>
      <c r="E61" s="12">
        <v>52</v>
      </c>
      <c r="F61" s="14">
        <f t="shared" si="14"/>
        <v>3.8424591738712775E-3</v>
      </c>
      <c r="G61" s="15">
        <f t="shared" si="15"/>
        <v>29.615384615384617</v>
      </c>
      <c r="H61" s="12">
        <v>19248</v>
      </c>
      <c r="I61" s="15">
        <f t="shared" si="16"/>
        <v>8.0008312551953453E-2</v>
      </c>
      <c r="J61" s="12">
        <v>0</v>
      </c>
      <c r="K61" s="12">
        <v>0</v>
      </c>
      <c r="L61" s="12">
        <f t="shared" si="17"/>
        <v>0</v>
      </c>
    </row>
    <row r="62" spans="1:13" ht="16.5" customHeight="1" x14ac:dyDescent="0.2">
      <c r="A62" s="179" t="s">
        <v>149</v>
      </c>
      <c r="B62" s="22" t="str">
        <f>B13</f>
        <v>IDX - VIDEO - Formentor  VZ</v>
      </c>
      <c r="C62" s="11">
        <v>8169</v>
      </c>
      <c r="D62" s="12">
        <v>262032</v>
      </c>
      <c r="E62" s="12">
        <v>551</v>
      </c>
      <c r="F62" s="14">
        <f t="shared" si="14"/>
        <v>2.10279660499481E-3</v>
      </c>
      <c r="G62" s="15">
        <f t="shared" si="15"/>
        <v>14.825771324863885</v>
      </c>
      <c r="H62" s="12">
        <v>102107</v>
      </c>
      <c r="I62" s="15">
        <f t="shared" si="16"/>
        <v>8.0004309205049598E-2</v>
      </c>
      <c r="J62" s="12">
        <v>0</v>
      </c>
      <c r="K62" s="12">
        <v>1</v>
      </c>
      <c r="L62" s="12">
        <f t="shared" si="17"/>
        <v>1</v>
      </c>
    </row>
    <row r="63" spans="1:13" ht="16.5" customHeight="1" x14ac:dyDescent="0.2">
      <c r="B63" s="16" t="s">
        <v>23</v>
      </c>
      <c r="C63" s="17">
        <f>SUM(C59:C62)</f>
        <v>29608</v>
      </c>
      <c r="D63" s="18">
        <f>SUM(D59:D62)</f>
        <v>1641041</v>
      </c>
      <c r="E63" s="18">
        <f>SUM(E59:E62)</f>
        <v>4310</v>
      </c>
      <c r="F63" s="20">
        <f t="shared" si="14"/>
        <v>2.6263816687090696E-3</v>
      </c>
      <c r="G63" s="21">
        <f>C63/E63</f>
        <v>6.8696055684454755</v>
      </c>
      <c r="H63" s="18">
        <f>SUM(H59:H62)</f>
        <v>1305947</v>
      </c>
      <c r="I63" s="21">
        <f>C63/H63</f>
        <v>2.2671670442981223E-2</v>
      </c>
      <c r="J63" s="18">
        <f>SUM(J59:J62)</f>
        <v>1</v>
      </c>
      <c r="K63" s="18">
        <f>SUM(K59:K62)</f>
        <v>4</v>
      </c>
      <c r="L63" s="18">
        <f>SUM(L59:L62)</f>
        <v>5</v>
      </c>
    </row>
    <row r="65" spans="1:12" ht="16.5" customHeight="1" x14ac:dyDescent="0.2">
      <c r="B65" s="359" t="s">
        <v>266</v>
      </c>
      <c r="C65" s="359"/>
      <c r="D65" s="359"/>
      <c r="E65" s="359"/>
      <c r="F65" s="359"/>
      <c r="G65" s="359"/>
      <c r="H65" s="359"/>
      <c r="I65" s="359"/>
      <c r="J65" s="359"/>
    </row>
    <row r="66" spans="1:12" ht="16.5" customHeight="1" x14ac:dyDescent="0.2">
      <c r="B66" s="9" t="s">
        <v>12</v>
      </c>
      <c r="C66" s="9" t="s">
        <v>13</v>
      </c>
      <c r="D66" s="9" t="s">
        <v>14</v>
      </c>
      <c r="E66" s="9" t="s">
        <v>17</v>
      </c>
      <c r="F66" s="9" t="s">
        <v>18</v>
      </c>
      <c r="G66" s="9" t="s">
        <v>19</v>
      </c>
      <c r="H66" s="9" t="s">
        <v>20</v>
      </c>
      <c r="I66" s="9" t="s">
        <v>21</v>
      </c>
      <c r="J66" s="9" t="s">
        <v>22</v>
      </c>
    </row>
    <row r="67" spans="1:12" ht="16.5" customHeight="1" x14ac:dyDescent="0.2">
      <c r="A67" s="178" t="s">
        <v>148</v>
      </c>
      <c r="B67" s="22" t="str">
        <f>B14</f>
        <v>IDX - STATIC</v>
      </c>
      <c r="C67" s="11">
        <v>9758</v>
      </c>
      <c r="D67" s="12">
        <v>2087413</v>
      </c>
      <c r="E67" s="12">
        <v>2529</v>
      </c>
      <c r="F67" s="14">
        <f>E67/D67</f>
        <v>1.2115474992251175E-3</v>
      </c>
      <c r="G67" s="15">
        <f>C67/E67</f>
        <v>3.8584420719652037</v>
      </c>
      <c r="H67" s="12">
        <v>0</v>
      </c>
      <c r="I67" s="12">
        <v>2</v>
      </c>
      <c r="J67" s="12">
        <f>H67+I67</f>
        <v>2</v>
      </c>
    </row>
    <row r="68" spans="1:12" ht="16.5" customHeight="1" x14ac:dyDescent="0.2">
      <c r="B68" s="16" t="s">
        <v>23</v>
      </c>
      <c r="C68" s="17">
        <f>SUM(C67:C67)</f>
        <v>9758</v>
      </c>
      <c r="D68" s="18">
        <f>SUM(D67:D67)</f>
        <v>2087413</v>
      </c>
      <c r="E68" s="18">
        <f>SUM(E67:E67)</f>
        <v>2529</v>
      </c>
      <c r="F68" s="20">
        <f t="shared" ref="F68" si="18">E68/D68</f>
        <v>1.2115474992251175E-3</v>
      </c>
      <c r="G68" s="21">
        <f>C68/E68</f>
        <v>3.8584420719652037</v>
      </c>
      <c r="H68" s="18">
        <f>SUM(H67:H67)</f>
        <v>0</v>
      </c>
      <c r="I68" s="18">
        <f>SUM(I67:I67)</f>
        <v>2</v>
      </c>
      <c r="J68" s="18">
        <f>SUM(J67:J67)</f>
        <v>2</v>
      </c>
    </row>
    <row r="70" spans="1:12" ht="16.5" customHeight="1" x14ac:dyDescent="0.2">
      <c r="B70" s="359" t="s">
        <v>87</v>
      </c>
      <c r="C70" s="359"/>
      <c r="D70" s="359"/>
      <c r="E70" s="359"/>
      <c r="F70" s="359"/>
      <c r="G70" s="359"/>
      <c r="H70" s="359"/>
      <c r="I70" s="359"/>
      <c r="J70" s="359"/>
      <c r="K70" s="359"/>
      <c r="L70" s="359"/>
    </row>
    <row r="71" spans="1:12" ht="16.5" customHeight="1" x14ac:dyDescent="0.2">
      <c r="B71" s="9" t="s">
        <v>12</v>
      </c>
      <c r="C71" s="9" t="s">
        <v>13</v>
      </c>
      <c r="D71" s="9" t="s">
        <v>14</v>
      </c>
      <c r="E71" s="9" t="s">
        <v>15</v>
      </c>
      <c r="F71" s="9" t="s">
        <v>16</v>
      </c>
      <c r="G71" s="9" t="s">
        <v>17</v>
      </c>
      <c r="H71" s="9" t="s">
        <v>18</v>
      </c>
      <c r="I71" s="9" t="s">
        <v>19</v>
      </c>
      <c r="J71" s="9" t="s">
        <v>22</v>
      </c>
      <c r="K71" s="9" t="s">
        <v>24</v>
      </c>
      <c r="L71" s="9" t="s">
        <v>25</v>
      </c>
    </row>
    <row r="72" spans="1:12" ht="16.5" customHeight="1" x14ac:dyDescent="0.2">
      <c r="A72" s="179" t="s">
        <v>149</v>
      </c>
      <c r="B72" s="10" t="s">
        <v>207</v>
      </c>
      <c r="C72" s="11">
        <v>1032</v>
      </c>
      <c r="D72" s="12">
        <v>27297</v>
      </c>
      <c r="E72" s="12">
        <v>16099</v>
      </c>
      <c r="F72" s="13">
        <f t="shared" ref="F72:F86" si="19">D72/E72</f>
        <v>1.6955711534877942</v>
      </c>
      <c r="G72" s="12">
        <v>109</v>
      </c>
      <c r="H72" s="14">
        <f>G72/D72</f>
        <v>3.9931127962779794E-3</v>
      </c>
      <c r="I72" s="15">
        <f>C72/G72</f>
        <v>9.4678899082568808</v>
      </c>
      <c r="J72" s="12">
        <v>1</v>
      </c>
      <c r="K72" s="14">
        <f>J72/G72</f>
        <v>9.1743119266055051E-3</v>
      </c>
      <c r="L72" s="11">
        <f>IFERROR(C72/J72,"-")</f>
        <v>1032</v>
      </c>
    </row>
    <row r="73" spans="1:12" ht="16.5" customHeight="1" x14ac:dyDescent="0.2">
      <c r="A73" s="179" t="s">
        <v>149</v>
      </c>
      <c r="B73" s="10" t="s">
        <v>208</v>
      </c>
      <c r="C73" s="11">
        <v>7083</v>
      </c>
      <c r="D73" s="12">
        <v>252220</v>
      </c>
      <c r="E73" s="12">
        <v>33290</v>
      </c>
      <c r="F73" s="13">
        <f t="shared" si="19"/>
        <v>7.5764493841994591</v>
      </c>
      <c r="G73" s="12">
        <v>1189</v>
      </c>
      <c r="H73" s="14">
        <f t="shared" ref="H73:H86" si="20">G73/D73</f>
        <v>4.7141384505590359E-3</v>
      </c>
      <c r="I73" s="15">
        <f t="shared" ref="I73:I86" si="21">C73/G73</f>
        <v>5.9571068124474351</v>
      </c>
      <c r="J73" s="12">
        <v>53</v>
      </c>
      <c r="K73" s="14">
        <f t="shared" ref="K73:K86" si="22">J73/G73</f>
        <v>4.4575273338940284E-2</v>
      </c>
      <c r="L73" s="11">
        <f t="shared" ref="L73:L86" si="23">IFERROR(C73/J73,"-")</f>
        <v>133.64150943396226</v>
      </c>
    </row>
    <row r="74" spans="1:12" ht="16.5" customHeight="1" x14ac:dyDescent="0.2">
      <c r="A74" s="179" t="s">
        <v>149</v>
      </c>
      <c r="B74" s="10" t="s">
        <v>209</v>
      </c>
      <c r="C74" s="11">
        <v>6202</v>
      </c>
      <c r="D74" s="12">
        <v>148873</v>
      </c>
      <c r="E74" s="12">
        <v>68976</v>
      </c>
      <c r="F74" s="13">
        <f t="shared" si="19"/>
        <v>2.1583304337740663</v>
      </c>
      <c r="G74" s="12">
        <v>613</v>
      </c>
      <c r="H74" s="14">
        <f t="shared" si="20"/>
        <v>4.1176035950105123E-3</v>
      </c>
      <c r="I74" s="15">
        <f t="shared" si="21"/>
        <v>10.117455138662317</v>
      </c>
      <c r="J74" s="12">
        <v>31</v>
      </c>
      <c r="K74" s="14">
        <f t="shared" si="22"/>
        <v>5.0570962479608482E-2</v>
      </c>
      <c r="L74" s="11">
        <f t="shared" si="23"/>
        <v>200.06451612903226</v>
      </c>
    </row>
    <row r="75" spans="1:12" ht="16.5" customHeight="1" x14ac:dyDescent="0.2">
      <c r="A75" s="179" t="s">
        <v>149</v>
      </c>
      <c r="B75" s="10" t="s">
        <v>210</v>
      </c>
      <c r="C75" s="11">
        <v>8929</v>
      </c>
      <c r="D75" s="12">
        <v>319499</v>
      </c>
      <c r="E75" s="12">
        <v>139327</v>
      </c>
      <c r="F75" s="13">
        <f t="shared" si="19"/>
        <v>2.2931592584351921</v>
      </c>
      <c r="G75" s="12">
        <v>1439</v>
      </c>
      <c r="H75" s="14">
        <f t="shared" si="20"/>
        <v>4.5039264598637245E-3</v>
      </c>
      <c r="I75" s="15">
        <f t="shared" si="21"/>
        <v>6.2050034746351637</v>
      </c>
      <c r="J75" s="12">
        <v>60</v>
      </c>
      <c r="K75" s="14">
        <f t="shared" si="22"/>
        <v>4.1695621959694229E-2</v>
      </c>
      <c r="L75" s="11">
        <f t="shared" si="23"/>
        <v>148.81666666666666</v>
      </c>
    </row>
    <row r="76" spans="1:12" ht="16.5" customHeight="1" x14ac:dyDescent="0.2">
      <c r="A76" s="179" t="s">
        <v>149</v>
      </c>
      <c r="B76" s="10" t="s">
        <v>78</v>
      </c>
      <c r="C76" s="11">
        <v>7077</v>
      </c>
      <c r="D76" s="12">
        <v>274890</v>
      </c>
      <c r="E76" s="12">
        <v>124865</v>
      </c>
      <c r="F76" s="13">
        <f t="shared" si="19"/>
        <v>2.201497617426821</v>
      </c>
      <c r="G76" s="12">
        <v>1228</v>
      </c>
      <c r="H76" s="14">
        <f t="shared" si="20"/>
        <v>4.467241442031358E-3</v>
      </c>
      <c r="I76" s="15">
        <f t="shared" si="21"/>
        <v>5.7630293159609121</v>
      </c>
      <c r="J76" s="12">
        <v>56</v>
      </c>
      <c r="K76" s="14">
        <f t="shared" si="22"/>
        <v>4.5602605863192182E-2</v>
      </c>
      <c r="L76" s="11">
        <f t="shared" si="23"/>
        <v>126.375</v>
      </c>
    </row>
    <row r="77" spans="1:12" ht="16.5" customHeight="1" x14ac:dyDescent="0.2">
      <c r="A77" s="179" t="s">
        <v>149</v>
      </c>
      <c r="B77" s="10" t="s">
        <v>211</v>
      </c>
      <c r="C77" s="11">
        <v>8967</v>
      </c>
      <c r="D77" s="12">
        <v>398770</v>
      </c>
      <c r="E77" s="12">
        <v>136920</v>
      </c>
      <c r="F77" s="13">
        <f t="shared" si="19"/>
        <v>2.9124306164183467</v>
      </c>
      <c r="G77" s="12">
        <v>1694</v>
      </c>
      <c r="H77" s="14">
        <f t="shared" si="20"/>
        <v>4.2480627930887478E-3</v>
      </c>
      <c r="I77" s="15">
        <f t="shared" si="21"/>
        <v>5.2933884297520661</v>
      </c>
      <c r="J77" s="12">
        <v>71</v>
      </c>
      <c r="K77" s="14">
        <f t="shared" si="22"/>
        <v>4.1912632821723729E-2</v>
      </c>
      <c r="L77" s="11">
        <f t="shared" si="23"/>
        <v>126.29577464788733</v>
      </c>
    </row>
    <row r="78" spans="1:12" ht="16.5" customHeight="1" x14ac:dyDescent="0.2">
      <c r="A78" s="178" t="s">
        <v>148</v>
      </c>
      <c r="B78" s="10" t="s">
        <v>212</v>
      </c>
      <c r="C78" s="11">
        <v>1507</v>
      </c>
      <c r="D78" s="12">
        <v>44771</v>
      </c>
      <c r="E78" s="12">
        <v>26843</v>
      </c>
      <c r="F78" s="13">
        <f t="shared" si="19"/>
        <v>1.6678836195656224</v>
      </c>
      <c r="G78" s="12">
        <v>208</v>
      </c>
      <c r="H78" s="14">
        <f t="shared" si="20"/>
        <v>4.6458645105090348E-3</v>
      </c>
      <c r="I78" s="15">
        <f t="shared" si="21"/>
        <v>7.2451923076923075</v>
      </c>
      <c r="J78" s="12">
        <v>8</v>
      </c>
      <c r="K78" s="14">
        <f t="shared" si="22"/>
        <v>3.8461538461538464E-2</v>
      </c>
      <c r="L78" s="11">
        <f t="shared" si="23"/>
        <v>188.375</v>
      </c>
    </row>
    <row r="79" spans="1:12" ht="16.5" customHeight="1" x14ac:dyDescent="0.2">
      <c r="A79" s="178" t="s">
        <v>148</v>
      </c>
      <c r="B79" s="10" t="s">
        <v>310</v>
      </c>
      <c r="C79" s="11">
        <v>99</v>
      </c>
      <c r="D79" s="12">
        <v>4055</v>
      </c>
      <c r="E79" s="12">
        <v>3686</v>
      </c>
      <c r="F79" s="13">
        <f t="shared" si="19"/>
        <v>1.100108518719479</v>
      </c>
      <c r="G79" s="12">
        <v>34</v>
      </c>
      <c r="H79" s="14">
        <f t="shared" si="20"/>
        <v>8.3847102342786677E-3</v>
      </c>
      <c r="I79" s="15">
        <f t="shared" si="21"/>
        <v>2.9117647058823528</v>
      </c>
      <c r="J79" s="12">
        <v>1</v>
      </c>
      <c r="K79" s="14">
        <f t="shared" si="22"/>
        <v>2.9411764705882353E-2</v>
      </c>
      <c r="L79" s="11">
        <f t="shared" si="23"/>
        <v>99</v>
      </c>
    </row>
    <row r="80" spans="1:12" ht="16.5" customHeight="1" x14ac:dyDescent="0.2">
      <c r="A80" s="178" t="s">
        <v>148</v>
      </c>
      <c r="B80" s="10" t="s">
        <v>311</v>
      </c>
      <c r="C80" s="11">
        <v>68</v>
      </c>
      <c r="D80" s="12">
        <v>2103</v>
      </c>
      <c r="E80" s="12">
        <v>1792</v>
      </c>
      <c r="F80" s="13">
        <f t="shared" si="19"/>
        <v>1.1735491071428572</v>
      </c>
      <c r="G80" s="12">
        <v>12</v>
      </c>
      <c r="H80" s="14">
        <f t="shared" si="20"/>
        <v>5.7061340941512127E-3</v>
      </c>
      <c r="I80" s="15">
        <f t="shared" si="21"/>
        <v>5.666666666666667</v>
      </c>
      <c r="J80" s="12">
        <v>1</v>
      </c>
      <c r="K80" s="14">
        <f t="shared" si="22"/>
        <v>8.3333333333333329E-2</v>
      </c>
      <c r="L80" s="11">
        <f t="shared" si="23"/>
        <v>68</v>
      </c>
    </row>
    <row r="81" spans="1:15" ht="16.5" customHeight="1" x14ac:dyDescent="0.2">
      <c r="A81" s="178" t="s">
        <v>148</v>
      </c>
      <c r="B81" s="10" t="s">
        <v>312</v>
      </c>
      <c r="C81" s="11">
        <v>63</v>
      </c>
      <c r="D81" s="12">
        <v>2951</v>
      </c>
      <c r="E81" s="12">
        <v>2451</v>
      </c>
      <c r="F81" s="13">
        <f t="shared" si="19"/>
        <v>1.2039983680130559</v>
      </c>
      <c r="G81" s="12">
        <v>15</v>
      </c>
      <c r="H81" s="14">
        <f t="shared" si="20"/>
        <v>5.0830227041680784E-3</v>
      </c>
      <c r="I81" s="15">
        <f t="shared" si="21"/>
        <v>4.2</v>
      </c>
      <c r="J81" s="12">
        <v>1</v>
      </c>
      <c r="K81" s="14">
        <f t="shared" si="22"/>
        <v>6.6666666666666666E-2</v>
      </c>
      <c r="L81" s="11">
        <f t="shared" si="23"/>
        <v>63</v>
      </c>
    </row>
    <row r="82" spans="1:15" ht="16.5" customHeight="1" x14ac:dyDescent="0.2">
      <c r="A82" s="178" t="s">
        <v>148</v>
      </c>
      <c r="B82" s="10" t="s">
        <v>313</v>
      </c>
      <c r="C82" s="11">
        <v>82</v>
      </c>
      <c r="D82" s="12">
        <v>2193</v>
      </c>
      <c r="E82" s="12">
        <v>1930</v>
      </c>
      <c r="F82" s="13">
        <f t="shared" si="19"/>
        <v>1.1362694300518135</v>
      </c>
      <c r="G82" s="12">
        <v>24</v>
      </c>
      <c r="H82" s="14">
        <f t="shared" si="20"/>
        <v>1.094391244870041E-2</v>
      </c>
      <c r="I82" s="15">
        <f t="shared" si="21"/>
        <v>3.4166666666666665</v>
      </c>
      <c r="J82" s="12">
        <v>2</v>
      </c>
      <c r="K82" s="14">
        <f t="shared" si="22"/>
        <v>8.3333333333333329E-2</v>
      </c>
      <c r="L82" s="11">
        <f t="shared" si="23"/>
        <v>41</v>
      </c>
    </row>
    <row r="83" spans="1:15" ht="16.5" customHeight="1" x14ac:dyDescent="0.2">
      <c r="A83" s="178" t="s">
        <v>148</v>
      </c>
      <c r="B83" s="10" t="s">
        <v>314</v>
      </c>
      <c r="C83" s="11">
        <v>77</v>
      </c>
      <c r="D83" s="12">
        <v>2255</v>
      </c>
      <c r="E83" s="12">
        <v>1958</v>
      </c>
      <c r="F83" s="13">
        <f t="shared" si="19"/>
        <v>1.151685393258427</v>
      </c>
      <c r="G83" s="12">
        <v>11</v>
      </c>
      <c r="H83" s="14">
        <f t="shared" si="20"/>
        <v>4.8780487804878049E-3</v>
      </c>
      <c r="I83" s="15">
        <f t="shared" si="21"/>
        <v>7</v>
      </c>
      <c r="J83" s="12">
        <v>2</v>
      </c>
      <c r="K83" s="14">
        <f t="shared" si="22"/>
        <v>0.18181818181818182</v>
      </c>
      <c r="L83" s="11">
        <f t="shared" si="23"/>
        <v>38.5</v>
      </c>
    </row>
    <row r="84" spans="1:15" ht="16.5" customHeight="1" x14ac:dyDescent="0.2">
      <c r="A84" s="178" t="s">
        <v>148</v>
      </c>
      <c r="B84" s="10" t="s">
        <v>315</v>
      </c>
      <c r="C84" s="11">
        <v>111</v>
      </c>
      <c r="D84" s="12">
        <v>3206</v>
      </c>
      <c r="E84" s="12">
        <v>2905</v>
      </c>
      <c r="F84" s="13">
        <f t="shared" si="19"/>
        <v>1.1036144578313254</v>
      </c>
      <c r="G84" s="12">
        <v>25</v>
      </c>
      <c r="H84" s="14">
        <f t="shared" si="20"/>
        <v>7.7978789769182783E-3</v>
      </c>
      <c r="I84" s="15">
        <f t="shared" si="21"/>
        <v>4.4400000000000004</v>
      </c>
      <c r="J84" s="12">
        <v>0</v>
      </c>
      <c r="K84" s="14">
        <f t="shared" si="22"/>
        <v>0</v>
      </c>
      <c r="L84" s="11" t="str">
        <f t="shared" si="23"/>
        <v>-</v>
      </c>
    </row>
    <row r="85" spans="1:15" ht="16.5" customHeight="1" x14ac:dyDescent="0.2">
      <c r="A85" s="178" t="s">
        <v>148</v>
      </c>
      <c r="B85" s="10" t="s">
        <v>316</v>
      </c>
      <c r="C85" s="11">
        <v>106</v>
      </c>
      <c r="D85" s="12">
        <v>4686</v>
      </c>
      <c r="E85" s="12">
        <v>4281</v>
      </c>
      <c r="F85" s="13">
        <f t="shared" si="19"/>
        <v>1.0946040644709181</v>
      </c>
      <c r="G85" s="12">
        <v>21</v>
      </c>
      <c r="H85" s="14">
        <f t="shared" si="20"/>
        <v>4.4814340588988479E-3</v>
      </c>
      <c r="I85" s="15">
        <f t="shared" si="21"/>
        <v>5.0476190476190474</v>
      </c>
      <c r="J85" s="12">
        <v>1</v>
      </c>
      <c r="K85" s="14">
        <f t="shared" si="22"/>
        <v>4.7619047619047616E-2</v>
      </c>
      <c r="L85" s="11">
        <f t="shared" si="23"/>
        <v>106</v>
      </c>
    </row>
    <row r="86" spans="1:15" ht="16.5" customHeight="1" x14ac:dyDescent="0.2">
      <c r="A86" s="178" t="s">
        <v>148</v>
      </c>
      <c r="B86" s="10" t="s">
        <v>317</v>
      </c>
      <c r="C86" s="11">
        <v>107</v>
      </c>
      <c r="D86" s="12">
        <v>2376</v>
      </c>
      <c r="E86" s="12">
        <v>1959</v>
      </c>
      <c r="F86" s="13">
        <f t="shared" si="19"/>
        <v>1.212863705972435</v>
      </c>
      <c r="G86" s="12">
        <v>18</v>
      </c>
      <c r="H86" s="14">
        <f t="shared" si="20"/>
        <v>7.575757575757576E-3</v>
      </c>
      <c r="I86" s="15">
        <f t="shared" si="21"/>
        <v>5.9444444444444446</v>
      </c>
      <c r="J86" s="12">
        <v>4</v>
      </c>
      <c r="K86" s="14">
        <f t="shared" si="22"/>
        <v>0.22222222222222221</v>
      </c>
      <c r="L86" s="11">
        <f t="shared" si="23"/>
        <v>26.75</v>
      </c>
    </row>
    <row r="87" spans="1:15" ht="16.5" customHeight="1" x14ac:dyDescent="0.2">
      <c r="B87" s="16" t="s">
        <v>23</v>
      </c>
      <c r="C87" s="17">
        <f>SUM(C72:C86)</f>
        <v>41510</v>
      </c>
      <c r="D87" s="18">
        <f>SUM(D72:D86)</f>
        <v>1490145</v>
      </c>
      <c r="E87" s="18">
        <v>306561</v>
      </c>
      <c r="F87" s="19">
        <f>D87/E87</f>
        <v>4.8608433558084689</v>
      </c>
      <c r="G87" s="18">
        <f>SUM(G72:G86)</f>
        <v>6640</v>
      </c>
      <c r="H87" s="20">
        <f>G87/D87</f>
        <v>4.4559422069664362E-3</v>
      </c>
      <c r="I87" s="21">
        <f>C87/G87</f>
        <v>6.2515060240963853</v>
      </c>
      <c r="J87" s="18">
        <f>SUM(J72:J86)</f>
        <v>292</v>
      </c>
      <c r="K87" s="20">
        <f>J87/G87</f>
        <v>4.3975903614457829E-2</v>
      </c>
      <c r="L87" s="17">
        <f>C87/J87</f>
        <v>142.15753424657535</v>
      </c>
    </row>
    <row r="89" spans="1:15" ht="16.5" customHeight="1" x14ac:dyDescent="0.2">
      <c r="B89" s="364" t="s">
        <v>26</v>
      </c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</row>
    <row r="90" spans="1:15" ht="16.5" customHeight="1" x14ac:dyDescent="0.2">
      <c r="B90" s="9" t="s">
        <v>12</v>
      </c>
      <c r="C90" s="9" t="s">
        <v>13</v>
      </c>
      <c r="D90" s="9" t="s">
        <v>14</v>
      </c>
      <c r="E90" s="9" t="s">
        <v>17</v>
      </c>
      <c r="F90" s="9" t="s">
        <v>18</v>
      </c>
      <c r="G90" s="9" t="s">
        <v>19</v>
      </c>
      <c r="H90" s="9" t="s">
        <v>203</v>
      </c>
      <c r="I90" s="9" t="s">
        <v>20</v>
      </c>
      <c r="J90" s="9" t="s">
        <v>21</v>
      </c>
      <c r="K90" s="9" t="s">
        <v>22</v>
      </c>
      <c r="L90" s="9" t="s">
        <v>24</v>
      </c>
      <c r="M90" s="9" t="s">
        <v>25</v>
      </c>
      <c r="N90" s="317" t="s">
        <v>42</v>
      </c>
      <c r="O90" s="317" t="s">
        <v>43</v>
      </c>
    </row>
    <row r="91" spans="1:15" ht="16.5" customHeight="1" x14ac:dyDescent="0.2">
      <c r="B91" s="22" t="s">
        <v>59</v>
      </c>
      <c r="C91" s="11">
        <v>5765</v>
      </c>
      <c r="D91" s="12">
        <v>7761</v>
      </c>
      <c r="E91" s="12">
        <v>3523</v>
      </c>
      <c r="F91" s="14">
        <f>E91/D91</f>
        <v>0.45393634840871022</v>
      </c>
      <c r="G91" s="15">
        <f>C91/E91</f>
        <v>1.6363894408174851</v>
      </c>
      <c r="H91" s="46">
        <v>0.96</v>
      </c>
      <c r="I91" s="12">
        <v>26</v>
      </c>
      <c r="J91" s="12">
        <v>12</v>
      </c>
      <c r="K91" s="12">
        <f>I91+J91</f>
        <v>38</v>
      </c>
      <c r="L91" s="14">
        <f t="shared" ref="L91:L99" si="24">K91/E91</f>
        <v>1.0786261708770934E-2</v>
      </c>
      <c r="M91" s="318">
        <f t="shared" ref="M91:M98" si="25">IFERROR(C91/K91,"-")</f>
        <v>151.71052631578948</v>
      </c>
      <c r="N91" s="320">
        <v>6</v>
      </c>
      <c r="O91" s="11">
        <f>C91/N91</f>
        <v>960.83333333333337</v>
      </c>
    </row>
    <row r="92" spans="1:15" ht="16.5" customHeight="1" x14ac:dyDescent="0.2">
      <c r="B92" s="22" t="s">
        <v>60</v>
      </c>
      <c r="C92" s="11">
        <v>918</v>
      </c>
      <c r="D92" s="12">
        <v>3033</v>
      </c>
      <c r="E92" s="12">
        <v>1166</v>
      </c>
      <c r="F92" s="14">
        <f t="shared" ref="F92:F99" si="26">E92/D92</f>
        <v>0.38443785031322125</v>
      </c>
      <c r="G92" s="15">
        <f t="shared" ref="G92:G98" si="27">C92/E92</f>
        <v>0.78730703259005141</v>
      </c>
      <c r="H92" s="46">
        <v>0.56999999999999995</v>
      </c>
      <c r="I92" s="12">
        <v>4</v>
      </c>
      <c r="J92" s="12">
        <v>12</v>
      </c>
      <c r="K92" s="12">
        <f t="shared" ref="K92:K98" si="28">I92+J92</f>
        <v>16</v>
      </c>
      <c r="L92" s="14">
        <f t="shared" si="24"/>
        <v>1.3722126929674099E-2</v>
      </c>
      <c r="M92" s="318">
        <f t="shared" si="25"/>
        <v>57.375</v>
      </c>
      <c r="N92" s="320">
        <v>4</v>
      </c>
      <c r="O92" s="11">
        <f t="shared" ref="O92:O99" si="29">C92/N92</f>
        <v>229.5</v>
      </c>
    </row>
    <row r="93" spans="1:15" ht="16.5" customHeight="1" x14ac:dyDescent="0.2">
      <c r="B93" s="22" t="s">
        <v>61</v>
      </c>
      <c r="C93" s="11">
        <v>2529</v>
      </c>
      <c r="D93" s="12">
        <v>3385</v>
      </c>
      <c r="E93" s="12">
        <v>1358</v>
      </c>
      <c r="F93" s="14">
        <f t="shared" si="26"/>
        <v>0.40118168389955688</v>
      </c>
      <c r="G93" s="15">
        <f t="shared" si="27"/>
        <v>1.8622974963181149</v>
      </c>
      <c r="H93" s="46">
        <v>0.91</v>
      </c>
      <c r="I93" s="12">
        <v>6</v>
      </c>
      <c r="J93" s="12">
        <v>6</v>
      </c>
      <c r="K93" s="12">
        <f t="shared" si="28"/>
        <v>12</v>
      </c>
      <c r="L93" s="14">
        <f t="shared" si="24"/>
        <v>8.836524300441826E-3</v>
      </c>
      <c r="M93" s="318">
        <f t="shared" si="25"/>
        <v>210.75</v>
      </c>
      <c r="N93" s="320">
        <v>4</v>
      </c>
      <c r="O93" s="11">
        <f t="shared" si="29"/>
        <v>632.25</v>
      </c>
    </row>
    <row r="94" spans="1:15" ht="16.5" customHeight="1" x14ac:dyDescent="0.2">
      <c r="B94" s="22" t="s">
        <v>62</v>
      </c>
      <c r="C94" s="11">
        <v>957</v>
      </c>
      <c r="D94" s="12">
        <v>1078</v>
      </c>
      <c r="E94" s="12">
        <v>436</v>
      </c>
      <c r="F94" s="14">
        <f t="shared" si="26"/>
        <v>0.40445269016697588</v>
      </c>
      <c r="G94" s="15">
        <f t="shared" si="27"/>
        <v>2.1949541284403669</v>
      </c>
      <c r="H94" s="46">
        <v>0.9</v>
      </c>
      <c r="I94" s="12">
        <v>0</v>
      </c>
      <c r="J94" s="12">
        <v>1</v>
      </c>
      <c r="K94" s="12">
        <f t="shared" si="28"/>
        <v>1</v>
      </c>
      <c r="L94" s="14">
        <f t="shared" si="24"/>
        <v>2.2935779816513763E-3</v>
      </c>
      <c r="M94" s="318">
        <f t="shared" si="25"/>
        <v>957</v>
      </c>
      <c r="N94" s="320">
        <v>0</v>
      </c>
      <c r="O94" s="11" t="e">
        <f t="shared" si="29"/>
        <v>#DIV/0!</v>
      </c>
    </row>
    <row r="95" spans="1:15" ht="16.5" customHeight="1" x14ac:dyDescent="0.2">
      <c r="B95" s="22" t="s">
        <v>53</v>
      </c>
      <c r="C95" s="11">
        <v>156</v>
      </c>
      <c r="D95" s="12">
        <v>289</v>
      </c>
      <c r="E95" s="12">
        <v>116</v>
      </c>
      <c r="F95" s="14">
        <f t="shared" si="26"/>
        <v>0.40138408304498269</v>
      </c>
      <c r="G95" s="15">
        <f t="shared" si="27"/>
        <v>1.3448275862068966</v>
      </c>
      <c r="H95" s="46">
        <v>0.73</v>
      </c>
      <c r="I95" s="12">
        <v>1</v>
      </c>
      <c r="J95" s="12">
        <v>1</v>
      </c>
      <c r="K95" s="12">
        <f t="shared" si="28"/>
        <v>2</v>
      </c>
      <c r="L95" s="14">
        <f t="shared" si="24"/>
        <v>1.7241379310344827E-2</v>
      </c>
      <c r="M95" s="318">
        <f t="shared" si="25"/>
        <v>78</v>
      </c>
      <c r="N95" s="320">
        <v>2</v>
      </c>
      <c r="O95" s="11">
        <f t="shared" si="29"/>
        <v>78</v>
      </c>
    </row>
    <row r="96" spans="1:15" ht="16.5" customHeight="1" x14ac:dyDescent="0.2">
      <c r="B96" s="22" t="s">
        <v>63</v>
      </c>
      <c r="C96" s="11">
        <v>137</v>
      </c>
      <c r="D96" s="12">
        <v>298</v>
      </c>
      <c r="E96" s="12">
        <v>142</v>
      </c>
      <c r="F96" s="14">
        <f t="shared" si="26"/>
        <v>0.47651006711409394</v>
      </c>
      <c r="G96" s="15">
        <f t="shared" si="27"/>
        <v>0.96478873239436624</v>
      </c>
      <c r="H96" s="46">
        <v>0.91</v>
      </c>
      <c r="I96" s="12">
        <v>0</v>
      </c>
      <c r="J96" s="12">
        <v>0</v>
      </c>
      <c r="K96" s="12">
        <f t="shared" si="28"/>
        <v>0</v>
      </c>
      <c r="L96" s="14">
        <f t="shared" si="24"/>
        <v>0</v>
      </c>
      <c r="M96" s="318" t="str">
        <f t="shared" si="25"/>
        <v>-</v>
      </c>
      <c r="N96" s="320">
        <v>0</v>
      </c>
      <c r="O96" s="11" t="e">
        <f t="shared" si="29"/>
        <v>#DIV/0!</v>
      </c>
    </row>
    <row r="97" spans="1:15" ht="16.5" customHeight="1" x14ac:dyDescent="0.2">
      <c r="B97" s="22" t="s">
        <v>57</v>
      </c>
      <c r="C97" s="11">
        <v>86</v>
      </c>
      <c r="D97" s="12">
        <v>41</v>
      </c>
      <c r="E97" s="12">
        <v>30</v>
      </c>
      <c r="F97" s="14">
        <f t="shared" si="26"/>
        <v>0.73170731707317072</v>
      </c>
      <c r="G97" s="15">
        <f t="shared" si="27"/>
        <v>2.8666666666666667</v>
      </c>
      <c r="H97" s="46">
        <v>0.93</v>
      </c>
      <c r="I97" s="12">
        <v>1</v>
      </c>
      <c r="J97" s="12">
        <v>0</v>
      </c>
      <c r="K97" s="12">
        <f t="shared" si="28"/>
        <v>1</v>
      </c>
      <c r="L97" s="14">
        <f t="shared" si="24"/>
        <v>3.3333333333333333E-2</v>
      </c>
      <c r="M97" s="318">
        <f t="shared" si="25"/>
        <v>86</v>
      </c>
      <c r="N97" s="320">
        <v>0</v>
      </c>
      <c r="O97" s="11" t="e">
        <f t="shared" si="29"/>
        <v>#DIV/0!</v>
      </c>
    </row>
    <row r="98" spans="1:15" ht="16.5" customHeight="1" x14ac:dyDescent="0.2">
      <c r="B98" s="22" t="s">
        <v>64</v>
      </c>
      <c r="C98" s="11">
        <v>286</v>
      </c>
      <c r="D98" s="12">
        <v>217</v>
      </c>
      <c r="E98" s="12">
        <v>19</v>
      </c>
      <c r="F98" s="14">
        <f t="shared" si="26"/>
        <v>8.755760368663594E-2</v>
      </c>
      <c r="G98" s="15">
        <f t="shared" si="27"/>
        <v>15.052631578947368</v>
      </c>
      <c r="H98" s="46">
        <v>0.1</v>
      </c>
      <c r="I98" s="12">
        <v>2</v>
      </c>
      <c r="J98" s="12">
        <v>2</v>
      </c>
      <c r="K98" s="12">
        <f t="shared" si="28"/>
        <v>4</v>
      </c>
      <c r="L98" s="14">
        <f t="shared" si="24"/>
        <v>0.21052631578947367</v>
      </c>
      <c r="M98" s="318">
        <f t="shared" si="25"/>
        <v>71.5</v>
      </c>
      <c r="N98" s="320">
        <v>1</v>
      </c>
      <c r="O98" s="11">
        <f t="shared" si="29"/>
        <v>286</v>
      </c>
    </row>
    <row r="99" spans="1:15" ht="16.5" customHeight="1" x14ac:dyDescent="0.2">
      <c r="B99" s="16" t="s">
        <v>23</v>
      </c>
      <c r="C99" s="17">
        <f>SUM(C91:C98)</f>
        <v>10834</v>
      </c>
      <c r="D99" s="18">
        <f>SUM(D91:D98)</f>
        <v>16102</v>
      </c>
      <c r="E99" s="18">
        <f>SUM(E91:E98)</f>
        <v>6790</v>
      </c>
      <c r="F99" s="20">
        <f t="shared" si="26"/>
        <v>0.42168674698795183</v>
      </c>
      <c r="G99" s="21">
        <f>C99/E99</f>
        <v>1.5955817378497792</v>
      </c>
      <c r="H99" s="48">
        <v>0.84</v>
      </c>
      <c r="I99" s="18">
        <f>SUM(I91:I98)</f>
        <v>40</v>
      </c>
      <c r="J99" s="18">
        <f>SUM(J91:J98)</f>
        <v>34</v>
      </c>
      <c r="K99" s="18">
        <f>SUM(K91:K98)</f>
        <v>74</v>
      </c>
      <c r="L99" s="20">
        <f t="shared" si="24"/>
        <v>1.0898379970544918E-2</v>
      </c>
      <c r="M99" s="319">
        <f>C99/K99</f>
        <v>146.40540540540542</v>
      </c>
      <c r="N99" s="18">
        <f>SUM(N91:N98)</f>
        <v>17</v>
      </c>
      <c r="O99" s="319">
        <f t="shared" si="29"/>
        <v>637.29411764705878</v>
      </c>
    </row>
    <row r="101" spans="1:15" ht="16.5" customHeight="1" x14ac:dyDescent="0.2">
      <c r="B101" s="356" t="s">
        <v>56</v>
      </c>
      <c r="C101" s="356"/>
      <c r="D101" s="356"/>
      <c r="E101" s="356"/>
      <c r="F101" s="356"/>
      <c r="G101" s="356"/>
      <c r="H101" s="356"/>
      <c r="I101" s="356"/>
      <c r="J101" s="356"/>
      <c r="K101" s="356"/>
      <c r="L101" s="356"/>
    </row>
    <row r="102" spans="1:15" ht="16.5" customHeight="1" x14ac:dyDescent="0.2"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</row>
    <row r="104" spans="1:15" ht="16.5" customHeight="1" x14ac:dyDescent="0.2">
      <c r="B104" s="362" t="s">
        <v>82</v>
      </c>
      <c r="C104" s="363"/>
      <c r="D104" s="363"/>
      <c r="E104" s="363"/>
      <c r="F104" s="363"/>
      <c r="G104" s="363"/>
      <c r="H104" s="363"/>
      <c r="I104" s="363"/>
      <c r="J104" s="363"/>
      <c r="K104" s="363"/>
      <c r="L104" s="363"/>
    </row>
    <row r="105" spans="1:15" ht="16.5" customHeight="1" x14ac:dyDescent="0.2">
      <c r="B105" s="43" t="s">
        <v>35</v>
      </c>
      <c r="C105" s="43" t="s">
        <v>36</v>
      </c>
      <c r="D105" s="43" t="s">
        <v>37</v>
      </c>
      <c r="E105" s="43" t="s">
        <v>8</v>
      </c>
      <c r="F105" s="43" t="s">
        <v>18</v>
      </c>
      <c r="G105" s="43" t="s">
        <v>19</v>
      </c>
      <c r="H105" s="43" t="s">
        <v>2</v>
      </c>
      <c r="I105" s="43" t="s">
        <v>5</v>
      </c>
      <c r="J105" s="43" t="s">
        <v>38</v>
      </c>
      <c r="K105" s="317" t="s">
        <v>42</v>
      </c>
      <c r="L105" s="317" t="s">
        <v>43</v>
      </c>
    </row>
    <row r="106" spans="1:15" ht="16.5" customHeight="1" x14ac:dyDescent="0.2">
      <c r="A106" s="178" t="s">
        <v>148</v>
      </c>
      <c r="B106" s="50" t="s">
        <v>55</v>
      </c>
      <c r="C106" s="45">
        <v>9034</v>
      </c>
      <c r="D106" s="51">
        <v>400873</v>
      </c>
      <c r="E106" s="51">
        <v>1706</v>
      </c>
      <c r="F106" s="46">
        <f>E106/D106</f>
        <v>4.2557119087591336E-3</v>
      </c>
      <c r="G106" s="52">
        <f>C106/E106</f>
        <v>5.2954279015240324</v>
      </c>
      <c r="H106" s="50">
        <v>72</v>
      </c>
      <c r="I106" s="45">
        <f>IFERROR(C106/H106,"-")</f>
        <v>125.47222222222223</v>
      </c>
      <c r="J106" s="46">
        <f t="shared" ref="J106:J115" si="30">H106/E106</f>
        <v>4.2203985932004688E-2</v>
      </c>
      <c r="K106" s="320">
        <v>4</v>
      </c>
      <c r="L106" s="11">
        <f>C106/K106</f>
        <v>2258.5</v>
      </c>
    </row>
    <row r="107" spans="1:15" ht="16.5" customHeight="1" x14ac:dyDescent="0.2">
      <c r="A107" s="178" t="s">
        <v>148</v>
      </c>
      <c r="B107" s="50" t="s">
        <v>79</v>
      </c>
      <c r="C107" s="45">
        <v>9006</v>
      </c>
      <c r="D107" s="51">
        <v>321754</v>
      </c>
      <c r="E107" s="51">
        <v>1450</v>
      </c>
      <c r="F107" s="46">
        <f t="shared" ref="F107:F114" si="31">E107/D107</f>
        <v>4.5065484811377633E-3</v>
      </c>
      <c r="G107" s="52">
        <f t="shared" ref="G107:G114" si="32">C107/E107</f>
        <v>6.2110344827586204</v>
      </c>
      <c r="H107" s="50">
        <v>62</v>
      </c>
      <c r="I107" s="45">
        <f t="shared" ref="I107:I114" si="33">IFERROR(C107/H107,"-")</f>
        <v>145.25806451612902</v>
      </c>
      <c r="J107" s="46">
        <f t="shared" ref="J107:J114" si="34">H107/E107</f>
        <v>4.275862068965517E-2</v>
      </c>
      <c r="K107" s="320">
        <v>8</v>
      </c>
      <c r="L107" s="11">
        <f t="shared" ref="L107:L114" si="35">C107/K107</f>
        <v>1125.75</v>
      </c>
    </row>
    <row r="108" spans="1:15" ht="16.5" customHeight="1" x14ac:dyDescent="0.2">
      <c r="A108" s="178" t="s">
        <v>148</v>
      </c>
      <c r="B108" s="50" t="s">
        <v>81</v>
      </c>
      <c r="C108" s="45">
        <v>7189</v>
      </c>
      <c r="D108" s="51">
        <v>256906</v>
      </c>
      <c r="E108" s="51">
        <v>1210</v>
      </c>
      <c r="F108" s="46">
        <f t="shared" si="31"/>
        <v>4.709893891150849E-3</v>
      </c>
      <c r="G108" s="52">
        <f t="shared" si="32"/>
        <v>5.9413223140495868</v>
      </c>
      <c r="H108" s="50">
        <v>54</v>
      </c>
      <c r="I108" s="45">
        <f t="shared" si="33"/>
        <v>133.12962962962962</v>
      </c>
      <c r="J108" s="46">
        <f t="shared" si="34"/>
        <v>4.4628099173553717E-2</v>
      </c>
      <c r="K108" s="320">
        <v>9</v>
      </c>
      <c r="L108" s="11">
        <f t="shared" si="35"/>
        <v>798.77777777777783</v>
      </c>
    </row>
    <row r="109" spans="1:15" ht="16.5" customHeight="1" x14ac:dyDescent="0.2">
      <c r="A109" s="178" t="s">
        <v>148</v>
      </c>
      <c r="B109" s="50" t="s">
        <v>80</v>
      </c>
      <c r="C109" s="45">
        <v>7159</v>
      </c>
      <c r="D109" s="51">
        <v>277083</v>
      </c>
      <c r="E109" s="51">
        <v>1252</v>
      </c>
      <c r="F109" s="46">
        <f t="shared" si="31"/>
        <v>4.518501676392994E-3</v>
      </c>
      <c r="G109" s="52">
        <f t="shared" si="32"/>
        <v>5.7180511182108624</v>
      </c>
      <c r="H109" s="50">
        <v>58</v>
      </c>
      <c r="I109" s="45">
        <f t="shared" si="33"/>
        <v>123.43103448275862</v>
      </c>
      <c r="J109" s="46">
        <f t="shared" si="34"/>
        <v>4.6325878594249199E-2</v>
      </c>
      <c r="K109" s="320">
        <v>11</v>
      </c>
      <c r="L109" s="11">
        <f t="shared" si="35"/>
        <v>650.81818181818187</v>
      </c>
    </row>
    <row r="110" spans="1:15" ht="16.5" customHeight="1" x14ac:dyDescent="0.2">
      <c r="A110" s="178" t="s">
        <v>148</v>
      </c>
      <c r="B110" s="50" t="s">
        <v>214</v>
      </c>
      <c r="C110" s="45">
        <v>6313</v>
      </c>
      <c r="D110" s="51">
        <v>152079</v>
      </c>
      <c r="E110" s="51">
        <v>637</v>
      </c>
      <c r="F110" s="46">
        <f t="shared" si="31"/>
        <v>4.1886124974519819E-3</v>
      </c>
      <c r="G110" s="52">
        <f t="shared" si="32"/>
        <v>9.9105180533751955</v>
      </c>
      <c r="H110" s="50">
        <v>31</v>
      </c>
      <c r="I110" s="45">
        <f t="shared" si="33"/>
        <v>203.64516129032259</v>
      </c>
      <c r="J110" s="46">
        <f t="shared" si="34"/>
        <v>4.8665620094191522E-2</v>
      </c>
      <c r="K110" s="320">
        <v>4</v>
      </c>
      <c r="L110" s="11">
        <f t="shared" si="35"/>
        <v>1578.25</v>
      </c>
    </row>
    <row r="111" spans="1:15" ht="16.5" customHeight="1" x14ac:dyDescent="0.2">
      <c r="A111" s="178" t="s">
        <v>148</v>
      </c>
      <c r="B111" s="50" t="s">
        <v>267</v>
      </c>
      <c r="C111" s="45">
        <v>1614</v>
      </c>
      <c r="D111" s="51">
        <v>47147</v>
      </c>
      <c r="E111" s="51">
        <v>226</v>
      </c>
      <c r="F111" s="46">
        <f t="shared" si="31"/>
        <v>4.7935181453751035E-3</v>
      </c>
      <c r="G111" s="52">
        <f t="shared" si="32"/>
        <v>7.1415929203539825</v>
      </c>
      <c r="H111" s="50">
        <v>12</v>
      </c>
      <c r="I111" s="45">
        <f t="shared" si="33"/>
        <v>134.5</v>
      </c>
      <c r="J111" s="46">
        <f t="shared" si="34"/>
        <v>5.3097345132743362E-2</v>
      </c>
      <c r="K111" s="320">
        <v>1</v>
      </c>
      <c r="L111" s="11">
        <f t="shared" si="35"/>
        <v>1614</v>
      </c>
    </row>
    <row r="112" spans="1:15" ht="16.5" customHeight="1" x14ac:dyDescent="0.2">
      <c r="A112" s="179" t="s">
        <v>149</v>
      </c>
      <c r="B112" s="50" t="s">
        <v>215</v>
      </c>
      <c r="C112" s="45">
        <v>1032</v>
      </c>
      <c r="D112" s="51">
        <v>27297</v>
      </c>
      <c r="E112" s="51">
        <v>109</v>
      </c>
      <c r="F112" s="46">
        <f t="shared" si="31"/>
        <v>3.9931127962779794E-3</v>
      </c>
      <c r="G112" s="52">
        <f t="shared" si="32"/>
        <v>9.4678899082568808</v>
      </c>
      <c r="H112" s="50">
        <v>1</v>
      </c>
      <c r="I112" s="45">
        <f t="shared" si="33"/>
        <v>1032</v>
      </c>
      <c r="J112" s="46">
        <f t="shared" si="34"/>
        <v>9.1743119266055051E-3</v>
      </c>
      <c r="K112" s="320">
        <v>0</v>
      </c>
      <c r="L112" s="11" t="e">
        <f t="shared" si="35"/>
        <v>#DIV/0!</v>
      </c>
    </row>
    <row r="113" spans="1:12" ht="16.5" customHeight="1" x14ac:dyDescent="0.2">
      <c r="A113" s="178" t="s">
        <v>148</v>
      </c>
      <c r="B113" s="50" t="s">
        <v>321</v>
      </c>
      <c r="C113" s="45">
        <v>99</v>
      </c>
      <c r="D113" s="51">
        <v>4055</v>
      </c>
      <c r="E113" s="51">
        <v>34</v>
      </c>
      <c r="F113" s="46">
        <f t="shared" si="31"/>
        <v>8.3847102342786677E-3</v>
      </c>
      <c r="G113" s="52">
        <f t="shared" si="32"/>
        <v>2.9117647058823528</v>
      </c>
      <c r="H113" s="50">
        <v>1</v>
      </c>
      <c r="I113" s="45">
        <f t="shared" si="33"/>
        <v>99</v>
      </c>
      <c r="J113" s="46">
        <f t="shared" si="34"/>
        <v>2.9411764705882353E-2</v>
      </c>
      <c r="K113" s="320">
        <v>0</v>
      </c>
      <c r="L113" s="11" t="e">
        <f t="shared" si="35"/>
        <v>#DIV/0!</v>
      </c>
    </row>
    <row r="114" spans="1:12" ht="16.5" customHeight="1" x14ac:dyDescent="0.2">
      <c r="A114" s="178" t="s">
        <v>148</v>
      </c>
      <c r="B114" s="50" t="s">
        <v>318</v>
      </c>
      <c r="C114" s="45">
        <v>63</v>
      </c>
      <c r="D114" s="51">
        <v>2951</v>
      </c>
      <c r="E114" s="51">
        <v>15</v>
      </c>
      <c r="F114" s="46">
        <f t="shared" si="31"/>
        <v>5.0830227041680784E-3</v>
      </c>
      <c r="G114" s="52">
        <f t="shared" si="32"/>
        <v>4.2</v>
      </c>
      <c r="H114" s="50">
        <v>1</v>
      </c>
      <c r="I114" s="45">
        <f t="shared" si="33"/>
        <v>63</v>
      </c>
      <c r="J114" s="46">
        <f t="shared" si="34"/>
        <v>6.6666666666666666E-2</v>
      </c>
      <c r="K114" s="320">
        <v>0</v>
      </c>
      <c r="L114" s="11" t="e">
        <f t="shared" si="35"/>
        <v>#DIV/0!</v>
      </c>
    </row>
    <row r="115" spans="1:12" ht="16.5" customHeight="1" x14ac:dyDescent="0.2">
      <c r="B115" s="53" t="s">
        <v>23</v>
      </c>
      <c r="C115" s="54">
        <f>SUM(C106:C114)</f>
        <v>41509</v>
      </c>
      <c r="D115" s="55">
        <f>SUM(D106:D114)</f>
        <v>1490145</v>
      </c>
      <c r="E115" s="55">
        <f>SUM(E106:E114)</f>
        <v>6639</v>
      </c>
      <c r="F115" s="56">
        <f t="shared" ref="F115" si="36">E115/D115</f>
        <v>4.4552711313328571E-3</v>
      </c>
      <c r="G115" s="57">
        <f t="shared" ref="G115" si="37">C115/E115</f>
        <v>6.2522970326856457</v>
      </c>
      <c r="H115" s="55">
        <f>SUM(H106:H114)</f>
        <v>292</v>
      </c>
      <c r="I115" s="54">
        <f t="shared" ref="I115" si="38">C115/H115</f>
        <v>142.1541095890411</v>
      </c>
      <c r="J115" s="56">
        <f t="shared" si="30"/>
        <v>4.398252748907968E-2</v>
      </c>
      <c r="K115" s="321">
        <f>SUM(K106:K114)</f>
        <v>37</v>
      </c>
      <c r="L115" s="322">
        <f>C115/K115</f>
        <v>1121.8648648648648</v>
      </c>
    </row>
    <row r="117" spans="1:12" ht="12.75" x14ac:dyDescent="0.2"/>
    <row r="118" spans="1:12" ht="16.5" customHeight="1" x14ac:dyDescent="0.2">
      <c r="B118" s="351" t="s">
        <v>83</v>
      </c>
      <c r="C118" s="351"/>
      <c r="D118" s="351"/>
      <c r="E118" s="351"/>
      <c r="F118" s="351"/>
      <c r="G118" s="351"/>
      <c r="H118" s="351"/>
      <c r="I118" s="351"/>
      <c r="J118" s="351"/>
      <c r="K118" s="351"/>
      <c r="L118" s="351"/>
    </row>
    <row r="119" spans="1:12" ht="16.5" customHeight="1" x14ac:dyDescent="0.2"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</row>
    <row r="121" spans="1:12" ht="16.5" customHeight="1" x14ac:dyDescent="0.2">
      <c r="B121" s="360" t="s">
        <v>306</v>
      </c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</row>
    <row r="122" spans="1:12" ht="16.5" customHeight="1" x14ac:dyDescent="0.2">
      <c r="B122" s="43" t="s">
        <v>35</v>
      </c>
      <c r="C122" s="43" t="s">
        <v>36</v>
      </c>
      <c r="D122" s="43" t="s">
        <v>37</v>
      </c>
      <c r="E122" s="43" t="s">
        <v>8</v>
      </c>
      <c r="F122" s="43" t="s">
        <v>18</v>
      </c>
      <c r="G122" s="43" t="s">
        <v>19</v>
      </c>
      <c r="H122" s="43" t="s">
        <v>2</v>
      </c>
      <c r="I122" s="43" t="s">
        <v>5</v>
      </c>
      <c r="J122" s="43" t="s">
        <v>38</v>
      </c>
      <c r="K122" s="317" t="s">
        <v>42</v>
      </c>
      <c r="L122" s="317" t="s">
        <v>43</v>
      </c>
    </row>
    <row r="123" spans="1:12" ht="16.5" customHeight="1" x14ac:dyDescent="0.2">
      <c r="B123" s="50" t="s">
        <v>168</v>
      </c>
      <c r="C123" s="45">
        <v>2001</v>
      </c>
      <c r="D123" s="51">
        <v>60490</v>
      </c>
      <c r="E123" s="51">
        <v>212</v>
      </c>
      <c r="F123" s="46">
        <f>E123/D123</f>
        <v>3.5047115225657136E-3</v>
      </c>
      <c r="G123" s="52">
        <f>C123/E123</f>
        <v>9.4386792452830193</v>
      </c>
      <c r="H123" s="50">
        <v>12</v>
      </c>
      <c r="I123" s="45">
        <f>IFERROR(C123/H123,"-")</f>
        <v>166.75</v>
      </c>
      <c r="J123" s="46">
        <f t="shared" ref="J123:J126" si="39">H123/E123</f>
        <v>5.6603773584905662E-2</v>
      </c>
      <c r="K123" s="320">
        <v>2</v>
      </c>
      <c r="L123" s="11">
        <f>C123/K123</f>
        <v>1000.5</v>
      </c>
    </row>
    <row r="124" spans="1:12" ht="16.5" customHeight="1" x14ac:dyDescent="0.2">
      <c r="B124" s="50" t="s">
        <v>196</v>
      </c>
      <c r="C124" s="45">
        <v>17483</v>
      </c>
      <c r="D124" s="51">
        <v>603719</v>
      </c>
      <c r="E124" s="51">
        <v>3364</v>
      </c>
      <c r="F124" s="46">
        <f t="shared" ref="F124:F126" si="40">E124/D124</f>
        <v>5.5721287552652808E-3</v>
      </c>
      <c r="G124" s="52">
        <f t="shared" ref="G124:G126" si="41">C124/E124</f>
        <v>5.197086801426873</v>
      </c>
      <c r="H124" s="50">
        <v>118</v>
      </c>
      <c r="I124" s="45">
        <f t="shared" ref="I124:I125" si="42">IFERROR(C124/H124,"-")</f>
        <v>148.16101694915255</v>
      </c>
      <c r="J124" s="46">
        <f t="shared" si="39"/>
        <v>3.5077288941736028E-2</v>
      </c>
      <c r="K124" s="320">
        <v>12</v>
      </c>
      <c r="L124" s="11">
        <f t="shared" ref="L124:L126" si="43">C124/K124</f>
        <v>1456.9166666666667</v>
      </c>
    </row>
    <row r="125" spans="1:12" ht="16.5" customHeight="1" x14ac:dyDescent="0.2">
      <c r="B125" s="50" t="s">
        <v>170</v>
      </c>
      <c r="C125" s="45">
        <v>22025</v>
      </c>
      <c r="D125" s="51">
        <v>825936</v>
      </c>
      <c r="E125" s="51">
        <v>3064</v>
      </c>
      <c r="F125" s="46">
        <f t="shared" si="40"/>
        <v>3.7097305360221616E-3</v>
      </c>
      <c r="G125" s="52">
        <f t="shared" si="41"/>
        <v>7.1883159268929502</v>
      </c>
      <c r="H125" s="50">
        <v>163</v>
      </c>
      <c r="I125" s="45">
        <f t="shared" si="42"/>
        <v>135.12269938650306</v>
      </c>
      <c r="J125" s="46">
        <f t="shared" si="39"/>
        <v>5.3198433420365537E-2</v>
      </c>
      <c r="K125" s="320">
        <v>23</v>
      </c>
      <c r="L125" s="11">
        <f t="shared" si="43"/>
        <v>957.60869565217388</v>
      </c>
    </row>
    <row r="126" spans="1:12" ht="16.5" customHeight="1" x14ac:dyDescent="0.2">
      <c r="B126" s="53" t="s">
        <v>23</v>
      </c>
      <c r="C126" s="54">
        <f>SUM(C123:C125)</f>
        <v>41509</v>
      </c>
      <c r="D126" s="55">
        <f>SUM(D123:D125)</f>
        <v>1490145</v>
      </c>
      <c r="E126" s="55">
        <f>SUM(E123:E125)</f>
        <v>6640</v>
      </c>
      <c r="F126" s="56">
        <f t="shared" si="40"/>
        <v>4.4559422069664362E-3</v>
      </c>
      <c r="G126" s="57">
        <f t="shared" si="41"/>
        <v>6.2513554216867471</v>
      </c>
      <c r="H126" s="55">
        <f>SUM(H123:H125)</f>
        <v>293</v>
      </c>
      <c r="I126" s="54">
        <f t="shared" ref="I126" si="44">C126/H126</f>
        <v>141.66894197952217</v>
      </c>
      <c r="J126" s="56">
        <f t="shared" si="39"/>
        <v>4.4126506024096387E-2</v>
      </c>
      <c r="K126" s="321">
        <f>SUM(K123:K125)</f>
        <v>37</v>
      </c>
      <c r="L126" s="322">
        <f t="shared" si="43"/>
        <v>1121.8648648648648</v>
      </c>
    </row>
    <row r="129" spans="2:12" ht="16.5" customHeight="1" x14ac:dyDescent="0.2">
      <c r="B129" s="360" t="s">
        <v>307</v>
      </c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</row>
    <row r="130" spans="2:12" ht="16.5" customHeight="1" x14ac:dyDescent="0.2">
      <c r="B130" s="43" t="s">
        <v>35</v>
      </c>
      <c r="C130" s="43" t="s">
        <v>36</v>
      </c>
      <c r="D130" s="43" t="s">
        <v>37</v>
      </c>
      <c r="E130" s="43" t="s">
        <v>8</v>
      </c>
      <c r="F130" s="43" t="s">
        <v>18</v>
      </c>
      <c r="G130" s="43" t="s">
        <v>19</v>
      </c>
      <c r="H130" s="43" t="s">
        <v>2</v>
      </c>
      <c r="I130" s="43" t="s">
        <v>5</v>
      </c>
      <c r="J130" s="43" t="s">
        <v>38</v>
      </c>
      <c r="K130" s="317" t="s">
        <v>42</v>
      </c>
      <c r="L130" s="317" t="s">
        <v>43</v>
      </c>
    </row>
    <row r="131" spans="2:12" ht="16.5" customHeight="1" x14ac:dyDescent="0.2">
      <c r="B131" s="50" t="s">
        <v>119</v>
      </c>
      <c r="C131" s="45">
        <v>26866</v>
      </c>
      <c r="D131" s="51">
        <v>1019435</v>
      </c>
      <c r="E131" s="51">
        <v>3635</v>
      </c>
      <c r="F131" s="46">
        <f>E131/D131</f>
        <v>3.5657006086704892E-3</v>
      </c>
      <c r="G131" s="52">
        <f>C131/E131</f>
        <v>7.3909215955983498</v>
      </c>
      <c r="H131" s="50">
        <v>192</v>
      </c>
      <c r="I131" s="45">
        <f>IFERROR(C131/H131,"-")</f>
        <v>139.92708333333334</v>
      </c>
      <c r="J131" s="46">
        <f t="shared" ref="J131:J134" si="45">H131/E131</f>
        <v>5.2819807427785422E-2</v>
      </c>
      <c r="K131" s="320">
        <v>27</v>
      </c>
      <c r="L131" s="11">
        <f>C131/K131</f>
        <v>995.03703703703707</v>
      </c>
    </row>
    <row r="132" spans="2:12" ht="16.5" customHeight="1" x14ac:dyDescent="0.2">
      <c r="B132" s="50" t="s">
        <v>320</v>
      </c>
      <c r="C132" s="45">
        <v>120</v>
      </c>
      <c r="D132" s="51">
        <v>2751</v>
      </c>
      <c r="E132" s="51">
        <v>29</v>
      </c>
      <c r="F132" s="46">
        <f t="shared" ref="F132:F133" si="46">E132/D132</f>
        <v>1.0541621228644129E-2</v>
      </c>
      <c r="G132" s="52">
        <f t="shared" ref="G132:G133" si="47">C132/E132</f>
        <v>4.1379310344827589</v>
      </c>
      <c r="H132" s="50">
        <v>2</v>
      </c>
      <c r="I132" s="45">
        <f t="shared" ref="I132:I133" si="48">IFERROR(C132/H132,"-")</f>
        <v>60</v>
      </c>
      <c r="J132" s="46">
        <f t="shared" ref="J132:J133" si="49">H132/E132</f>
        <v>6.8965517241379309E-2</v>
      </c>
      <c r="K132" s="320">
        <v>0</v>
      </c>
      <c r="L132" s="11" t="e">
        <f t="shared" ref="L132:L133" si="50">C132/K132</f>
        <v>#DIV/0!</v>
      </c>
    </row>
    <row r="133" spans="2:12" ht="16.5" customHeight="1" x14ac:dyDescent="0.2">
      <c r="B133" s="50" t="s">
        <v>120</v>
      </c>
      <c r="C133" s="45">
        <v>14522</v>
      </c>
      <c r="D133" s="51">
        <v>467959</v>
      </c>
      <c r="E133" s="51">
        <v>2976</v>
      </c>
      <c r="F133" s="46">
        <f t="shared" si="46"/>
        <v>6.359531497417509E-3</v>
      </c>
      <c r="G133" s="52">
        <f t="shared" si="47"/>
        <v>4.879704301075269</v>
      </c>
      <c r="H133" s="50">
        <v>99</v>
      </c>
      <c r="I133" s="45">
        <f t="shared" si="48"/>
        <v>146.68686868686868</v>
      </c>
      <c r="J133" s="46">
        <f t="shared" si="49"/>
        <v>3.3266129032258063E-2</v>
      </c>
      <c r="K133" s="320">
        <v>10</v>
      </c>
      <c r="L133" s="11">
        <f t="shared" si="50"/>
        <v>1452.2</v>
      </c>
    </row>
    <row r="134" spans="2:12" ht="16.5" customHeight="1" x14ac:dyDescent="0.2">
      <c r="B134" s="53" t="s">
        <v>23</v>
      </c>
      <c r="C134" s="54">
        <f>SUM(C131:C133)</f>
        <v>41508</v>
      </c>
      <c r="D134" s="55">
        <f>SUM(D131:D133)</f>
        <v>1490145</v>
      </c>
      <c r="E134" s="55">
        <f>SUM(E131:E133)</f>
        <v>6640</v>
      </c>
      <c r="F134" s="56">
        <f t="shared" ref="F134" si="51">E134/D134</f>
        <v>4.4559422069664362E-3</v>
      </c>
      <c r="G134" s="57">
        <f t="shared" ref="G134" si="52">C134/E134</f>
        <v>6.2512048192771088</v>
      </c>
      <c r="H134" s="55">
        <f>SUM(H131:H133)</f>
        <v>293</v>
      </c>
      <c r="I134" s="54">
        <f t="shared" ref="I134" si="53">C134/H134</f>
        <v>141.66552901023891</v>
      </c>
      <c r="J134" s="56">
        <f t="shared" si="45"/>
        <v>4.4126506024096387E-2</v>
      </c>
      <c r="K134" s="321">
        <f>SUM(K131:K133)</f>
        <v>37</v>
      </c>
      <c r="L134" s="322">
        <f t="shared" ref="L134" si="54">C134/K134</f>
        <v>1121.8378378378379</v>
      </c>
    </row>
    <row r="137" spans="2:12" ht="16.5" customHeight="1" x14ac:dyDescent="0.2">
      <c r="B137" s="360" t="s">
        <v>76</v>
      </c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</row>
    <row r="138" spans="2:12" ht="16.5" customHeight="1" x14ac:dyDescent="0.2">
      <c r="B138" s="43" t="s">
        <v>35</v>
      </c>
      <c r="C138" s="43" t="s">
        <v>36</v>
      </c>
      <c r="D138" s="43" t="s">
        <v>37</v>
      </c>
      <c r="E138" s="43" t="s">
        <v>8</v>
      </c>
      <c r="F138" s="43" t="s">
        <v>18</v>
      </c>
      <c r="G138" s="43" t="s">
        <v>19</v>
      </c>
      <c r="H138" s="43" t="s">
        <v>2</v>
      </c>
      <c r="I138" s="43" t="s">
        <v>5</v>
      </c>
      <c r="J138" s="43" t="s">
        <v>38</v>
      </c>
      <c r="K138" s="317" t="s">
        <v>42</v>
      </c>
      <c r="L138" s="317" t="s">
        <v>43</v>
      </c>
    </row>
    <row r="139" spans="2:12" ht="16.5" customHeight="1" x14ac:dyDescent="0.2">
      <c r="B139" s="50" t="s">
        <v>319</v>
      </c>
      <c r="C139" s="45">
        <v>243</v>
      </c>
      <c r="D139" s="51">
        <v>10489</v>
      </c>
      <c r="E139" s="51">
        <v>64</v>
      </c>
      <c r="F139" s="46">
        <f>E139/D139</f>
        <v>6.1016302793402612E-3</v>
      </c>
      <c r="G139" s="52">
        <f>C139/E139</f>
        <v>3.796875</v>
      </c>
      <c r="H139" s="50">
        <v>5</v>
      </c>
      <c r="I139" s="45">
        <f>IFERROR(C139/H139,"-")</f>
        <v>48.6</v>
      </c>
      <c r="J139" s="46">
        <f t="shared" ref="J139:J141" si="55">H139/E139</f>
        <v>7.8125E-2</v>
      </c>
      <c r="K139" s="320">
        <v>0</v>
      </c>
      <c r="L139" s="11" t="e">
        <f>C139/K139</f>
        <v>#DIV/0!</v>
      </c>
    </row>
    <row r="140" spans="2:12" ht="16.5" customHeight="1" x14ac:dyDescent="0.2">
      <c r="B140" s="50" t="s">
        <v>294</v>
      </c>
      <c r="C140" s="45">
        <v>41109</v>
      </c>
      <c r="D140" s="51">
        <v>1476077</v>
      </c>
      <c r="E140" s="51">
        <v>6541</v>
      </c>
      <c r="F140" s="46">
        <f t="shared" ref="F140:F141" si="56">E140/D140</f>
        <v>4.4313406414435022E-3</v>
      </c>
      <c r="G140" s="52">
        <f t="shared" ref="G140:G141" si="57">C140/E140</f>
        <v>6.2848188350405136</v>
      </c>
      <c r="H140" s="50">
        <v>285</v>
      </c>
      <c r="I140" s="45">
        <f t="shared" ref="I140" si="58">IFERROR(C140/H140,"-")</f>
        <v>144.2421052631579</v>
      </c>
      <c r="J140" s="46">
        <f t="shared" si="55"/>
        <v>4.3571319370126892E-2</v>
      </c>
      <c r="K140" s="320">
        <v>37</v>
      </c>
      <c r="L140" s="11">
        <f t="shared" ref="L140:L141" si="59">C140/K140</f>
        <v>1111.0540540540539</v>
      </c>
    </row>
    <row r="141" spans="2:12" ht="16.5" customHeight="1" x14ac:dyDescent="0.2">
      <c r="B141" s="53" t="s">
        <v>23</v>
      </c>
      <c r="C141" s="54">
        <f>SUM(C139:C140)</f>
        <v>41352</v>
      </c>
      <c r="D141" s="55">
        <f>SUM(D139:D140)</f>
        <v>1486566</v>
      </c>
      <c r="E141" s="55">
        <f>SUM(E139:E140)</f>
        <v>6605</v>
      </c>
      <c r="F141" s="56">
        <f t="shared" si="56"/>
        <v>4.4431259695163214E-3</v>
      </c>
      <c r="G141" s="57">
        <f t="shared" si="57"/>
        <v>6.2607115821347463</v>
      </c>
      <c r="H141" s="55">
        <f>SUM(H139:H140)</f>
        <v>290</v>
      </c>
      <c r="I141" s="54">
        <f t="shared" ref="I141" si="60">C141/H141</f>
        <v>142.59310344827585</v>
      </c>
      <c r="J141" s="56">
        <f t="shared" si="55"/>
        <v>4.3906131718395157E-2</v>
      </c>
      <c r="K141" s="321">
        <f>SUM(K138:K140)</f>
        <v>37</v>
      </c>
      <c r="L141" s="322">
        <f t="shared" si="59"/>
        <v>1117.6216216216217</v>
      </c>
    </row>
    <row r="144" spans="2:12" ht="16.5" customHeight="1" x14ac:dyDescent="0.2">
      <c r="B144" s="351" t="s">
        <v>39</v>
      </c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</row>
    <row r="145" spans="1:12" ht="16.5" customHeight="1" x14ac:dyDescent="0.2"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</row>
    <row r="147" spans="1:12" ht="16.5" customHeight="1" x14ac:dyDescent="0.2">
      <c r="B147" s="352" t="s">
        <v>39</v>
      </c>
      <c r="C147" s="352"/>
      <c r="D147" s="352"/>
      <c r="E147" s="352"/>
      <c r="F147" s="352"/>
      <c r="G147" s="352"/>
      <c r="H147" s="352"/>
      <c r="I147" s="352"/>
      <c r="J147" s="352"/>
    </row>
    <row r="148" spans="1:12" ht="16.5" customHeight="1" x14ac:dyDescent="0.2">
      <c r="B148" s="30" t="s">
        <v>40</v>
      </c>
      <c r="C148" s="31" t="s">
        <v>27</v>
      </c>
      <c r="D148" s="31" t="s">
        <v>2</v>
      </c>
      <c r="E148" s="31" t="s">
        <v>5</v>
      </c>
      <c r="F148" s="31" t="s">
        <v>41</v>
      </c>
      <c r="G148" s="31" t="s">
        <v>42</v>
      </c>
      <c r="H148" s="31" t="s">
        <v>43</v>
      </c>
      <c r="I148" s="31" t="s">
        <v>44</v>
      </c>
      <c r="J148" s="32" t="s">
        <v>45</v>
      </c>
    </row>
    <row r="149" spans="1:12" ht="16.5" customHeight="1" x14ac:dyDescent="0.2">
      <c r="A149" s="178" t="s">
        <v>148</v>
      </c>
      <c r="B149" s="33" t="str">
        <f t="shared" ref="B149:B154" si="61">B10</f>
        <v>YOU TUBE - ימי מכירות VZ</v>
      </c>
      <c r="C149" s="34">
        <f t="shared" ref="C149:C154" si="62">E10</f>
        <v>2509</v>
      </c>
      <c r="D149" s="35">
        <f>L59</f>
        <v>0</v>
      </c>
      <c r="E149" s="34" t="str">
        <f>IFERROR(C149/D149,"-")</f>
        <v>-</v>
      </c>
      <c r="F149" s="35">
        <v>0</v>
      </c>
      <c r="G149" s="35">
        <v>0</v>
      </c>
      <c r="H149" s="34" t="str">
        <f t="shared" ref="H149:H169" si="63">IFERROR(C149/G149,"-")</f>
        <v>-</v>
      </c>
      <c r="I149" s="35">
        <v>0</v>
      </c>
      <c r="J149" s="34" t="str">
        <f t="shared" ref="J149:J170" si="64">IFERROR(C149/I149,"-")</f>
        <v>-</v>
      </c>
    </row>
    <row r="150" spans="1:12" ht="16.5" customHeight="1" x14ac:dyDescent="0.2">
      <c r="A150" s="179" t="s">
        <v>149</v>
      </c>
      <c r="B150" s="33" t="str">
        <f t="shared" si="61"/>
        <v>YOU TUBE - Formentor  VZ</v>
      </c>
      <c r="C150" s="34">
        <f t="shared" si="62"/>
        <v>17390</v>
      </c>
      <c r="D150" s="35">
        <f t="shared" ref="D150:D152" si="65">L60</f>
        <v>4</v>
      </c>
      <c r="E150" s="34">
        <f t="shared" ref="E150:E169" si="66">IFERROR(C150/D150,"-")</f>
        <v>4347.5</v>
      </c>
      <c r="F150" s="35">
        <v>2</v>
      </c>
      <c r="G150" s="35">
        <v>2</v>
      </c>
      <c r="H150" s="34">
        <f t="shared" si="63"/>
        <v>8695</v>
      </c>
      <c r="I150" s="35">
        <v>0</v>
      </c>
      <c r="J150" s="34" t="str">
        <f t="shared" si="64"/>
        <v>-</v>
      </c>
    </row>
    <row r="151" spans="1:12" ht="16.5" customHeight="1" x14ac:dyDescent="0.2">
      <c r="A151" s="178" t="s">
        <v>148</v>
      </c>
      <c r="B151" s="33" t="str">
        <f t="shared" si="61"/>
        <v>IDX - VIDEO -  ימי מכירות VZ</v>
      </c>
      <c r="C151" s="34">
        <f t="shared" si="62"/>
        <v>1540</v>
      </c>
      <c r="D151" s="35">
        <f t="shared" si="65"/>
        <v>0</v>
      </c>
      <c r="E151" s="34" t="str">
        <f t="shared" si="66"/>
        <v>-</v>
      </c>
      <c r="F151" s="35">
        <v>0</v>
      </c>
      <c r="G151" s="35">
        <v>0</v>
      </c>
      <c r="H151" s="34" t="str">
        <f t="shared" si="63"/>
        <v>-</v>
      </c>
      <c r="I151" s="35">
        <v>0</v>
      </c>
      <c r="J151" s="34" t="str">
        <f t="shared" si="64"/>
        <v>-</v>
      </c>
    </row>
    <row r="152" spans="1:12" ht="16.5" customHeight="1" x14ac:dyDescent="0.2">
      <c r="A152" s="179" t="s">
        <v>149</v>
      </c>
      <c r="B152" s="33" t="str">
        <f t="shared" si="61"/>
        <v>IDX - VIDEO - Formentor  VZ</v>
      </c>
      <c r="C152" s="34">
        <f t="shared" si="62"/>
        <v>8169</v>
      </c>
      <c r="D152" s="35">
        <f t="shared" si="65"/>
        <v>1</v>
      </c>
      <c r="E152" s="34">
        <f t="shared" si="66"/>
        <v>8169</v>
      </c>
      <c r="F152" s="35">
        <v>0</v>
      </c>
      <c r="G152" s="35">
        <v>0</v>
      </c>
      <c r="H152" s="34" t="str">
        <f t="shared" si="63"/>
        <v>-</v>
      </c>
      <c r="I152" s="35">
        <v>0</v>
      </c>
      <c r="J152" s="34" t="str">
        <f t="shared" si="64"/>
        <v>-</v>
      </c>
    </row>
    <row r="153" spans="1:12" ht="16.5" customHeight="1" x14ac:dyDescent="0.2">
      <c r="A153" s="178" t="s">
        <v>148</v>
      </c>
      <c r="B153" s="33" t="str">
        <f t="shared" si="61"/>
        <v>IDX - STATIC</v>
      </c>
      <c r="C153" s="34">
        <f t="shared" si="62"/>
        <v>9758</v>
      </c>
      <c r="D153" s="35">
        <f>J67</f>
        <v>2</v>
      </c>
      <c r="E153" s="34">
        <f t="shared" si="66"/>
        <v>4879</v>
      </c>
      <c r="F153" s="35">
        <v>0</v>
      </c>
      <c r="G153" s="35">
        <v>0</v>
      </c>
      <c r="H153" s="34" t="str">
        <f t="shared" si="63"/>
        <v>-</v>
      </c>
      <c r="I153" s="35">
        <v>0</v>
      </c>
      <c r="J153" s="34" t="str">
        <f t="shared" si="64"/>
        <v>-</v>
      </c>
    </row>
    <row r="154" spans="1:12" ht="16.5" customHeight="1" x14ac:dyDescent="0.2">
      <c r="A154" s="179" t="s">
        <v>149</v>
      </c>
      <c r="B154" s="33" t="str">
        <f t="shared" si="61"/>
        <v>FB LEAD GEN - OXILON - high income earners</v>
      </c>
      <c r="C154" s="34">
        <f t="shared" si="62"/>
        <v>1032</v>
      </c>
      <c r="D154" s="35">
        <f>E35</f>
        <v>1</v>
      </c>
      <c r="E154" s="34">
        <f t="shared" si="66"/>
        <v>1032</v>
      </c>
      <c r="F154" s="35">
        <v>0</v>
      </c>
      <c r="G154" s="35">
        <v>0</v>
      </c>
      <c r="H154" s="34" t="str">
        <f t="shared" si="63"/>
        <v>-</v>
      </c>
      <c r="I154" s="35">
        <v>0</v>
      </c>
      <c r="J154" s="34" t="str">
        <f t="shared" si="64"/>
        <v>-</v>
      </c>
    </row>
    <row r="155" spans="1:12" ht="16.5" customHeight="1" x14ac:dyDescent="0.2">
      <c r="A155" s="179" t="s">
        <v>149</v>
      </c>
      <c r="B155" s="33" t="str">
        <f t="shared" ref="B155:B168" si="67">B16</f>
        <v>FB LEAD GEN - REMARKETING SPORT 5 VIDEOS</v>
      </c>
      <c r="C155" s="34">
        <f t="shared" ref="C155:C168" si="68">E16</f>
        <v>7083</v>
      </c>
      <c r="D155" s="35">
        <f t="shared" ref="D155:D168" si="69">E36</f>
        <v>53</v>
      </c>
      <c r="E155" s="34">
        <f t="shared" si="66"/>
        <v>133.64150943396226</v>
      </c>
      <c r="F155" s="35">
        <v>16</v>
      </c>
      <c r="G155" s="35">
        <v>9</v>
      </c>
      <c r="H155" s="34">
        <f t="shared" si="63"/>
        <v>787</v>
      </c>
      <c r="I155" s="35">
        <v>0</v>
      </c>
      <c r="J155" s="34" t="str">
        <f t="shared" si="64"/>
        <v>-</v>
      </c>
    </row>
    <row r="156" spans="1:12" ht="16.5" customHeight="1" x14ac:dyDescent="0.2">
      <c r="A156" s="179" t="s">
        <v>149</v>
      </c>
      <c r="B156" s="33" t="str">
        <f t="shared" si="67"/>
        <v>FB LEAD GEN - DATA</v>
      </c>
      <c r="C156" s="34">
        <f t="shared" si="68"/>
        <v>6202</v>
      </c>
      <c r="D156" s="35">
        <f t="shared" si="69"/>
        <v>31</v>
      </c>
      <c r="E156" s="34">
        <f t="shared" si="66"/>
        <v>200.06451612903226</v>
      </c>
      <c r="F156" s="35">
        <v>8</v>
      </c>
      <c r="G156" s="35">
        <v>4</v>
      </c>
      <c r="H156" s="34">
        <f t="shared" si="63"/>
        <v>1550.5</v>
      </c>
      <c r="I156" s="35">
        <v>1</v>
      </c>
      <c r="J156" s="34">
        <f t="shared" si="64"/>
        <v>6202</v>
      </c>
    </row>
    <row r="157" spans="1:12" ht="16.5" customHeight="1" x14ac:dyDescent="0.2">
      <c r="A157" s="179" t="s">
        <v>149</v>
      </c>
      <c r="B157" s="33" t="str">
        <f t="shared" si="67"/>
        <v>FB LEAD GEN - WIDE</v>
      </c>
      <c r="C157" s="34">
        <f t="shared" si="68"/>
        <v>8929</v>
      </c>
      <c r="D157" s="35">
        <f t="shared" si="69"/>
        <v>60</v>
      </c>
      <c r="E157" s="34">
        <f t="shared" si="66"/>
        <v>148.81666666666666</v>
      </c>
      <c r="F157" s="35">
        <v>18</v>
      </c>
      <c r="G157" s="35">
        <v>8</v>
      </c>
      <c r="H157" s="34">
        <f t="shared" si="63"/>
        <v>1116.125</v>
      </c>
      <c r="I157" s="35">
        <v>0</v>
      </c>
      <c r="J157" s="34" t="str">
        <f t="shared" si="64"/>
        <v>-</v>
      </c>
    </row>
    <row r="158" spans="1:12" ht="16.5" customHeight="1" x14ac:dyDescent="0.2">
      <c r="A158" s="179" t="s">
        <v>149</v>
      </c>
      <c r="B158" s="33" t="str">
        <f t="shared" si="67"/>
        <v>FB LEAD GEN - INMARKET competitors</v>
      </c>
      <c r="C158" s="34">
        <f t="shared" si="68"/>
        <v>7077</v>
      </c>
      <c r="D158" s="35">
        <f t="shared" si="69"/>
        <v>56</v>
      </c>
      <c r="E158" s="34">
        <f t="shared" si="66"/>
        <v>126.375</v>
      </c>
      <c r="F158" s="35">
        <v>18</v>
      </c>
      <c r="G158" s="35">
        <v>11</v>
      </c>
      <c r="H158" s="34">
        <f t="shared" si="63"/>
        <v>643.36363636363637</v>
      </c>
      <c r="I158" s="35">
        <v>0</v>
      </c>
      <c r="J158" s="34" t="str">
        <f t="shared" si="64"/>
        <v>-</v>
      </c>
    </row>
    <row r="159" spans="1:12" ht="16.5" customHeight="1" x14ac:dyDescent="0.2">
      <c r="A159" s="179" t="s">
        <v>149</v>
      </c>
      <c r="B159" s="33" t="str">
        <f t="shared" si="67"/>
        <v>FB LEAD GEN - REMARKETING WEB</v>
      </c>
      <c r="C159" s="34">
        <f t="shared" si="68"/>
        <v>8967</v>
      </c>
      <c r="D159" s="35">
        <f t="shared" si="69"/>
        <v>71</v>
      </c>
      <c r="E159" s="34">
        <f t="shared" si="66"/>
        <v>126.29577464788733</v>
      </c>
      <c r="F159" s="35">
        <v>16</v>
      </c>
      <c r="G159" s="35">
        <v>3</v>
      </c>
      <c r="H159" s="34">
        <f t="shared" si="63"/>
        <v>2989</v>
      </c>
      <c r="I159" s="35">
        <v>1</v>
      </c>
      <c r="J159" s="34">
        <f t="shared" si="64"/>
        <v>8967</v>
      </c>
    </row>
    <row r="160" spans="1:12" ht="16.5" customHeight="1" x14ac:dyDescent="0.2">
      <c r="A160" s="179" t="s">
        <v>149</v>
      </c>
      <c r="B160" s="33" t="str">
        <f t="shared" si="67"/>
        <v>FB LEAD GEN - LAL ORDERS FORMENTOR VZ</v>
      </c>
      <c r="C160" s="34">
        <f t="shared" si="68"/>
        <v>1507</v>
      </c>
      <c r="D160" s="35">
        <f t="shared" si="69"/>
        <v>8</v>
      </c>
      <c r="E160" s="34">
        <f t="shared" si="66"/>
        <v>188.375</v>
      </c>
      <c r="F160" s="35">
        <v>2</v>
      </c>
      <c r="G160" s="35">
        <v>1</v>
      </c>
      <c r="H160" s="34">
        <f t="shared" si="63"/>
        <v>1507</v>
      </c>
      <c r="I160" s="35">
        <v>0</v>
      </c>
      <c r="J160" s="34" t="str">
        <f t="shared" si="64"/>
        <v>-</v>
      </c>
    </row>
    <row r="161" spans="1:10" ht="16.5" customHeight="1" x14ac:dyDescent="0.2">
      <c r="A161" s="178" t="s">
        <v>148</v>
      </c>
      <c r="B161" s="33" t="str">
        <f t="shared" si="67"/>
        <v>פסח - טופס לידים לוק אלייק דאטה של מזמיני סיאט בעבר</v>
      </c>
      <c r="C161" s="34">
        <f t="shared" si="68"/>
        <v>99</v>
      </c>
      <c r="D161" s="35">
        <f t="shared" si="69"/>
        <v>1</v>
      </c>
      <c r="E161" s="34">
        <f t="shared" si="66"/>
        <v>99</v>
      </c>
      <c r="F161" s="35">
        <v>0</v>
      </c>
      <c r="G161" s="35">
        <v>0</v>
      </c>
      <c r="H161" s="34" t="str">
        <f t="shared" si="63"/>
        <v>-</v>
      </c>
      <c r="I161" s="35">
        <v>0</v>
      </c>
      <c r="J161" s="34" t="str">
        <f t="shared" si="64"/>
        <v>-</v>
      </c>
    </row>
    <row r="162" spans="1:10" ht="16.5" customHeight="1" x14ac:dyDescent="0.2">
      <c r="A162" s="178" t="s">
        <v>148</v>
      </c>
      <c r="B162" s="33" t="str">
        <f t="shared" si="67"/>
        <v>פסח - טופס לידים רימרקטינג</v>
      </c>
      <c r="C162" s="34">
        <f t="shared" si="68"/>
        <v>68</v>
      </c>
      <c r="D162" s="35">
        <f t="shared" si="69"/>
        <v>1</v>
      </c>
      <c r="E162" s="34">
        <f t="shared" si="66"/>
        <v>68</v>
      </c>
      <c r="F162" s="35">
        <v>0</v>
      </c>
      <c r="G162" s="35">
        <v>0</v>
      </c>
      <c r="H162" s="34" t="str">
        <f t="shared" si="63"/>
        <v>-</v>
      </c>
      <c r="I162" s="35">
        <v>0</v>
      </c>
      <c r="J162" s="34" t="str">
        <f t="shared" si="64"/>
        <v>-</v>
      </c>
    </row>
    <row r="163" spans="1:10" ht="16.5" customHeight="1" x14ac:dyDescent="0.2">
      <c r="A163" s="178" t="s">
        <v>148</v>
      </c>
      <c r="B163" s="33" t="str">
        <f t="shared" si="67"/>
        <v>פסח - טופס לידים מתחרים לאון VZ</v>
      </c>
      <c r="C163" s="34">
        <f t="shared" si="68"/>
        <v>63</v>
      </c>
      <c r="D163" s="35">
        <f t="shared" si="69"/>
        <v>1</v>
      </c>
      <c r="E163" s="34">
        <f t="shared" si="66"/>
        <v>63</v>
      </c>
      <c r="F163" s="35">
        <v>0</v>
      </c>
      <c r="G163" s="35">
        <v>0</v>
      </c>
      <c r="H163" s="34" t="str">
        <f t="shared" si="63"/>
        <v>-</v>
      </c>
      <c r="I163" s="35">
        <v>0</v>
      </c>
      <c r="J163" s="34" t="str">
        <f t="shared" si="64"/>
        <v>-</v>
      </c>
    </row>
    <row r="164" spans="1:10" ht="16.5" customHeight="1" x14ac:dyDescent="0.2">
      <c r="A164" s="178" t="s">
        <v>148</v>
      </c>
      <c r="B164" s="33" t="str">
        <f t="shared" si="67"/>
        <v>פסח - טופס לידים מתחרים פורמנטור VZ</v>
      </c>
      <c r="C164" s="34">
        <f t="shared" si="68"/>
        <v>82</v>
      </c>
      <c r="D164" s="35">
        <f t="shared" si="69"/>
        <v>2</v>
      </c>
      <c r="E164" s="34">
        <f t="shared" si="66"/>
        <v>41</v>
      </c>
      <c r="F164" s="35">
        <v>0</v>
      </c>
      <c r="G164" s="35">
        <v>0</v>
      </c>
      <c r="H164" s="34" t="str">
        <f t="shared" si="63"/>
        <v>-</v>
      </c>
      <c r="I164" s="35">
        <v>0</v>
      </c>
      <c r="J164" s="34" t="str">
        <f t="shared" si="64"/>
        <v>-</v>
      </c>
    </row>
    <row r="165" spans="1:10" ht="16.5" customHeight="1" x14ac:dyDescent="0.2">
      <c r="A165" s="178" t="s">
        <v>148</v>
      </c>
      <c r="B165" s="33" t="str">
        <f t="shared" si="67"/>
        <v>פסח - טופס לידים רחב</v>
      </c>
      <c r="C165" s="34">
        <f t="shared" si="68"/>
        <v>77</v>
      </c>
      <c r="D165" s="35">
        <f t="shared" si="69"/>
        <v>2</v>
      </c>
      <c r="E165" s="34">
        <f t="shared" si="66"/>
        <v>38.5</v>
      </c>
      <c r="F165" s="35">
        <v>0</v>
      </c>
      <c r="G165" s="35">
        <v>0</v>
      </c>
      <c r="H165" s="34" t="str">
        <f t="shared" si="63"/>
        <v>-</v>
      </c>
      <c r="I165" s="35">
        <v>0</v>
      </c>
      <c r="J165" s="34" t="str">
        <f t="shared" si="64"/>
        <v>-</v>
      </c>
    </row>
    <row r="166" spans="1:10" ht="16.5" customHeight="1" x14ac:dyDescent="0.2">
      <c r="A166" s="178" t="s">
        <v>148</v>
      </c>
      <c r="B166" s="33" t="str">
        <f t="shared" si="67"/>
        <v>פסח - טופס לידים דאטה פורמנטור VZ</v>
      </c>
      <c r="C166" s="34">
        <f t="shared" si="68"/>
        <v>111</v>
      </c>
      <c r="D166" s="35">
        <f t="shared" si="69"/>
        <v>0</v>
      </c>
      <c r="E166" s="34" t="str">
        <f t="shared" si="66"/>
        <v>-</v>
      </c>
      <c r="F166" s="35">
        <v>0</v>
      </c>
      <c r="G166" s="35">
        <v>0</v>
      </c>
      <c r="H166" s="34" t="str">
        <f t="shared" si="63"/>
        <v>-</v>
      </c>
      <c r="I166" s="35">
        <v>0</v>
      </c>
      <c r="J166" s="34" t="str">
        <f t="shared" si="64"/>
        <v>-</v>
      </c>
    </row>
    <row r="167" spans="1:10" ht="16.5" customHeight="1" x14ac:dyDescent="0.2">
      <c r="A167" s="178" t="s">
        <v>148</v>
      </c>
      <c r="B167" s="33" t="str">
        <f t="shared" si="67"/>
        <v>פסח - טופס לידים צפיות בסרטוני ספורט 5</v>
      </c>
      <c r="C167" s="34">
        <f t="shared" si="68"/>
        <v>106</v>
      </c>
      <c r="D167" s="35">
        <f t="shared" si="69"/>
        <v>1</v>
      </c>
      <c r="E167" s="34">
        <f t="shared" si="66"/>
        <v>106</v>
      </c>
      <c r="F167" s="35">
        <v>0</v>
      </c>
      <c r="G167" s="35">
        <v>0</v>
      </c>
      <c r="H167" s="34"/>
      <c r="I167" s="35">
        <v>0</v>
      </c>
      <c r="J167" s="34"/>
    </row>
    <row r="168" spans="1:10" ht="16.5" customHeight="1" x14ac:dyDescent="0.2">
      <c r="A168" s="178" t="s">
        <v>148</v>
      </c>
      <c r="B168" s="33" t="str">
        <f t="shared" si="67"/>
        <v>פסח - לוק אלייק הזמנות פורמנטור VZ</v>
      </c>
      <c r="C168" s="34">
        <f t="shared" si="68"/>
        <v>107</v>
      </c>
      <c r="D168" s="35">
        <f t="shared" si="69"/>
        <v>4</v>
      </c>
      <c r="E168" s="34">
        <f t="shared" si="66"/>
        <v>26.75</v>
      </c>
      <c r="F168" s="35">
        <v>2</v>
      </c>
      <c r="G168" s="35">
        <v>0</v>
      </c>
      <c r="H168" s="34" t="str">
        <f t="shared" si="63"/>
        <v>-</v>
      </c>
      <c r="I168" s="35">
        <v>0</v>
      </c>
      <c r="J168" s="34" t="str">
        <f t="shared" si="64"/>
        <v>-</v>
      </c>
    </row>
    <row r="169" spans="1:10" ht="16.5" customHeight="1" x14ac:dyDescent="0.2">
      <c r="A169" s="178" t="s">
        <v>148</v>
      </c>
      <c r="B169" s="33" t="str">
        <f>B30</f>
        <v>search</v>
      </c>
      <c r="C169" s="34">
        <f>E30</f>
        <v>10834</v>
      </c>
      <c r="D169" s="35">
        <f>E50</f>
        <v>74</v>
      </c>
      <c r="E169" s="34">
        <f t="shared" si="66"/>
        <v>146.40540540540542</v>
      </c>
      <c r="F169" s="35">
        <v>27</v>
      </c>
      <c r="G169" s="35">
        <v>17</v>
      </c>
      <c r="H169" s="34">
        <f t="shared" si="63"/>
        <v>637.29411764705878</v>
      </c>
      <c r="I169" s="35">
        <v>6</v>
      </c>
      <c r="J169" s="34">
        <f t="shared" si="64"/>
        <v>1805.6666666666667</v>
      </c>
    </row>
    <row r="170" spans="1:10" ht="16.5" customHeight="1" x14ac:dyDescent="0.2">
      <c r="B170" s="36" t="s">
        <v>46</v>
      </c>
      <c r="C170" s="37">
        <f>SUM(C149:C169)</f>
        <v>91710</v>
      </c>
      <c r="D170" s="38">
        <f>SUM(D149:D169)</f>
        <v>373</v>
      </c>
      <c r="E170" s="37">
        <f>C170/D170</f>
        <v>245.87131367292224</v>
      </c>
      <c r="F170" s="38">
        <f>SUM(F149:F169)</f>
        <v>109</v>
      </c>
      <c r="G170" s="38">
        <f>SUM(G149:G169)</f>
        <v>55</v>
      </c>
      <c r="H170" s="37">
        <f>C170/G170</f>
        <v>1667.4545454545455</v>
      </c>
      <c r="I170" s="38">
        <f>SUM(I149:I169)</f>
        <v>8</v>
      </c>
      <c r="J170" s="37">
        <f t="shared" si="64"/>
        <v>11463.75</v>
      </c>
    </row>
    <row r="174" spans="1:10" ht="16.5" customHeight="1" x14ac:dyDescent="0.2">
      <c r="B174" s="39" t="s">
        <v>47</v>
      </c>
      <c r="C174" s="39" t="s">
        <v>48</v>
      </c>
      <c r="D174" s="39" t="s">
        <v>49</v>
      </c>
    </row>
    <row r="175" spans="1:10" ht="16.5" customHeight="1" x14ac:dyDescent="0.2">
      <c r="B175" s="39" t="s">
        <v>50</v>
      </c>
      <c r="C175" s="40">
        <f>D170</f>
        <v>373</v>
      </c>
      <c r="D175" s="39"/>
    </row>
    <row r="176" spans="1:10" ht="16.5" customHeight="1" x14ac:dyDescent="0.2">
      <c r="B176" s="39" t="s">
        <v>51</v>
      </c>
      <c r="C176" s="40">
        <f>F170</f>
        <v>109</v>
      </c>
      <c r="D176" s="41">
        <f>C176/C175</f>
        <v>0.29222520107238603</v>
      </c>
    </row>
    <row r="177" spans="2:5" ht="16.5" customHeight="1" x14ac:dyDescent="0.2">
      <c r="B177" s="39" t="s">
        <v>52</v>
      </c>
      <c r="C177" s="40">
        <f>G170</f>
        <v>55</v>
      </c>
      <c r="D177" s="41">
        <f t="shared" ref="D177" si="70">C177/C176</f>
        <v>0.50458715596330272</v>
      </c>
    </row>
    <row r="178" spans="2:5" ht="16.5" customHeight="1" x14ac:dyDescent="0.2">
      <c r="B178" s="39" t="s">
        <v>44</v>
      </c>
      <c r="C178" s="40">
        <f>I170</f>
        <v>8</v>
      </c>
      <c r="D178" s="41">
        <f>C178/C177</f>
        <v>0.14545454545454545</v>
      </c>
    </row>
    <row r="180" spans="2:5" ht="16.5" customHeight="1" x14ac:dyDescent="0.2">
      <c r="B180" s="64" t="s">
        <v>85</v>
      </c>
      <c r="C180" s="65">
        <v>65</v>
      </c>
    </row>
    <row r="181" spans="2:5" ht="16.5" customHeight="1" x14ac:dyDescent="0.2">
      <c r="B181" s="65" t="s">
        <v>86</v>
      </c>
      <c r="C181" s="66">
        <f>C178/C180</f>
        <v>0.12307692307692308</v>
      </c>
    </row>
    <row r="182" spans="2:5" ht="16.5" customHeight="1" x14ac:dyDescent="0.2">
      <c r="E182" s="42"/>
    </row>
    <row r="184" spans="2:5" ht="16.5" customHeight="1" x14ac:dyDescent="0.2">
      <c r="B184" s="316" t="s">
        <v>308</v>
      </c>
    </row>
    <row r="185" spans="2:5" ht="16.5" customHeight="1" x14ac:dyDescent="0.2">
      <c r="B185" s="316"/>
    </row>
  </sheetData>
  <mergeCells count="16">
    <mergeCell ref="B65:J65"/>
    <mergeCell ref="A1:A4"/>
    <mergeCell ref="B1:C4"/>
    <mergeCell ref="B8:F8"/>
    <mergeCell ref="B33:G33"/>
    <mergeCell ref="B54:M55"/>
    <mergeCell ref="B147:J147"/>
    <mergeCell ref="B70:L70"/>
    <mergeCell ref="B101:L102"/>
    <mergeCell ref="B137:L137"/>
    <mergeCell ref="B129:L129"/>
    <mergeCell ref="B121:L121"/>
    <mergeCell ref="B104:L104"/>
    <mergeCell ref="B89:O89"/>
    <mergeCell ref="B118:L119"/>
    <mergeCell ref="B144:L145"/>
  </mergeCells>
  <pageMargins left="0.7" right="0.7" top="0.75" bottom="0.75" header="0.3" footer="0.3"/>
  <pageSetup paperSize="9" scale="4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דצמבר 23</vt:lpstr>
      <vt:lpstr>ימי מכירות ינואר 24</vt:lpstr>
      <vt:lpstr> פברואר 24</vt:lpstr>
      <vt:lpstr>מרץ 24</vt:lpstr>
      <vt:lpstr>תכנית מדיה אפריל</vt:lpstr>
      <vt:lpstr>סטטוס 4.4.24</vt:lpstr>
      <vt:lpstr>סטטוס 8.4.24</vt:lpstr>
      <vt:lpstr>סטטוס 11.4.24</vt:lpstr>
      <vt:lpstr>סטטוס 15.4.24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 zedan</cp:lastModifiedBy>
  <cp:lastPrinted>2024-01-15T11:53:17Z</cp:lastPrinted>
  <dcterms:modified xsi:type="dcterms:W3CDTF">2024-04-15T10:45:28Z</dcterms:modified>
</cp:coreProperties>
</file>