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5.xml" ContentType="application/vnd.openxmlformats-officedocument.spreadsheetml.comments+xml"/>
  <Override PartName="/xl/pivotTables/pivotTable2.xml" ContentType="application/vnd.openxmlformats-officedocument.spreadsheetml.pivotTable+xml"/>
  <Override PartName="/xl/comments6.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8.xml" ContentType="application/vnd.openxmlformats-officedocument.spreadsheetml.comments+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omments9.xml" ContentType="application/vnd.openxmlformats-officedocument.spreadsheetml.comments+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ZA1\Desktop\Data Analysis\Excel By chandoo\"/>
    </mc:Choice>
  </mc:AlternateContent>
  <xr:revisionPtr revIDLastSave="0" documentId="13_ncr:1_{5F04AEED-9B36-4BA5-9BB1-7F4BD05BAF62}" xr6:coauthVersionLast="47" xr6:coauthVersionMax="47" xr10:uidLastSave="{00000000-0000-0000-0000-000000000000}"/>
  <bookViews>
    <workbookView xWindow="-120" yWindow="-120" windowWidth="20730" windowHeight="11160" tabRatio="974" firstSheet="5" activeTab="10" xr2:uid="{26D4546B-D2A1-4444-8EAF-A6228F96F0C1}"/>
  </bookViews>
  <sheets>
    <sheet name="Data" sheetId="1" r:id="rId1"/>
    <sheet name="Quick Statistic" sheetId="2" r:id="rId2"/>
    <sheet name="Exploratory Data Analysis EDA" sheetId="3" r:id="rId3"/>
    <sheet name="Sales by Country report with fo" sheetId="4" r:id="rId4"/>
    <sheet name="Sales by Country report with Pi" sheetId="5" r:id="rId5"/>
    <sheet name=" Top 5 products by $ per unit" sheetId="6" r:id="rId6"/>
    <sheet name="Are their any anamolies " sheetId="7" r:id="rId7"/>
    <sheet name="Best sales person by country " sheetId="10" r:id="rId8"/>
    <sheet name="Profits by product" sheetId="11" r:id="rId9"/>
    <sheet name="Dynamic Country Sales Report" sheetId="12" r:id="rId10"/>
    <sheet name="Open-Ended Q" sheetId="14" r:id="rId11"/>
  </sheets>
  <definedNames>
    <definedName name="_xlnm._FilterDatabase" localSheetId="0" hidden="1">Data!$C$11:$G$11</definedName>
    <definedName name="_xlnm._FilterDatabase" localSheetId="3" hidden="1">'Sales by Country report with fo'!$B$3:$E$9</definedName>
    <definedName name="_xlchart.v1.0" hidden="1">'Are their any anamolies '!$Q$5:$Q$304</definedName>
    <definedName name="_xlchart.v1.1" hidden="1">'Are their any anamolies '!$O$5:$O$304</definedName>
    <definedName name="_xlchart.v1.2" hidden="1">'Are their any anamolies '!$Q$5:$Q$304</definedName>
    <definedName name="_xlcn.WorksheetConnection_ExcelDataAnalysis.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Excel Data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0" l="1" a="1"/>
  <c r="K5" i="10" s="1"/>
  <c r="G12" i="2"/>
  <c r="F12" i="2"/>
  <c r="G11" i="2"/>
  <c r="F11" i="2"/>
  <c r="G10" i="2"/>
  <c r="F10" i="2"/>
  <c r="F14" i="12"/>
  <c r="E14" i="12"/>
  <c r="I15" i="12" l="1"/>
  <c r="K15" i="12" s="1"/>
  <c r="I7" i="12"/>
  <c r="K7" i="12" s="1"/>
  <c r="I8" i="12"/>
  <c r="K8" i="12" s="1"/>
  <c r="I13" i="12"/>
  <c r="K13" i="12" s="1"/>
  <c r="I14" i="12"/>
  <c r="K14" i="12" s="1"/>
  <c r="I11" i="12"/>
  <c r="K11" i="12" s="1"/>
  <c r="I16" i="12"/>
  <c r="K16" i="12" s="1"/>
  <c r="I10" i="12"/>
  <c r="K10" i="12" s="1"/>
  <c r="I12" i="12"/>
  <c r="K12" i="12" s="1"/>
  <c r="I9" i="12"/>
  <c r="K9" i="12" s="1"/>
  <c r="J10" i="12"/>
  <c r="J12" i="12"/>
  <c r="J9" i="12"/>
  <c r="J7" i="12"/>
  <c r="J8" i="12"/>
  <c r="J13" i="12"/>
  <c r="J14" i="12"/>
  <c r="J11" i="12"/>
  <c r="J16" i="12"/>
  <c r="J15" i="12"/>
  <c r="E11" i="12"/>
  <c r="F11" i="12"/>
  <c r="E8" i="12"/>
  <c r="O5" i="12" a="1"/>
  <c r="O5" i="12" s="1"/>
  <c r="H12" i="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C4" i="4"/>
  <c r="D4" i="4" s="1"/>
  <c r="C5" i="4"/>
  <c r="D5" i="4" s="1"/>
  <c r="C6" i="4"/>
  <c r="C7" i="4"/>
  <c r="D7" i="4" s="1"/>
  <c r="C8" i="4"/>
  <c r="D8" i="4" s="1"/>
  <c r="C9" i="4"/>
  <c r="D9" i="4" s="1"/>
  <c r="D6" i="4"/>
  <c r="E5" i="4"/>
  <c r="E4" i="4"/>
  <c r="E8" i="4"/>
  <c r="E6" i="4"/>
  <c r="E7" i="4"/>
  <c r="E9" i="4"/>
  <c r="G4" i="4" a="1"/>
  <c r="I9" i="4" s="1"/>
  <c r="E15" i="2"/>
  <c r="F14" i="2" a="1"/>
  <c r="F14" i="2" s="1"/>
  <c r="D11" i="2"/>
  <c r="E11" i="2"/>
  <c r="E12" i="2"/>
  <c r="D12" i="2"/>
  <c r="E10" i="2"/>
  <c r="D10" i="2"/>
  <c r="E6" i="2"/>
  <c r="D6" i="2"/>
  <c r="E5" i="2"/>
  <c r="D5" i="2"/>
  <c r="E4" i="2"/>
  <c r="D4" i="2"/>
  <c r="E3" i="2"/>
  <c r="D3" i="2"/>
  <c r="F12" i="12" l="1"/>
  <c r="F13" i="12" s="1"/>
  <c r="E12" i="12"/>
  <c r="E13" i="12" s="1"/>
  <c r="I12" i="1"/>
  <c r="H8" i="4"/>
  <c r="I6" i="4"/>
  <c r="I8" i="4"/>
  <c r="H5" i="4"/>
  <c r="H7" i="4"/>
  <c r="H9" i="4"/>
  <c r="H6" i="4"/>
  <c r="G4" i="4"/>
  <c r="I5" i="4"/>
  <c r="I7" i="4"/>
  <c r="D7" i="2"/>
  <c r="E7" i="2"/>
  <c r="I4" i="4" l="1"/>
  <c r="H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D8" authorId="0" shapeId="0" xr:uid="{FBEE04E3-8877-443F-9EE6-9E7051B5F817}">
      <text>
        <r>
          <rPr>
            <b/>
            <sz val="9"/>
            <color indexed="81"/>
            <rFont val="Tahoma"/>
            <charset val="1"/>
          </rPr>
          <t>ROZA1:</t>
        </r>
        <r>
          <rPr>
            <sz val="9"/>
            <color indexed="81"/>
            <rFont val="Tahoma"/>
            <charset val="1"/>
          </rPr>
          <t xml:space="preserve">
to select all the table and format raw data to a table format 
SELECT first cell SHIF&amp;hold  last cell in first col then shift+ CRTL + v arrow</t>
        </r>
      </text>
    </comment>
    <comment ref="D9" authorId="0" shapeId="0" xr:uid="{27F8898B-CA6D-4A4C-B556-6984825570F1}">
      <text>
        <r>
          <rPr>
            <b/>
            <sz val="9"/>
            <color indexed="81"/>
            <rFont val="Tahoma"/>
            <charset val="1"/>
          </rPr>
          <t>ROZA1:</t>
        </r>
        <r>
          <rPr>
            <sz val="9"/>
            <color indexed="81"/>
            <rFont val="Tahoma"/>
            <charset val="1"/>
          </rPr>
          <t xml:space="preserve">
to transfer un formated table to a table and name it
select any cell CTRL+T
in table design bar</t>
        </r>
      </text>
    </comment>
    <comment ref="D10" authorId="0" shapeId="0" xr:uid="{AFC6FEE7-FF2F-4BC8-8B35-C7A9451D9141}">
      <text>
        <r>
          <rPr>
            <b/>
            <sz val="9"/>
            <color indexed="81"/>
            <rFont val="Tahoma"/>
            <charset val="1"/>
          </rPr>
          <t>ROZA1:</t>
        </r>
        <r>
          <rPr>
            <sz val="9"/>
            <color indexed="81"/>
            <rFont val="Tahoma"/>
            <charset val="1"/>
          </rPr>
          <t xml:space="preserve">
add filter CTRL+SHIFT+L</t>
        </r>
      </text>
    </comment>
    <comment ref="H10" authorId="0" shapeId="0" xr:uid="{D1EC640B-4FB0-4105-99EC-75FBE027285C}">
      <text>
        <r>
          <rPr>
            <b/>
            <sz val="9"/>
            <color indexed="81"/>
            <rFont val="Tahoma"/>
            <charset val="1"/>
          </rPr>
          <t>ROZA1:</t>
        </r>
        <r>
          <rPr>
            <sz val="9"/>
            <color indexed="81"/>
            <rFont val="Tahoma"/>
            <charset val="1"/>
          </rPr>
          <t xml:space="preserve">
we add new colulmn by xlookup fourmela to join 2 tables</t>
        </r>
      </text>
    </comment>
    <comment ref="I10" authorId="0" shapeId="0" xr:uid="{107EA2D7-EE1A-4997-84A7-529F4529ADAD}">
      <text>
        <r>
          <rPr>
            <b/>
            <sz val="9"/>
            <color indexed="81"/>
            <rFont val="Tahoma"/>
            <charset val="1"/>
          </rPr>
          <t>ROZA1:</t>
        </r>
        <r>
          <rPr>
            <sz val="9"/>
            <color indexed="81"/>
            <rFont val="Tahoma"/>
            <charset val="1"/>
          </rPr>
          <t xml:space="preserve">
we add new coulmn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C4" authorId="0" shapeId="0" xr:uid="{035A4A87-02CA-4DA6-97B5-85EFF441F258}">
      <text>
        <r>
          <rPr>
            <b/>
            <sz val="9"/>
            <color indexed="81"/>
            <rFont val="Tahoma"/>
            <charset val="1"/>
          </rPr>
          <t>ROZA1:</t>
        </r>
        <r>
          <rPr>
            <sz val="9"/>
            <color indexed="81"/>
            <rFont val="Tahoma"/>
            <charset val="1"/>
          </rPr>
          <t xml:space="preserve">
middle point of the data
</t>
        </r>
      </text>
    </comment>
    <comment ref="C7" authorId="0" shapeId="0" xr:uid="{F676DC11-C11C-4B0E-9E8C-F8321D75F779}">
      <text>
        <r>
          <rPr>
            <b/>
            <sz val="9"/>
            <color indexed="81"/>
            <rFont val="Tahoma"/>
            <charset val="1"/>
          </rPr>
          <t>ROZA1:</t>
        </r>
        <r>
          <rPr>
            <sz val="9"/>
            <color indexed="81"/>
            <rFont val="Tahoma"/>
            <charset val="1"/>
          </rPr>
          <t xml:space="preserve">
MAX-MIN
</t>
        </r>
      </text>
    </comment>
    <comment ref="C10" authorId="0" shapeId="0" xr:uid="{92668344-669B-45EB-B42B-0512A42A4393}">
      <text>
        <r>
          <rPr>
            <b/>
            <sz val="9"/>
            <color indexed="81"/>
            <rFont val="Tahoma"/>
            <charset val="1"/>
          </rPr>
          <t>ROZA1:</t>
        </r>
        <r>
          <rPr>
            <sz val="9"/>
            <color indexed="81"/>
            <rFont val="Tahoma"/>
            <charset val="1"/>
          </rPr>
          <t xml:space="preserve">
Quartiles : Refer to the 1/4th to 3/4th points of the data when its arranged in sort order</t>
        </r>
      </text>
    </comment>
    <comment ref="C11" authorId="0" shapeId="0" xr:uid="{9537A226-A83F-47A6-8AF2-4C9F9E1F313E}">
      <text>
        <r>
          <rPr>
            <b/>
            <sz val="9"/>
            <color indexed="81"/>
            <rFont val="Tahoma"/>
            <charset val="1"/>
          </rPr>
          <t>ROZA1:</t>
        </r>
        <r>
          <rPr>
            <sz val="9"/>
            <color indexed="81"/>
            <rFont val="Tahoma"/>
            <charset val="1"/>
          </rPr>
          <t xml:space="preserve">
Q2 Is the median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2" authorId="0" shapeId="0" xr:uid="{05E889EB-288D-4321-90BF-3087F829B05A}">
      <text>
        <r>
          <rPr>
            <b/>
            <sz val="9"/>
            <color indexed="81"/>
            <rFont val="Tahoma"/>
            <charset val="1"/>
          </rPr>
          <t>ROZA1:</t>
        </r>
        <r>
          <rPr>
            <sz val="9"/>
            <color indexed="81"/>
            <rFont val="Tahoma"/>
            <charset val="1"/>
          </rPr>
          <t xml:space="preserve">
conditional formatting (CF) from HOME bar then sort it by color or from smallest to largest after that we can Clear Rules from (CF)</t>
        </r>
      </text>
    </comment>
    <comment ref="B3" authorId="0" shapeId="0" xr:uid="{AB650217-6888-4A9B-95B2-9394254955A6}">
      <text>
        <r>
          <rPr>
            <b/>
            <sz val="9"/>
            <color indexed="81"/>
            <rFont val="Tahoma"/>
            <charset val="1"/>
          </rPr>
          <t>ROZA1:</t>
        </r>
        <r>
          <rPr>
            <sz val="9"/>
            <color indexed="81"/>
            <rFont val="Tahoma"/>
            <charset val="1"/>
          </rPr>
          <t xml:space="preserve">
FILTER 
CTRL+SHIFT+L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B3" authorId="0" shapeId="0" xr:uid="{C046547D-FD03-493B-AD1F-6DA1BE7EC0AA}">
      <text>
        <r>
          <rPr>
            <b/>
            <sz val="9"/>
            <color indexed="81"/>
            <rFont val="Tahoma"/>
            <family val="2"/>
          </rPr>
          <t>ROZA1:</t>
        </r>
        <r>
          <rPr>
            <sz val="9"/>
            <color indexed="81"/>
            <rFont val="Tahoma"/>
            <family val="2"/>
          </rPr>
          <t xml:space="preserve">
edit table CTRL+1
Remove guidlens from view tab</t>
        </r>
      </text>
    </comment>
    <comment ref="D3" authorId="0" shapeId="0" xr:uid="{B086878C-133B-4D7D-A9FB-7EE35FE1ADCA}">
      <text>
        <r>
          <rPr>
            <b/>
            <sz val="9"/>
            <color indexed="81"/>
            <rFont val="Tahoma"/>
            <charset val="1"/>
          </rPr>
          <t>ROZA1:</t>
        </r>
        <r>
          <rPr>
            <sz val="9"/>
            <color indexed="81"/>
            <rFont val="Tahoma"/>
            <charset val="1"/>
          </rPr>
          <t xml:space="preserve">
we drag superscript whole Amount columv then peform conditional formating</t>
        </r>
      </text>
    </comment>
    <comment ref="B4" authorId="0" shapeId="0" xr:uid="{4E20751C-0A18-41E6-AFDD-E6EE17DB7EBD}">
      <text>
        <r>
          <rPr>
            <b/>
            <sz val="9"/>
            <color indexed="81"/>
            <rFont val="Tahoma"/>
            <family val="2"/>
          </rPr>
          <t>ROZA1:</t>
        </r>
        <r>
          <rPr>
            <sz val="9"/>
            <color indexed="81"/>
            <rFont val="Tahoma"/>
            <family val="2"/>
          </rPr>
          <t xml:space="preserve">
copy all coulmn then remove duplicates from data ribbon 
-&gt; remove duplicates
or 
=unique(data[geoghraphy])</t>
        </r>
      </text>
    </comment>
    <comment ref="C4" authorId="0" shapeId="0" xr:uid="{12ECF84D-0F73-414D-84B1-2EA7F2363BAB}">
      <text>
        <r>
          <rPr>
            <b/>
            <sz val="9"/>
            <color indexed="81"/>
            <rFont val="Tahoma"/>
            <family val="2"/>
          </rPr>
          <t>ROZA1:</t>
        </r>
        <r>
          <rPr>
            <sz val="9"/>
            <color indexed="81"/>
            <rFont val="Tahoma"/>
            <family val="2"/>
          </rPr>
          <t xml:space="preserve">
SUMIFS: Sum values that meet specific conditions
currency CTRL+SHIFT+4</t>
        </r>
      </text>
    </comment>
    <comment ref="D4" authorId="0" shapeId="0" xr:uid="{82D51B62-6A0E-46ED-BC46-3872FFFD7BB6}">
      <text>
        <r>
          <rPr>
            <b/>
            <sz val="9"/>
            <color indexed="81"/>
            <rFont val="Tahoma"/>
            <family val="2"/>
          </rPr>
          <t>ROZA1:</t>
        </r>
        <r>
          <rPr>
            <sz val="9"/>
            <color indexed="81"/>
            <rFont val="Tahoma"/>
            <family val="2"/>
          </rPr>
          <t xml:space="preserve">
conditional format of Home bar +  manage role 
-&gt; edit rule -&gt; check(show bar only) and edit color  </t>
        </r>
      </text>
    </comment>
    <comment ref="E4" authorId="0" shapeId="0" xr:uid="{621D368B-3EB0-40C7-8DE4-6BE64A68E1D2}">
      <text>
        <r>
          <rPr>
            <b/>
            <sz val="9"/>
            <color indexed="81"/>
            <rFont val="Tahoma"/>
            <family val="2"/>
          </rPr>
          <t>ROZA1:</t>
        </r>
        <r>
          <rPr>
            <sz val="9"/>
            <color indexed="81"/>
            <rFont val="Tahoma"/>
            <family val="2"/>
          </rPr>
          <t xml:space="preserve">
Format CTRL+ 1
NUMBER -&gt; check , DECIMAL =0</t>
        </r>
      </text>
    </comment>
    <comment ref="H4" authorId="0" shapeId="0" xr:uid="{37125B26-BCB1-4EFD-BFA4-CE1231BE9932}">
      <text>
        <r>
          <rPr>
            <b/>
            <sz val="9"/>
            <color indexed="81"/>
            <rFont val="Tahoma"/>
            <charset val="1"/>
          </rPr>
          <t>ROZA1:</t>
        </r>
        <r>
          <rPr>
            <sz val="9"/>
            <color indexed="81"/>
            <rFont val="Tahoma"/>
            <charset val="1"/>
          </rPr>
          <t xml:space="preserve">
SUMIFS: Sum values that meet specific conditions
currency CTRL+SHIFT+4</t>
        </r>
      </text>
    </comment>
    <comment ref="I4" authorId="0" shapeId="0" xr:uid="{F8DEB890-9DEF-411D-83AD-FF9C07A503C5}">
      <text>
        <r>
          <rPr>
            <b/>
            <sz val="9"/>
            <color indexed="81"/>
            <rFont val="Tahoma"/>
            <charset val="1"/>
          </rPr>
          <t>ROZA1:</t>
        </r>
        <r>
          <rPr>
            <sz val="9"/>
            <color indexed="81"/>
            <rFont val="Tahoma"/>
            <charset val="1"/>
          </rPr>
          <t xml:space="preserve">
Format CTRL+ 1
NUMBER -&gt; check , DECIMAL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A2" authorId="0" shapeId="0" xr:uid="{7F782E0B-FDF4-4C26-BF41-19278810E91D}">
      <text>
        <r>
          <rPr>
            <b/>
            <sz val="9"/>
            <color indexed="81"/>
            <rFont val="Tahoma"/>
            <family val="2"/>
          </rPr>
          <t>ROZA1:</t>
        </r>
        <r>
          <rPr>
            <sz val="9"/>
            <color indexed="81"/>
            <rFont val="Tahoma"/>
            <family val="2"/>
          </rPr>
          <t xml:space="preserve">
to add pivot table Insert -&gt; pivot table (table name) Geography column in rows  and amount , unit in Value </t>
        </r>
      </text>
    </comment>
    <comment ref="D2" authorId="0" shapeId="0" xr:uid="{AA2B9FAC-560D-474A-8250-ADFE3D35DF63}">
      <text>
        <r>
          <rPr>
            <b/>
            <sz val="9"/>
            <color indexed="81"/>
            <rFont val="Tahoma"/>
            <family val="2"/>
          </rPr>
          <t>ROZA1:</t>
        </r>
        <r>
          <rPr>
            <sz val="9"/>
            <color indexed="81"/>
            <rFont val="Tahoma"/>
            <family val="2"/>
          </rPr>
          <t xml:space="preserve">
to delete coulmn name select it and click space in keyboard</t>
        </r>
      </text>
    </comment>
    <comment ref="N3" authorId="0" shapeId="0" xr:uid="{179B9B81-C74D-4EA1-891E-6E3A9D8F1227}">
      <text>
        <r>
          <rPr>
            <b/>
            <sz val="9"/>
            <color indexed="81"/>
            <rFont val="Tahoma"/>
            <family val="2"/>
          </rPr>
          <t>ROZA1:</t>
        </r>
        <r>
          <rPr>
            <sz val="9"/>
            <color indexed="81"/>
            <rFont val="Tahoma"/>
            <family val="2"/>
          </rPr>
          <t xml:space="preserve">
To add slicer filter by sales person from show pivot table field we Right Click on sales PERSON -&gt; ADD as slicer 
we have Slicer ribbon at the top to edit coulmn to 2</t>
        </r>
      </text>
    </comment>
    <comment ref="A4" authorId="0" shapeId="0" xr:uid="{974C0544-0761-44E9-8212-7C24119AE589}">
      <text>
        <r>
          <rPr>
            <b/>
            <sz val="9"/>
            <color indexed="81"/>
            <rFont val="Tahoma"/>
            <family val="2"/>
          </rPr>
          <t>ROZA1:</t>
        </r>
        <r>
          <rPr>
            <sz val="9"/>
            <color indexed="81"/>
            <rFont val="Tahoma"/>
            <family val="2"/>
          </rPr>
          <t xml:space="preserve">
1) don’t use currency short cut (CTRL+SHIFT+4) in pivot table instead selet cell right click number format
2) to sort from larget to smallest select cell Right Click -&gt; Sort </t>
        </r>
      </text>
    </comment>
    <comment ref="A5" authorId="0" shapeId="0" xr:uid="{3D2212A1-FE10-4BE0-92EC-E2EDEF3BD618}">
      <text>
        <r>
          <rPr>
            <b/>
            <sz val="9"/>
            <color indexed="81"/>
            <rFont val="Tahoma"/>
            <family val="2"/>
          </rPr>
          <t>ROZA1:</t>
        </r>
        <r>
          <rPr>
            <sz val="9"/>
            <color indexed="81"/>
            <rFont val="Tahoma"/>
            <family val="2"/>
          </rPr>
          <t xml:space="preserve">
to show pivot table field Right Click -&gt; show field list</t>
        </r>
      </text>
    </comment>
    <comment ref="D10" authorId="0" shapeId="0" xr:uid="{48C54ED1-CF6C-468D-B72B-547D9A728C24}">
      <text>
        <r>
          <rPr>
            <b/>
            <sz val="9"/>
            <color indexed="81"/>
            <rFont val="Tahoma"/>
            <family val="2"/>
          </rPr>
          <t>ROZA1:</t>
        </r>
        <r>
          <rPr>
            <sz val="9"/>
            <color indexed="81"/>
            <rFont val="Tahoma"/>
            <family val="2"/>
          </rPr>
          <t xml:space="preserve">
We delete entire total From Design Tab -&gt; Grand Totals -&gt; OFF for Rows &amp; Coulmns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3" authorId="0" shapeId="0" xr:uid="{DA4D33BC-B8D3-4E73-86AC-39549BCEF3B6}">
      <text>
        <r>
          <rPr>
            <b/>
            <sz val="9"/>
            <color indexed="81"/>
            <rFont val="Tahoma"/>
            <charset val="1"/>
          </rPr>
          <t>ROZA1:</t>
        </r>
        <r>
          <rPr>
            <sz val="9"/>
            <color indexed="81"/>
            <rFont val="Tahoma"/>
            <charset val="1"/>
          </rPr>
          <t xml:space="preserve">
Right click on the pivot table, choose ADD Measure , write the name and the formula [sum of amount] / [sum of units]
choose currency by 2  </t>
        </r>
      </text>
    </comment>
    <comment ref="F4" authorId="0" shapeId="0" xr:uid="{DABF0C48-4BEF-4675-A737-62B835D2893C}">
      <text>
        <r>
          <rPr>
            <b/>
            <sz val="9"/>
            <color indexed="81"/>
            <rFont val="Tahoma"/>
            <charset val="1"/>
          </rPr>
          <t>ROZA1:</t>
        </r>
        <r>
          <rPr>
            <sz val="9"/>
            <color indexed="81"/>
            <rFont val="Tahoma"/>
            <charset val="1"/>
          </rPr>
          <t xml:space="preserve">
sort largest to smallest
</t>
        </r>
      </text>
    </comment>
    <comment ref="F5" authorId="0" shapeId="0" xr:uid="{1131508F-9A4B-4702-A867-309DE91ADE25}">
      <text>
        <r>
          <rPr>
            <b/>
            <sz val="9"/>
            <color indexed="81"/>
            <rFont val="Tahoma"/>
            <family val="2"/>
          </rPr>
          <t>ROZA1:</t>
        </r>
        <r>
          <rPr>
            <sz val="9"/>
            <color indexed="81"/>
            <rFont val="Tahoma"/>
            <family val="2"/>
          </rPr>
          <t xml:space="preserve">
ROZA1:
click the filter box then choose Value filter &gt; top 10&gt; 5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L3" authorId="0" shapeId="0" xr:uid="{8CF32647-AA90-4191-8C69-EF3CE4530802}">
      <text>
        <r>
          <rPr>
            <b/>
            <sz val="9"/>
            <color indexed="81"/>
            <rFont val="Tahoma"/>
            <charset val="1"/>
          </rPr>
          <t>ROZA1:</t>
        </r>
        <r>
          <rPr>
            <sz val="9"/>
            <color indexed="81"/>
            <rFont val="Tahoma"/>
            <charset val="1"/>
          </rPr>
          <t xml:space="preserve">
insert scatter plot</t>
        </r>
      </text>
    </comment>
    <comment ref="L21" authorId="0" shapeId="0" xr:uid="{7A692368-3E35-42A4-93A4-28E4FD01C880}">
      <text>
        <r>
          <rPr>
            <b/>
            <sz val="9"/>
            <color indexed="81"/>
            <rFont val="Tahoma"/>
            <charset val="1"/>
          </rPr>
          <t>ROZA1:</t>
        </r>
        <r>
          <rPr>
            <sz val="9"/>
            <color indexed="81"/>
            <rFont val="Tahoma"/>
            <charset val="1"/>
          </rPr>
          <t xml:space="preserve">
based on the second sheet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G5" authorId="0" shapeId="0" xr:uid="{5CF6F0A7-A12E-4BAA-AD45-5CB324BF5607}">
      <text>
        <r>
          <rPr>
            <b/>
            <sz val="9"/>
            <color indexed="81"/>
            <rFont val="Tahoma"/>
            <charset val="1"/>
          </rPr>
          <t>ROZA1:</t>
        </r>
        <r>
          <rPr>
            <sz val="9"/>
            <color indexed="81"/>
            <rFont val="Tahoma"/>
            <charset val="1"/>
          </rPr>
          <t xml:space="preserve">
choose the value filter  &gt; top 10 (bottom,1)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E3" authorId="0" shapeId="0" xr:uid="{4866AEC4-DED8-46FB-AC8E-08BA1D57A737}">
      <text>
        <r>
          <rPr>
            <b/>
            <sz val="9"/>
            <color indexed="81"/>
            <rFont val="Tahoma"/>
            <charset val="1"/>
          </rPr>
          <t>ROZA1:</t>
        </r>
        <r>
          <rPr>
            <sz val="9"/>
            <color indexed="81"/>
            <rFont val="Tahoma"/>
            <charset val="1"/>
          </rPr>
          <t xml:space="preserve">
select empty cell ,data ribbon we select data validation (lists , range fall the country)</t>
        </r>
      </text>
    </comment>
    <comment ref="L7" authorId="0" shapeId="0" xr:uid="{A6B0EE27-5139-43F4-9A5D-CB396BEB1FD4}">
      <text>
        <r>
          <rPr>
            <b/>
            <sz val="9"/>
            <color indexed="81"/>
            <rFont val="Tahoma"/>
            <charset val="1"/>
          </rPr>
          <t>ROZA1:</t>
        </r>
        <r>
          <rPr>
            <sz val="9"/>
            <color indexed="81"/>
            <rFont val="Tahoma"/>
            <charset val="1"/>
          </rPr>
          <t xml:space="preserve">
select the coulmn , from home ribbon , conditional format -&gt; icon then mange the rule , show icon only and when icon the value is 1 type number 1  green , value is -1 type number is red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BCEDCA-4A0D-47E9-BEAB-617DDD87923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5497F3-2A8F-440D-A540-699711D64A8A}" name="WorksheetConnection_Excel Data Analysis.xlsx!data" type="102" refreshedVersion="8" minRefreshableVersion="5">
    <extLst>
      <ext xmlns:x15="http://schemas.microsoft.com/office/spreadsheetml/2010/11/main" uri="{DE250136-89BD-433C-8126-D09CA5730AF9}">
        <x15:connection id="data" autoDelete="1">
          <x15:rangePr sourceName="_xlcn.WorksheetConnection_ExcelDataAnalysis.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<sst xmlns="http://schemas.openxmlformats.org/spreadsheetml/2006/main" count="2919" uniqueCount="100">
  <si>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</si>
  <si>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</si>
  <si>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</si>
  <si>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</si>
  <si>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</si>
  <si>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</si>
  <si>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</si>
  <si>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</si>
  <si>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</si>
  <si>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</si>
  <si>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</si>
  <si>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</si>
  <si>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</si>
  <si>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</si>
  <si>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</si>
  <si>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</si>
  <si>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</si>
  <si>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</si>
  <si>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</si>
  <si>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</si>
  <si>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</si>
  <si>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</si>
  <si>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</si>
  <si>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</si>
  <si>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</si>
  <si>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</si>
  <si>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</si>
  <si>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</si>
  <si>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</si>
  <si>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</si>
  <si>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</si>
  <si>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</si>
  <si>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</si>
  <si>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</si>
  <si>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</si>
  <si>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</si>
  <si>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</si>
  <si>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</si>
  <si>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</si>
  <si>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</si>
  <si>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</si>
  <si>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</si>
  <si>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</si>
  <si>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</si>
  <si>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</si>
  <si>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</si>
  <si>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</si>
  <si>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</si>
  <si>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</si>
  <si>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</si>
  <si>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</si>
  <si>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</si>
  <si>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</si>
  <si>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</si>
  <si>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</si>
  <si>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</si>
  <si>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</si>
  <si>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</si>
  <si>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</si>
  <si>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</si>
  <si>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Q1</t>
  </si>
  <si>
    <t>Q2</t>
  </si>
  <si>
    <t>Q3</t>
  </si>
  <si>
    <t>DISTINCT Count of products</t>
  </si>
  <si>
    <t>&lt;-</t>
  </si>
  <si>
    <t>Count of Distinct products &lt;-</t>
  </si>
  <si>
    <t>2) Exploratory Data Analysis (EDA)</t>
  </si>
  <si>
    <t>Unit</t>
  </si>
  <si>
    <t>1) Quick Statistic</t>
  </si>
  <si>
    <t>3) Sales by Country report with formulas</t>
  </si>
  <si>
    <t>Country</t>
  </si>
  <si>
    <t>country</t>
  </si>
  <si>
    <t>4) Sales by Country report with Pivots</t>
  </si>
  <si>
    <t>Row Labels</t>
  </si>
  <si>
    <t>Sum of Amount</t>
  </si>
  <si>
    <t>Sum of Units</t>
  </si>
  <si>
    <t xml:space="preserve"> </t>
  </si>
  <si>
    <t>5) Top 5 products by $ per unit</t>
  </si>
  <si>
    <t>Grand Total</t>
  </si>
  <si>
    <t>Sales Per Unit</t>
  </si>
  <si>
    <t>6) Are their any anamolies in the data?</t>
  </si>
  <si>
    <t xml:space="preserve">7) Best sales person by country </t>
  </si>
  <si>
    <t xml:space="preserve">8) Profits by product (using product table) </t>
  </si>
  <si>
    <t>Sum of cost</t>
  </si>
  <si>
    <t xml:space="preserve">Total Profit </t>
  </si>
  <si>
    <t>9) Dynamic Country - Level Sales Report</t>
  </si>
  <si>
    <t>Pick a country</t>
  </si>
  <si>
    <t>countries</t>
  </si>
  <si>
    <t xml:space="preserve">Quick Summary </t>
  </si>
  <si>
    <t>By sales person</t>
  </si>
  <si>
    <t>number of transactions</t>
  </si>
  <si>
    <t xml:space="preserve">Total </t>
  </si>
  <si>
    <t>Sales</t>
  </si>
  <si>
    <t>Cost</t>
  </si>
  <si>
    <t>Profit</t>
  </si>
  <si>
    <t>Quantity</t>
  </si>
  <si>
    <t>10) Open-Ended Questions</t>
  </si>
  <si>
    <t>Profit %</t>
  </si>
  <si>
    <t>total cost</t>
  </si>
  <si>
    <t>Excel Data Analysis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</si>
</sst>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0;\(\$#,##0\);\$#,##0"/>
    <numFmt numFmtId="167" formatCode="0.0%;\-0.0%;0.0%"/>
  </numFmts>
  <fonts count="14" x14ac:knownFonts="1">
    <font>
      <sz val="11"/>
      <color theme="1"/>
      <name val="Calibri"/>
      <family val="2"/>
      <scheme val="minor"/>
    </font>
    <font>
      <sz val="28"/>
      <color theme="1"/>
      <name val="Segoe UI Light"/>
      <family val="2"/>
    </font>
    <font>
      <b/>
      <sz val="11"/>
      <color theme="1"/>
      <name val="Calibri"/>
      <family val="2"/>
      <scheme val="minor"/>
    </font>
    <font>
      <sz val="9"/>
      <color indexed="81"/>
      <name val="Tahoma"/>
      <charset val="1"/>
    </font>
    <font>
      <b/>
      <sz val="9"/>
      <color indexed="81"/>
      <name val="Tahoma"/>
      <charset val="1"/>
    </font>
    <font>
      <sz val="18"/>
      <color theme="4" tint="-0.499984740745262"/>
      <name val="Calibri"/>
      <family val="2"/>
      <scheme val="minor"/>
    </font>
    <font>
      <sz val="11"/>
      <color theme="4" tint="-0.499984740745262"/>
      <name val="Calibri"/>
      <family val="2"/>
      <scheme val="minor"/>
    </font>
    <font>
      <b/>
      <sz val="14"/>
      <color theme="1"/>
      <name val="Calibri"/>
      <family val="2"/>
      <scheme val="minor"/>
    </font>
    <font>
      <b/>
      <sz val="12"/>
      <name val="Calibri"/>
      <family val="2"/>
      <scheme val="minor"/>
    </font>
    <font>
      <b/>
      <sz val="12"/>
      <color theme="1"/>
      <name val="Calibri"/>
      <family val="2"/>
      <scheme val="minor"/>
    </font>
    <font>
      <sz val="9"/>
      <color indexed="81"/>
      <name val="Tahoma"/>
      <family val="2"/>
    </font>
    <font>
      <b/>
      <sz val="9"/>
      <color indexed="81"/>
      <name val="Tahoma"/>
      <family val="2"/>
    </font>
    <font>
      <sz val="11"/>
      <color theme="0" tint="-0.34998626667073579"/>
      <name val="Calibri"/>
      <family val="2"/>
      <scheme val="minor"/>
    </font>
    <font>
      <b/>
      <i/>
      <sz val="11"/>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theme="4" tint="0.79998168889431442"/>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5" fillId="4" borderId="0" xfId="0" applyFont="1" applyFill="1"/>
    <xf numFmtId="0" fontId="6" fillId="4" borderId="0" xfId="0" applyFont="1" applyFill="1"/>
    <xf numFmtId="0" fontId="7" fillId="4" borderId="0" xfId="0" applyFont="1" applyFill="1"/>
    <xf numFmtId="0" fontId="8" fillId="4" borderId="0" xfId="0" applyFont="1" applyFill="1"/>
    <xf numFmtId="0" fontId="9" fillId="4" borderId="0" xfId="0" applyFont="1" applyFill="1"/>
    <xf numFmtId="0" fontId="2" fillId="5" borderId="2" xfId="0" applyFont="1" applyFill="1" applyBorder="1" applyAlignment="1">
      <alignment horizontal="right"/>
    </xf>
    <xf numFmtId="6" fontId="0" fillId="0" borderId="2" xfId="0" applyNumberFormat="1" applyBorder="1" applyAlignment="1">
      <alignment horizontal="right"/>
    </xf>
    <xf numFmtId="0" fontId="2" fillId="5" borderId="2" xfId="0" applyFont="1" applyFill="1" applyBorder="1"/>
    <xf numFmtId="0" fontId="0" fillId="0" borderId="2" xfId="0" applyBorder="1"/>
    <xf numFmtId="0" fontId="0" fillId="6" borderId="2" xfId="0" applyFill="1" applyBorder="1"/>
    <xf numFmtId="6" fontId="0" fillId="0" borderId="2" xfId="0" applyNumberFormat="1" applyBorder="1"/>
    <xf numFmtId="3" fontId="12" fillId="0" borderId="2" xfId="0" applyNumberFormat="1" applyFont="1" applyBorder="1" applyAlignment="1">
      <alignment horizontal="right"/>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xf numFmtId="0" fontId="0" fillId="0" borderId="0" xfId="0" applyAlignment="1">
      <alignment horizontal="center" vertical="center"/>
    </xf>
    <xf numFmtId="0" fontId="2" fillId="7" borderId="3" xfId="0" applyFont="1" applyFill="1" applyBorder="1"/>
    <xf numFmtId="0" fontId="2" fillId="8" borderId="0" xfId="0" applyFont="1" applyFill="1" applyAlignment="1">
      <alignment horizontal="right"/>
    </xf>
    <xf numFmtId="0" fontId="13" fillId="9" borderId="0" xfId="0" applyFont="1" applyFill="1"/>
    <xf numFmtId="167" fontId="0" fillId="0" borderId="0" xfId="0" applyNumberFormat="1"/>
  </cellXfs>
  <cellStyles count="1">
    <cellStyle name="Normal" xfId="0" builtinId="0"/>
  </cellStyles>
  <dxfs count="13">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0" formatCode="&quot;$&quot;#,##0_);[Red]\(&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'Are their any anamolies '!$R$4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'Are their any anamolies '!$Q$5:$Q$304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'Are their any anamolies '!$R$5:$R$304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563-452F-9DA6-89D80865B62A}"/>
            </c:ext>
          </c:extLst>
        </c:ser>
        <c:dLbls>
          <c:showLegendKey val="0"/>
          <c:showVal val="0"/>
          <c:showCatName val="0"/>
          <c:showSerName val="0"/>
          <c:showPercent val="0"/>
          <c:showBubbleSize val="0"/>
        </c:dLbls>
        <c:axId val="1487741088"/>
        <c:axId val="1487744416"/>
      </c:scatterChart>
      <c:valAx>
        <c:axId val="1487741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4416"/>
        <c:crosses val="autoZero"/>
        <c:crossBetween val="midCat"/>
      </c:valAx>
      <c:valAx>
        <c:axId val="1487744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1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643975F6-188D-4A9D-B36C-7ECBFE681BB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10F74F8D-0AC9-4957-83CA-4C8E99ABB45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288619</xdr:colOff>
      <xdr:row>0</xdr:row>
      <xdr:rowOff>466995</xdr:rowOff>
    </xdr:from>
    <xdr:to>
      <xdr:col>9</xdr:col>
      <xdr:colOff>1549978</xdr:colOff>
      <xdr:row>6</xdr:row>
      <xdr:rowOff>105640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7813369" y="466995"/>
          <a:ext cx="1261359"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457199</xdr:colOff>
      <xdr:row>2</xdr:row>
      <xdr:rowOff>19050</xdr:rowOff>
    </xdr:from>
    <xdr:to>
      <xdr:col>12</xdr:col>
      <xdr:colOff>581024</xdr:colOff>
      <xdr:row>11</xdr:row>
      <xdr:rowOff>76199</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CB62794F-C9B2-B347-D48B-4BC5F53FDFC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905499" y="504825"/>
              <a:ext cx="3171825" cy="177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19051</xdr:colOff>
      <xdr:row>1</xdr:row>
      <xdr:rowOff>185737</xdr:rowOff>
    </xdr:from>
    <xdr:to>
      <xdr:col>11</xdr:col>
      <xdr:colOff>304801</xdr:colOff>
      <xdr:row>13</xdr:row>
      <xdr:rowOff>180975</xdr:rowOff>
    </xdr:to>
    <xdr:graphicFrame macro="">
      <xdr:nvGraphicFramePr>
        <xdr:cNvPr id="2" name="Chart 1">
          <a:extLst>
            <a:ext uri="{FF2B5EF4-FFF2-40B4-BE49-F238E27FC236}">
              <a16:creationId xmlns:a16="http://schemas.microsoft.com/office/drawing/2014/main" id="{3E654D45-2691-13D0-43F9-06D7559B0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15</xdr:row>
      <xdr:rowOff>14286</xdr:rowOff>
    </xdr:from>
    <xdr:to>
      <xdr:col>11</xdr:col>
      <xdr:colOff>314325</xdr:colOff>
      <xdr:row>34</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8E2007-7163-8A85-2F87-E89E39B7E0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38475" y="2976561"/>
              <a:ext cx="3981450" cy="37290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39</xdr:row>
      <xdr:rowOff>14287</xdr:rowOff>
    </xdr:from>
    <xdr:to>
      <xdr:col>11</xdr:col>
      <xdr:colOff>609599</xdr:colOff>
      <xdr:row>56</xdr:row>
      <xdr:rowOff>123825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7C44C3-A830-8477-2B77-01C8EAB6DB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7548562"/>
              <a:ext cx="4876799" cy="33480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66675</xdr:colOff>
      <xdr:row>3</xdr:row>
      <xdr:rowOff>133350</xdr:rowOff>
    </xdr:from>
    <xdr:to>
      <xdr:col>14</xdr:col>
      <xdr:colOff>66675</xdr:colOff>
      <xdr:row>16</xdr:row>
      <xdr:rowOff>180975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DB0D06EA-575E-C22D-7690-ECE7B32F554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8277225" y="809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257175</xdr:colOff>
      <xdr:row>4</xdr:row>
      <xdr:rowOff>171450</xdr:rowOff>
    </xdr:from>
    <xdr:to>
      <xdr:col>11</xdr:col>
      <xdr:colOff>257175</xdr:colOff>
      <xdr:row>18</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5AAE8B9E-80A8-2C1A-3B05-D3B896DC452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638925" y="1038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ZA1" refreshedDate="44734.944060879629" createdVersion="8" refreshedVersion="8" minRefreshableVersion="3" recordCount="300" xr:uid="{5BB6F54E-C9B8-4EC3-BF85-EFF0AF71E61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973408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2407407" backgroundQuery="1" createdVersion="8" refreshedVersion="8" minRefreshableVersion="3" recordCount="0" supportSubquery="1" supportAdvancedDrill="1" xr:uid="{2793B370-1587-4169-AD60-B8FD5002B1AC}">
  <cacheSource type="external" connectionId="1"/>
  <cacheFields count="4">
    <cacheField name="[data].[Product].[Product]" caption="Product" numFmtId="0" hierarchy="2" level="1">
      <sharedItems count="5">
        <s v="Baker's Choco Chips"/>
        <s v="Caramel Stuffed Bars"/>
        <s v="Choco Coated Almonds"/>
        <s v="Organic Choco Syrup"/>
        <s v="Peanut Butter Cubes"/>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29513889" backgroundQuery="1" createdVersion="8" refreshedVersion="8" minRefreshableVersion="3" recordCount="0" supportSubquery="1" supportAdvancedDrill="1" xr:uid="{9ACF1FB8-3A55-476E-A60F-B53310171E82}">
  <cacheSource type="external" connectionId="1"/>
  <cacheFields count="3">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113426" backgroundQuery="1" createdVersion="8" refreshedVersion="8" minRefreshableVersion="3" recordCount="0" supportSubquery="1" supportAdvancedDrill="1" xr:uid="{9076C07A-F2CD-43E0-984C-2FEF10F254FE}">
  <cacheSource type="external" connectionId="1"/>
  <cacheFields count="3">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8.939380555559" backgroundQuery="1" createdVersion="8" refreshedVersion="8" minRefreshableVersion="3" recordCount="0" supportSubquery="1" supportAdvancedDrill="1" xr:uid="{953B0353-7E60-4178-94C3-982E87C4C533}">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10" level="32767"/>
    <cacheField name="[Measures].[Total Profit ]" caption="Total Profit "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9.637957638886" backgroundQuery="1" createdVersion="8" refreshedVersion="8" minRefreshableVersion="3" recordCount="0" supportSubquery="1" supportAdvancedDrill="1" xr:uid="{6181135B-D50B-4110-BFEE-015141B7B002}">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 caption="Total Profit " numFmtId="0" hierarchy="12" level="32767"/>
    <cacheField name="[Measures].[Profit %]" caption="Profit %" numFmtId="0" hierarchy="13"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5001851853" backgroundQuery="1" createdVersion="3" refreshedVersion="8" minRefreshableVersion="3" recordCount="0" supportSubquery="1" supportAdvancedDrill="1" xr:uid="{AFE4C6C7-1A54-4BD2-A201-83C8C94E57D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1153015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1B244C-6633-4C59-939C-EC929B7F04C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9" firstHeaderRow="0" firstDataRow="1" firstDataCol="1"/>
  <pivotFields count="5">
    <pivotField showAll="0">
      <items count="11">
        <item h="1" x="7"/>
        <item h="1" x="1"/>
        <item h="1" x="3"/>
        <item h="1" x="5"/>
        <item h="1" x="4"/>
        <item h="1" x="6"/>
        <item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 fld="3" baseField="0" baseItem="0"/>
    <dataField name="Sum of Units" fld="4" baseField="0" baseItem="0"/>
  </dataFields>
  <formats count="1">
    <format dxfId="3">
      <pivotArea collapsedLevelsAreSubtotals="1" fieldPosition="0">
        <references count="2">
          <reference field="4294967294" count="1" selected="0">
            <x v="0"/>
          </reference>
          <reference field="1"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0FEAF3-1D70-41B9-8370-C9EA2F62987D}"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E9"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i>
    <i>
      <x v="2"/>
    </i>
    <i>
      <x v="3"/>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0CCDD3-3196-466B-9DB6-DC97D6E8575F}"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H5:I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v="1"/>
    </i>
    <i>
      <x v="2"/>
    </i>
    <i r="1">
      <x v="1"/>
    </i>
    <i>
      <x v="3"/>
    </i>
    <i r="1">
      <x v="2"/>
    </i>
    <i>
      <x v="4"/>
    </i>
    <i r="1">
      <x/>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24DE7-57AA-4458-904C-7CC8DC341F27}"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5:E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i>
    <i>
      <x v="2"/>
    </i>
    <i r="1">
      <x/>
    </i>
    <i>
      <x v="3"/>
    </i>
    <i r="1">
      <x v="1"/>
    </i>
    <i>
      <x v="4"/>
    </i>
    <i r="1">
      <x v="2"/>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E172EF-A695-4D63-B148-19AE67D560EF}"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H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40ABE3-D214-4757-85E5-8E50E31F08C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G28"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2">
    <conditionalFormat priority="2">
      <pivotAreas count="1">
        <pivotArea type="data" collapsedLevelsAreSubtotals="1" fieldPosition="0">
          <references count="2">
            <reference field="4294967294" count="1" selected="0">
              <x v="3"/>
            </reference>
            <reference field="0" count="1">
              <x v="20"/>
            </reference>
          </references>
        </pivotArea>
      </pivotAreas>
    </conditionalFormat>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D3452C5-1CA2-4984-A488-28D4DCF453B8}" sourceName="Sales Person">
  <pivotTables>
    <pivotTable tabId="5" name="PivotTable1"/>
  </pivotTables>
  <data>
    <tabular pivotCacheId="797340875">
      <items count="10">
        <i x="7"/>
        <i x="1"/>
        <i x="3"/>
        <i x="5"/>
        <i x="4"/>
        <i x="6"/>
        <i x="8" s="1"/>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2366EBB-E5A2-4A2F-8A7D-E96608A053B1}" sourceName="[data].[Geography]">
  <pivotTables>
    <pivotTable tabId="11" name="PivotTable8"/>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2F2D072-1919-4EB7-BF6B-F402105F52BE}" sourceName="[data].[Geography]">
  <pivotTables>
    <pivotTable tabId="14" name="PivotTable1"/>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0472102-5B5B-4EE9-8592-9449D4CE007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DE3C04E-464C-496E-B4BC-D247E2055805}"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D102AF4-082E-4E04-AF43-3B3B7A231F8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X11:Y33" totalsRowShown="0">
  <autoFilter ref="X11:Y33"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69C2D5-93B3-41A0-86F9-724DB9CEF231}" name="Data" displayName="Data" ref="C11:I311" totalsRowShown="0" headerRowDxfId="11">
  <autoFilter ref="C11:I311" xr:uid="{EB69C2D5-93B3-41A0-86F9-724DB9CEF231}"/>
  <tableColumns count="7">
    <tableColumn id="1" xr3:uid="{DEAFC224-363F-48D8-9F6C-89A202A80A3B}" name="Sales Person"/>
    <tableColumn id="2" xr3:uid="{FC14A09C-C642-42FE-86A2-1CF06B67284B}" name="Geography"/>
    <tableColumn id="3" xr3:uid="{CA193CEE-4008-4447-B3BF-C4ACD92467DA}" name="Product"/>
    <tableColumn id="4" xr3:uid="{8FB96003-3397-4916-92B9-B5B4684DCD3F}" name="Amount" dataDxfId="10"/>
    <tableColumn id="5" xr3:uid="{1E55844A-341D-4F28-BD81-92B4F8230C5E}" name="Units" dataDxfId="9"/>
    <tableColumn id="6" xr3:uid="{5CB1C848-D885-4FAF-88A3-F73CB03A2383}" name="Cost per unit" dataDxfId="8">
      <calculatedColumnFormula>_xlfn.XLOOKUP(Data[[#This Row],[Product]],products[Product],products[Cost per unit])</calculatedColumnFormula>
    </tableColumn>
    <tableColumn id="7" xr3:uid="{6AE4327F-4CFA-44ED-82DD-CA09E90DB46B}" name="total cost" dataDxfId="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899653-F00C-4951-A959-BF24C5837CA2}" name="Data8" displayName="Data8" ref="C3:G303" totalsRowShown="0" headerRowDxfId="6">
  <autoFilter ref="C3:G303" xr:uid="{87899653-F00C-4951-A959-BF24C5837CA2}"/>
  <sortState xmlns:xlrd2="http://schemas.microsoft.com/office/spreadsheetml/2017/richdata2" ref="C4:G303">
    <sortCondition descending="1" ref="F3:F303"/>
  </sortState>
  <tableColumns count="5">
    <tableColumn id="1" xr3:uid="{F8ED5D79-5C70-4E5C-8F96-AE59A673EB91}" name="Sales Person"/>
    <tableColumn id="2" xr3:uid="{B894E846-6020-4D69-BFB9-15A0BACFE4EA}" name="Geography"/>
    <tableColumn id="3" xr3:uid="{ADCC66F2-3C79-4E0D-B765-56122E9F306C}" name="Product"/>
    <tableColumn id="4" xr3:uid="{E4B4648A-CBAA-4580-B19F-DB4F8AE63C9D}" name="Amount" dataDxfId="5"/>
    <tableColumn id="5" xr3:uid="{5BE9E243-3445-47DA-B36B-6A09ED5A8854}"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3BECE1-DBC1-488B-9972-8BDFD486E1E2}" name="Data5" displayName="Data5" ref="N4:R304" totalsRowShown="0" headerRowDxfId="2">
  <autoFilter ref="N4:R304" xr:uid="{DF3BECE1-DBC1-488B-9972-8BDFD486E1E2}"/>
  <tableColumns count="5">
    <tableColumn id="1" xr3:uid="{B5B1B4F3-0A12-40B5-9C5D-16E90DC8D5D7}" name="Sales Person"/>
    <tableColumn id="2" xr3:uid="{D27484AD-D7CA-4E14-B834-B28164981BAA}" name="Geography"/>
    <tableColumn id="3" xr3:uid="{69156966-5308-4CAE-88F5-992496616D8C}" name="Product"/>
    <tableColumn id="4" xr3:uid="{ECA47DF6-A0F3-4E89-A139-908A9B0E8E3D}" name="Amount" dataDxfId="1"/>
    <tableColumn id="5" xr3:uid="{9F2D8485-6020-49CB-8408-4401AFA47E8C}"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6" Type="http://schemas.openxmlformats.org/officeDocument/2006/relationships/comments" Target="../comments5.xml"/><Relationship Id="rId5" Type="http://schemas.microsoft.com/office/2007/relationships/slicer" Target="../slicers/slicer1.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7.vml"/><Relationship Id="rId1" Type="http://schemas.openxmlformats.org/officeDocument/2006/relationships/drawing" Target="../drawings/drawing3.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Y658"/>
  <sheetViews>
    <sheetView topLeftCell="L12" zoomScale="110" zoomScaleNormal="110" workbookViewId="0">
      <selection activeCell="AA18" sqref="AA18"/>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5703125" bestFit="1" customWidth="1"/>
    <col min="9" max="9" width="11.42578125" bestFit="1" customWidth="1"/>
    <col min="10" max="10" width="23.5703125" customWidth="1"/>
    <col min="11" max="11" width="23.85546875" customWidth="1"/>
    <col min="25" max="25" width="21.85546875" bestFit="1" customWidth="1"/>
    <col min="26" max="26" width="14.42578125" customWidth="1"/>
    <col min="31" max="31" width="21.85546875" customWidth="1"/>
  </cols>
  <sheetData>
    <row r="1" spans="1:25" s="2" customFormat="1" ht="52.5" customHeight="1" x14ac:dyDescent="0.25">
      <c r="A1" s="1"/>
      <c r="C1" s="3" t="s">
        <v>99</v>
      </c>
    </row>
    <row r="8" spans="1:25" x14ac:dyDescent="0.25"/>
    <row r="9" spans="1:25" x14ac:dyDescent="0.25"/>
    <row r="10" spans="1:25" x14ac:dyDescent="0.25"/>
    <row r="11" spans="1:25" x14ac:dyDescent="0.25">
      <c r="C11" s="6" t="s">
        <v>11</v>
      </c>
      <c r="D11" s="6" t="s">
        <v>12</v>
      </c>
      <c r="E11" s="6" t="s">
        <v>0</v>
      </c>
      <c r="F11" s="10" t="s">
        <v>1</v>
      </c>
      <c r="G11" s="10" t="s">
        <v>49</v>
      </c>
      <c r="H11" s="6" t="s">
        <v>50</v>
      </c>
      <c r="I11" s="6" t="s">
        <v>98</v>
      </c>
      <c r="K11" s="9" t="s">
        <v>42</v>
      </c>
      <c r="L11" s="2"/>
      <c r="X11" t="s">
        <v>0</v>
      </c>
      <c r="Y11" t="s">
        <v>50</v>
      </c>
    </row>
    <row r="12" spans="1:25"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43</v>
      </c>
      <c r="X12" t="s">
        <v>13</v>
      </c>
      <c r="Y12" s="11">
        <v>9.33</v>
      </c>
    </row>
    <row r="13" spans="1:25"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52</v>
      </c>
      <c r="X13" t="s">
        <v>14</v>
      </c>
      <c r="Y13" s="11">
        <v>11.7</v>
      </c>
    </row>
    <row r="14" spans="1:25"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44</v>
      </c>
      <c r="X14" t="s">
        <v>4</v>
      </c>
      <c r="Y14" s="11">
        <v>11.88</v>
      </c>
    </row>
    <row r="15" spans="1:25"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45</v>
      </c>
      <c r="X15" t="s">
        <v>15</v>
      </c>
      <c r="Y15" s="11">
        <v>11.73</v>
      </c>
    </row>
    <row r="16" spans="1:25"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53</v>
      </c>
      <c r="X16" t="s">
        <v>16</v>
      </c>
      <c r="Y16" s="11">
        <v>8.7899999999999991</v>
      </c>
    </row>
    <row r="17" spans="3:25"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54</v>
      </c>
      <c r="X17" t="s">
        <v>17</v>
      </c>
      <c r="Y17" s="11">
        <v>3.11</v>
      </c>
    </row>
    <row r="18" spans="3:25"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48</v>
      </c>
      <c r="X18" t="s">
        <v>18</v>
      </c>
      <c r="Y18" s="11">
        <v>6.47</v>
      </c>
    </row>
    <row r="19" spans="3:25"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51</v>
      </c>
      <c r="X19" t="s">
        <v>19</v>
      </c>
      <c r="Y19" s="11">
        <v>7.64</v>
      </c>
    </row>
    <row r="20" spans="3:25"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46</v>
      </c>
      <c r="X20" t="s">
        <v>20</v>
      </c>
      <c r="Y20" s="11">
        <v>10.62</v>
      </c>
    </row>
    <row r="21" spans="3:25"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47</v>
      </c>
      <c r="X21" t="s">
        <v>21</v>
      </c>
      <c r="Y21" s="11">
        <v>9</v>
      </c>
    </row>
    <row r="22" spans="3:25" x14ac:dyDescent="0.25">
      <c r="C22" t="s">
        <v>2</v>
      </c>
      <c r="D22" t="s">
        <v>39</v>
      </c>
      <c r="E22" t="s">
        <v>25</v>
      </c>
      <c r="F22" s="4">
        <v>1785</v>
      </c>
      <c r="G22" s="5">
        <v>462</v>
      </c>
      <c r="H22">
        <f>_xlfn.XLOOKUP(Data[[#This Row],[Product]],products[Product],products[Cost per unit])</f>
        <v>13.15</v>
      </c>
      <c r="I22">
        <f>Data[[#This Row],[Cost per unit]]*Data[[#This Row],[Units]]</f>
        <v>6075.3</v>
      </c>
      <c r="X22" t="s">
        <v>22</v>
      </c>
      <c r="Y22" s="11">
        <v>9.77</v>
      </c>
    </row>
    <row r="23" spans="3:25" x14ac:dyDescent="0.25">
      <c r="C23" t="s">
        <v>3</v>
      </c>
      <c r="D23" t="s">
        <v>37</v>
      </c>
      <c r="E23" t="s">
        <v>17</v>
      </c>
      <c r="F23" s="4">
        <v>3983</v>
      </c>
      <c r="G23" s="5">
        <v>144</v>
      </c>
      <c r="H23">
        <f>_xlfn.XLOOKUP(Data[[#This Row],[Product]],products[Product],products[Cost per unit])</f>
        <v>3.11</v>
      </c>
      <c r="I23">
        <f>Data[[#This Row],[Cost per unit]]*Data[[#This Row],[Units]]</f>
        <v>447.84</v>
      </c>
      <c r="X23" t="s">
        <v>23</v>
      </c>
      <c r="Y23" s="11">
        <v>6.49</v>
      </c>
    </row>
    <row r="24" spans="3:25" x14ac:dyDescent="0.25">
      <c r="C24" t="s">
        <v>9</v>
      </c>
      <c r="D24" t="s">
        <v>38</v>
      </c>
      <c r="E24" t="s">
        <v>16</v>
      </c>
      <c r="F24" s="4">
        <v>2646</v>
      </c>
      <c r="G24" s="5">
        <v>120</v>
      </c>
      <c r="H24">
        <f>_xlfn.XLOOKUP(Data[[#This Row],[Product]],products[Product],products[Cost per unit])</f>
        <v>8.7899999999999991</v>
      </c>
      <c r="I24">
        <f>Data[[#This Row],[Cost per unit]]*Data[[#This Row],[Units]]</f>
        <v>1054.8</v>
      </c>
      <c r="X24" t="s">
        <v>24</v>
      </c>
      <c r="Y24" s="11">
        <v>4.97</v>
      </c>
    </row>
    <row r="25" spans="3:25" x14ac:dyDescent="0.25">
      <c r="C25" t="s">
        <v>2</v>
      </c>
      <c r="D25" t="s">
        <v>34</v>
      </c>
      <c r="E25" t="s">
        <v>13</v>
      </c>
      <c r="F25" s="4">
        <v>252</v>
      </c>
      <c r="G25" s="5">
        <v>54</v>
      </c>
      <c r="H25">
        <f>_xlfn.XLOOKUP(Data[[#This Row],[Product]],products[Product],products[Cost per unit])</f>
        <v>9.33</v>
      </c>
      <c r="I25">
        <f>Data[[#This Row],[Cost per unit]]*Data[[#This Row],[Units]]</f>
        <v>503.82</v>
      </c>
      <c r="X25" t="s">
        <v>25</v>
      </c>
      <c r="Y25" s="11">
        <v>13.15</v>
      </c>
    </row>
    <row r="26" spans="3:25" x14ac:dyDescent="0.25">
      <c r="C26" t="s">
        <v>3</v>
      </c>
      <c r="D26" t="s">
        <v>35</v>
      </c>
      <c r="E26" t="s">
        <v>25</v>
      </c>
      <c r="F26" s="4">
        <v>2464</v>
      </c>
      <c r="G26" s="5">
        <v>234</v>
      </c>
      <c r="H26">
        <f>_xlfn.XLOOKUP(Data[[#This Row],[Product]],products[Product],products[Cost per unit])</f>
        <v>13.15</v>
      </c>
      <c r="I26">
        <f>Data[[#This Row],[Cost per unit]]*Data[[#This Row],[Units]]</f>
        <v>3077.1</v>
      </c>
      <c r="X26" t="s">
        <v>26</v>
      </c>
      <c r="Y26" s="11">
        <v>5.6</v>
      </c>
    </row>
    <row r="27" spans="3:25" x14ac:dyDescent="0.25">
      <c r="C27" t="s">
        <v>3</v>
      </c>
      <c r="D27" t="s">
        <v>35</v>
      </c>
      <c r="E27" t="s">
        <v>29</v>
      </c>
      <c r="F27" s="4">
        <v>2114</v>
      </c>
      <c r="G27" s="5">
        <v>66</v>
      </c>
      <c r="H27">
        <f>_xlfn.XLOOKUP(Data[[#This Row],[Product]],products[Product],products[Cost per unit])</f>
        <v>7.16</v>
      </c>
      <c r="I27">
        <f>Data[[#This Row],[Cost per unit]]*Data[[#This Row],[Units]]</f>
        <v>472.56</v>
      </c>
      <c r="X27" t="s">
        <v>27</v>
      </c>
      <c r="Y27" s="11">
        <v>16.73</v>
      </c>
    </row>
    <row r="28" spans="3:25" x14ac:dyDescent="0.25">
      <c r="C28" t="s">
        <v>6</v>
      </c>
      <c r="D28" t="s">
        <v>37</v>
      </c>
      <c r="E28" t="s">
        <v>31</v>
      </c>
      <c r="F28" s="4">
        <v>7693</v>
      </c>
      <c r="G28" s="5">
        <v>87</v>
      </c>
      <c r="H28">
        <f>_xlfn.XLOOKUP(Data[[#This Row],[Product]],products[Product],products[Cost per unit])</f>
        <v>5.79</v>
      </c>
      <c r="I28">
        <f>Data[[#This Row],[Cost per unit]]*Data[[#This Row],[Units]]</f>
        <v>503.73</v>
      </c>
      <c r="X28" t="s">
        <v>28</v>
      </c>
      <c r="Y28" s="11">
        <v>10.38</v>
      </c>
    </row>
    <row r="29" spans="3:25" x14ac:dyDescent="0.25">
      <c r="C29" t="s">
        <v>5</v>
      </c>
      <c r="D29" t="s">
        <v>34</v>
      </c>
      <c r="E29" t="s">
        <v>20</v>
      </c>
      <c r="F29" s="4">
        <v>15610</v>
      </c>
      <c r="G29" s="5">
        <v>339</v>
      </c>
      <c r="H29">
        <f>_xlfn.XLOOKUP(Data[[#This Row],[Product]],products[Product],products[Cost per unit])</f>
        <v>10.62</v>
      </c>
      <c r="I29">
        <f>Data[[#This Row],[Cost per unit]]*Data[[#This Row],[Units]]</f>
        <v>3600.18</v>
      </c>
      <c r="X29" t="s">
        <v>29</v>
      </c>
      <c r="Y29" s="11">
        <v>7.16</v>
      </c>
    </row>
    <row r="30" spans="3:25" x14ac:dyDescent="0.25">
      <c r="C30" t="s">
        <v>41</v>
      </c>
      <c r="D30" t="s">
        <v>34</v>
      </c>
      <c r="E30" t="s">
        <v>22</v>
      </c>
      <c r="F30" s="4">
        <v>336</v>
      </c>
      <c r="G30" s="5">
        <v>144</v>
      </c>
      <c r="H30">
        <f>_xlfn.XLOOKUP(Data[[#This Row],[Product]],products[Product],products[Cost per unit])</f>
        <v>9.77</v>
      </c>
      <c r="I30">
        <f>Data[[#This Row],[Cost per unit]]*Data[[#This Row],[Units]]</f>
        <v>1406.8799999999999</v>
      </c>
      <c r="X30" t="s">
        <v>30</v>
      </c>
      <c r="Y30" s="11">
        <v>14.49</v>
      </c>
    </row>
    <row r="31" spans="3:25" x14ac:dyDescent="0.25">
      <c r="C31" t="s">
        <v>2</v>
      </c>
      <c r="D31" t="s">
        <v>39</v>
      </c>
      <c r="E31" t="s">
        <v>20</v>
      </c>
      <c r="F31" s="4">
        <v>9443</v>
      </c>
      <c r="G31" s="5">
        <v>162</v>
      </c>
      <c r="H31">
        <f>_xlfn.XLOOKUP(Data[[#This Row],[Product]],products[Product],products[Cost per unit])</f>
        <v>10.62</v>
      </c>
      <c r="I31">
        <f>Data[[#This Row],[Cost per unit]]*Data[[#This Row],[Units]]</f>
        <v>1720.4399999999998</v>
      </c>
      <c r="X31" t="s">
        <v>31</v>
      </c>
      <c r="Y31" s="11">
        <v>5.79</v>
      </c>
    </row>
    <row r="32" spans="3:25" x14ac:dyDescent="0.25">
      <c r="C32" t="s">
        <v>9</v>
      </c>
      <c r="D32" t="s">
        <v>34</v>
      </c>
      <c r="E32" t="s">
        <v>23</v>
      </c>
      <c r="F32" s="4">
        <v>8155</v>
      </c>
      <c r="G32" s="5">
        <v>90</v>
      </c>
      <c r="H32">
        <f>_xlfn.XLOOKUP(Data[[#This Row],[Product]],products[Product],products[Cost per unit])</f>
        <v>6.49</v>
      </c>
      <c r="I32">
        <f>Data[[#This Row],[Cost per unit]]*Data[[#This Row],[Units]]</f>
        <v>584.1</v>
      </c>
      <c r="X32" t="s">
        <v>32</v>
      </c>
      <c r="Y32" s="11">
        <v>8.65</v>
      </c>
    </row>
    <row r="33" spans="3:25" x14ac:dyDescent="0.25">
      <c r="C33" t="s">
        <v>8</v>
      </c>
      <c r="D33" t="s">
        <v>38</v>
      </c>
      <c r="E33" t="s">
        <v>23</v>
      </c>
      <c r="F33" s="4">
        <v>1701</v>
      </c>
      <c r="G33" s="5">
        <v>234</v>
      </c>
      <c r="H33">
        <f>_xlfn.XLOOKUP(Data[[#This Row],[Product]],products[Product],products[Cost per unit])</f>
        <v>6.49</v>
      </c>
      <c r="I33">
        <f>Data[[#This Row],[Cost per unit]]*Data[[#This Row],[Units]]</f>
        <v>1518.66</v>
      </c>
      <c r="X33" t="s">
        <v>33</v>
      </c>
      <c r="Y33" s="11">
        <v>12.37</v>
      </c>
    </row>
    <row r="34" spans="3:25" x14ac:dyDescent="0.25">
      <c r="C34" t="s">
        <v>10</v>
      </c>
      <c r="D34" t="s">
        <v>38</v>
      </c>
      <c r="E34" t="s">
        <v>22</v>
      </c>
      <c r="F34" s="4">
        <v>2205</v>
      </c>
      <c r="G34" s="5">
        <v>141</v>
      </c>
      <c r="H34">
        <f>_xlfn.XLOOKUP(Data[[#This Row],[Product]],products[Product],products[Cost per unit])</f>
        <v>9.77</v>
      </c>
      <c r="I34">
        <f>Data[[#This Row],[Cost per unit]]*Data[[#This Row],[Units]]</f>
        <v>1377.57</v>
      </c>
    </row>
    <row r="35" spans="3:25" x14ac:dyDescent="0.25">
      <c r="C35" t="s">
        <v>8</v>
      </c>
      <c r="D35" t="s">
        <v>37</v>
      </c>
      <c r="E35" t="s">
        <v>19</v>
      </c>
      <c r="F35" s="4">
        <v>1771</v>
      </c>
      <c r="G35" s="5">
        <v>204</v>
      </c>
      <c r="H35">
        <f>_xlfn.XLOOKUP(Data[[#This Row],[Product]],products[Product],products[Cost per unit])</f>
        <v>7.64</v>
      </c>
      <c r="I35">
        <f>Data[[#This Row],[Cost per unit]]*Data[[#This Row],[Units]]</f>
        <v>1558.56</v>
      </c>
    </row>
    <row r="36" spans="3:25"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5" x14ac:dyDescent="0.25">
      <c r="C37" t="s">
        <v>41</v>
      </c>
      <c r="D37" t="s">
        <v>36</v>
      </c>
      <c r="E37" t="s">
        <v>13</v>
      </c>
      <c r="F37" s="4">
        <v>10311</v>
      </c>
      <c r="G37" s="5">
        <v>231</v>
      </c>
      <c r="H37">
        <f>_xlfn.XLOOKUP(Data[[#This Row],[Product]],products[Product],products[Cost per unit])</f>
        <v>9.33</v>
      </c>
      <c r="I37">
        <f>Data[[#This Row],[Cost per unit]]*Data[[#This Row],[Units]]</f>
        <v>2155.23</v>
      </c>
    </row>
    <row r="38" spans="3:25"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5"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5"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5"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5" x14ac:dyDescent="0.25">
      <c r="C42" t="s">
        <v>41</v>
      </c>
      <c r="D42" t="s">
        <v>37</v>
      </c>
      <c r="E42" t="s">
        <v>24</v>
      </c>
      <c r="F42" s="4">
        <v>6398</v>
      </c>
      <c r="G42" s="5">
        <v>102</v>
      </c>
      <c r="H42">
        <f>_xlfn.XLOOKUP(Data[[#This Row],[Product]],products[Product],products[Cost per unit])</f>
        <v>4.97</v>
      </c>
      <c r="I42">
        <f>Data[[#This Row],[Cost per unit]]*Data[[#This Row],[Units]]</f>
        <v>506.94</v>
      </c>
    </row>
    <row r="43" spans="3:25" x14ac:dyDescent="0.25">
      <c r="C43" t="s">
        <v>2</v>
      </c>
      <c r="D43" t="s">
        <v>35</v>
      </c>
      <c r="E43" t="s">
        <v>19</v>
      </c>
      <c r="F43" s="4">
        <v>553</v>
      </c>
      <c r="G43" s="5">
        <v>15</v>
      </c>
      <c r="H43">
        <f>_xlfn.XLOOKUP(Data[[#This Row],[Product]],products[Product],products[Cost per unit])</f>
        <v>7.64</v>
      </c>
      <c r="I43">
        <f>Data[[#This Row],[Cost per unit]]*Data[[#This Row],[Units]]</f>
        <v>114.6</v>
      </c>
    </row>
    <row r="44" spans="3:25" x14ac:dyDescent="0.25">
      <c r="C44" t="s">
        <v>8</v>
      </c>
      <c r="D44" t="s">
        <v>39</v>
      </c>
      <c r="E44" t="s">
        <v>30</v>
      </c>
      <c r="F44" s="4">
        <v>7021</v>
      </c>
      <c r="G44" s="5">
        <v>183</v>
      </c>
      <c r="H44">
        <f>_xlfn.XLOOKUP(Data[[#This Row],[Product]],products[Product],products[Cost per unit])</f>
        <v>14.49</v>
      </c>
      <c r="I44">
        <f>Data[[#This Row],[Cost per unit]]*Data[[#This Row],[Units]]</f>
        <v>2651.67</v>
      </c>
    </row>
    <row r="45" spans="3:25" x14ac:dyDescent="0.25">
      <c r="C45" t="s">
        <v>40</v>
      </c>
      <c r="D45" t="s">
        <v>39</v>
      </c>
      <c r="E45" t="s">
        <v>22</v>
      </c>
      <c r="F45" s="4">
        <v>5817</v>
      </c>
      <c r="G45" s="5">
        <v>12</v>
      </c>
      <c r="H45">
        <f>_xlfn.XLOOKUP(Data[[#This Row],[Product]],products[Product],products[Cost per unit])</f>
        <v>9.77</v>
      </c>
      <c r="I45">
        <f>Data[[#This Row],[Cost per unit]]*Data[[#This Row],[Units]]</f>
        <v>117.24</v>
      </c>
    </row>
    <row r="46" spans="3:25" x14ac:dyDescent="0.25">
      <c r="C46" t="s">
        <v>41</v>
      </c>
      <c r="D46" t="s">
        <v>39</v>
      </c>
      <c r="E46" t="s">
        <v>14</v>
      </c>
      <c r="F46" s="4">
        <v>3976</v>
      </c>
      <c r="G46" s="5">
        <v>72</v>
      </c>
      <c r="H46">
        <f>_xlfn.XLOOKUP(Data[[#This Row],[Product]],products[Product],products[Cost per unit])</f>
        <v>11.7</v>
      </c>
      <c r="I46">
        <f>Data[[#This Row],[Cost per unit]]*Data[[#This Row],[Units]]</f>
        <v>842.4</v>
      </c>
    </row>
    <row r="47" spans="3:25"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5"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A51B-AB0B-4699-A7C5-AB2DD9637211}">
  <dimension ref="A1:G35"/>
  <sheetViews>
    <sheetView workbookViewId="0">
      <selection activeCell="I14" sqref="I14"/>
    </sheetView>
  </sheetViews>
  <sheetFormatPr defaultRowHeight="15" x14ac:dyDescent="0.25"/>
  <cols>
    <col min="4" max="4" width="10.42578125" bestFit="1" customWidth="1"/>
  </cols>
  <sheetData>
    <row r="1" spans="1:7" ht="23.25" x14ac:dyDescent="0.35">
      <c r="A1" s="12" t="s">
        <v>68</v>
      </c>
      <c r="B1" s="13"/>
      <c r="C1" s="13"/>
    </row>
    <row r="2" spans="1:7" ht="18.75" x14ac:dyDescent="0.3">
      <c r="D2" s="14" t="s">
        <v>1</v>
      </c>
      <c r="E2" s="14" t="s">
        <v>67</v>
      </c>
      <c r="F2" t="s">
        <v>1</v>
      </c>
      <c r="G2" t="s">
        <v>67</v>
      </c>
    </row>
    <row r="3" spans="1:7" ht="15.75" x14ac:dyDescent="0.25">
      <c r="C3" s="15" t="s">
        <v>55</v>
      </c>
      <c r="D3">
        <f>AVERAGE(Data[Amount])</f>
        <v>4136.2299999999996</v>
      </c>
      <c r="E3">
        <f>AVERAGE(Data[Units])</f>
        <v>152.19999999999999</v>
      </c>
    </row>
    <row r="4" spans="1:7" ht="15.75" x14ac:dyDescent="0.25">
      <c r="C4" s="15" t="s">
        <v>56</v>
      </c>
      <c r="D4">
        <f>MEDIAN(Data[Amount])</f>
        <v>3437</v>
      </c>
      <c r="E4">
        <f>MEDIAN(Data[Units])</f>
        <v>124.5</v>
      </c>
    </row>
    <row r="5" spans="1:7" ht="15.75" x14ac:dyDescent="0.25">
      <c r="C5" s="15" t="s">
        <v>58</v>
      </c>
      <c r="D5">
        <f>MIN(Data[Amount])</f>
        <v>0</v>
      </c>
      <c r="E5">
        <f>MIN(Data[Units])</f>
        <v>0</v>
      </c>
    </row>
    <row r="6" spans="1:7" ht="15.75" x14ac:dyDescent="0.25">
      <c r="C6" s="15" t="s">
        <v>57</v>
      </c>
      <c r="D6">
        <f>MAX(Data[Amount])</f>
        <v>16184</v>
      </c>
      <c r="E6">
        <f>MAX(Data[Units])</f>
        <v>525</v>
      </c>
    </row>
    <row r="7" spans="1:7" ht="15.75" x14ac:dyDescent="0.25">
      <c r="C7" s="15" t="s">
        <v>59</v>
      </c>
      <c r="D7">
        <f>D6-D5</f>
        <v>16184</v>
      </c>
      <c r="E7">
        <f>E6-E5</f>
        <v>525</v>
      </c>
    </row>
    <row r="8" spans="1:7" ht="15.75" x14ac:dyDescent="0.25">
      <c r="C8" s="15"/>
    </row>
    <row r="9" spans="1:7" ht="15.75" x14ac:dyDescent="0.25">
      <c r="C9" s="15"/>
    </row>
    <row r="10" spans="1:7" ht="15.75" x14ac:dyDescent="0.25">
      <c r="C10" s="15" t="s">
        <v>60</v>
      </c>
      <c r="D10">
        <f>_xlfn.PERCENTILE.EXC(Data[Amount],0.25)</f>
        <v>1652</v>
      </c>
      <c r="E10">
        <f>_xlfn.PERCENTILE.EXC(Data[Units],0.25)</f>
        <v>54</v>
      </c>
      <c r="F10">
        <f>_xlfn.QUARTILE.EXC(Data[Amount],1)</f>
        <v>1652</v>
      </c>
      <c r="G10">
        <f>_xlfn.QUARTILE.EXC(Data[Units],1)</f>
        <v>54</v>
      </c>
    </row>
    <row r="11" spans="1:7" ht="15.75" x14ac:dyDescent="0.25">
      <c r="C11" s="15" t="s">
        <v>61</v>
      </c>
      <c r="D11">
        <f>_xlfn.PERCENTILE.EXC(Data[Amount],0.5)</f>
        <v>3437</v>
      </c>
      <c r="E11">
        <f>_xlfn.PERCENTILE.EXC(Data[Units],0.5)</f>
        <v>124.5</v>
      </c>
      <c r="F11">
        <f>_xlfn.QUARTILE.EXC(Data[Amount],2)</f>
        <v>3437</v>
      </c>
      <c r="G11">
        <f>_xlfn.QUARTILE.EXC(Data[Units],2)</f>
        <v>124.5</v>
      </c>
    </row>
    <row r="12" spans="1:7" ht="15.75" x14ac:dyDescent="0.25">
      <c r="C12" s="15" t="s">
        <v>62</v>
      </c>
      <c r="D12">
        <f>_xlfn.PERCENTILE.EXC(Data[Amount],0.75)</f>
        <v>6245.75</v>
      </c>
      <c r="E12">
        <f>_xlfn.PERCENTILE.EXC(Data[Units],0.75)</f>
        <v>223.5</v>
      </c>
      <c r="F12">
        <f>_xlfn.QUARTILE.EXC(Data[Amount],3)</f>
        <v>6245.75</v>
      </c>
      <c r="G12">
        <f>_xlfn.QUARTILE.EXC(Data[Units],3)</f>
        <v>223.5</v>
      </c>
    </row>
    <row r="14" spans="1:7" ht="15.75" x14ac:dyDescent="0.25">
      <c r="B14" s="15" t="s">
        <v>63</v>
      </c>
      <c r="C14" s="15"/>
      <c r="D14" s="15"/>
      <c r="E14" s="16" t="s">
        <v>64</v>
      </c>
      <c r="F14" t="str" cm="1">
        <f t="array" ref="F14:F35">_xlfn.UNIQUE(Data[Product])</f>
        <v>70% Dark Bites</v>
      </c>
    </row>
    <row r="15" spans="1:7" ht="15.75" x14ac:dyDescent="0.25">
      <c r="B15" s="15" t="s">
        <v>65</v>
      </c>
      <c r="C15" s="15"/>
      <c r="D15" s="15"/>
      <c r="E15">
        <f>COUNTA(_xlfn.UNIQUE(Data[Product]))</f>
        <v>22</v>
      </c>
      <c r="F15" t="str">
        <v>Choco Coated Almonds</v>
      </c>
    </row>
    <row r="16" spans="1:7" x14ac:dyDescent="0.25">
      <c r="F16" t="str">
        <v>Almond Choco</v>
      </c>
    </row>
    <row r="17" spans="6:6" x14ac:dyDescent="0.25">
      <c r="F17" t="str">
        <v>Drinking Coco</v>
      </c>
    </row>
    <row r="18" spans="6:6" x14ac:dyDescent="0.25">
      <c r="F18" t="str">
        <v>White Choc</v>
      </c>
    </row>
    <row r="19" spans="6:6" x14ac:dyDescent="0.25">
      <c r="F19" t="str">
        <v>Peanut Butter Cubes</v>
      </c>
    </row>
    <row r="20" spans="6:6" x14ac:dyDescent="0.25">
      <c r="F20" t="str">
        <v>Smooth Sliky Salty</v>
      </c>
    </row>
    <row r="21" spans="6:6" x14ac:dyDescent="0.25">
      <c r="F21" t="str">
        <v>After Nines</v>
      </c>
    </row>
    <row r="22" spans="6:6" x14ac:dyDescent="0.25">
      <c r="F22" t="str">
        <v>50% Dark Bites</v>
      </c>
    </row>
    <row r="23" spans="6:6" x14ac:dyDescent="0.25">
      <c r="F23" t="str">
        <v>Eclairs</v>
      </c>
    </row>
    <row r="24" spans="6:6" x14ac:dyDescent="0.25">
      <c r="F24" t="str">
        <v>Mint Chip Choco</v>
      </c>
    </row>
    <row r="25" spans="6:6" x14ac:dyDescent="0.25">
      <c r="F25" t="str">
        <v>Milk Bars</v>
      </c>
    </row>
    <row r="26" spans="6:6" x14ac:dyDescent="0.25">
      <c r="F26" t="str">
        <v>Manuka Honey Choco</v>
      </c>
    </row>
    <row r="27" spans="6:6" x14ac:dyDescent="0.25">
      <c r="F27" t="str">
        <v>Orange Choco</v>
      </c>
    </row>
    <row r="28" spans="6:6" x14ac:dyDescent="0.25">
      <c r="F28" t="str">
        <v>Fruit &amp; Nut Bars</v>
      </c>
    </row>
    <row r="29" spans="6:6" x14ac:dyDescent="0.25">
      <c r="F29" t="str">
        <v>99% Dark &amp; Pure</v>
      </c>
    </row>
    <row r="30" spans="6:6" x14ac:dyDescent="0.25">
      <c r="F30" t="str">
        <v>Raspberry Choco</v>
      </c>
    </row>
    <row r="31" spans="6:6" x14ac:dyDescent="0.25">
      <c r="F31" t="str">
        <v>85% Dark Bars</v>
      </c>
    </row>
    <row r="32" spans="6:6" x14ac:dyDescent="0.25">
      <c r="F32" t="str">
        <v>Organic Choco Syrup</v>
      </c>
    </row>
    <row r="33" spans="6:6" x14ac:dyDescent="0.25">
      <c r="F33" t="str">
        <v>Caramel Stuffed Bars</v>
      </c>
    </row>
    <row r="34" spans="6:6" x14ac:dyDescent="0.25">
      <c r="F34" t="str">
        <v>Spicy Special Slims</v>
      </c>
    </row>
    <row r="35" spans="6:6" x14ac:dyDescent="0.25">
      <c r="F35" t="str">
        <v>Baker's Choco Chips</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A599-3029-4DD7-9ACF-83F46C1C8F64}">
  <dimension ref="A1:G303"/>
  <sheetViews>
    <sheetView workbookViewId="0">
      <selection activeCell="I1" sqref="I1"/>
    </sheetView>
  </sheetViews>
  <sheetFormatPr defaultRowHeight="15" x14ac:dyDescent="0.25"/>
  <cols>
    <col min="3" max="3" width="19.5703125" customWidth="1"/>
    <col min="4" max="4" width="14.7109375" customWidth="1"/>
    <col min="5" max="5" width="21.85546875" bestFit="1" customWidth="1"/>
    <col min="6" max="6" width="13.5703125" customWidth="1"/>
    <col min="7" max="7" width="11.7109375" customWidth="1"/>
  </cols>
  <sheetData>
    <row r="1" spans="1:7" ht="23.25" x14ac:dyDescent="0.35">
      <c r="A1" s="12" t="s">
        <v>66</v>
      </c>
      <c r="B1" s="13"/>
      <c r="C1" s="13"/>
    </row>
    <row r="2" spans="1:7" x14ac:dyDescent="0.25"/>
    <row r="3" spans="1:7" x14ac:dyDescent="0.25">
      <c r="C3" s="6" t="s">
        <v>11</v>
      </c>
      <c r="D3" s="6" t="s">
        <v>12</v>
      </c>
      <c r="E3" s="6" t="s">
        <v>0</v>
      </c>
      <c r="F3" s="10" t="s">
        <v>1</v>
      </c>
      <c r="G3" s="10" t="s">
        <v>49</v>
      </c>
    </row>
    <row r="4" spans="1:7" x14ac:dyDescent="0.25">
      <c r="C4" t="s">
        <v>5</v>
      </c>
      <c r="D4" t="s">
        <v>36</v>
      </c>
      <c r="E4" t="s">
        <v>16</v>
      </c>
      <c r="F4" s="4">
        <v>16184</v>
      </c>
      <c r="G4" s="5">
        <v>39</v>
      </c>
    </row>
    <row r="5" spans="1:7" x14ac:dyDescent="0.25">
      <c r="C5" t="s">
        <v>5</v>
      </c>
      <c r="D5" t="s">
        <v>34</v>
      </c>
      <c r="E5" t="s">
        <v>20</v>
      </c>
      <c r="F5" s="4">
        <v>15610</v>
      </c>
      <c r="G5" s="5">
        <v>339</v>
      </c>
    </row>
    <row r="6" spans="1:7" x14ac:dyDescent="0.25">
      <c r="C6" t="s">
        <v>9</v>
      </c>
      <c r="D6" t="s">
        <v>34</v>
      </c>
      <c r="E6" t="s">
        <v>28</v>
      </c>
      <c r="F6" s="4">
        <v>14329</v>
      </c>
      <c r="G6" s="5">
        <v>150</v>
      </c>
    </row>
    <row r="7" spans="1:7" x14ac:dyDescent="0.25">
      <c r="C7" t="s">
        <v>5</v>
      </c>
      <c r="D7" t="s">
        <v>35</v>
      </c>
      <c r="E7" t="s">
        <v>15</v>
      </c>
      <c r="F7" s="4">
        <v>13391</v>
      </c>
      <c r="G7" s="5">
        <v>201</v>
      </c>
    </row>
    <row r="8" spans="1:7" x14ac:dyDescent="0.25">
      <c r="C8" t="s">
        <v>10</v>
      </c>
      <c r="D8" t="s">
        <v>39</v>
      </c>
      <c r="E8" t="s">
        <v>33</v>
      </c>
      <c r="F8" s="4">
        <v>12950</v>
      </c>
      <c r="G8" s="5">
        <v>30</v>
      </c>
    </row>
    <row r="9" spans="1:7" x14ac:dyDescent="0.25">
      <c r="C9" t="s">
        <v>40</v>
      </c>
      <c r="D9" t="s">
        <v>35</v>
      </c>
      <c r="E9" t="s">
        <v>32</v>
      </c>
      <c r="F9" s="4">
        <v>12348</v>
      </c>
      <c r="G9" s="5">
        <v>234</v>
      </c>
    </row>
    <row r="10" spans="1:7" x14ac:dyDescent="0.25">
      <c r="C10" t="s">
        <v>2</v>
      </c>
      <c r="D10" t="s">
        <v>37</v>
      </c>
      <c r="E10" t="s">
        <v>18</v>
      </c>
      <c r="F10" s="4">
        <v>11571</v>
      </c>
      <c r="G10" s="5">
        <v>138</v>
      </c>
    </row>
    <row r="11" spans="1:7" x14ac:dyDescent="0.25">
      <c r="C11" t="s">
        <v>9</v>
      </c>
      <c r="D11" t="s">
        <v>36</v>
      </c>
      <c r="E11" t="s">
        <v>27</v>
      </c>
      <c r="F11" s="4">
        <v>11522</v>
      </c>
      <c r="G11" s="5">
        <v>204</v>
      </c>
    </row>
    <row r="12" spans="1:7" x14ac:dyDescent="0.25">
      <c r="C12" t="s">
        <v>2</v>
      </c>
      <c r="D12" t="s">
        <v>36</v>
      </c>
      <c r="E12" t="s">
        <v>16</v>
      </c>
      <c r="F12" s="4">
        <v>11417</v>
      </c>
      <c r="G12" s="5">
        <v>21</v>
      </c>
    </row>
    <row r="13" spans="1:7" x14ac:dyDescent="0.25">
      <c r="C13" t="s">
        <v>41</v>
      </c>
      <c r="D13" t="s">
        <v>36</v>
      </c>
      <c r="E13" t="s">
        <v>13</v>
      </c>
      <c r="F13" s="4">
        <v>10311</v>
      </c>
      <c r="G13" s="5">
        <v>231</v>
      </c>
    </row>
    <row r="14" spans="1:7" x14ac:dyDescent="0.25">
      <c r="C14" t="s">
        <v>41</v>
      </c>
      <c r="D14" t="s">
        <v>36</v>
      </c>
      <c r="E14" t="s">
        <v>32</v>
      </c>
      <c r="F14" s="4">
        <v>10304</v>
      </c>
      <c r="G14" s="5">
        <v>84</v>
      </c>
    </row>
    <row r="15" spans="1:7" x14ac:dyDescent="0.25">
      <c r="C15" t="s">
        <v>7</v>
      </c>
      <c r="D15" t="s">
        <v>38</v>
      </c>
      <c r="E15" t="s">
        <v>30</v>
      </c>
      <c r="F15" s="4">
        <v>10129</v>
      </c>
      <c r="G15" s="5">
        <v>312</v>
      </c>
    </row>
    <row r="16" spans="1:7" x14ac:dyDescent="0.25">
      <c r="C16" t="s">
        <v>6</v>
      </c>
      <c r="D16" t="s">
        <v>36</v>
      </c>
      <c r="E16" t="s">
        <v>4</v>
      </c>
      <c r="F16" s="4">
        <v>10073</v>
      </c>
      <c r="G16" s="5">
        <v>120</v>
      </c>
    </row>
    <row r="17" spans="3:7" x14ac:dyDescent="0.25">
      <c r="C17" t="s">
        <v>2</v>
      </c>
      <c r="D17" t="s">
        <v>37</v>
      </c>
      <c r="E17" t="s">
        <v>17</v>
      </c>
      <c r="F17" s="4">
        <v>9926</v>
      </c>
      <c r="G17" s="5">
        <v>201</v>
      </c>
    </row>
    <row r="18" spans="3:7" x14ac:dyDescent="0.25">
      <c r="C18" t="s">
        <v>7</v>
      </c>
      <c r="D18" t="s">
        <v>37</v>
      </c>
      <c r="E18" t="s">
        <v>22</v>
      </c>
      <c r="F18" s="4">
        <v>9835</v>
      </c>
      <c r="G18" s="5">
        <v>207</v>
      </c>
    </row>
    <row r="19" spans="3:7" x14ac:dyDescent="0.25">
      <c r="C19" t="s">
        <v>40</v>
      </c>
      <c r="D19" t="s">
        <v>36</v>
      </c>
      <c r="E19" t="s">
        <v>33</v>
      </c>
      <c r="F19" s="4">
        <v>9772</v>
      </c>
      <c r="G19" s="5">
        <v>90</v>
      </c>
    </row>
    <row r="20" spans="3:7" x14ac:dyDescent="0.25">
      <c r="C20" t="s">
        <v>8</v>
      </c>
      <c r="D20" t="s">
        <v>37</v>
      </c>
      <c r="E20" t="s">
        <v>15</v>
      </c>
      <c r="F20" s="4">
        <v>9709</v>
      </c>
      <c r="G20" s="5">
        <v>30</v>
      </c>
    </row>
    <row r="21" spans="3:7" x14ac:dyDescent="0.25">
      <c r="C21" t="s">
        <v>8</v>
      </c>
      <c r="D21" t="s">
        <v>39</v>
      </c>
      <c r="E21" t="s">
        <v>18</v>
      </c>
      <c r="F21" s="4">
        <v>9660</v>
      </c>
      <c r="G21" s="5">
        <v>27</v>
      </c>
    </row>
    <row r="22" spans="3:7" x14ac:dyDescent="0.25">
      <c r="C22" t="s">
        <v>41</v>
      </c>
      <c r="D22" t="s">
        <v>36</v>
      </c>
      <c r="E22" t="s">
        <v>18</v>
      </c>
      <c r="F22" s="4">
        <v>9632</v>
      </c>
      <c r="G22" s="5">
        <v>288</v>
      </c>
    </row>
    <row r="23" spans="3:7" x14ac:dyDescent="0.25">
      <c r="C23" t="s">
        <v>9</v>
      </c>
      <c r="D23" t="s">
        <v>38</v>
      </c>
      <c r="E23" t="s">
        <v>33</v>
      </c>
      <c r="F23" s="4">
        <v>9506</v>
      </c>
      <c r="G23" s="5">
        <v>87</v>
      </c>
    </row>
    <row r="24" spans="3:7" x14ac:dyDescent="0.25">
      <c r="C24" t="s">
        <v>2</v>
      </c>
      <c r="D24" t="s">
        <v>39</v>
      </c>
      <c r="E24" t="s">
        <v>20</v>
      </c>
      <c r="F24" s="4">
        <v>9443</v>
      </c>
      <c r="G24" s="5">
        <v>162</v>
      </c>
    </row>
    <row r="25" spans="3:7" x14ac:dyDescent="0.25">
      <c r="C25" t="s">
        <v>3</v>
      </c>
      <c r="D25" t="s">
        <v>36</v>
      </c>
      <c r="E25" t="s">
        <v>16</v>
      </c>
      <c r="F25" s="4">
        <v>9198</v>
      </c>
      <c r="G25" s="5">
        <v>36</v>
      </c>
    </row>
    <row r="26" spans="3:7" x14ac:dyDescent="0.25">
      <c r="C26" t="s">
        <v>9</v>
      </c>
      <c r="D26" t="s">
        <v>36</v>
      </c>
      <c r="E26" t="s">
        <v>30</v>
      </c>
      <c r="F26" s="4">
        <v>9051</v>
      </c>
      <c r="G26" s="5">
        <v>57</v>
      </c>
    </row>
    <row r="27" spans="3:7" x14ac:dyDescent="0.25">
      <c r="C27" t="s">
        <v>40</v>
      </c>
      <c r="D27" t="s">
        <v>37</v>
      </c>
      <c r="E27" t="s">
        <v>29</v>
      </c>
      <c r="F27" s="4">
        <v>9002</v>
      </c>
      <c r="G27" s="5">
        <v>72</v>
      </c>
    </row>
    <row r="28" spans="3:7" x14ac:dyDescent="0.25">
      <c r="C28" t="s">
        <v>8</v>
      </c>
      <c r="D28" t="s">
        <v>39</v>
      </c>
      <c r="E28" t="s">
        <v>31</v>
      </c>
      <c r="F28" s="4">
        <v>8890</v>
      </c>
      <c r="G28" s="5">
        <v>210</v>
      </c>
    </row>
    <row r="29" spans="3:7" x14ac:dyDescent="0.25">
      <c r="C29" t="s">
        <v>40</v>
      </c>
      <c r="D29" t="s">
        <v>35</v>
      </c>
      <c r="E29" t="s">
        <v>33</v>
      </c>
      <c r="F29" s="4">
        <v>8869</v>
      </c>
      <c r="G29" s="5">
        <v>432</v>
      </c>
    </row>
    <row r="30" spans="3:7" x14ac:dyDescent="0.25">
      <c r="C30" t="s">
        <v>7</v>
      </c>
      <c r="D30" t="s">
        <v>34</v>
      </c>
      <c r="E30" t="s">
        <v>24</v>
      </c>
      <c r="F30" s="4">
        <v>8862</v>
      </c>
      <c r="G30" s="5">
        <v>189</v>
      </c>
    </row>
    <row r="31" spans="3:7" x14ac:dyDescent="0.25">
      <c r="C31" t="s">
        <v>3</v>
      </c>
      <c r="D31" t="s">
        <v>38</v>
      </c>
      <c r="E31" t="s">
        <v>26</v>
      </c>
      <c r="F31" s="4">
        <v>8841</v>
      </c>
      <c r="G31" s="5">
        <v>303</v>
      </c>
    </row>
    <row r="32" spans="3:7" x14ac:dyDescent="0.25">
      <c r="C32" t="s">
        <v>5</v>
      </c>
      <c r="D32" t="s">
        <v>37</v>
      </c>
      <c r="E32" t="s">
        <v>25</v>
      </c>
      <c r="F32" s="4">
        <v>8813</v>
      </c>
      <c r="G32" s="5">
        <v>21</v>
      </c>
    </row>
    <row r="33" spans="3:7" x14ac:dyDescent="0.25">
      <c r="C33" t="s">
        <v>9</v>
      </c>
      <c r="D33" t="s">
        <v>34</v>
      </c>
      <c r="E33" t="s">
        <v>20</v>
      </c>
      <c r="F33" s="4">
        <v>8463</v>
      </c>
      <c r="G33" s="5">
        <v>492</v>
      </c>
    </row>
    <row r="34" spans="3:7" x14ac:dyDescent="0.25">
      <c r="C34" t="s">
        <v>7</v>
      </c>
      <c r="D34" t="s">
        <v>36</v>
      </c>
      <c r="E34" t="s">
        <v>22</v>
      </c>
      <c r="F34" s="4">
        <v>8435</v>
      </c>
      <c r="G34" s="5">
        <v>42</v>
      </c>
    </row>
    <row r="35" spans="3:7" x14ac:dyDescent="0.25">
      <c r="C35" t="s">
        <v>2</v>
      </c>
      <c r="D35" t="s">
        <v>36</v>
      </c>
      <c r="E35" t="s">
        <v>29</v>
      </c>
      <c r="F35" s="4">
        <v>8211</v>
      </c>
      <c r="G35" s="5">
        <v>75</v>
      </c>
    </row>
    <row r="36" spans="3:7" x14ac:dyDescent="0.25">
      <c r="C36" t="s">
        <v>9</v>
      </c>
      <c r="D36" t="s">
        <v>34</v>
      </c>
      <c r="E36" t="s">
        <v>23</v>
      </c>
      <c r="F36" s="4">
        <v>8155</v>
      </c>
      <c r="G36" s="5">
        <v>90</v>
      </c>
    </row>
    <row r="37" spans="3:7" x14ac:dyDescent="0.25">
      <c r="C37" t="s">
        <v>6</v>
      </c>
      <c r="D37" t="s">
        <v>34</v>
      </c>
      <c r="E37" t="s">
        <v>26</v>
      </c>
      <c r="F37" s="4">
        <v>8008</v>
      </c>
      <c r="G37" s="5">
        <v>456</v>
      </c>
    </row>
    <row r="38" spans="3:7" x14ac:dyDescent="0.25">
      <c r="C38" t="s">
        <v>41</v>
      </c>
      <c r="D38" t="s">
        <v>34</v>
      </c>
      <c r="E38" t="s">
        <v>33</v>
      </c>
      <c r="F38" s="4">
        <v>7847</v>
      </c>
      <c r="G38" s="5">
        <v>174</v>
      </c>
    </row>
    <row r="39" spans="3:7" x14ac:dyDescent="0.25">
      <c r="C39" t="s">
        <v>9</v>
      </c>
      <c r="D39" t="s">
        <v>35</v>
      </c>
      <c r="E39" t="s">
        <v>15</v>
      </c>
      <c r="F39" s="4">
        <v>7833</v>
      </c>
      <c r="G39" s="5">
        <v>243</v>
      </c>
    </row>
    <row r="40" spans="3:7" x14ac:dyDescent="0.25">
      <c r="C40" t="s">
        <v>2</v>
      </c>
      <c r="D40" t="s">
        <v>39</v>
      </c>
      <c r="E40" t="s">
        <v>27</v>
      </c>
      <c r="F40" s="4">
        <v>7812</v>
      </c>
      <c r="G40" s="5">
        <v>81</v>
      </c>
    </row>
    <row r="41" spans="3:7" x14ac:dyDescent="0.25">
      <c r="C41" t="s">
        <v>3</v>
      </c>
      <c r="D41" t="s">
        <v>34</v>
      </c>
      <c r="E41" t="s">
        <v>32</v>
      </c>
      <c r="F41" s="4">
        <v>7777</v>
      </c>
      <c r="G41" s="5">
        <v>504</v>
      </c>
    </row>
    <row r="42" spans="3:7" x14ac:dyDescent="0.25">
      <c r="C42" t="s">
        <v>7</v>
      </c>
      <c r="D42" t="s">
        <v>34</v>
      </c>
      <c r="E42" t="s">
        <v>17</v>
      </c>
      <c r="F42" s="4">
        <v>7777</v>
      </c>
      <c r="G42" s="5">
        <v>39</v>
      </c>
    </row>
    <row r="43" spans="3:7" x14ac:dyDescent="0.25">
      <c r="C43" t="s">
        <v>6</v>
      </c>
      <c r="D43" t="s">
        <v>37</v>
      </c>
      <c r="E43" t="s">
        <v>31</v>
      </c>
      <c r="F43" s="4">
        <v>7693</v>
      </c>
      <c r="G43" s="5">
        <v>87</v>
      </c>
    </row>
    <row r="44" spans="3:7" x14ac:dyDescent="0.25">
      <c r="C44" t="s">
        <v>40</v>
      </c>
      <c r="D44" t="s">
        <v>37</v>
      </c>
      <c r="E44" t="s">
        <v>19</v>
      </c>
      <c r="F44" s="4">
        <v>7693</v>
      </c>
      <c r="G44" s="5">
        <v>21</v>
      </c>
    </row>
    <row r="45" spans="3:7" x14ac:dyDescent="0.25">
      <c r="C45" t="s">
        <v>2</v>
      </c>
      <c r="D45" t="s">
        <v>39</v>
      </c>
      <c r="E45" t="s">
        <v>21</v>
      </c>
      <c r="F45" s="4">
        <v>7651</v>
      </c>
      <c r="G45" s="5">
        <v>213</v>
      </c>
    </row>
    <row r="46" spans="3:7" x14ac:dyDescent="0.25">
      <c r="C46" t="s">
        <v>2</v>
      </c>
      <c r="D46" t="s">
        <v>34</v>
      </c>
      <c r="E46" t="s">
        <v>19</v>
      </c>
      <c r="F46" s="4">
        <v>7511</v>
      </c>
      <c r="G46" s="5">
        <v>120</v>
      </c>
    </row>
    <row r="47" spans="3:7" x14ac:dyDescent="0.25">
      <c r="C47" t="s">
        <v>5</v>
      </c>
      <c r="D47" t="s">
        <v>38</v>
      </c>
      <c r="E47" t="s">
        <v>25</v>
      </c>
      <c r="F47" s="4">
        <v>7483</v>
      </c>
      <c r="G47" s="5">
        <v>45</v>
      </c>
    </row>
    <row r="48" spans="3:7" x14ac:dyDescent="0.25">
      <c r="C48" t="s">
        <v>41</v>
      </c>
      <c r="D48" t="s">
        <v>35</v>
      </c>
      <c r="E48" t="s">
        <v>28</v>
      </c>
      <c r="F48" s="4">
        <v>7455</v>
      </c>
      <c r="G48" s="5">
        <v>216</v>
      </c>
    </row>
    <row r="49" spans="3:7" x14ac:dyDescent="0.25">
      <c r="C49" t="s">
        <v>6</v>
      </c>
      <c r="D49" t="s">
        <v>38</v>
      </c>
      <c r="E49" t="s">
        <v>21</v>
      </c>
      <c r="F49" s="4">
        <v>7322</v>
      </c>
      <c r="G49" s="5">
        <v>36</v>
      </c>
    </row>
    <row r="50" spans="3:7" x14ac:dyDescent="0.25">
      <c r="C50" t="s">
        <v>3</v>
      </c>
      <c r="D50" t="s">
        <v>37</v>
      </c>
      <c r="E50" t="s">
        <v>28</v>
      </c>
      <c r="F50" s="4">
        <v>7308</v>
      </c>
      <c r="G50" s="5">
        <v>327</v>
      </c>
    </row>
    <row r="51" spans="3:7" x14ac:dyDescent="0.25">
      <c r="C51" t="s">
        <v>5</v>
      </c>
      <c r="D51" t="s">
        <v>34</v>
      </c>
      <c r="E51" t="s">
        <v>15</v>
      </c>
      <c r="F51" s="4">
        <v>7280</v>
      </c>
      <c r="G51" s="5">
        <v>201</v>
      </c>
    </row>
    <row r="52" spans="3:7" x14ac:dyDescent="0.25">
      <c r="C52" t="s">
        <v>9</v>
      </c>
      <c r="D52" t="s">
        <v>37</v>
      </c>
      <c r="E52" t="s">
        <v>20</v>
      </c>
      <c r="F52" s="4">
        <v>7273</v>
      </c>
      <c r="G52" s="5">
        <v>96</v>
      </c>
    </row>
    <row r="53" spans="3:7" x14ac:dyDescent="0.25">
      <c r="C53" t="s">
        <v>3</v>
      </c>
      <c r="D53" t="s">
        <v>34</v>
      </c>
      <c r="E53" t="s">
        <v>14</v>
      </c>
      <c r="F53" s="4">
        <v>7259</v>
      </c>
      <c r="G53" s="5">
        <v>276</v>
      </c>
    </row>
    <row r="54" spans="3:7" x14ac:dyDescent="0.25">
      <c r="C54" t="s">
        <v>5</v>
      </c>
      <c r="D54" t="s">
        <v>38</v>
      </c>
      <c r="E54" t="s">
        <v>13</v>
      </c>
      <c r="F54" s="4">
        <v>7189</v>
      </c>
      <c r="G54" s="5">
        <v>54</v>
      </c>
    </row>
    <row r="55" spans="3:7" x14ac:dyDescent="0.25">
      <c r="C55" t="s">
        <v>8</v>
      </c>
      <c r="D55" t="s">
        <v>39</v>
      </c>
      <c r="E55" t="s">
        <v>30</v>
      </c>
      <c r="F55" s="4">
        <v>7021</v>
      </c>
      <c r="G55" s="5">
        <v>183</v>
      </c>
    </row>
    <row r="56" spans="3:7" x14ac:dyDescent="0.25">
      <c r="C56" t="s">
        <v>5</v>
      </c>
      <c r="D56" t="s">
        <v>34</v>
      </c>
      <c r="E56" t="s">
        <v>27</v>
      </c>
      <c r="F56" s="4">
        <v>6986</v>
      </c>
      <c r="G56" s="5">
        <v>21</v>
      </c>
    </row>
    <row r="57" spans="3:7" x14ac:dyDescent="0.25">
      <c r="C57" t="s">
        <v>5</v>
      </c>
      <c r="D57" t="s">
        <v>39</v>
      </c>
      <c r="E57" t="s">
        <v>22</v>
      </c>
      <c r="F57" s="4">
        <v>6909</v>
      </c>
      <c r="G57" s="5">
        <v>81</v>
      </c>
    </row>
    <row r="58" spans="3:7" x14ac:dyDescent="0.25">
      <c r="C58" t="s">
        <v>10</v>
      </c>
      <c r="D58" t="s">
        <v>38</v>
      </c>
      <c r="E58" t="s">
        <v>4</v>
      </c>
      <c r="F58" s="4">
        <v>6860</v>
      </c>
      <c r="G58" s="5">
        <v>126</v>
      </c>
    </row>
    <row r="59" spans="3:7" x14ac:dyDescent="0.25">
      <c r="C59" t="s">
        <v>40</v>
      </c>
      <c r="D59" t="s">
        <v>35</v>
      </c>
      <c r="E59" t="s">
        <v>22</v>
      </c>
      <c r="F59" s="4">
        <v>6853</v>
      </c>
      <c r="G59" s="5">
        <v>372</v>
      </c>
    </row>
    <row r="60" spans="3:7" x14ac:dyDescent="0.25">
      <c r="C60" t="s">
        <v>9</v>
      </c>
      <c r="D60" t="s">
        <v>34</v>
      </c>
      <c r="E60" t="s">
        <v>21</v>
      </c>
      <c r="F60" s="4">
        <v>6832</v>
      </c>
      <c r="G60" s="5">
        <v>27</v>
      </c>
    </row>
    <row r="61" spans="3:7" x14ac:dyDescent="0.25">
      <c r="C61" t="s">
        <v>6</v>
      </c>
      <c r="D61" t="s">
        <v>37</v>
      </c>
      <c r="E61" t="s">
        <v>26</v>
      </c>
      <c r="F61" s="4">
        <v>6818</v>
      </c>
      <c r="G61" s="5">
        <v>6</v>
      </c>
    </row>
    <row r="62" spans="3:7" x14ac:dyDescent="0.25">
      <c r="C62" t="s">
        <v>7</v>
      </c>
      <c r="D62" t="s">
        <v>35</v>
      </c>
      <c r="E62" t="s">
        <v>30</v>
      </c>
      <c r="F62" s="4">
        <v>6755</v>
      </c>
      <c r="G62" s="5">
        <v>252</v>
      </c>
    </row>
    <row r="63" spans="3:7" x14ac:dyDescent="0.25">
      <c r="C63" t="s">
        <v>40</v>
      </c>
      <c r="D63" t="s">
        <v>34</v>
      </c>
      <c r="E63" t="s">
        <v>26</v>
      </c>
      <c r="F63" s="4">
        <v>6748</v>
      </c>
      <c r="G63" s="5">
        <v>48</v>
      </c>
    </row>
    <row r="64" spans="3:7" x14ac:dyDescent="0.25">
      <c r="C64" t="s">
        <v>6</v>
      </c>
      <c r="D64" t="s">
        <v>34</v>
      </c>
      <c r="E64" t="s">
        <v>32</v>
      </c>
      <c r="F64" s="4">
        <v>6734</v>
      </c>
      <c r="G64" s="5">
        <v>123</v>
      </c>
    </row>
    <row r="65" spans="3:7" x14ac:dyDescent="0.25">
      <c r="C65" t="s">
        <v>8</v>
      </c>
      <c r="D65" t="s">
        <v>35</v>
      </c>
      <c r="E65" t="s">
        <v>32</v>
      </c>
      <c r="F65" s="4">
        <v>6706</v>
      </c>
      <c r="G65" s="5">
        <v>459</v>
      </c>
    </row>
    <row r="66" spans="3:7" x14ac:dyDescent="0.25">
      <c r="C66" t="s">
        <v>10</v>
      </c>
      <c r="D66" t="s">
        <v>36</v>
      </c>
      <c r="E66" t="s">
        <v>32</v>
      </c>
      <c r="F66" s="4">
        <v>6657</v>
      </c>
      <c r="G66" s="5">
        <v>303</v>
      </c>
    </row>
    <row r="67" spans="3:7" x14ac:dyDescent="0.25">
      <c r="C67" t="s">
        <v>3</v>
      </c>
      <c r="D67" t="s">
        <v>35</v>
      </c>
      <c r="E67" t="s">
        <v>15</v>
      </c>
      <c r="F67" s="4">
        <v>6657</v>
      </c>
      <c r="G67" s="5">
        <v>276</v>
      </c>
    </row>
    <row r="68" spans="3:7" x14ac:dyDescent="0.25">
      <c r="C68" t="s">
        <v>7</v>
      </c>
      <c r="D68" t="s">
        <v>37</v>
      </c>
      <c r="E68" t="s">
        <v>14</v>
      </c>
      <c r="F68" s="4">
        <v>6608</v>
      </c>
      <c r="G68" s="5">
        <v>225</v>
      </c>
    </row>
    <row r="69" spans="3:7" x14ac:dyDescent="0.25">
      <c r="C69" t="s">
        <v>2</v>
      </c>
      <c r="D69" t="s">
        <v>38</v>
      </c>
      <c r="E69" t="s">
        <v>28</v>
      </c>
      <c r="F69" s="4">
        <v>6580</v>
      </c>
      <c r="G69" s="5">
        <v>183</v>
      </c>
    </row>
    <row r="70" spans="3:7" x14ac:dyDescent="0.25">
      <c r="C70" t="s">
        <v>7</v>
      </c>
      <c r="D70" t="s">
        <v>37</v>
      </c>
      <c r="E70" t="s">
        <v>30</v>
      </c>
      <c r="F70" s="4">
        <v>6454</v>
      </c>
      <c r="G70" s="5">
        <v>54</v>
      </c>
    </row>
    <row r="71" spans="3:7" x14ac:dyDescent="0.25">
      <c r="C71" t="s">
        <v>8</v>
      </c>
      <c r="D71" t="s">
        <v>38</v>
      </c>
      <c r="E71" t="s">
        <v>21</v>
      </c>
      <c r="F71" s="4">
        <v>6433</v>
      </c>
      <c r="G71" s="5">
        <v>78</v>
      </c>
    </row>
    <row r="72" spans="3:7" x14ac:dyDescent="0.25">
      <c r="C72" t="s">
        <v>41</v>
      </c>
      <c r="D72" t="s">
        <v>37</v>
      </c>
      <c r="E72" t="s">
        <v>24</v>
      </c>
      <c r="F72" s="4">
        <v>6398</v>
      </c>
      <c r="G72" s="5">
        <v>102</v>
      </c>
    </row>
    <row r="73" spans="3:7" x14ac:dyDescent="0.25">
      <c r="C73" t="s">
        <v>7</v>
      </c>
      <c r="D73" t="s">
        <v>37</v>
      </c>
      <c r="E73" t="s">
        <v>33</v>
      </c>
      <c r="F73" s="4">
        <v>6391</v>
      </c>
      <c r="G73" s="5">
        <v>48</v>
      </c>
    </row>
    <row r="74" spans="3:7" x14ac:dyDescent="0.25">
      <c r="C74" t="s">
        <v>40</v>
      </c>
      <c r="D74" t="s">
        <v>39</v>
      </c>
      <c r="E74" t="s">
        <v>27</v>
      </c>
      <c r="F74" s="4">
        <v>6370</v>
      </c>
      <c r="G74" s="5">
        <v>30</v>
      </c>
    </row>
    <row r="75" spans="3:7" x14ac:dyDescent="0.25">
      <c r="C75" t="s">
        <v>5</v>
      </c>
      <c r="D75" t="s">
        <v>36</v>
      </c>
      <c r="E75" t="s">
        <v>23</v>
      </c>
      <c r="F75" s="4">
        <v>6314</v>
      </c>
      <c r="G75" s="5">
        <v>15</v>
      </c>
    </row>
    <row r="76" spans="3:7" x14ac:dyDescent="0.25">
      <c r="C76" t="s">
        <v>3</v>
      </c>
      <c r="D76" t="s">
        <v>34</v>
      </c>
      <c r="E76" t="s">
        <v>25</v>
      </c>
      <c r="F76" s="4">
        <v>6300</v>
      </c>
      <c r="G76" s="5">
        <v>42</v>
      </c>
    </row>
    <row r="77" spans="3:7" x14ac:dyDescent="0.25">
      <c r="C77" t="s">
        <v>5</v>
      </c>
      <c r="D77" t="s">
        <v>34</v>
      </c>
      <c r="E77" t="s">
        <v>22</v>
      </c>
      <c r="F77" s="4">
        <v>6279</v>
      </c>
      <c r="G77" s="5">
        <v>237</v>
      </c>
    </row>
    <row r="78" spans="3:7" x14ac:dyDescent="0.25">
      <c r="C78" t="s">
        <v>8</v>
      </c>
      <c r="D78" t="s">
        <v>37</v>
      </c>
      <c r="E78" t="s">
        <v>26</v>
      </c>
      <c r="F78" s="4">
        <v>6279</v>
      </c>
      <c r="G78" s="5">
        <v>45</v>
      </c>
    </row>
    <row r="79" spans="3:7" x14ac:dyDescent="0.25">
      <c r="C79" t="s">
        <v>5</v>
      </c>
      <c r="D79" t="s">
        <v>36</v>
      </c>
      <c r="E79" t="s">
        <v>13</v>
      </c>
      <c r="F79" s="4">
        <v>6146</v>
      </c>
      <c r="G79" s="5">
        <v>63</v>
      </c>
    </row>
    <row r="80" spans="3:7" x14ac:dyDescent="0.25">
      <c r="C80" t="s">
        <v>40</v>
      </c>
      <c r="D80" t="s">
        <v>37</v>
      </c>
      <c r="E80" t="s">
        <v>27</v>
      </c>
      <c r="F80" s="4">
        <v>6132</v>
      </c>
      <c r="G80" s="5">
        <v>93</v>
      </c>
    </row>
    <row r="81" spans="3:7" x14ac:dyDescent="0.25">
      <c r="C81" t="s">
        <v>40</v>
      </c>
      <c r="D81" t="s">
        <v>38</v>
      </c>
      <c r="E81" t="s">
        <v>4</v>
      </c>
      <c r="F81" s="4">
        <v>6125</v>
      </c>
      <c r="G81" s="5">
        <v>102</v>
      </c>
    </row>
    <row r="82" spans="3:7" x14ac:dyDescent="0.25">
      <c r="C82" t="s">
        <v>41</v>
      </c>
      <c r="D82" t="s">
        <v>36</v>
      </c>
      <c r="E82" t="s">
        <v>30</v>
      </c>
      <c r="F82" s="4">
        <v>6118</v>
      </c>
      <c r="G82" s="5">
        <v>174</v>
      </c>
    </row>
    <row r="83" spans="3:7" x14ac:dyDescent="0.25">
      <c r="C83" t="s">
        <v>6</v>
      </c>
      <c r="D83" t="s">
        <v>36</v>
      </c>
      <c r="E83" t="s">
        <v>32</v>
      </c>
      <c r="F83" s="4">
        <v>6118</v>
      </c>
      <c r="G83" s="5">
        <v>9</v>
      </c>
    </row>
    <row r="84" spans="3:7" x14ac:dyDescent="0.25">
      <c r="C84" t="s">
        <v>5</v>
      </c>
      <c r="D84" t="s">
        <v>36</v>
      </c>
      <c r="E84" t="s">
        <v>18</v>
      </c>
      <c r="F84" s="4">
        <v>6111</v>
      </c>
      <c r="G84" s="5">
        <v>3</v>
      </c>
    </row>
    <row r="85" spans="3:7" x14ac:dyDescent="0.25">
      <c r="C85" t="s">
        <v>6</v>
      </c>
      <c r="D85" t="s">
        <v>39</v>
      </c>
      <c r="E85" t="s">
        <v>17</v>
      </c>
      <c r="F85" s="4">
        <v>6048</v>
      </c>
      <c r="G85" s="5">
        <v>27</v>
      </c>
    </row>
    <row r="86" spans="3:7" x14ac:dyDescent="0.25">
      <c r="C86" t="s">
        <v>2</v>
      </c>
      <c r="D86" t="s">
        <v>39</v>
      </c>
      <c r="E86" t="s">
        <v>28</v>
      </c>
      <c r="F86" s="4">
        <v>6027</v>
      </c>
      <c r="G86" s="5">
        <v>144</v>
      </c>
    </row>
    <row r="87" spans="3:7" x14ac:dyDescent="0.25">
      <c r="C87" t="s">
        <v>41</v>
      </c>
      <c r="D87" t="s">
        <v>38</v>
      </c>
      <c r="E87" t="s">
        <v>22</v>
      </c>
      <c r="F87" s="4">
        <v>5915</v>
      </c>
      <c r="G87" s="5">
        <v>3</v>
      </c>
    </row>
    <row r="88" spans="3:7" x14ac:dyDescent="0.25">
      <c r="C88" t="s">
        <v>40</v>
      </c>
      <c r="D88" t="s">
        <v>39</v>
      </c>
      <c r="E88" t="s">
        <v>22</v>
      </c>
      <c r="F88" s="4">
        <v>5817</v>
      </c>
      <c r="G88" s="5">
        <v>12</v>
      </c>
    </row>
    <row r="89" spans="3:7" x14ac:dyDescent="0.25">
      <c r="C89" t="s">
        <v>40</v>
      </c>
      <c r="D89" t="s">
        <v>39</v>
      </c>
      <c r="E89" t="s">
        <v>15</v>
      </c>
      <c r="F89" s="4">
        <v>5775</v>
      </c>
      <c r="G89" s="5">
        <v>42</v>
      </c>
    </row>
    <row r="90" spans="3:7" x14ac:dyDescent="0.25">
      <c r="C90" t="s">
        <v>7</v>
      </c>
      <c r="D90" t="s">
        <v>38</v>
      </c>
      <c r="E90" t="s">
        <v>28</v>
      </c>
      <c r="F90" s="4">
        <v>5677</v>
      </c>
      <c r="G90" s="5">
        <v>258</v>
      </c>
    </row>
    <row r="91" spans="3:7" x14ac:dyDescent="0.25">
      <c r="C91" t="s">
        <v>40</v>
      </c>
      <c r="D91" t="s">
        <v>38</v>
      </c>
      <c r="E91" t="s">
        <v>13</v>
      </c>
      <c r="F91" s="4">
        <v>5670</v>
      </c>
      <c r="G91" s="5">
        <v>297</v>
      </c>
    </row>
    <row r="92" spans="3:7" x14ac:dyDescent="0.25">
      <c r="C92" t="s">
        <v>10</v>
      </c>
      <c r="D92" t="s">
        <v>38</v>
      </c>
      <c r="E92" t="s">
        <v>14</v>
      </c>
      <c r="F92" s="4">
        <v>5586</v>
      </c>
      <c r="G92" s="5">
        <v>525</v>
      </c>
    </row>
    <row r="93" spans="3:7" x14ac:dyDescent="0.25">
      <c r="C93" t="s">
        <v>7</v>
      </c>
      <c r="D93" t="s">
        <v>36</v>
      </c>
      <c r="E93" t="s">
        <v>29</v>
      </c>
      <c r="F93" s="4">
        <v>5551</v>
      </c>
      <c r="G93" s="5">
        <v>252</v>
      </c>
    </row>
    <row r="94" spans="3:7" x14ac:dyDescent="0.25">
      <c r="C94" t="s">
        <v>5</v>
      </c>
      <c r="D94" t="s">
        <v>38</v>
      </c>
      <c r="E94" t="s">
        <v>19</v>
      </c>
      <c r="F94" s="4">
        <v>5474</v>
      </c>
      <c r="G94" s="5">
        <v>168</v>
      </c>
    </row>
    <row r="95" spans="3:7" x14ac:dyDescent="0.25">
      <c r="C95" t="s">
        <v>40</v>
      </c>
      <c r="D95" t="s">
        <v>36</v>
      </c>
      <c r="E95" t="s">
        <v>25</v>
      </c>
      <c r="F95" s="4">
        <v>5439</v>
      </c>
      <c r="G95" s="5">
        <v>30</v>
      </c>
    </row>
    <row r="96" spans="3:7" x14ac:dyDescent="0.25">
      <c r="C96" t="s">
        <v>10</v>
      </c>
      <c r="D96" t="s">
        <v>34</v>
      </c>
      <c r="E96" t="s">
        <v>19</v>
      </c>
      <c r="F96" s="4">
        <v>5355</v>
      </c>
      <c r="G96" s="5">
        <v>204</v>
      </c>
    </row>
    <row r="97" spans="3:7" x14ac:dyDescent="0.25">
      <c r="C97" t="s">
        <v>7</v>
      </c>
      <c r="D97" t="s">
        <v>37</v>
      </c>
      <c r="E97" t="s">
        <v>26</v>
      </c>
      <c r="F97" s="4">
        <v>5306</v>
      </c>
      <c r="G97" s="5">
        <v>0</v>
      </c>
    </row>
    <row r="98" spans="3:7" x14ac:dyDescent="0.25">
      <c r="C98" t="s">
        <v>5</v>
      </c>
      <c r="D98" t="s">
        <v>39</v>
      </c>
      <c r="E98" t="s">
        <v>26</v>
      </c>
      <c r="F98" s="4">
        <v>5236</v>
      </c>
      <c r="G98" s="5">
        <v>51</v>
      </c>
    </row>
    <row r="99" spans="3:7" x14ac:dyDescent="0.25">
      <c r="C99" t="s">
        <v>7</v>
      </c>
      <c r="D99" t="s">
        <v>35</v>
      </c>
      <c r="E99" t="s">
        <v>28</v>
      </c>
      <c r="F99" s="4">
        <v>5194</v>
      </c>
      <c r="G99" s="5">
        <v>288</v>
      </c>
    </row>
    <row r="100" spans="3:7" x14ac:dyDescent="0.25">
      <c r="C100" t="s">
        <v>5</v>
      </c>
      <c r="D100" t="s">
        <v>38</v>
      </c>
      <c r="E100" t="s">
        <v>32</v>
      </c>
      <c r="F100" s="4">
        <v>5075</v>
      </c>
      <c r="G100" s="5">
        <v>21</v>
      </c>
    </row>
    <row r="101" spans="3:7" x14ac:dyDescent="0.25">
      <c r="C101" t="s">
        <v>40</v>
      </c>
      <c r="D101" t="s">
        <v>34</v>
      </c>
      <c r="E101" t="s">
        <v>17</v>
      </c>
      <c r="F101" s="4">
        <v>5019</v>
      </c>
      <c r="G101" s="5">
        <v>156</v>
      </c>
    </row>
    <row r="102" spans="3:7" x14ac:dyDescent="0.25">
      <c r="C102" t="s">
        <v>8</v>
      </c>
      <c r="D102" t="s">
        <v>36</v>
      </c>
      <c r="E102" t="s">
        <v>23</v>
      </c>
      <c r="F102" s="4">
        <v>5019</v>
      </c>
      <c r="G102" s="5">
        <v>150</v>
      </c>
    </row>
    <row r="103" spans="3:7" x14ac:dyDescent="0.25">
      <c r="C103" t="s">
        <v>8</v>
      </c>
      <c r="D103" t="s">
        <v>35</v>
      </c>
      <c r="E103" t="s">
        <v>22</v>
      </c>
      <c r="F103" s="4">
        <v>5012</v>
      </c>
      <c r="G103" s="5">
        <v>210</v>
      </c>
    </row>
    <row r="104" spans="3:7" x14ac:dyDescent="0.25">
      <c r="C104" t="s">
        <v>5</v>
      </c>
      <c r="D104" t="s">
        <v>37</v>
      </c>
      <c r="E104" t="s">
        <v>14</v>
      </c>
      <c r="F104" s="4">
        <v>4991</v>
      </c>
      <c r="G104" s="5">
        <v>12</v>
      </c>
    </row>
    <row r="105" spans="3:7" x14ac:dyDescent="0.25">
      <c r="C105" t="s">
        <v>10</v>
      </c>
      <c r="D105" t="s">
        <v>34</v>
      </c>
      <c r="E105" t="s">
        <v>26</v>
      </c>
      <c r="F105" s="4">
        <v>4991</v>
      </c>
      <c r="G105" s="5">
        <v>9</v>
      </c>
    </row>
    <row r="106" spans="3:7" x14ac:dyDescent="0.25">
      <c r="C106" t="s">
        <v>6</v>
      </c>
      <c r="D106" t="s">
        <v>36</v>
      </c>
      <c r="E106" t="s">
        <v>17</v>
      </c>
      <c r="F106" s="4">
        <v>4970</v>
      </c>
      <c r="G106" s="5">
        <v>156</v>
      </c>
    </row>
    <row r="107" spans="3:7" x14ac:dyDescent="0.25">
      <c r="C107" t="s">
        <v>3</v>
      </c>
      <c r="D107" t="s">
        <v>39</v>
      </c>
      <c r="E107" t="s">
        <v>26</v>
      </c>
      <c r="F107" s="4">
        <v>4956</v>
      </c>
      <c r="G107" s="5">
        <v>171</v>
      </c>
    </row>
    <row r="108" spans="3:7" x14ac:dyDescent="0.25">
      <c r="C108" t="s">
        <v>6</v>
      </c>
      <c r="D108" t="s">
        <v>37</v>
      </c>
      <c r="E108" t="s">
        <v>23</v>
      </c>
      <c r="F108" s="4">
        <v>4949</v>
      </c>
      <c r="G108" s="5">
        <v>189</v>
      </c>
    </row>
    <row r="109" spans="3:7" x14ac:dyDescent="0.25">
      <c r="C109" t="s">
        <v>41</v>
      </c>
      <c r="D109" t="s">
        <v>34</v>
      </c>
      <c r="E109" t="s">
        <v>23</v>
      </c>
      <c r="F109" s="4">
        <v>4935</v>
      </c>
      <c r="G109" s="5">
        <v>126</v>
      </c>
    </row>
    <row r="110" spans="3:7" x14ac:dyDescent="0.25">
      <c r="C110" t="s">
        <v>10</v>
      </c>
      <c r="D110" t="s">
        <v>39</v>
      </c>
      <c r="E110" t="s">
        <v>21</v>
      </c>
      <c r="F110" s="4">
        <v>4858</v>
      </c>
      <c r="G110" s="5">
        <v>279</v>
      </c>
    </row>
    <row r="111" spans="3:7" x14ac:dyDescent="0.25">
      <c r="C111" t="s">
        <v>2</v>
      </c>
      <c r="D111" t="s">
        <v>39</v>
      </c>
      <c r="E111" t="s">
        <v>15</v>
      </c>
      <c r="F111" s="4">
        <v>4802</v>
      </c>
      <c r="G111" s="5">
        <v>36</v>
      </c>
    </row>
    <row r="112" spans="3:7" x14ac:dyDescent="0.25">
      <c r="C112" t="s">
        <v>6</v>
      </c>
      <c r="D112" t="s">
        <v>35</v>
      </c>
      <c r="E112" t="s">
        <v>30</v>
      </c>
      <c r="F112" s="4">
        <v>4781</v>
      </c>
      <c r="G112" s="5">
        <v>123</v>
      </c>
    </row>
    <row r="113" spans="3:7" x14ac:dyDescent="0.25">
      <c r="C113" t="s">
        <v>41</v>
      </c>
      <c r="D113" t="s">
        <v>35</v>
      </c>
      <c r="E113" t="s">
        <v>13</v>
      </c>
      <c r="F113" s="4">
        <v>4760</v>
      </c>
      <c r="G113" s="5">
        <v>69</v>
      </c>
    </row>
    <row r="114" spans="3:7" x14ac:dyDescent="0.25">
      <c r="C114" t="s">
        <v>8</v>
      </c>
      <c r="D114" t="s">
        <v>35</v>
      </c>
      <c r="E114" t="s">
        <v>27</v>
      </c>
      <c r="F114" s="4">
        <v>4753</v>
      </c>
      <c r="G114" s="5">
        <v>300</v>
      </c>
    </row>
    <row r="115" spans="3:7" x14ac:dyDescent="0.25">
      <c r="C115" t="s">
        <v>5</v>
      </c>
      <c r="D115" t="s">
        <v>35</v>
      </c>
      <c r="E115" t="s">
        <v>31</v>
      </c>
      <c r="F115" s="4">
        <v>4753</v>
      </c>
      <c r="G115" s="5">
        <v>246</v>
      </c>
    </row>
    <row r="116" spans="3:7" x14ac:dyDescent="0.25">
      <c r="C116" t="s">
        <v>40</v>
      </c>
      <c r="D116" t="s">
        <v>35</v>
      </c>
      <c r="E116" t="s">
        <v>16</v>
      </c>
      <c r="F116" s="4">
        <v>4725</v>
      </c>
      <c r="G116" s="5">
        <v>174</v>
      </c>
    </row>
    <row r="117" spans="3:7" x14ac:dyDescent="0.25">
      <c r="C117" t="s">
        <v>10</v>
      </c>
      <c r="D117" t="s">
        <v>37</v>
      </c>
      <c r="E117" t="s">
        <v>23</v>
      </c>
      <c r="F117" s="4">
        <v>4683</v>
      </c>
      <c r="G117" s="5">
        <v>30</v>
      </c>
    </row>
    <row r="118" spans="3:7" x14ac:dyDescent="0.25">
      <c r="C118" t="s">
        <v>7</v>
      </c>
      <c r="D118" t="s">
        <v>35</v>
      </c>
      <c r="E118" t="s">
        <v>14</v>
      </c>
      <c r="F118" s="4">
        <v>4606</v>
      </c>
      <c r="G118" s="5">
        <v>63</v>
      </c>
    </row>
    <row r="119" spans="3:7" x14ac:dyDescent="0.25">
      <c r="C119" t="s">
        <v>3</v>
      </c>
      <c r="D119" t="s">
        <v>37</v>
      </c>
      <c r="E119" t="s">
        <v>29</v>
      </c>
      <c r="F119" s="4">
        <v>4592</v>
      </c>
      <c r="G119" s="5">
        <v>324</v>
      </c>
    </row>
    <row r="120" spans="3:7" x14ac:dyDescent="0.25">
      <c r="C120" t="s">
        <v>7</v>
      </c>
      <c r="D120" t="s">
        <v>35</v>
      </c>
      <c r="E120" t="s">
        <v>19</v>
      </c>
      <c r="F120" s="4">
        <v>4585</v>
      </c>
      <c r="G120" s="5">
        <v>240</v>
      </c>
    </row>
    <row r="121" spans="3:7" x14ac:dyDescent="0.25">
      <c r="C121" t="s">
        <v>7</v>
      </c>
      <c r="D121" t="s">
        <v>37</v>
      </c>
      <c r="E121" t="s">
        <v>16</v>
      </c>
      <c r="F121" s="4">
        <v>4487</v>
      </c>
      <c r="G121" s="5">
        <v>333</v>
      </c>
    </row>
    <row r="122" spans="3:7" x14ac:dyDescent="0.25">
      <c r="C122" t="s">
        <v>7</v>
      </c>
      <c r="D122" t="s">
        <v>37</v>
      </c>
      <c r="E122" t="s">
        <v>17</v>
      </c>
      <c r="F122" s="4">
        <v>4487</v>
      </c>
      <c r="G122" s="5">
        <v>111</v>
      </c>
    </row>
    <row r="123" spans="3:7" x14ac:dyDescent="0.25">
      <c r="C123" t="s">
        <v>5</v>
      </c>
      <c r="D123" t="s">
        <v>35</v>
      </c>
      <c r="E123" t="s">
        <v>29</v>
      </c>
      <c r="F123" s="4">
        <v>4480</v>
      </c>
      <c r="G123" s="5">
        <v>357</v>
      </c>
    </row>
    <row r="124" spans="3:7" x14ac:dyDescent="0.25">
      <c r="C124" t="s">
        <v>7</v>
      </c>
      <c r="D124" t="s">
        <v>39</v>
      </c>
      <c r="E124" t="s">
        <v>17</v>
      </c>
      <c r="F124" s="4">
        <v>4438</v>
      </c>
      <c r="G124" s="5">
        <v>246</v>
      </c>
    </row>
    <row r="125" spans="3:7" x14ac:dyDescent="0.25">
      <c r="C125" t="s">
        <v>40</v>
      </c>
      <c r="D125" t="s">
        <v>36</v>
      </c>
      <c r="E125" t="s">
        <v>13</v>
      </c>
      <c r="F125" s="4">
        <v>4424</v>
      </c>
      <c r="G125" s="5">
        <v>201</v>
      </c>
    </row>
    <row r="126" spans="3:7" x14ac:dyDescent="0.25">
      <c r="C126" t="s">
        <v>2</v>
      </c>
      <c r="D126" t="s">
        <v>38</v>
      </c>
      <c r="E126" t="s">
        <v>23</v>
      </c>
      <c r="F126" s="4">
        <v>4417</v>
      </c>
      <c r="G126" s="5">
        <v>153</v>
      </c>
    </row>
    <row r="127" spans="3:7" x14ac:dyDescent="0.25">
      <c r="C127" t="s">
        <v>2</v>
      </c>
      <c r="D127" t="s">
        <v>38</v>
      </c>
      <c r="E127" t="s">
        <v>31</v>
      </c>
      <c r="F127" s="4">
        <v>4326</v>
      </c>
      <c r="G127" s="5">
        <v>348</v>
      </c>
    </row>
    <row r="128" spans="3:7" x14ac:dyDescent="0.25">
      <c r="C128" t="s">
        <v>6</v>
      </c>
      <c r="D128" t="s">
        <v>36</v>
      </c>
      <c r="E128" t="s">
        <v>13</v>
      </c>
      <c r="F128" s="4">
        <v>4319</v>
      </c>
      <c r="G128" s="5">
        <v>30</v>
      </c>
    </row>
    <row r="129" spans="3:7" x14ac:dyDescent="0.25">
      <c r="C129" t="s">
        <v>9</v>
      </c>
      <c r="D129" t="s">
        <v>37</v>
      </c>
      <c r="E129" t="s">
        <v>25</v>
      </c>
      <c r="F129" s="4">
        <v>4305</v>
      </c>
      <c r="G129" s="5">
        <v>156</v>
      </c>
    </row>
    <row r="130" spans="3:7" x14ac:dyDescent="0.25">
      <c r="C130" t="s">
        <v>6</v>
      </c>
      <c r="D130" t="s">
        <v>34</v>
      </c>
      <c r="E130" t="s">
        <v>27</v>
      </c>
      <c r="F130" s="4">
        <v>4242</v>
      </c>
      <c r="G130" s="5">
        <v>207</v>
      </c>
    </row>
    <row r="131" spans="3:7" x14ac:dyDescent="0.25">
      <c r="C131" t="s">
        <v>9</v>
      </c>
      <c r="D131" t="s">
        <v>38</v>
      </c>
      <c r="E131" t="s">
        <v>24</v>
      </c>
      <c r="F131" s="4">
        <v>4137</v>
      </c>
      <c r="G131" s="5">
        <v>60</v>
      </c>
    </row>
    <row r="132" spans="3:7" x14ac:dyDescent="0.25">
      <c r="C132" t="s">
        <v>10</v>
      </c>
      <c r="D132" t="s">
        <v>34</v>
      </c>
      <c r="E132" t="s">
        <v>22</v>
      </c>
      <c r="F132" s="4">
        <v>4053</v>
      </c>
      <c r="G132" s="5">
        <v>24</v>
      </c>
    </row>
    <row r="133" spans="3:7" x14ac:dyDescent="0.25">
      <c r="C133" t="s">
        <v>5</v>
      </c>
      <c r="D133" t="s">
        <v>39</v>
      </c>
      <c r="E133" t="s">
        <v>24</v>
      </c>
      <c r="F133" s="4">
        <v>4018</v>
      </c>
      <c r="G133" s="5">
        <v>171</v>
      </c>
    </row>
    <row r="134" spans="3:7" x14ac:dyDescent="0.25">
      <c r="C134" t="s">
        <v>40</v>
      </c>
      <c r="D134" t="s">
        <v>34</v>
      </c>
      <c r="E134" t="s">
        <v>19</v>
      </c>
      <c r="F134" s="4">
        <v>4018</v>
      </c>
      <c r="G134" s="5">
        <v>162</v>
      </c>
    </row>
    <row r="135" spans="3:7" x14ac:dyDescent="0.25">
      <c r="C135" t="s">
        <v>2</v>
      </c>
      <c r="D135" t="s">
        <v>39</v>
      </c>
      <c r="E135" t="s">
        <v>33</v>
      </c>
      <c r="F135" s="4">
        <v>4018</v>
      </c>
      <c r="G135" s="5">
        <v>126</v>
      </c>
    </row>
    <row r="136" spans="3:7" x14ac:dyDescent="0.25">
      <c r="C136" t="s">
        <v>3</v>
      </c>
      <c r="D136" t="s">
        <v>37</v>
      </c>
      <c r="E136" t="s">
        <v>17</v>
      </c>
      <c r="F136" s="4">
        <v>3983</v>
      </c>
      <c r="G136" s="5">
        <v>144</v>
      </c>
    </row>
    <row r="137" spans="3:7" x14ac:dyDescent="0.25">
      <c r="C137" t="s">
        <v>41</v>
      </c>
      <c r="D137" t="s">
        <v>39</v>
      </c>
      <c r="E137" t="s">
        <v>14</v>
      </c>
      <c r="F137" s="4">
        <v>3976</v>
      </c>
      <c r="G137" s="5">
        <v>72</v>
      </c>
    </row>
    <row r="138" spans="3:7" x14ac:dyDescent="0.25">
      <c r="C138" t="s">
        <v>9</v>
      </c>
      <c r="D138" t="s">
        <v>39</v>
      </c>
      <c r="E138" t="s">
        <v>24</v>
      </c>
      <c r="F138" s="4">
        <v>3920</v>
      </c>
      <c r="G138" s="5">
        <v>306</v>
      </c>
    </row>
    <row r="139" spans="3:7" x14ac:dyDescent="0.25">
      <c r="C139" t="s">
        <v>6</v>
      </c>
      <c r="D139" t="s">
        <v>35</v>
      </c>
      <c r="E139" t="s">
        <v>27</v>
      </c>
      <c r="F139" s="4">
        <v>3864</v>
      </c>
      <c r="G139" s="5">
        <v>177</v>
      </c>
    </row>
    <row r="140" spans="3:7" x14ac:dyDescent="0.25">
      <c r="C140" t="s">
        <v>9</v>
      </c>
      <c r="D140" t="s">
        <v>38</v>
      </c>
      <c r="E140" t="s">
        <v>25</v>
      </c>
      <c r="F140" s="4">
        <v>3850</v>
      </c>
      <c r="G140" s="5">
        <v>102</v>
      </c>
    </row>
    <row r="141" spans="3:7" x14ac:dyDescent="0.25">
      <c r="C141" t="s">
        <v>7</v>
      </c>
      <c r="D141" t="s">
        <v>34</v>
      </c>
      <c r="E141" t="s">
        <v>15</v>
      </c>
      <c r="F141" s="4">
        <v>3829</v>
      </c>
      <c r="G141" s="5">
        <v>24</v>
      </c>
    </row>
    <row r="142" spans="3:7" x14ac:dyDescent="0.25">
      <c r="C142" t="s">
        <v>10</v>
      </c>
      <c r="D142" t="s">
        <v>35</v>
      </c>
      <c r="E142" t="s">
        <v>18</v>
      </c>
      <c r="F142" s="4">
        <v>3808</v>
      </c>
      <c r="G142" s="5">
        <v>279</v>
      </c>
    </row>
    <row r="143" spans="3:7" x14ac:dyDescent="0.25">
      <c r="C143" t="s">
        <v>40</v>
      </c>
      <c r="D143" t="s">
        <v>34</v>
      </c>
      <c r="E143" t="s">
        <v>33</v>
      </c>
      <c r="F143" s="4">
        <v>3794</v>
      </c>
      <c r="G143" s="5">
        <v>159</v>
      </c>
    </row>
    <row r="144" spans="3:7" x14ac:dyDescent="0.25">
      <c r="C144" t="s">
        <v>3</v>
      </c>
      <c r="D144" t="s">
        <v>36</v>
      </c>
      <c r="E144" t="s">
        <v>23</v>
      </c>
      <c r="F144" s="4">
        <v>3773</v>
      </c>
      <c r="G144" s="5">
        <v>165</v>
      </c>
    </row>
    <row r="145" spans="3:7" x14ac:dyDescent="0.25">
      <c r="C145" t="s">
        <v>6</v>
      </c>
      <c r="D145" t="s">
        <v>34</v>
      </c>
      <c r="E145" t="s">
        <v>17</v>
      </c>
      <c r="F145" s="4">
        <v>3759</v>
      </c>
      <c r="G145" s="5">
        <v>150</v>
      </c>
    </row>
    <row r="146" spans="3:7" x14ac:dyDescent="0.25">
      <c r="C146" t="s">
        <v>8</v>
      </c>
      <c r="D146" t="s">
        <v>38</v>
      </c>
      <c r="E146" t="s">
        <v>32</v>
      </c>
      <c r="F146" s="4">
        <v>3752</v>
      </c>
      <c r="G146" s="5">
        <v>213</v>
      </c>
    </row>
    <row r="147" spans="3:7" x14ac:dyDescent="0.25">
      <c r="C147" t="s">
        <v>3</v>
      </c>
      <c r="D147" t="s">
        <v>34</v>
      </c>
      <c r="E147" t="s">
        <v>28</v>
      </c>
      <c r="F147" s="4">
        <v>3689</v>
      </c>
      <c r="G147" s="5">
        <v>312</v>
      </c>
    </row>
    <row r="148" spans="3:7" x14ac:dyDescent="0.25">
      <c r="C148" t="s">
        <v>3</v>
      </c>
      <c r="D148" t="s">
        <v>39</v>
      </c>
      <c r="E148" t="s">
        <v>29</v>
      </c>
      <c r="F148" s="4">
        <v>3640</v>
      </c>
      <c r="G148" s="5">
        <v>51</v>
      </c>
    </row>
    <row r="149" spans="3:7" x14ac:dyDescent="0.25">
      <c r="C149" t="s">
        <v>8</v>
      </c>
      <c r="D149" t="s">
        <v>35</v>
      </c>
      <c r="E149" t="s">
        <v>30</v>
      </c>
      <c r="F149" s="4">
        <v>3598</v>
      </c>
      <c r="G149" s="5">
        <v>81</v>
      </c>
    </row>
    <row r="150" spans="3:7" x14ac:dyDescent="0.25">
      <c r="C150" t="s">
        <v>6</v>
      </c>
      <c r="D150" t="s">
        <v>37</v>
      </c>
      <c r="E150" t="s">
        <v>28</v>
      </c>
      <c r="F150" s="4">
        <v>3556</v>
      </c>
      <c r="G150" s="5">
        <v>459</v>
      </c>
    </row>
    <row r="151" spans="3:7" x14ac:dyDescent="0.25">
      <c r="C151" t="s">
        <v>2</v>
      </c>
      <c r="D151" t="s">
        <v>38</v>
      </c>
      <c r="E151" t="s">
        <v>4</v>
      </c>
      <c r="F151" s="4">
        <v>3549</v>
      </c>
      <c r="G151" s="5">
        <v>3</v>
      </c>
    </row>
    <row r="152" spans="3:7" x14ac:dyDescent="0.25">
      <c r="C152" t="s">
        <v>8</v>
      </c>
      <c r="D152" t="s">
        <v>34</v>
      </c>
      <c r="E152" t="s">
        <v>31</v>
      </c>
      <c r="F152" s="4">
        <v>3507</v>
      </c>
      <c r="G152" s="5">
        <v>288</v>
      </c>
    </row>
    <row r="153" spans="3:7" x14ac:dyDescent="0.25">
      <c r="C153" t="s">
        <v>10</v>
      </c>
      <c r="D153" t="s">
        <v>35</v>
      </c>
      <c r="E153" t="s">
        <v>14</v>
      </c>
      <c r="F153" s="4">
        <v>3472</v>
      </c>
      <c r="G153" s="5">
        <v>96</v>
      </c>
    </row>
    <row r="154" spans="3:7" x14ac:dyDescent="0.25">
      <c r="C154" t="s">
        <v>6</v>
      </c>
      <c r="D154" t="s">
        <v>34</v>
      </c>
      <c r="E154" t="s">
        <v>30</v>
      </c>
      <c r="F154" s="4">
        <v>3402</v>
      </c>
      <c r="G154" s="5">
        <v>366</v>
      </c>
    </row>
    <row r="155" spans="3:7" x14ac:dyDescent="0.25">
      <c r="C155" t="s">
        <v>41</v>
      </c>
      <c r="D155" t="s">
        <v>37</v>
      </c>
      <c r="E155" t="s">
        <v>20</v>
      </c>
      <c r="F155" s="4">
        <v>3388</v>
      </c>
      <c r="G155" s="5">
        <v>123</v>
      </c>
    </row>
    <row r="156" spans="3:7" x14ac:dyDescent="0.25">
      <c r="C156" t="s">
        <v>5</v>
      </c>
      <c r="D156" t="s">
        <v>36</v>
      </c>
      <c r="E156" t="s">
        <v>17</v>
      </c>
      <c r="F156" s="4">
        <v>3339</v>
      </c>
      <c r="G156" s="5">
        <v>348</v>
      </c>
    </row>
    <row r="157" spans="3:7" x14ac:dyDescent="0.25">
      <c r="C157" t="s">
        <v>6</v>
      </c>
      <c r="D157" t="s">
        <v>34</v>
      </c>
      <c r="E157" t="s">
        <v>29</v>
      </c>
      <c r="F157" s="4">
        <v>3339</v>
      </c>
      <c r="G157" s="5">
        <v>75</v>
      </c>
    </row>
    <row r="158" spans="3:7" x14ac:dyDescent="0.25">
      <c r="C158" t="s">
        <v>3</v>
      </c>
      <c r="D158" t="s">
        <v>36</v>
      </c>
      <c r="E158" t="s">
        <v>25</v>
      </c>
      <c r="F158" s="4">
        <v>3339</v>
      </c>
      <c r="G158" s="5">
        <v>39</v>
      </c>
    </row>
    <row r="159" spans="3:7" x14ac:dyDescent="0.25">
      <c r="C159" t="s">
        <v>7</v>
      </c>
      <c r="D159" t="s">
        <v>34</v>
      </c>
      <c r="E159" t="s">
        <v>32</v>
      </c>
      <c r="F159" s="4">
        <v>3262</v>
      </c>
      <c r="G159" s="5">
        <v>75</v>
      </c>
    </row>
    <row r="160" spans="3:7" x14ac:dyDescent="0.25">
      <c r="C160" t="s">
        <v>9</v>
      </c>
      <c r="D160" t="s">
        <v>39</v>
      </c>
      <c r="E160" t="s">
        <v>25</v>
      </c>
      <c r="F160" s="4">
        <v>3192</v>
      </c>
      <c r="G160" s="5">
        <v>72</v>
      </c>
    </row>
    <row r="161" spans="3:7" x14ac:dyDescent="0.25">
      <c r="C161" t="s">
        <v>40</v>
      </c>
      <c r="D161" t="s">
        <v>36</v>
      </c>
      <c r="E161" t="s">
        <v>27</v>
      </c>
      <c r="F161" s="4">
        <v>3164</v>
      </c>
      <c r="G161" s="5">
        <v>306</v>
      </c>
    </row>
    <row r="162" spans="3:7" x14ac:dyDescent="0.25">
      <c r="C162" t="s">
        <v>3</v>
      </c>
      <c r="D162" t="s">
        <v>34</v>
      </c>
      <c r="E162" t="s">
        <v>26</v>
      </c>
      <c r="F162" s="4">
        <v>3108</v>
      </c>
      <c r="G162" s="5">
        <v>54</v>
      </c>
    </row>
    <row r="163" spans="3:7" x14ac:dyDescent="0.25">
      <c r="C163" t="s">
        <v>40</v>
      </c>
      <c r="D163" t="s">
        <v>39</v>
      </c>
      <c r="E163" t="s">
        <v>28</v>
      </c>
      <c r="F163" s="4">
        <v>3101</v>
      </c>
      <c r="G163" s="5">
        <v>225</v>
      </c>
    </row>
    <row r="164" spans="3:7" x14ac:dyDescent="0.25">
      <c r="C164" t="s">
        <v>2</v>
      </c>
      <c r="D164" t="s">
        <v>36</v>
      </c>
      <c r="E164" t="s">
        <v>31</v>
      </c>
      <c r="F164" s="4">
        <v>3094</v>
      </c>
      <c r="G164" s="5">
        <v>246</v>
      </c>
    </row>
    <row r="165" spans="3:7" x14ac:dyDescent="0.25">
      <c r="C165" t="s">
        <v>10</v>
      </c>
      <c r="D165" t="s">
        <v>37</v>
      </c>
      <c r="E165" t="s">
        <v>28</v>
      </c>
      <c r="F165" s="4">
        <v>3059</v>
      </c>
      <c r="G165" s="5">
        <v>27</v>
      </c>
    </row>
    <row r="166" spans="3:7" x14ac:dyDescent="0.25">
      <c r="C166" t="s">
        <v>6</v>
      </c>
      <c r="D166" t="s">
        <v>39</v>
      </c>
      <c r="E166" t="s">
        <v>29</v>
      </c>
      <c r="F166" s="4">
        <v>3052</v>
      </c>
      <c r="G166" s="5">
        <v>378</v>
      </c>
    </row>
    <row r="167" spans="3:7" x14ac:dyDescent="0.25">
      <c r="C167" t="s">
        <v>6</v>
      </c>
      <c r="D167" t="s">
        <v>39</v>
      </c>
      <c r="E167" t="s">
        <v>24</v>
      </c>
      <c r="F167" s="4">
        <v>2989</v>
      </c>
      <c r="G167" s="5">
        <v>3</v>
      </c>
    </row>
    <row r="168" spans="3:7" x14ac:dyDescent="0.25">
      <c r="C168" t="s">
        <v>9</v>
      </c>
      <c r="D168" t="s">
        <v>36</v>
      </c>
      <c r="E168" t="s">
        <v>32</v>
      </c>
      <c r="F168" s="4">
        <v>2954</v>
      </c>
      <c r="G168" s="5">
        <v>189</v>
      </c>
    </row>
    <row r="169" spans="3:7" x14ac:dyDescent="0.25">
      <c r="C169" t="s">
        <v>41</v>
      </c>
      <c r="D169" t="s">
        <v>37</v>
      </c>
      <c r="E169" t="s">
        <v>21</v>
      </c>
      <c r="F169" s="4">
        <v>2933</v>
      </c>
      <c r="G169" s="5">
        <v>9</v>
      </c>
    </row>
    <row r="170" spans="3:7" x14ac:dyDescent="0.25">
      <c r="C170" t="s">
        <v>3</v>
      </c>
      <c r="D170" t="s">
        <v>34</v>
      </c>
      <c r="E170" t="s">
        <v>17</v>
      </c>
      <c r="F170" s="4">
        <v>2919</v>
      </c>
      <c r="G170" s="5">
        <v>93</v>
      </c>
    </row>
    <row r="171" spans="3:7" x14ac:dyDescent="0.25">
      <c r="C171" t="s">
        <v>9</v>
      </c>
      <c r="D171" t="s">
        <v>37</v>
      </c>
      <c r="E171" t="s">
        <v>28</v>
      </c>
      <c r="F171" s="4">
        <v>2919</v>
      </c>
      <c r="G171" s="5">
        <v>45</v>
      </c>
    </row>
    <row r="172" spans="3:7" x14ac:dyDescent="0.25">
      <c r="C172" t="s">
        <v>5</v>
      </c>
      <c r="D172" t="s">
        <v>34</v>
      </c>
      <c r="E172" t="s">
        <v>29</v>
      </c>
      <c r="F172" s="4">
        <v>2891</v>
      </c>
      <c r="G172" s="5">
        <v>102</v>
      </c>
    </row>
    <row r="173" spans="3:7" x14ac:dyDescent="0.25">
      <c r="C173" t="s">
        <v>7</v>
      </c>
      <c r="D173" t="s">
        <v>36</v>
      </c>
      <c r="E173" t="s">
        <v>19</v>
      </c>
      <c r="F173" s="4">
        <v>2870</v>
      </c>
      <c r="G173" s="5">
        <v>300</v>
      </c>
    </row>
    <row r="174" spans="3:7" x14ac:dyDescent="0.25">
      <c r="C174" t="s">
        <v>2</v>
      </c>
      <c r="D174" t="s">
        <v>37</v>
      </c>
      <c r="E174" t="s">
        <v>15</v>
      </c>
      <c r="F174" s="4">
        <v>2863</v>
      </c>
      <c r="G174" s="5">
        <v>42</v>
      </c>
    </row>
    <row r="175" spans="3:7" x14ac:dyDescent="0.25">
      <c r="C175" t="s">
        <v>9</v>
      </c>
      <c r="D175" t="s">
        <v>37</v>
      </c>
      <c r="E175" t="s">
        <v>26</v>
      </c>
      <c r="F175" s="4">
        <v>2856</v>
      </c>
      <c r="G175" s="5">
        <v>246</v>
      </c>
    </row>
    <row r="176" spans="3:7" x14ac:dyDescent="0.25">
      <c r="C176" t="s">
        <v>7</v>
      </c>
      <c r="D176" t="s">
        <v>35</v>
      </c>
      <c r="E176" t="s">
        <v>24</v>
      </c>
      <c r="F176" s="4">
        <v>2793</v>
      </c>
      <c r="G176" s="5">
        <v>114</v>
      </c>
    </row>
    <row r="177" spans="3:7" x14ac:dyDescent="0.25">
      <c r="C177" t="s">
        <v>40</v>
      </c>
      <c r="D177" t="s">
        <v>34</v>
      </c>
      <c r="E177" t="s">
        <v>23</v>
      </c>
      <c r="F177" s="4">
        <v>2779</v>
      </c>
      <c r="G177" s="5">
        <v>75</v>
      </c>
    </row>
    <row r="178" spans="3:7" x14ac:dyDescent="0.25">
      <c r="C178" t="s">
        <v>5</v>
      </c>
      <c r="D178" t="s">
        <v>35</v>
      </c>
      <c r="E178" t="s">
        <v>4</v>
      </c>
      <c r="F178" s="4">
        <v>2744</v>
      </c>
      <c r="G178" s="5">
        <v>9</v>
      </c>
    </row>
    <row r="179" spans="3:7" x14ac:dyDescent="0.25">
      <c r="C179" t="s">
        <v>9</v>
      </c>
      <c r="D179" t="s">
        <v>37</v>
      </c>
      <c r="E179" t="s">
        <v>23</v>
      </c>
      <c r="F179" s="4">
        <v>2737</v>
      </c>
      <c r="G179" s="5">
        <v>93</v>
      </c>
    </row>
    <row r="180" spans="3:7" x14ac:dyDescent="0.25">
      <c r="C180" t="s">
        <v>8</v>
      </c>
      <c r="D180" t="s">
        <v>35</v>
      </c>
      <c r="E180" t="s">
        <v>20</v>
      </c>
      <c r="F180" s="4">
        <v>2702</v>
      </c>
      <c r="G180" s="5">
        <v>363</v>
      </c>
    </row>
    <row r="181" spans="3:7" x14ac:dyDescent="0.25">
      <c r="C181" t="s">
        <v>6</v>
      </c>
      <c r="D181" t="s">
        <v>38</v>
      </c>
      <c r="E181" t="s">
        <v>31</v>
      </c>
      <c r="F181" s="4">
        <v>2681</v>
      </c>
      <c r="G181" s="5">
        <v>54</v>
      </c>
    </row>
    <row r="182" spans="3:7" x14ac:dyDescent="0.25">
      <c r="C182" t="s">
        <v>7</v>
      </c>
      <c r="D182" t="s">
        <v>36</v>
      </c>
      <c r="E182" t="s">
        <v>18</v>
      </c>
      <c r="F182" s="4">
        <v>2646</v>
      </c>
      <c r="G182" s="5">
        <v>177</v>
      </c>
    </row>
    <row r="183" spans="3:7" x14ac:dyDescent="0.25">
      <c r="C183" t="s">
        <v>9</v>
      </c>
      <c r="D183" t="s">
        <v>38</v>
      </c>
      <c r="E183" t="s">
        <v>16</v>
      </c>
      <c r="F183" s="4">
        <v>2646</v>
      </c>
      <c r="G183" s="5">
        <v>120</v>
      </c>
    </row>
    <row r="184" spans="3:7" x14ac:dyDescent="0.25">
      <c r="C184" t="s">
        <v>9</v>
      </c>
      <c r="D184" t="s">
        <v>39</v>
      </c>
      <c r="E184" t="s">
        <v>18</v>
      </c>
      <c r="F184" s="4">
        <v>2639</v>
      </c>
      <c r="G184" s="5">
        <v>204</v>
      </c>
    </row>
    <row r="185" spans="3:7" x14ac:dyDescent="0.25">
      <c r="C185" t="s">
        <v>3</v>
      </c>
      <c r="D185" t="s">
        <v>34</v>
      </c>
      <c r="E185" t="s">
        <v>20</v>
      </c>
      <c r="F185" s="4">
        <v>2583</v>
      </c>
      <c r="G185" s="5">
        <v>18</v>
      </c>
    </row>
    <row r="186" spans="3:7" x14ac:dyDescent="0.25">
      <c r="C186" t="s">
        <v>10</v>
      </c>
      <c r="D186" t="s">
        <v>35</v>
      </c>
      <c r="E186" t="s">
        <v>15</v>
      </c>
      <c r="F186" s="4">
        <v>2562</v>
      </c>
      <c r="G186" s="5">
        <v>6</v>
      </c>
    </row>
    <row r="187" spans="3:7" x14ac:dyDescent="0.25">
      <c r="C187" t="s">
        <v>40</v>
      </c>
      <c r="D187" t="s">
        <v>38</v>
      </c>
      <c r="E187" t="s">
        <v>25</v>
      </c>
      <c r="F187" s="4">
        <v>2541</v>
      </c>
      <c r="G187" s="5">
        <v>90</v>
      </c>
    </row>
    <row r="188" spans="3:7" x14ac:dyDescent="0.25">
      <c r="C188" t="s">
        <v>40</v>
      </c>
      <c r="D188" t="s">
        <v>38</v>
      </c>
      <c r="E188" t="s">
        <v>29</v>
      </c>
      <c r="F188" s="4">
        <v>2541</v>
      </c>
      <c r="G188" s="5">
        <v>45</v>
      </c>
    </row>
    <row r="189" spans="3:7" x14ac:dyDescent="0.25">
      <c r="C189" t="s">
        <v>7</v>
      </c>
      <c r="D189" t="s">
        <v>35</v>
      </c>
      <c r="E189" t="s">
        <v>27</v>
      </c>
      <c r="F189" s="4">
        <v>2478</v>
      </c>
      <c r="G189" s="5">
        <v>21</v>
      </c>
    </row>
    <row r="190" spans="3:7" x14ac:dyDescent="0.25">
      <c r="C190" t="s">
        <v>10</v>
      </c>
      <c r="D190" t="s">
        <v>36</v>
      </c>
      <c r="E190" t="s">
        <v>29</v>
      </c>
      <c r="F190" s="4">
        <v>2471</v>
      </c>
      <c r="G190" s="5">
        <v>342</v>
      </c>
    </row>
    <row r="191" spans="3:7" x14ac:dyDescent="0.25">
      <c r="C191" t="s">
        <v>3</v>
      </c>
      <c r="D191" t="s">
        <v>35</v>
      </c>
      <c r="E191" t="s">
        <v>25</v>
      </c>
      <c r="F191" s="4">
        <v>2464</v>
      </c>
      <c r="G191" s="5">
        <v>234</v>
      </c>
    </row>
    <row r="192" spans="3:7" x14ac:dyDescent="0.25">
      <c r="C192" t="s">
        <v>9</v>
      </c>
      <c r="D192" t="s">
        <v>38</v>
      </c>
      <c r="E192" t="s">
        <v>26</v>
      </c>
      <c r="F192" s="4">
        <v>2436</v>
      </c>
      <c r="G192" s="5">
        <v>99</v>
      </c>
    </row>
    <row r="193" spans="3:7" x14ac:dyDescent="0.25">
      <c r="C193" t="s">
        <v>9</v>
      </c>
      <c r="D193" t="s">
        <v>35</v>
      </c>
      <c r="E193" t="s">
        <v>27</v>
      </c>
      <c r="F193" s="4">
        <v>2429</v>
      </c>
      <c r="G193" s="5">
        <v>144</v>
      </c>
    </row>
    <row r="194" spans="3:7" x14ac:dyDescent="0.25">
      <c r="C194" t="s">
        <v>3</v>
      </c>
      <c r="D194" t="s">
        <v>35</v>
      </c>
      <c r="E194" t="s">
        <v>14</v>
      </c>
      <c r="F194" s="4">
        <v>2415</v>
      </c>
      <c r="G194" s="5">
        <v>255</v>
      </c>
    </row>
    <row r="195" spans="3:7" x14ac:dyDescent="0.25">
      <c r="C195" t="s">
        <v>5</v>
      </c>
      <c r="D195" t="s">
        <v>35</v>
      </c>
      <c r="E195" t="s">
        <v>18</v>
      </c>
      <c r="F195" s="4">
        <v>2415</v>
      </c>
      <c r="G195" s="5">
        <v>15</v>
      </c>
    </row>
    <row r="196" spans="3:7" x14ac:dyDescent="0.25">
      <c r="C196" t="s">
        <v>9</v>
      </c>
      <c r="D196" t="s">
        <v>38</v>
      </c>
      <c r="E196" t="s">
        <v>17</v>
      </c>
      <c r="F196" s="4">
        <v>2408</v>
      </c>
      <c r="G196" s="5">
        <v>9</v>
      </c>
    </row>
    <row r="197" spans="3:7" x14ac:dyDescent="0.25">
      <c r="C197" t="s">
        <v>41</v>
      </c>
      <c r="D197" t="s">
        <v>37</v>
      </c>
      <c r="E197" t="s">
        <v>26</v>
      </c>
      <c r="F197" s="4">
        <v>2324</v>
      </c>
      <c r="G197" s="5">
        <v>177</v>
      </c>
    </row>
    <row r="198" spans="3:7" x14ac:dyDescent="0.25">
      <c r="C198" t="s">
        <v>10</v>
      </c>
      <c r="D198" t="s">
        <v>36</v>
      </c>
      <c r="E198" t="s">
        <v>23</v>
      </c>
      <c r="F198" s="4">
        <v>2317</v>
      </c>
      <c r="G198" s="5">
        <v>261</v>
      </c>
    </row>
    <row r="199" spans="3:7" x14ac:dyDescent="0.25">
      <c r="C199" t="s">
        <v>6</v>
      </c>
      <c r="D199" t="s">
        <v>38</v>
      </c>
      <c r="E199" t="s">
        <v>13</v>
      </c>
      <c r="F199" s="4">
        <v>2317</v>
      </c>
      <c r="G199" s="5">
        <v>123</v>
      </c>
    </row>
    <row r="200" spans="3:7" x14ac:dyDescent="0.25">
      <c r="C200" t="s">
        <v>40</v>
      </c>
      <c r="D200" t="s">
        <v>34</v>
      </c>
      <c r="E200" t="s">
        <v>27</v>
      </c>
      <c r="F200" s="4">
        <v>2289</v>
      </c>
      <c r="G200" s="5">
        <v>135</v>
      </c>
    </row>
    <row r="201" spans="3:7" x14ac:dyDescent="0.25">
      <c r="C201" t="s">
        <v>40</v>
      </c>
      <c r="D201" t="s">
        <v>35</v>
      </c>
      <c r="E201" t="s">
        <v>30</v>
      </c>
      <c r="F201" s="4">
        <v>2275</v>
      </c>
      <c r="G201" s="5">
        <v>447</v>
      </c>
    </row>
    <row r="202" spans="3:7" x14ac:dyDescent="0.25">
      <c r="C202" t="s">
        <v>8</v>
      </c>
      <c r="D202" t="s">
        <v>38</v>
      </c>
      <c r="E202" t="s">
        <v>27</v>
      </c>
      <c r="F202" s="4">
        <v>2268</v>
      </c>
      <c r="G202" s="5">
        <v>63</v>
      </c>
    </row>
    <row r="203" spans="3:7" x14ac:dyDescent="0.25">
      <c r="C203" t="s">
        <v>7</v>
      </c>
      <c r="D203" t="s">
        <v>34</v>
      </c>
      <c r="E203" t="s">
        <v>33</v>
      </c>
      <c r="F203" s="4">
        <v>2226</v>
      </c>
      <c r="G203" s="5">
        <v>48</v>
      </c>
    </row>
    <row r="204" spans="3:7" x14ac:dyDescent="0.25">
      <c r="C204" t="s">
        <v>6</v>
      </c>
      <c r="D204" t="s">
        <v>34</v>
      </c>
      <c r="E204" t="s">
        <v>16</v>
      </c>
      <c r="F204" s="4">
        <v>2219</v>
      </c>
      <c r="G204" s="5">
        <v>75</v>
      </c>
    </row>
    <row r="205" spans="3:7" x14ac:dyDescent="0.25">
      <c r="C205" t="s">
        <v>3</v>
      </c>
      <c r="D205" t="s">
        <v>34</v>
      </c>
      <c r="E205" t="s">
        <v>23</v>
      </c>
      <c r="F205" s="4">
        <v>2212</v>
      </c>
      <c r="G205" s="5">
        <v>117</v>
      </c>
    </row>
    <row r="206" spans="3:7" x14ac:dyDescent="0.25">
      <c r="C206" t="s">
        <v>10</v>
      </c>
      <c r="D206" t="s">
        <v>38</v>
      </c>
      <c r="E206" t="s">
        <v>22</v>
      </c>
      <c r="F206" s="4">
        <v>2205</v>
      </c>
      <c r="G206" s="5">
        <v>141</v>
      </c>
    </row>
    <row r="207" spans="3:7" x14ac:dyDescent="0.25">
      <c r="C207" t="s">
        <v>7</v>
      </c>
      <c r="D207" t="s">
        <v>34</v>
      </c>
      <c r="E207" t="s">
        <v>20</v>
      </c>
      <c r="F207" s="4">
        <v>2205</v>
      </c>
      <c r="G207" s="5">
        <v>138</v>
      </c>
    </row>
    <row r="208" spans="3:7" x14ac:dyDescent="0.25">
      <c r="C208" t="s">
        <v>7</v>
      </c>
      <c r="D208" t="s">
        <v>36</v>
      </c>
      <c r="E208" t="s">
        <v>31</v>
      </c>
      <c r="F208" s="4">
        <v>2149</v>
      </c>
      <c r="G208" s="5">
        <v>117</v>
      </c>
    </row>
    <row r="209" spans="3:7" x14ac:dyDescent="0.25">
      <c r="C209" t="s">
        <v>9</v>
      </c>
      <c r="D209" t="s">
        <v>36</v>
      </c>
      <c r="E209" t="s">
        <v>25</v>
      </c>
      <c r="F209" s="4">
        <v>2142</v>
      </c>
      <c r="G209" s="5">
        <v>114</v>
      </c>
    </row>
    <row r="210" spans="3:7" x14ac:dyDescent="0.25">
      <c r="C210" t="s">
        <v>7</v>
      </c>
      <c r="D210" t="s">
        <v>35</v>
      </c>
      <c r="E210" t="s">
        <v>16</v>
      </c>
      <c r="F210" s="4">
        <v>2135</v>
      </c>
      <c r="G210" s="5">
        <v>27</v>
      </c>
    </row>
    <row r="211" spans="3:7" x14ac:dyDescent="0.25">
      <c r="C211" t="s">
        <v>41</v>
      </c>
      <c r="D211" t="s">
        <v>35</v>
      </c>
      <c r="E211" t="s">
        <v>15</v>
      </c>
      <c r="F211" s="4">
        <v>2114</v>
      </c>
      <c r="G211" s="5">
        <v>186</v>
      </c>
    </row>
    <row r="212" spans="3:7" x14ac:dyDescent="0.25">
      <c r="C212" t="s">
        <v>3</v>
      </c>
      <c r="D212" t="s">
        <v>35</v>
      </c>
      <c r="E212" t="s">
        <v>29</v>
      </c>
      <c r="F212" s="4">
        <v>2114</v>
      </c>
      <c r="G212" s="5">
        <v>66</v>
      </c>
    </row>
    <row r="213" spans="3:7" x14ac:dyDescent="0.25">
      <c r="C213" t="s">
        <v>6</v>
      </c>
      <c r="D213" t="s">
        <v>39</v>
      </c>
      <c r="E213" t="s">
        <v>25</v>
      </c>
      <c r="F213" s="4">
        <v>2100</v>
      </c>
      <c r="G213" s="5">
        <v>414</v>
      </c>
    </row>
    <row r="214" spans="3:7" x14ac:dyDescent="0.25">
      <c r="C214" t="s">
        <v>8</v>
      </c>
      <c r="D214" t="s">
        <v>35</v>
      </c>
      <c r="E214" t="s">
        <v>29</v>
      </c>
      <c r="F214" s="4">
        <v>2023</v>
      </c>
      <c r="G214" s="5">
        <v>168</v>
      </c>
    </row>
    <row r="215" spans="3:7" x14ac:dyDescent="0.25">
      <c r="C215" t="s">
        <v>3</v>
      </c>
      <c r="D215" t="s">
        <v>35</v>
      </c>
      <c r="E215" t="s">
        <v>23</v>
      </c>
      <c r="F215" s="4">
        <v>2023</v>
      </c>
      <c r="G215" s="5">
        <v>78</v>
      </c>
    </row>
    <row r="216" spans="3:7" x14ac:dyDescent="0.25">
      <c r="C216" t="s">
        <v>2</v>
      </c>
      <c r="D216" t="s">
        <v>39</v>
      </c>
      <c r="E216" t="s">
        <v>16</v>
      </c>
      <c r="F216" s="4">
        <v>2016</v>
      </c>
      <c r="G216" s="5">
        <v>117</v>
      </c>
    </row>
    <row r="217" spans="3:7" x14ac:dyDescent="0.25">
      <c r="C217" t="s">
        <v>8</v>
      </c>
      <c r="D217" t="s">
        <v>34</v>
      </c>
      <c r="E217" t="s">
        <v>16</v>
      </c>
      <c r="F217" s="4">
        <v>2009</v>
      </c>
      <c r="G217" s="5">
        <v>219</v>
      </c>
    </row>
    <row r="218" spans="3:7" x14ac:dyDescent="0.25">
      <c r="C218" t="s">
        <v>40</v>
      </c>
      <c r="D218" t="s">
        <v>38</v>
      </c>
      <c r="E218" t="s">
        <v>31</v>
      </c>
      <c r="F218" s="4">
        <v>1988</v>
      </c>
      <c r="G218" s="5">
        <v>39</v>
      </c>
    </row>
    <row r="219" spans="3:7" x14ac:dyDescent="0.25">
      <c r="C219" t="s">
        <v>10</v>
      </c>
      <c r="D219" t="s">
        <v>35</v>
      </c>
      <c r="E219" t="s">
        <v>20</v>
      </c>
      <c r="F219" s="4">
        <v>1974</v>
      </c>
      <c r="G219" s="5">
        <v>195</v>
      </c>
    </row>
    <row r="220" spans="3:7" x14ac:dyDescent="0.25">
      <c r="C220" t="s">
        <v>7</v>
      </c>
      <c r="D220" t="s">
        <v>34</v>
      </c>
      <c r="E220" t="s">
        <v>14</v>
      </c>
      <c r="F220" s="4">
        <v>1932</v>
      </c>
      <c r="G220" s="5">
        <v>369</v>
      </c>
    </row>
    <row r="221" spans="3:7" x14ac:dyDescent="0.25">
      <c r="C221" t="s">
        <v>41</v>
      </c>
      <c r="D221" t="s">
        <v>36</v>
      </c>
      <c r="E221" t="s">
        <v>19</v>
      </c>
      <c r="F221" s="4">
        <v>1925</v>
      </c>
      <c r="G221" s="5">
        <v>192</v>
      </c>
    </row>
    <row r="222" spans="3:7" x14ac:dyDescent="0.25">
      <c r="C222" t="s">
        <v>6</v>
      </c>
      <c r="D222" t="s">
        <v>37</v>
      </c>
      <c r="E222" t="s">
        <v>16</v>
      </c>
      <c r="F222" s="4">
        <v>1904</v>
      </c>
      <c r="G222" s="5">
        <v>405</v>
      </c>
    </row>
    <row r="223" spans="3:7" x14ac:dyDescent="0.25">
      <c r="C223" t="s">
        <v>8</v>
      </c>
      <c r="D223" t="s">
        <v>37</v>
      </c>
      <c r="E223" t="s">
        <v>22</v>
      </c>
      <c r="F223" s="4">
        <v>1890</v>
      </c>
      <c r="G223" s="5">
        <v>195</v>
      </c>
    </row>
    <row r="224" spans="3:7" x14ac:dyDescent="0.25">
      <c r="C224" t="s">
        <v>2</v>
      </c>
      <c r="D224" t="s">
        <v>39</v>
      </c>
      <c r="E224" t="s">
        <v>25</v>
      </c>
      <c r="F224" s="4">
        <v>1785</v>
      </c>
      <c r="G224" s="5">
        <v>462</v>
      </c>
    </row>
    <row r="225" spans="3:7" x14ac:dyDescent="0.25">
      <c r="C225" t="s">
        <v>7</v>
      </c>
      <c r="D225" t="s">
        <v>38</v>
      </c>
      <c r="E225" t="s">
        <v>18</v>
      </c>
      <c r="F225" s="4">
        <v>1778</v>
      </c>
      <c r="G225" s="5">
        <v>270</v>
      </c>
    </row>
    <row r="226" spans="3:7" x14ac:dyDescent="0.25">
      <c r="C226" t="s">
        <v>8</v>
      </c>
      <c r="D226" t="s">
        <v>37</v>
      </c>
      <c r="E226" t="s">
        <v>19</v>
      </c>
      <c r="F226" s="4">
        <v>1771</v>
      </c>
      <c r="G226" s="5">
        <v>204</v>
      </c>
    </row>
    <row r="227" spans="3:7" x14ac:dyDescent="0.25">
      <c r="C227" t="s">
        <v>8</v>
      </c>
      <c r="D227" t="s">
        <v>38</v>
      </c>
      <c r="E227" t="s">
        <v>23</v>
      </c>
      <c r="F227" s="4">
        <v>1701</v>
      </c>
      <c r="G227" s="5">
        <v>234</v>
      </c>
    </row>
    <row r="228" spans="3:7" x14ac:dyDescent="0.25">
      <c r="C228" t="s">
        <v>3</v>
      </c>
      <c r="D228" t="s">
        <v>39</v>
      </c>
      <c r="E228" t="s">
        <v>28</v>
      </c>
      <c r="F228" s="4">
        <v>1652</v>
      </c>
      <c r="G228" s="5">
        <v>102</v>
      </c>
    </row>
    <row r="229" spans="3:7" x14ac:dyDescent="0.25">
      <c r="C229" t="s">
        <v>5</v>
      </c>
      <c r="D229" t="s">
        <v>34</v>
      </c>
      <c r="E229" t="s">
        <v>33</v>
      </c>
      <c r="F229" s="4">
        <v>1652</v>
      </c>
      <c r="G229" s="5">
        <v>93</v>
      </c>
    </row>
    <row r="230" spans="3:7" x14ac:dyDescent="0.25">
      <c r="C230" t="s">
        <v>6</v>
      </c>
      <c r="D230" t="s">
        <v>39</v>
      </c>
      <c r="E230" t="s">
        <v>30</v>
      </c>
      <c r="F230" s="4">
        <v>1638</v>
      </c>
      <c r="G230" s="5">
        <v>63</v>
      </c>
    </row>
    <row r="231" spans="3:7" x14ac:dyDescent="0.25">
      <c r="C231" t="s">
        <v>40</v>
      </c>
      <c r="D231" t="s">
        <v>35</v>
      </c>
      <c r="E231" t="s">
        <v>24</v>
      </c>
      <c r="F231" s="4">
        <v>1638</v>
      </c>
      <c r="G231" s="5">
        <v>48</v>
      </c>
    </row>
    <row r="232" spans="3:7" x14ac:dyDescent="0.25">
      <c r="C232" t="s">
        <v>40</v>
      </c>
      <c r="D232" t="s">
        <v>37</v>
      </c>
      <c r="E232" t="s">
        <v>30</v>
      </c>
      <c r="F232" s="4">
        <v>1624</v>
      </c>
      <c r="G232" s="5">
        <v>114</v>
      </c>
    </row>
    <row r="233" spans="3:7" x14ac:dyDescent="0.25">
      <c r="C233" t="s">
        <v>40</v>
      </c>
      <c r="D233" t="s">
        <v>35</v>
      </c>
      <c r="E233" t="s">
        <v>29</v>
      </c>
      <c r="F233" s="4">
        <v>1617</v>
      </c>
      <c r="G233" s="5">
        <v>126</v>
      </c>
    </row>
    <row r="234" spans="3:7" x14ac:dyDescent="0.25">
      <c r="C234" t="s">
        <v>2</v>
      </c>
      <c r="D234" t="s">
        <v>35</v>
      </c>
      <c r="E234" t="s">
        <v>17</v>
      </c>
      <c r="F234" s="4">
        <v>1589</v>
      </c>
      <c r="G234" s="5">
        <v>303</v>
      </c>
    </row>
    <row r="235" spans="3:7" x14ac:dyDescent="0.25">
      <c r="C235" t="s">
        <v>2</v>
      </c>
      <c r="D235" t="s">
        <v>39</v>
      </c>
      <c r="E235" t="s">
        <v>22</v>
      </c>
      <c r="F235" s="4">
        <v>1568</v>
      </c>
      <c r="G235" s="5">
        <v>141</v>
      </c>
    </row>
    <row r="236" spans="3:7" x14ac:dyDescent="0.25">
      <c r="C236" t="s">
        <v>7</v>
      </c>
      <c r="D236" t="s">
        <v>34</v>
      </c>
      <c r="E236" t="s">
        <v>25</v>
      </c>
      <c r="F236" s="4">
        <v>1568</v>
      </c>
      <c r="G236" s="5">
        <v>96</v>
      </c>
    </row>
    <row r="237" spans="3:7" x14ac:dyDescent="0.25">
      <c r="C237" t="s">
        <v>8</v>
      </c>
      <c r="D237" t="s">
        <v>39</v>
      </c>
      <c r="E237" t="s">
        <v>26</v>
      </c>
      <c r="F237" s="4">
        <v>1561</v>
      </c>
      <c r="G237" s="5">
        <v>27</v>
      </c>
    </row>
    <row r="238" spans="3:7" x14ac:dyDescent="0.25">
      <c r="C238" t="s">
        <v>41</v>
      </c>
      <c r="D238" t="s">
        <v>37</v>
      </c>
      <c r="E238" t="s">
        <v>30</v>
      </c>
      <c r="F238" s="4">
        <v>1526</v>
      </c>
      <c r="G238" s="5">
        <v>240</v>
      </c>
    </row>
    <row r="239" spans="3:7" x14ac:dyDescent="0.25">
      <c r="C239" t="s">
        <v>5</v>
      </c>
      <c r="D239" t="s">
        <v>36</v>
      </c>
      <c r="E239" t="s">
        <v>30</v>
      </c>
      <c r="F239" s="4">
        <v>1526</v>
      </c>
      <c r="G239" s="5">
        <v>105</v>
      </c>
    </row>
    <row r="240" spans="3:7" x14ac:dyDescent="0.25">
      <c r="C240" t="s">
        <v>6</v>
      </c>
      <c r="D240" t="s">
        <v>37</v>
      </c>
      <c r="E240" t="s">
        <v>18</v>
      </c>
      <c r="F240" s="4">
        <v>1505</v>
      </c>
      <c r="G240" s="5">
        <v>102</v>
      </c>
    </row>
    <row r="241" spans="3:7" x14ac:dyDescent="0.25">
      <c r="C241" t="s">
        <v>41</v>
      </c>
      <c r="D241" t="s">
        <v>34</v>
      </c>
      <c r="E241" t="s">
        <v>17</v>
      </c>
      <c r="F241" s="4">
        <v>1463</v>
      </c>
      <c r="G241" s="5">
        <v>39</v>
      </c>
    </row>
    <row r="242" spans="3:7" x14ac:dyDescent="0.25">
      <c r="C242" t="s">
        <v>6</v>
      </c>
      <c r="D242" t="s">
        <v>34</v>
      </c>
      <c r="E242" t="s">
        <v>15</v>
      </c>
      <c r="F242" s="4">
        <v>1442</v>
      </c>
      <c r="G242" s="5">
        <v>15</v>
      </c>
    </row>
    <row r="243" spans="3:7" x14ac:dyDescent="0.25">
      <c r="C243" t="s">
        <v>10</v>
      </c>
      <c r="D243" t="s">
        <v>34</v>
      </c>
      <c r="E243" t="s">
        <v>25</v>
      </c>
      <c r="F243" s="4">
        <v>1428</v>
      </c>
      <c r="G243" s="5">
        <v>93</v>
      </c>
    </row>
    <row r="244" spans="3:7" x14ac:dyDescent="0.25">
      <c r="C244" t="s">
        <v>10</v>
      </c>
      <c r="D244" t="s">
        <v>36</v>
      </c>
      <c r="E244" t="s">
        <v>27</v>
      </c>
      <c r="F244" s="4">
        <v>1407</v>
      </c>
      <c r="G244" s="5">
        <v>72</v>
      </c>
    </row>
    <row r="245" spans="3:7" x14ac:dyDescent="0.25">
      <c r="C245" t="s">
        <v>6</v>
      </c>
      <c r="D245" t="s">
        <v>36</v>
      </c>
      <c r="E245" t="s">
        <v>29</v>
      </c>
      <c r="F245" s="4">
        <v>1400</v>
      </c>
      <c r="G245" s="5">
        <v>135</v>
      </c>
    </row>
    <row r="246" spans="3:7" x14ac:dyDescent="0.25">
      <c r="C246" t="s">
        <v>6</v>
      </c>
      <c r="D246" t="s">
        <v>35</v>
      </c>
      <c r="E246" t="s">
        <v>4</v>
      </c>
      <c r="F246" s="4">
        <v>1302</v>
      </c>
      <c r="G246" s="5">
        <v>402</v>
      </c>
    </row>
    <row r="247" spans="3:7" x14ac:dyDescent="0.25">
      <c r="C247" t="s">
        <v>7</v>
      </c>
      <c r="D247" t="s">
        <v>38</v>
      </c>
      <c r="E247" t="s">
        <v>14</v>
      </c>
      <c r="F247" s="4">
        <v>1281</v>
      </c>
      <c r="G247" s="5">
        <v>75</v>
      </c>
    </row>
    <row r="248" spans="3:7" x14ac:dyDescent="0.25">
      <c r="C248" t="s">
        <v>3</v>
      </c>
      <c r="D248" t="s">
        <v>36</v>
      </c>
      <c r="E248" t="s">
        <v>19</v>
      </c>
      <c r="F248" s="4">
        <v>1281</v>
      </c>
      <c r="G248" s="5">
        <v>18</v>
      </c>
    </row>
    <row r="249" spans="3:7" x14ac:dyDescent="0.25">
      <c r="C249" t="s">
        <v>41</v>
      </c>
      <c r="D249" t="s">
        <v>34</v>
      </c>
      <c r="E249" t="s">
        <v>16</v>
      </c>
      <c r="F249" s="4">
        <v>1274</v>
      </c>
      <c r="G249" s="5">
        <v>225</v>
      </c>
    </row>
    <row r="250" spans="3:7" x14ac:dyDescent="0.25">
      <c r="C250" t="s">
        <v>6</v>
      </c>
      <c r="D250" t="s">
        <v>38</v>
      </c>
      <c r="E250" t="s">
        <v>27</v>
      </c>
      <c r="F250" s="4">
        <v>1134</v>
      </c>
      <c r="G250" s="5">
        <v>282</v>
      </c>
    </row>
    <row r="251" spans="3:7" x14ac:dyDescent="0.25">
      <c r="C251" t="s">
        <v>9</v>
      </c>
      <c r="D251" t="s">
        <v>37</v>
      </c>
      <c r="E251" t="s">
        <v>29</v>
      </c>
      <c r="F251" s="4">
        <v>1085</v>
      </c>
      <c r="G251" s="5">
        <v>273</v>
      </c>
    </row>
    <row r="252" spans="3:7" x14ac:dyDescent="0.25">
      <c r="C252" t="s">
        <v>6</v>
      </c>
      <c r="D252" t="s">
        <v>35</v>
      </c>
      <c r="E252" t="s">
        <v>20</v>
      </c>
      <c r="F252" s="4">
        <v>1071</v>
      </c>
      <c r="G252" s="5">
        <v>270</v>
      </c>
    </row>
    <row r="253" spans="3:7" x14ac:dyDescent="0.25">
      <c r="C253" t="s">
        <v>2</v>
      </c>
      <c r="D253" t="s">
        <v>37</v>
      </c>
      <c r="E253" t="s">
        <v>14</v>
      </c>
      <c r="F253" s="4">
        <v>1057</v>
      </c>
      <c r="G253" s="5">
        <v>54</v>
      </c>
    </row>
    <row r="254" spans="3:7" x14ac:dyDescent="0.25">
      <c r="C254" t="s">
        <v>3</v>
      </c>
      <c r="D254" t="s">
        <v>36</v>
      </c>
      <c r="E254" t="s">
        <v>28</v>
      </c>
      <c r="F254" s="4">
        <v>973</v>
      </c>
      <c r="G254" s="5">
        <v>162</v>
      </c>
    </row>
    <row r="255" spans="3:7" x14ac:dyDescent="0.25">
      <c r="C255" t="s">
        <v>7</v>
      </c>
      <c r="D255" t="s">
        <v>39</v>
      </c>
      <c r="E255" t="s">
        <v>27</v>
      </c>
      <c r="F255" s="4">
        <v>966</v>
      </c>
      <c r="G255" s="5">
        <v>198</v>
      </c>
    </row>
    <row r="256" spans="3:7" x14ac:dyDescent="0.25">
      <c r="C256" t="s">
        <v>9</v>
      </c>
      <c r="D256" t="s">
        <v>35</v>
      </c>
      <c r="E256" t="s">
        <v>4</v>
      </c>
      <c r="F256" s="4">
        <v>959</v>
      </c>
      <c r="G256" s="5">
        <v>147</v>
      </c>
    </row>
    <row r="257" spans="3:7" x14ac:dyDescent="0.25">
      <c r="C257" t="s">
        <v>6</v>
      </c>
      <c r="D257" t="s">
        <v>38</v>
      </c>
      <c r="E257" t="s">
        <v>33</v>
      </c>
      <c r="F257" s="4">
        <v>959</v>
      </c>
      <c r="G257" s="5">
        <v>135</v>
      </c>
    </row>
    <row r="258" spans="3:7" x14ac:dyDescent="0.25">
      <c r="C258" t="s">
        <v>10</v>
      </c>
      <c r="D258" t="s">
        <v>36</v>
      </c>
      <c r="E258" t="s">
        <v>13</v>
      </c>
      <c r="F258" s="4">
        <v>945</v>
      </c>
      <c r="G258" s="5">
        <v>75</v>
      </c>
    </row>
    <row r="259" spans="3:7" x14ac:dyDescent="0.25">
      <c r="C259" t="s">
        <v>3</v>
      </c>
      <c r="D259" t="s">
        <v>37</v>
      </c>
      <c r="E259" t="s">
        <v>4</v>
      </c>
      <c r="F259" s="4">
        <v>938</v>
      </c>
      <c r="G259" s="5">
        <v>366</v>
      </c>
    </row>
    <row r="260" spans="3:7" x14ac:dyDescent="0.25">
      <c r="C260" t="s">
        <v>9</v>
      </c>
      <c r="D260" t="s">
        <v>34</v>
      </c>
      <c r="E260" t="s">
        <v>16</v>
      </c>
      <c r="F260" s="4">
        <v>938</v>
      </c>
      <c r="G260" s="5">
        <v>189</v>
      </c>
    </row>
    <row r="261" spans="3:7" x14ac:dyDescent="0.25">
      <c r="C261" t="s">
        <v>6</v>
      </c>
      <c r="D261" t="s">
        <v>38</v>
      </c>
      <c r="E261" t="s">
        <v>16</v>
      </c>
      <c r="F261" s="4">
        <v>938</v>
      </c>
      <c r="G261" s="5">
        <v>6</v>
      </c>
    </row>
    <row r="262" spans="3:7" x14ac:dyDescent="0.25">
      <c r="C262" t="s">
        <v>5</v>
      </c>
      <c r="D262" t="s">
        <v>34</v>
      </c>
      <c r="E262" t="s">
        <v>19</v>
      </c>
      <c r="F262" s="4">
        <v>861</v>
      </c>
      <c r="G262" s="5">
        <v>195</v>
      </c>
    </row>
    <row r="263" spans="3:7" x14ac:dyDescent="0.25">
      <c r="C263" t="s">
        <v>41</v>
      </c>
      <c r="D263" t="s">
        <v>36</v>
      </c>
      <c r="E263" t="s">
        <v>28</v>
      </c>
      <c r="F263" s="4">
        <v>854</v>
      </c>
      <c r="G263" s="5">
        <v>309</v>
      </c>
    </row>
    <row r="264" spans="3:7" x14ac:dyDescent="0.25">
      <c r="C264" t="s">
        <v>41</v>
      </c>
      <c r="D264" t="s">
        <v>35</v>
      </c>
      <c r="E264" t="s">
        <v>27</v>
      </c>
      <c r="F264" s="4">
        <v>847</v>
      </c>
      <c r="G264" s="5">
        <v>129</v>
      </c>
    </row>
    <row r="265" spans="3:7" x14ac:dyDescent="0.25">
      <c r="C265" t="s">
        <v>8</v>
      </c>
      <c r="D265" t="s">
        <v>38</v>
      </c>
      <c r="E265" t="s">
        <v>13</v>
      </c>
      <c r="F265" s="4">
        <v>819</v>
      </c>
      <c r="G265" s="5">
        <v>510</v>
      </c>
    </row>
    <row r="266" spans="3:7" x14ac:dyDescent="0.25">
      <c r="C266" t="s">
        <v>3</v>
      </c>
      <c r="D266" t="s">
        <v>35</v>
      </c>
      <c r="E266" t="s">
        <v>33</v>
      </c>
      <c r="F266" s="4">
        <v>819</v>
      </c>
      <c r="G266" s="5">
        <v>306</v>
      </c>
    </row>
    <row r="267" spans="3:7" x14ac:dyDescent="0.25">
      <c r="C267" t="s">
        <v>2</v>
      </c>
      <c r="D267" t="s">
        <v>36</v>
      </c>
      <c r="E267" t="s">
        <v>27</v>
      </c>
      <c r="F267" s="4">
        <v>798</v>
      </c>
      <c r="G267" s="5">
        <v>519</v>
      </c>
    </row>
    <row r="268" spans="3:7" x14ac:dyDescent="0.25">
      <c r="C268" t="s">
        <v>41</v>
      </c>
      <c r="D268" t="s">
        <v>37</v>
      </c>
      <c r="E268" t="s">
        <v>15</v>
      </c>
      <c r="F268" s="4">
        <v>714</v>
      </c>
      <c r="G268" s="5">
        <v>231</v>
      </c>
    </row>
    <row r="269" spans="3:7" x14ac:dyDescent="0.25">
      <c r="C269" t="s">
        <v>9</v>
      </c>
      <c r="D269" t="s">
        <v>34</v>
      </c>
      <c r="E269" t="s">
        <v>17</v>
      </c>
      <c r="F269" s="4">
        <v>707</v>
      </c>
      <c r="G269" s="5">
        <v>174</v>
      </c>
    </row>
    <row r="270" spans="3:7" x14ac:dyDescent="0.25">
      <c r="C270" t="s">
        <v>10</v>
      </c>
      <c r="D270" t="s">
        <v>34</v>
      </c>
      <c r="E270" t="s">
        <v>17</v>
      </c>
      <c r="F270" s="4">
        <v>700</v>
      </c>
      <c r="G270" s="5">
        <v>87</v>
      </c>
    </row>
    <row r="271" spans="3:7" x14ac:dyDescent="0.25">
      <c r="C271" t="s">
        <v>2</v>
      </c>
      <c r="D271" t="s">
        <v>39</v>
      </c>
      <c r="E271" t="s">
        <v>23</v>
      </c>
      <c r="F271" s="4">
        <v>630</v>
      </c>
      <c r="G271" s="5">
        <v>36</v>
      </c>
    </row>
    <row r="272" spans="3:7" x14ac:dyDescent="0.25">
      <c r="C272" t="s">
        <v>40</v>
      </c>
      <c r="D272" t="s">
        <v>38</v>
      </c>
      <c r="E272" t="s">
        <v>24</v>
      </c>
      <c r="F272" s="4">
        <v>623</v>
      </c>
      <c r="G272" s="5">
        <v>51</v>
      </c>
    </row>
    <row r="273" spans="3:7" x14ac:dyDescent="0.25">
      <c r="C273" t="s">
        <v>41</v>
      </c>
      <c r="D273" t="s">
        <v>35</v>
      </c>
      <c r="E273" t="s">
        <v>19</v>
      </c>
      <c r="F273" s="4">
        <v>609</v>
      </c>
      <c r="G273" s="5">
        <v>99</v>
      </c>
    </row>
    <row r="274" spans="3:7" x14ac:dyDescent="0.25">
      <c r="C274" t="s">
        <v>40</v>
      </c>
      <c r="D274" t="s">
        <v>38</v>
      </c>
      <c r="E274" t="s">
        <v>26</v>
      </c>
      <c r="F274" s="4">
        <v>609</v>
      </c>
      <c r="G274" s="5">
        <v>87</v>
      </c>
    </row>
    <row r="275" spans="3:7" x14ac:dyDescent="0.25">
      <c r="C275" t="s">
        <v>10</v>
      </c>
      <c r="D275" t="s">
        <v>35</v>
      </c>
      <c r="E275" t="s">
        <v>21</v>
      </c>
      <c r="F275" s="4">
        <v>567</v>
      </c>
      <c r="G275" s="5">
        <v>228</v>
      </c>
    </row>
    <row r="276" spans="3:7" x14ac:dyDescent="0.25">
      <c r="C276" t="s">
        <v>6</v>
      </c>
      <c r="D276" t="s">
        <v>37</v>
      </c>
      <c r="E276" t="s">
        <v>30</v>
      </c>
      <c r="F276" s="4">
        <v>560</v>
      </c>
      <c r="G276" s="5">
        <v>81</v>
      </c>
    </row>
    <row r="277" spans="3:7" x14ac:dyDescent="0.25">
      <c r="C277" t="s">
        <v>2</v>
      </c>
      <c r="D277" t="s">
        <v>35</v>
      </c>
      <c r="E277" t="s">
        <v>19</v>
      </c>
      <c r="F277" s="4">
        <v>553</v>
      </c>
      <c r="G277" s="5">
        <v>15</v>
      </c>
    </row>
    <row r="278" spans="3:7" x14ac:dyDescent="0.25">
      <c r="C278" t="s">
        <v>6</v>
      </c>
      <c r="D278" t="s">
        <v>34</v>
      </c>
      <c r="E278" t="s">
        <v>4</v>
      </c>
      <c r="F278" s="4">
        <v>525</v>
      </c>
      <c r="G278" s="5">
        <v>48</v>
      </c>
    </row>
    <row r="279" spans="3:7" x14ac:dyDescent="0.25">
      <c r="C279" t="s">
        <v>5</v>
      </c>
      <c r="D279" t="s">
        <v>37</v>
      </c>
      <c r="E279" t="s">
        <v>22</v>
      </c>
      <c r="F279" s="4">
        <v>518</v>
      </c>
      <c r="G279" s="5">
        <v>75</v>
      </c>
    </row>
    <row r="280" spans="3:7" x14ac:dyDescent="0.25">
      <c r="C280" t="s">
        <v>6</v>
      </c>
      <c r="D280" t="s">
        <v>36</v>
      </c>
      <c r="E280" t="s">
        <v>21</v>
      </c>
      <c r="F280" s="4">
        <v>497</v>
      </c>
      <c r="G280" s="5">
        <v>63</v>
      </c>
    </row>
    <row r="281" spans="3:7" x14ac:dyDescent="0.25">
      <c r="C281" t="s">
        <v>5</v>
      </c>
      <c r="D281" t="s">
        <v>35</v>
      </c>
      <c r="E281" t="s">
        <v>22</v>
      </c>
      <c r="F281" s="4">
        <v>490</v>
      </c>
      <c r="G281" s="5">
        <v>84</v>
      </c>
    </row>
    <row r="282" spans="3:7" x14ac:dyDescent="0.25">
      <c r="C282" t="s">
        <v>6</v>
      </c>
      <c r="D282" t="s">
        <v>38</v>
      </c>
      <c r="E282" t="s">
        <v>25</v>
      </c>
      <c r="F282" s="4">
        <v>469</v>
      </c>
      <c r="G282" s="5">
        <v>75</v>
      </c>
    </row>
    <row r="283" spans="3:7" x14ac:dyDescent="0.25">
      <c r="C283" t="s">
        <v>8</v>
      </c>
      <c r="D283" t="s">
        <v>37</v>
      </c>
      <c r="E283" t="s">
        <v>21</v>
      </c>
      <c r="F283" s="4">
        <v>434</v>
      </c>
      <c r="G283" s="5">
        <v>87</v>
      </c>
    </row>
    <row r="284" spans="3:7" x14ac:dyDescent="0.25">
      <c r="C284" t="s">
        <v>5</v>
      </c>
      <c r="D284" t="s">
        <v>39</v>
      </c>
      <c r="E284" t="s">
        <v>18</v>
      </c>
      <c r="F284" s="4">
        <v>385</v>
      </c>
      <c r="G284" s="5">
        <v>249</v>
      </c>
    </row>
    <row r="285" spans="3:7" x14ac:dyDescent="0.25">
      <c r="C285" t="s">
        <v>8</v>
      </c>
      <c r="D285" t="s">
        <v>35</v>
      </c>
      <c r="E285" t="s">
        <v>33</v>
      </c>
      <c r="F285" s="4">
        <v>357</v>
      </c>
      <c r="G285" s="5">
        <v>126</v>
      </c>
    </row>
    <row r="286" spans="3:7" x14ac:dyDescent="0.25">
      <c r="C286" t="s">
        <v>41</v>
      </c>
      <c r="D286" t="s">
        <v>34</v>
      </c>
      <c r="E286" t="s">
        <v>22</v>
      </c>
      <c r="F286" s="4">
        <v>336</v>
      </c>
      <c r="G286" s="5">
        <v>144</v>
      </c>
    </row>
    <row r="287" spans="3:7" x14ac:dyDescent="0.25">
      <c r="C287" t="s">
        <v>7</v>
      </c>
      <c r="D287" t="s">
        <v>36</v>
      </c>
      <c r="E287" t="s">
        <v>32</v>
      </c>
      <c r="F287" s="4">
        <v>280</v>
      </c>
      <c r="G287" s="5">
        <v>87</v>
      </c>
    </row>
    <row r="288" spans="3:7" x14ac:dyDescent="0.25">
      <c r="C288" t="s">
        <v>9</v>
      </c>
      <c r="D288" t="s">
        <v>37</v>
      </c>
      <c r="E288" t="s">
        <v>4</v>
      </c>
      <c r="F288" s="4">
        <v>259</v>
      </c>
      <c r="G288" s="5">
        <v>207</v>
      </c>
    </row>
    <row r="289" spans="3:7" x14ac:dyDescent="0.25">
      <c r="C289" t="s">
        <v>2</v>
      </c>
      <c r="D289" t="s">
        <v>34</v>
      </c>
      <c r="E289" t="s">
        <v>13</v>
      </c>
      <c r="F289" s="4">
        <v>252</v>
      </c>
      <c r="G289" s="5">
        <v>54</v>
      </c>
    </row>
    <row r="290" spans="3:7" x14ac:dyDescent="0.25">
      <c r="C290" t="s">
        <v>10</v>
      </c>
      <c r="D290" t="s">
        <v>37</v>
      </c>
      <c r="E290" t="s">
        <v>21</v>
      </c>
      <c r="F290" s="4">
        <v>245</v>
      </c>
      <c r="G290" s="5">
        <v>288</v>
      </c>
    </row>
    <row r="291" spans="3:7" x14ac:dyDescent="0.25">
      <c r="C291" t="s">
        <v>2</v>
      </c>
      <c r="D291" t="s">
        <v>37</v>
      </c>
      <c r="E291" t="s">
        <v>19</v>
      </c>
      <c r="F291" s="4">
        <v>238</v>
      </c>
      <c r="G291" s="5">
        <v>18</v>
      </c>
    </row>
    <row r="292" spans="3:7" x14ac:dyDescent="0.25">
      <c r="C292" t="s">
        <v>40</v>
      </c>
      <c r="D292" t="s">
        <v>36</v>
      </c>
      <c r="E292" t="s">
        <v>4</v>
      </c>
      <c r="F292" s="4">
        <v>217</v>
      </c>
      <c r="G292" s="5">
        <v>36</v>
      </c>
    </row>
    <row r="293" spans="3:7" x14ac:dyDescent="0.25">
      <c r="C293" t="s">
        <v>2</v>
      </c>
      <c r="D293" t="s">
        <v>36</v>
      </c>
      <c r="E293" t="s">
        <v>17</v>
      </c>
      <c r="F293" s="4">
        <v>189</v>
      </c>
      <c r="G293" s="5">
        <v>48</v>
      </c>
    </row>
    <row r="294" spans="3:7" x14ac:dyDescent="0.25">
      <c r="C294" t="s">
        <v>5</v>
      </c>
      <c r="D294" t="s">
        <v>37</v>
      </c>
      <c r="E294" t="s">
        <v>31</v>
      </c>
      <c r="F294" s="4">
        <v>182</v>
      </c>
      <c r="G294" s="5">
        <v>48</v>
      </c>
    </row>
    <row r="295" spans="3:7" x14ac:dyDescent="0.25">
      <c r="C295" t="s">
        <v>8</v>
      </c>
      <c r="D295" t="s">
        <v>38</v>
      </c>
      <c r="E295" t="s">
        <v>22</v>
      </c>
      <c r="F295" s="4">
        <v>168</v>
      </c>
      <c r="G295" s="5">
        <v>84</v>
      </c>
    </row>
    <row r="296" spans="3:7" x14ac:dyDescent="0.25">
      <c r="C296" t="s">
        <v>41</v>
      </c>
      <c r="D296" t="s">
        <v>38</v>
      </c>
      <c r="E296" t="s">
        <v>25</v>
      </c>
      <c r="F296" s="4">
        <v>154</v>
      </c>
      <c r="G296" s="5">
        <v>21</v>
      </c>
    </row>
    <row r="297" spans="3:7" x14ac:dyDescent="0.25">
      <c r="C297" t="s">
        <v>41</v>
      </c>
      <c r="D297" t="s">
        <v>36</v>
      </c>
      <c r="E297" t="s">
        <v>26</v>
      </c>
      <c r="F297" s="4">
        <v>98</v>
      </c>
      <c r="G297" s="5">
        <v>204</v>
      </c>
    </row>
    <row r="298" spans="3:7" x14ac:dyDescent="0.25">
      <c r="C298" t="s">
        <v>9</v>
      </c>
      <c r="D298" t="s">
        <v>35</v>
      </c>
      <c r="E298" t="s">
        <v>26</v>
      </c>
      <c r="F298" s="4">
        <v>98</v>
      </c>
      <c r="G298" s="5">
        <v>159</v>
      </c>
    </row>
    <row r="299" spans="3:7" x14ac:dyDescent="0.25">
      <c r="C299" t="s">
        <v>10</v>
      </c>
      <c r="D299" t="s">
        <v>38</v>
      </c>
      <c r="E299" t="s">
        <v>13</v>
      </c>
      <c r="F299" s="4">
        <v>63</v>
      </c>
      <c r="G299" s="5">
        <v>123</v>
      </c>
    </row>
    <row r="300" spans="3:7" x14ac:dyDescent="0.25">
      <c r="C300" t="s">
        <v>2</v>
      </c>
      <c r="D300" t="s">
        <v>38</v>
      </c>
      <c r="E300" t="s">
        <v>13</v>
      </c>
      <c r="F300" s="4">
        <v>56</v>
      </c>
      <c r="G300" s="5">
        <v>51</v>
      </c>
    </row>
    <row r="301" spans="3:7" x14ac:dyDescent="0.25">
      <c r="C301" t="s">
        <v>8</v>
      </c>
      <c r="D301" t="s">
        <v>37</v>
      </c>
      <c r="E301" t="s">
        <v>30</v>
      </c>
      <c r="F301" s="4">
        <v>42</v>
      </c>
      <c r="G301" s="5">
        <v>150</v>
      </c>
    </row>
    <row r="302" spans="3:7" x14ac:dyDescent="0.25">
      <c r="C302" t="s">
        <v>3</v>
      </c>
      <c r="D302" t="s">
        <v>39</v>
      </c>
      <c r="E302" t="s">
        <v>16</v>
      </c>
      <c r="F302" s="4">
        <v>21</v>
      </c>
      <c r="G302" s="5">
        <v>168</v>
      </c>
    </row>
    <row r="303" spans="3:7" x14ac:dyDescent="0.25">
      <c r="C303" t="s">
        <v>40</v>
      </c>
      <c r="D303" t="s">
        <v>39</v>
      </c>
      <c r="E303" t="s">
        <v>29</v>
      </c>
      <c r="F303" s="4">
        <v>0</v>
      </c>
      <c r="G303" s="5">
        <v>135</v>
      </c>
    </row>
  </sheetData>
  <conditionalFormatting sqref="F3:F303">
    <cfRule type="colorScale" priority="2">
      <colorScale>
        <cfvo type="min"/>
        <cfvo type="percentile" val="50"/>
        <cfvo type="max"/>
        <color rgb="FFF8696B"/>
        <color rgb="FFFFEB84"/>
        <color rgb="FF63BE7B"/>
      </colorScale>
    </cfRule>
  </conditionalFormatting>
  <conditionalFormatting sqref="G4:G303">
    <cfRule type="dataBar" priority="1">
      <dataBar>
        <cfvo type="min"/>
        <cfvo type="max"/>
        <color rgb="FF638EC6"/>
      </dataBar>
      <extLst>
        <ext xmlns:x14="http://schemas.microsoft.com/office/spreadsheetml/2009/9/main" uri="{B025F937-C7B1-47D3-B67F-A62EFF666E3E}">
          <x14:id>{DF6B1135-40C5-430F-885F-9E98407F0D1E}</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F6B1135-40C5-430F-885F-9E98407F0D1E}">
            <x14:dataBar minLength="0" maxLength="100" gradient="0">
              <x14:cfvo type="autoMin"/>
              <x14:cfvo type="autoMax"/>
              <x14:negativeFillColor rgb="FFFF0000"/>
              <x14:axisColor rgb="FF000000"/>
            </x14:dataBar>
          </x14:cfRule>
          <xm:sqref>G4:G303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A6DF-6DEC-4502-8E0A-A1DED6F7EB05}">
  <dimension ref="A1:I9"/>
  <sheetViews>
    <sheetView workbookViewId="0">
      <selection activeCell="D20" sqref="D20"/>
    </sheetView>
  </sheetViews>
  <sheetFormatPr defaultRowHeight="15" x14ac:dyDescent="0.25"/>
  <cols>
    <col min="2" max="2" width="12.5703125" customWidth="1"/>
    <col min="3" max="3" width="12.85546875" bestFit="1" customWidth="1"/>
    <col min="4" max="4" width="11.42578125" bestFit="1" customWidth="1"/>
    <col min="7" max="8" width="12.5703125" bestFit="1" customWidth="1"/>
  </cols>
  <sheetData>
    <row r="1" spans="1:9" ht="23.25" x14ac:dyDescent="0.35">
      <c r="A1" s="12" t="s">
        <v>69</v>
      </c>
      <c r="B1" s="12"/>
      <c r="C1" s="12"/>
      <c r="D1" s="12"/>
      <c r="E1" s="12"/>
      <c r="F1" s="12"/>
    </row>
    <row r="3" spans="1:9" x14ac:dyDescent="0.25">
      <c r="B3" s="19" t="s">
        <v>71</v>
      </c>
      <c r="C3" s="17" t="s">
        <v>1</v>
      </c>
      <c r="D3" s="17"/>
      <c r="E3" s="17" t="s">
        <v>49</v>
      </c>
      <c r="G3" t="s">
        <v>70</v>
      </c>
      <c r="H3" t="s">
        <v>1</v>
      </c>
      <c r="I3" t="s">
        <v>49</v>
      </c>
    </row>
    <row r="4" spans="1:9" x14ac:dyDescent="0.25">
      <c r="B4" s="20" t="s">
        <v>34</v>
      </c>
      <c r="C4" s="18">
        <f>SUMIFS(Data[Amount],Data[Geography],B4)</f>
        <v>252469</v>
      </c>
      <c r="D4" s="22">
        <f>C4</f>
        <v>252469</v>
      </c>
      <c r="E4" s="23">
        <f>SUMIFS(Data[Units],Data[Geography],B4)</f>
        <v>8760</v>
      </c>
      <c r="G4" t="str" cm="1">
        <f t="array" ref="G4:G9">_xlfn.UNIQUE(Data[Geography])</f>
        <v>New Zealand</v>
      </c>
      <c r="H4" s="4">
        <f>SUMIFS(Data[Amount],Data[Geography],G4)</f>
        <v>218813</v>
      </c>
      <c r="I4" s="5">
        <f>SUMIFS(Data[Units],Data[Geography],G4)</f>
        <v>7431</v>
      </c>
    </row>
    <row r="5" spans="1:9" x14ac:dyDescent="0.25">
      <c r="B5" s="20" t="s">
        <v>36</v>
      </c>
      <c r="C5" s="18">
        <f>SUMIFS(Data[Amount],Data[Geography],B5)</f>
        <v>237944</v>
      </c>
      <c r="D5" s="22">
        <f t="shared" ref="D5:D9" si="0">C5</f>
        <v>237944</v>
      </c>
      <c r="E5" s="23">
        <f>SUMIFS(Data[Units],Data[Geography],B5)</f>
        <v>7302</v>
      </c>
      <c r="G5" t="str">
        <v>USA</v>
      </c>
      <c r="H5" s="4">
        <f>SUMIFS(Data[Amount],Data[Geography],G5)</f>
        <v>189434</v>
      </c>
      <c r="I5" s="5">
        <f>SUMIFS(Data[Units],Data[Geography],G5)</f>
        <v>10158</v>
      </c>
    </row>
    <row r="6" spans="1:9" x14ac:dyDescent="0.25">
      <c r="B6" s="21" t="s">
        <v>37</v>
      </c>
      <c r="C6" s="18">
        <f>SUMIFS(Data[Amount],Data[Geography],B6)</f>
        <v>218813</v>
      </c>
      <c r="D6" s="22">
        <f t="shared" si="0"/>
        <v>218813</v>
      </c>
      <c r="E6" s="23">
        <f>SUMIFS(Data[Units],Data[Geography],B6)</f>
        <v>7431</v>
      </c>
      <c r="G6" t="str">
        <v>Canada</v>
      </c>
      <c r="H6" s="4">
        <f>SUMIFS(Data[Amount],Data[Geography],G6)</f>
        <v>237944</v>
      </c>
      <c r="I6" s="5">
        <f>SUMIFS(Data[Units],Data[Geography],G6)</f>
        <v>7302</v>
      </c>
    </row>
    <row r="7" spans="1:9" x14ac:dyDescent="0.25">
      <c r="B7" s="20" t="s">
        <v>35</v>
      </c>
      <c r="C7" s="18">
        <f>SUMIFS(Data[Amount],Data[Geography],B7)</f>
        <v>189434</v>
      </c>
      <c r="D7" s="22">
        <f t="shared" si="0"/>
        <v>189434</v>
      </c>
      <c r="E7" s="23">
        <f>SUMIFS(Data[Units],Data[Geography],B7)</f>
        <v>10158</v>
      </c>
      <c r="G7" t="str">
        <v>UK</v>
      </c>
      <c r="H7" s="4">
        <f>SUMIFS(Data[Amount],Data[Geography],G7)</f>
        <v>173530</v>
      </c>
      <c r="I7" s="5">
        <f>SUMIFS(Data[Units],Data[Geography],G7)</f>
        <v>5745</v>
      </c>
    </row>
    <row r="8" spans="1:9" x14ac:dyDescent="0.25">
      <c r="B8" s="20" t="s">
        <v>39</v>
      </c>
      <c r="C8" s="18">
        <f>SUMIFS(Data[Amount],Data[Geography],B8)</f>
        <v>173530</v>
      </c>
      <c r="D8" s="22">
        <f t="shared" si="0"/>
        <v>173530</v>
      </c>
      <c r="E8" s="23">
        <f>SUMIFS(Data[Units],Data[Geography],B8)</f>
        <v>5745</v>
      </c>
      <c r="G8" t="str">
        <v>Australia</v>
      </c>
      <c r="H8" s="4">
        <f>SUMIFS(Data[Amount],Data[Geography],G8)</f>
        <v>168679</v>
      </c>
      <c r="I8" s="5">
        <f>SUMIFS(Data[Units],Data[Geography],G8)</f>
        <v>6264</v>
      </c>
    </row>
    <row r="9" spans="1:9" x14ac:dyDescent="0.25">
      <c r="B9" s="21" t="s">
        <v>38</v>
      </c>
      <c r="C9" s="18">
        <f>SUMIFS(Data[Amount],Data[Geography],B9)</f>
        <v>168679</v>
      </c>
      <c r="D9" s="22">
        <f t="shared" si="0"/>
        <v>168679</v>
      </c>
      <c r="E9" s="23">
        <f>SUMIFS(Data[Units],Data[Geography],B9)</f>
        <v>6264</v>
      </c>
      <c r="G9" t="str">
        <v>India</v>
      </c>
      <c r="H9" s="4">
        <f>SUMIFS(Data[Amount],Data[Geography],G9)</f>
        <v>252469</v>
      </c>
      <c r="I9" s="5">
        <f>SUMIFS(Data[Units],Data[Geography],G9)</f>
        <v>8760</v>
      </c>
    </row>
  </sheetData>
  <conditionalFormatting sqref="D3:D9">
    <cfRule type="dataBar" priority="1">
      <dataBar showValue="0">
        <cfvo type="min"/>
        <cfvo type="max"/>
        <color theme="4" tint="0.59999389629810485"/>
      </dataBar>
      <extLst>
        <ext xmlns:x14="http://schemas.microsoft.com/office/spreadsheetml/2009/9/main" uri="{B025F937-C7B1-47D3-B67F-A62EFF666E3E}">
          <x14:id>{67E39D85-FFAE-43CC-8651-F511BE805981}</x14:id>
        </ext>
      </extLst>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67E39D85-FFAE-43CC-8651-F511BE805981}">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BB6B5-A1FE-4B08-A039-69E7C4B974D6}">
  <dimension ref="A1:N10"/>
  <sheetViews>
    <sheetView workbookViewId="0">
      <selection activeCell="E6" sqref="E6"/>
    </sheetView>
  </sheetViews>
  <sheetFormatPr defaultRowHeight="15" x14ac:dyDescent="0.25"/>
  <cols>
    <col min="2" max="2" width="13.140625" bestFit="1" customWidth="1"/>
    <col min="3" max="3" width="14.85546875" bestFit="1" customWidth="1"/>
    <col min="4" max="4" width="8.85546875" customWidth="1"/>
    <col min="5" max="5" width="12.28515625" bestFit="1" customWidth="1"/>
  </cols>
  <sheetData>
    <row r="1" spans="1:14" ht="23.25" x14ac:dyDescent="0.35">
      <c r="A1" s="12" t="s">
        <v>72</v>
      </c>
      <c r="B1" s="12"/>
      <c r="C1" s="12"/>
      <c r="D1" s="12"/>
      <c r="E1" s="12"/>
    </row>
    <row r="2" spans="1:14" x14ac:dyDescent="0.25"/>
    <row r="3" spans="1:14" x14ac:dyDescent="0.25">
      <c r="B3" s="24" t="s">
        <v>73</v>
      </c>
      <c r="C3" t="s">
        <v>74</v>
      </c>
      <c r="D3" t="s">
        <v>76</v>
      </c>
      <c r="E3" t="s">
        <v>75</v>
      </c>
    </row>
    <row r="4" spans="1:14" x14ac:dyDescent="0.25">
      <c r="B4" s="25" t="s">
        <v>34</v>
      </c>
      <c r="C4" s="4">
        <v>35847</v>
      </c>
      <c r="D4">
        <v>35847</v>
      </c>
      <c r="E4">
        <v>1416</v>
      </c>
    </row>
    <row r="5" spans="1:14" x14ac:dyDescent="0.25">
      <c r="B5" s="25" t="s">
        <v>36</v>
      </c>
      <c r="C5" s="26">
        <v>18564</v>
      </c>
      <c r="D5">
        <v>18564</v>
      </c>
      <c r="E5">
        <v>420</v>
      </c>
    </row>
    <row r="6" spans="1:14" x14ac:dyDescent="0.25">
      <c r="B6" s="25" t="s">
        <v>37</v>
      </c>
      <c r="C6" s="26">
        <v>16821</v>
      </c>
      <c r="D6">
        <v>16821</v>
      </c>
      <c r="E6">
        <v>1161</v>
      </c>
    </row>
    <row r="7" spans="1:14" x14ac:dyDescent="0.25">
      <c r="B7" s="25" t="s">
        <v>35</v>
      </c>
      <c r="C7" s="26">
        <v>16492</v>
      </c>
      <c r="D7">
        <v>16492</v>
      </c>
      <c r="E7">
        <v>1215</v>
      </c>
    </row>
    <row r="8" spans="1:14" x14ac:dyDescent="0.25">
      <c r="B8" s="25" t="s">
        <v>39</v>
      </c>
      <c r="C8" s="26">
        <v>10269</v>
      </c>
      <c r="D8">
        <v>10269</v>
      </c>
      <c r="E8">
        <v>492</v>
      </c>
    </row>
    <row r="9" spans="1:14" x14ac:dyDescent="0.25">
      <c r="B9" s="25" t="s">
        <v>38</v>
      </c>
      <c r="C9" s="26">
        <v>8841</v>
      </c>
      <c r="D9">
        <v>8841</v>
      </c>
      <c r="E9">
        <v>303</v>
      </c>
    </row>
    <row r="10" spans="1:14" x14ac:dyDescent="0.25"/>
  </sheetData>
  <conditionalFormatting pivot="1" sqref="D4:D9">
    <cfRule type="dataBar" priority="1">
      <dataBar showValue="0">
        <cfvo type="min"/>
        <cfvo type="max"/>
        <color theme="4" tint="-0.249977111117893"/>
      </dataBar>
      <extLst>
        <ext xmlns:x14="http://schemas.microsoft.com/office/spreadsheetml/2009/9/main" uri="{B025F937-C7B1-47D3-B67F-A62EFF666E3E}">
          <x14:id>{0E15FBA9-8861-484D-8A22-9BFAB81877AC}</x14:id>
        </ext>
      </extLst>
    </cfRule>
  </conditionalFormatting>
  <pageMargins left="0.7" right="0.7" top="0.75" bottom="0.75" header="0.3" footer="0.3"/>
  <pageSetup paperSize="9" orientation="portrait" r:id="rId2"/>
  <drawing r:id="rId3"/>
  <legacyDrawing r:id="rId4"/>
  <extLst>
    <ext xmlns:x14="http://schemas.microsoft.com/office/spreadsheetml/2009/9/main" uri="{78C0D931-6437-407d-A8EE-F0AAD7539E65}">
      <x14:conditionalFormattings>
        <x14:conditionalFormatting xmlns:xm="http://schemas.microsoft.com/office/excel/2006/main" pivot="1">
          <x14:cfRule type="dataBar" id="{0E15FBA9-8861-484D-8A22-9BFAB81877AC}">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BAD4-0011-4722-AFA6-65BFE980B30E}">
  <dimension ref="A1:F9"/>
  <sheetViews>
    <sheetView workbookViewId="0">
      <selection activeCell="I12" sqref="I12"/>
    </sheetView>
  </sheetViews>
  <sheetFormatPr defaultRowHeight="15" x14ac:dyDescent="0.25"/>
  <cols>
    <col min="2" max="2" width="21.85546875" bestFit="1" customWidth="1"/>
    <col min="3" max="3" width="14.85546875" bestFit="1" customWidth="1"/>
    <col min="4" max="4" width="12.28515625" bestFit="1" customWidth="1"/>
    <col min="5" max="5" width="13.42578125" bestFit="1" customWidth="1"/>
  </cols>
  <sheetData>
    <row r="1" spans="1:6" ht="23.25" x14ac:dyDescent="0.35">
      <c r="A1" s="12" t="s">
        <v>77</v>
      </c>
      <c r="B1" s="12"/>
      <c r="C1" s="12"/>
      <c r="D1" s="12"/>
      <c r="E1" s="12"/>
    </row>
    <row r="3" spans="1:6" x14ac:dyDescent="0.25">
      <c r="B3" s="24" t="s">
        <v>73</v>
      </c>
      <c r="C3" t="s">
        <v>74</v>
      </c>
      <c r="D3" t="s">
        <v>75</v>
      </c>
      <c r="E3" t="s">
        <v>79</v>
      </c>
      <c r="F3">
        <v>1</v>
      </c>
    </row>
    <row r="4" spans="1:6" x14ac:dyDescent="0.25">
      <c r="B4" s="25" t="s">
        <v>33</v>
      </c>
      <c r="C4">
        <v>69160</v>
      </c>
      <c r="D4">
        <v>1854</v>
      </c>
      <c r="E4" s="27">
        <v>37.303128371089535</v>
      </c>
      <c r="F4">
        <v>2</v>
      </c>
    </row>
    <row r="5" spans="1:6" x14ac:dyDescent="0.25">
      <c r="B5" s="25" t="s">
        <v>26</v>
      </c>
      <c r="C5">
        <v>70273</v>
      </c>
      <c r="D5">
        <v>2142</v>
      </c>
      <c r="E5" s="27">
        <v>32.807189542483663</v>
      </c>
      <c r="F5">
        <v>3</v>
      </c>
    </row>
    <row r="6" spans="1:6" x14ac:dyDescent="0.25">
      <c r="B6" s="25" t="s">
        <v>32</v>
      </c>
      <c r="C6">
        <v>71967</v>
      </c>
      <c r="D6">
        <v>2301</v>
      </c>
      <c r="E6" s="27">
        <v>31.276401564537156</v>
      </c>
    </row>
    <row r="7" spans="1:6" x14ac:dyDescent="0.25">
      <c r="B7" s="25" t="s">
        <v>27</v>
      </c>
      <c r="C7">
        <v>69461</v>
      </c>
      <c r="D7">
        <v>2982</v>
      </c>
      <c r="E7" s="27">
        <v>23.293427230046948</v>
      </c>
    </row>
    <row r="8" spans="1:6" x14ac:dyDescent="0.25">
      <c r="B8" s="25" t="s">
        <v>28</v>
      </c>
      <c r="C8">
        <v>72373</v>
      </c>
      <c r="D8">
        <v>3207</v>
      </c>
      <c r="E8" s="27">
        <v>22.567196757093857</v>
      </c>
    </row>
    <row r="9" spans="1:6" x14ac:dyDescent="0.25">
      <c r="B9" s="25" t="s">
        <v>78</v>
      </c>
      <c r="C9">
        <v>353234</v>
      </c>
      <c r="D9">
        <v>12486</v>
      </c>
      <c r="E9" s="27">
        <v>28.290405253884352</v>
      </c>
    </row>
  </sheetData>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6CB2-120B-400F-86A5-3FA742C478E9}">
  <dimension ref="A1:R304"/>
  <sheetViews>
    <sheetView topLeftCell="E1" workbookViewId="0">
      <selection activeCell="L21" sqref="L21"/>
    </sheetView>
  </sheetViews>
  <sheetFormatPr defaultRowHeight="15" x14ac:dyDescent="0.25"/>
  <cols>
    <col min="13" max="13" width="16" bestFit="1" customWidth="1"/>
    <col min="14" max="14" width="13" bestFit="1" customWidth="1"/>
    <col min="16" max="16" width="19.5703125" customWidth="1"/>
    <col min="17" max="17" width="14.7109375" customWidth="1"/>
    <col min="18" max="18" width="21.85546875" bestFit="1" customWidth="1"/>
    <col min="19" max="19" width="13.5703125" customWidth="1"/>
    <col min="20" max="20" width="11.7109375" customWidth="1"/>
  </cols>
  <sheetData>
    <row r="1" spans="1:18" ht="23.25" x14ac:dyDescent="0.35">
      <c r="A1" s="12" t="s">
        <v>80</v>
      </c>
      <c r="B1" s="12"/>
      <c r="C1" s="12"/>
      <c r="D1" s="12"/>
      <c r="E1" s="12"/>
      <c r="F1" s="12"/>
    </row>
    <row r="3" spans="1:18" x14ac:dyDescent="0.25"/>
    <row r="4" spans="1:18" x14ac:dyDescent="0.25">
      <c r="N4" s="6" t="s">
        <v>11</v>
      </c>
      <c r="O4" s="6" t="s">
        <v>12</v>
      </c>
      <c r="P4" s="6" t="s">
        <v>0</v>
      </c>
      <c r="Q4" s="10" t="s">
        <v>1</v>
      </c>
      <c r="R4" s="10" t="s">
        <v>49</v>
      </c>
    </row>
    <row r="5" spans="1:18" x14ac:dyDescent="0.25">
      <c r="N5" t="s">
        <v>40</v>
      </c>
      <c r="O5" t="s">
        <v>37</v>
      </c>
      <c r="P5" t="s">
        <v>30</v>
      </c>
      <c r="Q5" s="4">
        <v>1624</v>
      </c>
      <c r="R5" s="5">
        <v>114</v>
      </c>
    </row>
    <row r="6" spans="1:18" x14ac:dyDescent="0.25">
      <c r="N6" t="s">
        <v>8</v>
      </c>
      <c r="O6" t="s">
        <v>35</v>
      </c>
      <c r="P6" t="s">
        <v>32</v>
      </c>
      <c r="Q6" s="4">
        <v>6706</v>
      </c>
      <c r="R6" s="5">
        <v>459</v>
      </c>
    </row>
    <row r="7" spans="1:18" x14ac:dyDescent="0.25">
      <c r="N7" t="s">
        <v>9</v>
      </c>
      <c r="O7" t="s">
        <v>35</v>
      </c>
      <c r="P7" t="s">
        <v>4</v>
      </c>
      <c r="Q7" s="4">
        <v>959</v>
      </c>
      <c r="R7" s="5">
        <v>147</v>
      </c>
    </row>
    <row r="8" spans="1:18" x14ac:dyDescent="0.25">
      <c r="N8" t="s">
        <v>41</v>
      </c>
      <c r="O8" t="s">
        <v>36</v>
      </c>
      <c r="P8" t="s">
        <v>18</v>
      </c>
      <c r="Q8" s="4">
        <v>9632</v>
      </c>
      <c r="R8" s="5">
        <v>288</v>
      </c>
    </row>
    <row r="9" spans="1:18" x14ac:dyDescent="0.25">
      <c r="N9" t="s">
        <v>6</v>
      </c>
      <c r="O9" t="s">
        <v>39</v>
      </c>
      <c r="P9" t="s">
        <v>25</v>
      </c>
      <c r="Q9" s="4">
        <v>2100</v>
      </c>
      <c r="R9" s="5">
        <v>414</v>
      </c>
    </row>
    <row r="10" spans="1:18" x14ac:dyDescent="0.25">
      <c r="N10" t="s">
        <v>40</v>
      </c>
      <c r="O10" t="s">
        <v>35</v>
      </c>
      <c r="P10" t="s">
        <v>33</v>
      </c>
      <c r="Q10" s="4">
        <v>8869</v>
      </c>
      <c r="R10" s="5">
        <v>432</v>
      </c>
    </row>
    <row r="11" spans="1:18" x14ac:dyDescent="0.25">
      <c r="N11" t="s">
        <v>6</v>
      </c>
      <c r="O11" t="s">
        <v>38</v>
      </c>
      <c r="P11" t="s">
        <v>31</v>
      </c>
      <c r="Q11" s="4">
        <v>2681</v>
      </c>
      <c r="R11" s="5">
        <v>54</v>
      </c>
    </row>
    <row r="12" spans="1:18" x14ac:dyDescent="0.25">
      <c r="N12" t="s">
        <v>8</v>
      </c>
      <c r="O12" t="s">
        <v>35</v>
      </c>
      <c r="P12" t="s">
        <v>22</v>
      </c>
      <c r="Q12" s="4">
        <v>5012</v>
      </c>
      <c r="R12" s="5">
        <v>210</v>
      </c>
    </row>
    <row r="13" spans="1:18" x14ac:dyDescent="0.25">
      <c r="N13" t="s">
        <v>7</v>
      </c>
      <c r="O13" t="s">
        <v>38</v>
      </c>
      <c r="P13" t="s">
        <v>14</v>
      </c>
      <c r="Q13" s="4">
        <v>1281</v>
      </c>
      <c r="R13" s="5">
        <v>75</v>
      </c>
    </row>
    <row r="14" spans="1:18" x14ac:dyDescent="0.25">
      <c r="N14" t="s">
        <v>5</v>
      </c>
      <c r="O14" t="s">
        <v>37</v>
      </c>
      <c r="P14" t="s">
        <v>14</v>
      </c>
      <c r="Q14" s="4">
        <v>4991</v>
      </c>
      <c r="R14" s="5">
        <v>12</v>
      </c>
    </row>
    <row r="15" spans="1:18" x14ac:dyDescent="0.25">
      <c r="N15" t="s">
        <v>2</v>
      </c>
      <c r="O15" t="s">
        <v>39</v>
      </c>
      <c r="P15" t="s">
        <v>25</v>
      </c>
      <c r="Q15" s="4">
        <v>1785</v>
      </c>
      <c r="R15" s="5">
        <v>462</v>
      </c>
    </row>
    <row r="16" spans="1:18" x14ac:dyDescent="0.25">
      <c r="N16" t="s">
        <v>3</v>
      </c>
      <c r="O16" t="s">
        <v>37</v>
      </c>
      <c r="P16" t="s">
        <v>17</v>
      </c>
      <c r="Q16" s="4">
        <v>3983</v>
      </c>
      <c r="R16" s="5">
        <v>144</v>
      </c>
    </row>
    <row r="17" spans="12:18" x14ac:dyDescent="0.25">
      <c r="N17" t="s">
        <v>9</v>
      </c>
      <c r="O17" t="s">
        <v>38</v>
      </c>
      <c r="P17" t="s">
        <v>16</v>
      </c>
      <c r="Q17" s="4">
        <v>2646</v>
      </c>
      <c r="R17" s="5">
        <v>120</v>
      </c>
    </row>
    <row r="18" spans="12:18" x14ac:dyDescent="0.25">
      <c r="N18" t="s">
        <v>2</v>
      </c>
      <c r="O18" t="s">
        <v>34</v>
      </c>
      <c r="P18" t="s">
        <v>13</v>
      </c>
      <c r="Q18" s="4">
        <v>252</v>
      </c>
      <c r="R18" s="5">
        <v>54</v>
      </c>
    </row>
    <row r="19" spans="12:18" x14ac:dyDescent="0.25">
      <c r="N19" t="s">
        <v>3</v>
      </c>
      <c r="O19" t="s">
        <v>35</v>
      </c>
      <c r="P19" t="s">
        <v>25</v>
      </c>
      <c r="Q19" s="4">
        <v>2464</v>
      </c>
      <c r="R19" s="5">
        <v>234</v>
      </c>
    </row>
    <row r="20" spans="12:18" x14ac:dyDescent="0.25">
      <c r="N20" t="s">
        <v>3</v>
      </c>
      <c r="O20" t="s">
        <v>35</v>
      </c>
      <c r="P20" t="s">
        <v>29</v>
      </c>
      <c r="Q20" s="4">
        <v>2114</v>
      </c>
      <c r="R20" s="5">
        <v>66</v>
      </c>
    </row>
    <row r="21" spans="12:18" x14ac:dyDescent="0.25">
      <c r="N21" t="s">
        <v>6</v>
      </c>
      <c r="O21" t="s">
        <v>37</v>
      </c>
      <c r="P21" t="s">
        <v>31</v>
      </c>
      <c r="Q21" s="4">
        <v>7693</v>
      </c>
      <c r="R21" s="5">
        <v>87</v>
      </c>
    </row>
    <row r="22" spans="12:18" x14ac:dyDescent="0.25">
      <c r="N22" t="s">
        <v>5</v>
      </c>
      <c r="O22" t="s">
        <v>34</v>
      </c>
      <c r="P22" t="s">
        <v>20</v>
      </c>
      <c r="Q22" s="4">
        <v>15610</v>
      </c>
      <c r="R22" s="5">
        <v>339</v>
      </c>
    </row>
    <row r="23" spans="12:18" x14ac:dyDescent="0.25">
      <c r="N23" t="s">
        <v>41</v>
      </c>
      <c r="O23" t="s">
        <v>34</v>
      </c>
      <c r="P23" t="s">
        <v>22</v>
      </c>
      <c r="Q23" s="4">
        <v>336</v>
      </c>
      <c r="R23" s="5">
        <v>144</v>
      </c>
    </row>
    <row r="24" spans="12:18" x14ac:dyDescent="0.25">
      <c r="N24" t="s">
        <v>2</v>
      </c>
      <c r="O24" t="s">
        <v>39</v>
      </c>
      <c r="P24" t="s">
        <v>20</v>
      </c>
      <c r="Q24" s="4">
        <v>9443</v>
      </c>
      <c r="R24" s="5">
        <v>162</v>
      </c>
    </row>
    <row r="25" spans="12:18" x14ac:dyDescent="0.25">
      <c r="N25" t="s">
        <v>9</v>
      </c>
      <c r="O25" t="s">
        <v>34</v>
      </c>
      <c r="P25" t="s">
        <v>23</v>
      </c>
      <c r="Q25" s="4">
        <v>8155</v>
      </c>
      <c r="R25" s="5">
        <v>90</v>
      </c>
    </row>
    <row r="26" spans="12:18" x14ac:dyDescent="0.25">
      <c r="N26" t="s">
        <v>8</v>
      </c>
      <c r="O26" t="s">
        <v>38</v>
      </c>
      <c r="P26" t="s">
        <v>23</v>
      </c>
      <c r="Q26" s="4">
        <v>1701</v>
      </c>
      <c r="R26" s="5">
        <v>234</v>
      </c>
    </row>
    <row r="27" spans="12:18" x14ac:dyDescent="0.25">
      <c r="N27" t="s">
        <v>10</v>
      </c>
      <c r="O27" t="s">
        <v>38</v>
      </c>
      <c r="P27" t="s">
        <v>22</v>
      </c>
      <c r="Q27" s="4">
        <v>2205</v>
      </c>
      <c r="R27" s="5">
        <v>141</v>
      </c>
    </row>
    <row r="28" spans="12:18" x14ac:dyDescent="0.25">
      <c r="N28" t="s">
        <v>8</v>
      </c>
      <c r="O28" t="s">
        <v>37</v>
      </c>
      <c r="P28" t="s">
        <v>19</v>
      </c>
      <c r="Q28" s="4">
        <v>1771</v>
      </c>
      <c r="R28" s="5">
        <v>204</v>
      </c>
    </row>
    <row r="29" spans="12:18" x14ac:dyDescent="0.25">
      <c r="N29" t="s">
        <v>41</v>
      </c>
      <c r="O29" t="s">
        <v>35</v>
      </c>
      <c r="P29" t="s">
        <v>15</v>
      </c>
      <c r="Q29" s="4">
        <v>2114</v>
      </c>
      <c r="R29" s="5">
        <v>186</v>
      </c>
    </row>
    <row r="30" spans="12:18" x14ac:dyDescent="0.25">
      <c r="N30" t="s">
        <v>41</v>
      </c>
      <c r="O30" t="s">
        <v>36</v>
      </c>
      <c r="P30" t="s">
        <v>13</v>
      </c>
      <c r="Q30" s="4">
        <v>10311</v>
      </c>
      <c r="R30" s="5">
        <v>231</v>
      </c>
    </row>
    <row r="31" spans="12:18" x14ac:dyDescent="0.25">
      <c r="N31" t="s">
        <v>3</v>
      </c>
      <c r="O31" t="s">
        <v>39</v>
      </c>
      <c r="P31" t="s">
        <v>16</v>
      </c>
      <c r="Q31" s="4">
        <v>21</v>
      </c>
      <c r="R31" s="5">
        <v>168</v>
      </c>
    </row>
    <row r="32" spans="12:18" x14ac:dyDescent="0.25">
      <c r="N32" t="s">
        <v>10</v>
      </c>
      <c r="O32" t="s">
        <v>35</v>
      </c>
      <c r="P32" t="s">
        <v>20</v>
      </c>
      <c r="Q32" s="4">
        <v>1974</v>
      </c>
      <c r="R32" s="5">
        <v>195</v>
      </c>
    </row>
    <row r="33" spans="14:18" x14ac:dyDescent="0.25">
      <c r="N33" t="s">
        <v>5</v>
      </c>
      <c r="O33" t="s">
        <v>36</v>
      </c>
      <c r="P33" t="s">
        <v>23</v>
      </c>
      <c r="Q33" s="4">
        <v>6314</v>
      </c>
      <c r="R33" s="5">
        <v>15</v>
      </c>
    </row>
    <row r="34" spans="14:18" x14ac:dyDescent="0.25">
      <c r="N34" t="s">
        <v>10</v>
      </c>
      <c r="O34" t="s">
        <v>37</v>
      </c>
      <c r="P34" t="s">
        <v>23</v>
      </c>
      <c r="Q34" s="4">
        <v>4683</v>
      </c>
      <c r="R34" s="5">
        <v>30</v>
      </c>
    </row>
    <row r="35" spans="14:18" x14ac:dyDescent="0.25">
      <c r="N35" t="s">
        <v>41</v>
      </c>
      <c r="O35" t="s">
        <v>37</v>
      </c>
      <c r="P35" t="s">
        <v>24</v>
      </c>
      <c r="Q35" s="4">
        <v>6398</v>
      </c>
      <c r="R35" s="5">
        <v>102</v>
      </c>
    </row>
    <row r="36" spans="14:18" x14ac:dyDescent="0.25">
      <c r="N36" t="s">
        <v>2</v>
      </c>
      <c r="O36" t="s">
        <v>35</v>
      </c>
      <c r="P36" t="s">
        <v>19</v>
      </c>
      <c r="Q36" s="4">
        <v>553</v>
      </c>
      <c r="R36" s="5">
        <v>15</v>
      </c>
    </row>
    <row r="37" spans="14:18" x14ac:dyDescent="0.25">
      <c r="N37" t="s">
        <v>8</v>
      </c>
      <c r="O37" t="s">
        <v>39</v>
      </c>
      <c r="P37" t="s">
        <v>30</v>
      </c>
      <c r="Q37" s="4">
        <v>7021</v>
      </c>
      <c r="R37" s="5">
        <v>183</v>
      </c>
    </row>
    <row r="38" spans="14:18" x14ac:dyDescent="0.25">
      <c r="N38" t="s">
        <v>40</v>
      </c>
      <c r="O38" t="s">
        <v>39</v>
      </c>
      <c r="P38" t="s">
        <v>22</v>
      </c>
      <c r="Q38" s="4">
        <v>5817</v>
      </c>
      <c r="R38" s="5">
        <v>12</v>
      </c>
    </row>
    <row r="39" spans="14:18" x14ac:dyDescent="0.25">
      <c r="N39" t="s">
        <v>41</v>
      </c>
      <c r="O39" t="s">
        <v>39</v>
      </c>
      <c r="P39" t="s">
        <v>14</v>
      </c>
      <c r="Q39" s="4">
        <v>3976</v>
      </c>
      <c r="R39" s="5">
        <v>72</v>
      </c>
    </row>
    <row r="40" spans="14:18" x14ac:dyDescent="0.25">
      <c r="N40" t="s">
        <v>6</v>
      </c>
      <c r="O40" t="s">
        <v>38</v>
      </c>
      <c r="P40" t="s">
        <v>27</v>
      </c>
      <c r="Q40" s="4">
        <v>1134</v>
      </c>
      <c r="R40" s="5">
        <v>282</v>
      </c>
    </row>
    <row r="41" spans="14:18" x14ac:dyDescent="0.25">
      <c r="N41" t="s">
        <v>2</v>
      </c>
      <c r="O41" t="s">
        <v>39</v>
      </c>
      <c r="P41" t="s">
        <v>28</v>
      </c>
      <c r="Q41" s="4">
        <v>6027</v>
      </c>
      <c r="R41" s="5">
        <v>144</v>
      </c>
    </row>
    <row r="42" spans="14:18" x14ac:dyDescent="0.25">
      <c r="N42" t="s">
        <v>6</v>
      </c>
      <c r="O42" t="s">
        <v>37</v>
      </c>
      <c r="P42" t="s">
        <v>16</v>
      </c>
      <c r="Q42" s="4">
        <v>1904</v>
      </c>
      <c r="R42" s="5">
        <v>405</v>
      </c>
    </row>
    <row r="43" spans="14:18" x14ac:dyDescent="0.25">
      <c r="N43" t="s">
        <v>7</v>
      </c>
      <c r="O43" t="s">
        <v>34</v>
      </c>
      <c r="P43" t="s">
        <v>32</v>
      </c>
      <c r="Q43" s="4">
        <v>3262</v>
      </c>
      <c r="R43" s="5">
        <v>75</v>
      </c>
    </row>
    <row r="44" spans="14:18" x14ac:dyDescent="0.25">
      <c r="N44" t="s">
        <v>40</v>
      </c>
      <c r="O44" t="s">
        <v>34</v>
      </c>
      <c r="P44" t="s">
        <v>27</v>
      </c>
      <c r="Q44" s="4">
        <v>2289</v>
      </c>
      <c r="R44" s="5">
        <v>135</v>
      </c>
    </row>
    <row r="45" spans="14:18" x14ac:dyDescent="0.25">
      <c r="N45" t="s">
        <v>5</v>
      </c>
      <c r="O45" t="s">
        <v>34</v>
      </c>
      <c r="P45" t="s">
        <v>27</v>
      </c>
      <c r="Q45" s="4">
        <v>6986</v>
      </c>
      <c r="R45" s="5">
        <v>21</v>
      </c>
    </row>
    <row r="46" spans="14:18" x14ac:dyDescent="0.25">
      <c r="N46" t="s">
        <v>2</v>
      </c>
      <c r="O46" t="s">
        <v>38</v>
      </c>
      <c r="P46" t="s">
        <v>23</v>
      </c>
      <c r="Q46" s="4">
        <v>4417</v>
      </c>
      <c r="R46" s="5">
        <v>153</v>
      </c>
    </row>
    <row r="47" spans="14:18" x14ac:dyDescent="0.25">
      <c r="N47" t="s">
        <v>6</v>
      </c>
      <c r="O47" t="s">
        <v>34</v>
      </c>
      <c r="P47" t="s">
        <v>15</v>
      </c>
      <c r="Q47" s="4">
        <v>1442</v>
      </c>
      <c r="R47" s="5">
        <v>15</v>
      </c>
    </row>
    <row r="48" spans="14:18" x14ac:dyDescent="0.25">
      <c r="N48" t="s">
        <v>3</v>
      </c>
      <c r="O48" t="s">
        <v>35</v>
      </c>
      <c r="P48" t="s">
        <v>14</v>
      </c>
      <c r="Q48" s="4">
        <v>2415</v>
      </c>
      <c r="R48" s="5">
        <v>255</v>
      </c>
    </row>
    <row r="49" spans="14:18" x14ac:dyDescent="0.25">
      <c r="N49" t="s">
        <v>2</v>
      </c>
      <c r="O49" t="s">
        <v>37</v>
      </c>
      <c r="P49" t="s">
        <v>19</v>
      </c>
      <c r="Q49" s="4">
        <v>238</v>
      </c>
      <c r="R49" s="5">
        <v>18</v>
      </c>
    </row>
    <row r="50" spans="14:18" x14ac:dyDescent="0.25">
      <c r="N50" t="s">
        <v>6</v>
      </c>
      <c r="O50" t="s">
        <v>37</v>
      </c>
      <c r="P50" t="s">
        <v>23</v>
      </c>
      <c r="Q50" s="4">
        <v>4949</v>
      </c>
      <c r="R50" s="5">
        <v>189</v>
      </c>
    </row>
    <row r="51" spans="14:18" x14ac:dyDescent="0.25">
      <c r="N51" t="s">
        <v>5</v>
      </c>
      <c r="O51" t="s">
        <v>38</v>
      </c>
      <c r="P51" t="s">
        <v>32</v>
      </c>
      <c r="Q51" s="4">
        <v>5075</v>
      </c>
      <c r="R51" s="5">
        <v>21</v>
      </c>
    </row>
    <row r="52" spans="14:18" x14ac:dyDescent="0.25">
      <c r="N52" t="s">
        <v>3</v>
      </c>
      <c r="O52" t="s">
        <v>36</v>
      </c>
      <c r="P52" t="s">
        <v>16</v>
      </c>
      <c r="Q52" s="4">
        <v>9198</v>
      </c>
      <c r="R52" s="5">
        <v>36</v>
      </c>
    </row>
    <row r="53" spans="14:18" x14ac:dyDescent="0.25">
      <c r="N53" t="s">
        <v>6</v>
      </c>
      <c r="O53" t="s">
        <v>34</v>
      </c>
      <c r="P53" t="s">
        <v>29</v>
      </c>
      <c r="Q53" s="4">
        <v>3339</v>
      </c>
      <c r="R53" s="5">
        <v>75</v>
      </c>
    </row>
    <row r="54" spans="14:18" x14ac:dyDescent="0.25">
      <c r="N54" t="s">
        <v>40</v>
      </c>
      <c r="O54" t="s">
        <v>34</v>
      </c>
      <c r="P54" t="s">
        <v>17</v>
      </c>
      <c r="Q54" s="4">
        <v>5019</v>
      </c>
      <c r="R54" s="5">
        <v>156</v>
      </c>
    </row>
    <row r="55" spans="14:18" x14ac:dyDescent="0.25">
      <c r="N55" t="s">
        <v>5</v>
      </c>
      <c r="O55" t="s">
        <v>36</v>
      </c>
      <c r="P55" t="s">
        <v>16</v>
      </c>
      <c r="Q55" s="4">
        <v>16184</v>
      </c>
      <c r="R55" s="5">
        <v>39</v>
      </c>
    </row>
    <row r="56" spans="14:18" x14ac:dyDescent="0.25">
      <c r="N56" t="s">
        <v>6</v>
      </c>
      <c r="O56" t="s">
        <v>36</v>
      </c>
      <c r="P56" t="s">
        <v>21</v>
      </c>
      <c r="Q56" s="4">
        <v>497</v>
      </c>
      <c r="R56" s="5">
        <v>63</v>
      </c>
    </row>
    <row r="57" spans="14:18" x14ac:dyDescent="0.25">
      <c r="N57" t="s">
        <v>2</v>
      </c>
      <c r="O57" t="s">
        <v>36</v>
      </c>
      <c r="P57" t="s">
        <v>29</v>
      </c>
      <c r="Q57" s="4">
        <v>8211</v>
      </c>
      <c r="R57" s="5">
        <v>75</v>
      </c>
    </row>
    <row r="58" spans="14:18" x14ac:dyDescent="0.25">
      <c r="N58" t="s">
        <v>2</v>
      </c>
      <c r="O58" t="s">
        <v>38</v>
      </c>
      <c r="P58" t="s">
        <v>28</v>
      </c>
      <c r="Q58" s="4">
        <v>6580</v>
      </c>
      <c r="R58" s="5">
        <v>183</v>
      </c>
    </row>
    <row r="59" spans="14:18" x14ac:dyDescent="0.25">
      <c r="N59" t="s">
        <v>41</v>
      </c>
      <c r="O59" t="s">
        <v>35</v>
      </c>
      <c r="P59" t="s">
        <v>13</v>
      </c>
      <c r="Q59" s="4">
        <v>4760</v>
      </c>
      <c r="R59" s="5">
        <v>69</v>
      </c>
    </row>
    <row r="60" spans="14:18" x14ac:dyDescent="0.25">
      <c r="N60" t="s">
        <v>40</v>
      </c>
      <c r="O60" t="s">
        <v>36</v>
      </c>
      <c r="P60" t="s">
        <v>25</v>
      </c>
      <c r="Q60" s="4">
        <v>5439</v>
      </c>
      <c r="R60" s="5">
        <v>30</v>
      </c>
    </row>
    <row r="61" spans="14:18" x14ac:dyDescent="0.25">
      <c r="N61" t="s">
        <v>41</v>
      </c>
      <c r="O61" t="s">
        <v>34</v>
      </c>
      <c r="P61" t="s">
        <v>17</v>
      </c>
      <c r="Q61" s="4">
        <v>1463</v>
      </c>
      <c r="R61" s="5">
        <v>39</v>
      </c>
    </row>
    <row r="62" spans="14:18" x14ac:dyDescent="0.25">
      <c r="N62" t="s">
        <v>3</v>
      </c>
      <c r="O62" t="s">
        <v>34</v>
      </c>
      <c r="P62" t="s">
        <v>32</v>
      </c>
      <c r="Q62" s="4">
        <v>7777</v>
      </c>
      <c r="R62" s="5">
        <v>504</v>
      </c>
    </row>
    <row r="63" spans="14:18" x14ac:dyDescent="0.25">
      <c r="N63" t="s">
        <v>9</v>
      </c>
      <c r="O63" t="s">
        <v>37</v>
      </c>
      <c r="P63" t="s">
        <v>29</v>
      </c>
      <c r="Q63" s="4">
        <v>1085</v>
      </c>
      <c r="R63" s="5">
        <v>273</v>
      </c>
    </row>
    <row r="64" spans="14:18" x14ac:dyDescent="0.25">
      <c r="N64" t="s">
        <v>5</v>
      </c>
      <c r="O64" t="s">
        <v>37</v>
      </c>
      <c r="P64" t="s">
        <v>31</v>
      </c>
      <c r="Q64" s="4">
        <v>182</v>
      </c>
      <c r="R64" s="5">
        <v>48</v>
      </c>
    </row>
    <row r="65" spans="14:18" x14ac:dyDescent="0.25">
      <c r="N65" t="s">
        <v>6</v>
      </c>
      <c r="O65" t="s">
        <v>34</v>
      </c>
      <c r="P65" t="s">
        <v>27</v>
      </c>
      <c r="Q65" s="4">
        <v>4242</v>
      </c>
      <c r="R65" s="5">
        <v>207</v>
      </c>
    </row>
    <row r="66" spans="14:18" x14ac:dyDescent="0.25">
      <c r="N66" t="s">
        <v>6</v>
      </c>
      <c r="O66" t="s">
        <v>36</v>
      </c>
      <c r="P66" t="s">
        <v>32</v>
      </c>
      <c r="Q66" s="4">
        <v>6118</v>
      </c>
      <c r="R66" s="5">
        <v>9</v>
      </c>
    </row>
    <row r="67" spans="14:18" x14ac:dyDescent="0.25">
      <c r="N67" t="s">
        <v>10</v>
      </c>
      <c r="O67" t="s">
        <v>36</v>
      </c>
      <c r="P67" t="s">
        <v>23</v>
      </c>
      <c r="Q67" s="4">
        <v>2317</v>
      </c>
      <c r="R67" s="5">
        <v>261</v>
      </c>
    </row>
    <row r="68" spans="14:18" x14ac:dyDescent="0.25">
      <c r="N68" t="s">
        <v>6</v>
      </c>
      <c r="O68" t="s">
        <v>38</v>
      </c>
      <c r="P68" t="s">
        <v>16</v>
      </c>
      <c r="Q68" s="4">
        <v>938</v>
      </c>
      <c r="R68" s="5">
        <v>6</v>
      </c>
    </row>
    <row r="69" spans="14:18" x14ac:dyDescent="0.25">
      <c r="N69" t="s">
        <v>8</v>
      </c>
      <c r="O69" t="s">
        <v>37</v>
      </c>
      <c r="P69" t="s">
        <v>15</v>
      </c>
      <c r="Q69" s="4">
        <v>9709</v>
      </c>
      <c r="R69" s="5">
        <v>30</v>
      </c>
    </row>
    <row r="70" spans="14:18" x14ac:dyDescent="0.25">
      <c r="N70" t="s">
        <v>7</v>
      </c>
      <c r="O70" t="s">
        <v>34</v>
      </c>
      <c r="P70" t="s">
        <v>20</v>
      </c>
      <c r="Q70" s="4">
        <v>2205</v>
      </c>
      <c r="R70" s="5">
        <v>138</v>
      </c>
    </row>
    <row r="71" spans="14:18" x14ac:dyDescent="0.25">
      <c r="N71" t="s">
        <v>7</v>
      </c>
      <c r="O71" t="s">
        <v>37</v>
      </c>
      <c r="P71" t="s">
        <v>17</v>
      </c>
      <c r="Q71" s="4">
        <v>4487</v>
      </c>
      <c r="R71" s="5">
        <v>111</v>
      </c>
    </row>
    <row r="72" spans="14:18" x14ac:dyDescent="0.25">
      <c r="N72" t="s">
        <v>5</v>
      </c>
      <c r="O72" t="s">
        <v>35</v>
      </c>
      <c r="P72" t="s">
        <v>18</v>
      </c>
      <c r="Q72" s="4">
        <v>2415</v>
      </c>
      <c r="R72" s="5">
        <v>15</v>
      </c>
    </row>
    <row r="73" spans="14:18" x14ac:dyDescent="0.25">
      <c r="N73" t="s">
        <v>40</v>
      </c>
      <c r="O73" t="s">
        <v>34</v>
      </c>
      <c r="P73" t="s">
        <v>19</v>
      </c>
      <c r="Q73" s="4">
        <v>4018</v>
      </c>
      <c r="R73" s="5">
        <v>162</v>
      </c>
    </row>
    <row r="74" spans="14:18" x14ac:dyDescent="0.25">
      <c r="N74" t="s">
        <v>5</v>
      </c>
      <c r="O74" t="s">
        <v>34</v>
      </c>
      <c r="P74" t="s">
        <v>19</v>
      </c>
      <c r="Q74" s="4">
        <v>861</v>
      </c>
      <c r="R74" s="5">
        <v>195</v>
      </c>
    </row>
    <row r="75" spans="14:18" x14ac:dyDescent="0.25">
      <c r="N75" t="s">
        <v>10</v>
      </c>
      <c r="O75" t="s">
        <v>38</v>
      </c>
      <c r="P75" t="s">
        <v>14</v>
      </c>
      <c r="Q75" s="4">
        <v>5586</v>
      </c>
      <c r="R75" s="5">
        <v>525</v>
      </c>
    </row>
    <row r="76" spans="14:18" x14ac:dyDescent="0.25">
      <c r="N76" t="s">
        <v>7</v>
      </c>
      <c r="O76" t="s">
        <v>34</v>
      </c>
      <c r="P76" t="s">
        <v>33</v>
      </c>
      <c r="Q76" s="4">
        <v>2226</v>
      </c>
      <c r="R76" s="5">
        <v>48</v>
      </c>
    </row>
    <row r="77" spans="14:18" x14ac:dyDescent="0.25">
      <c r="N77" t="s">
        <v>9</v>
      </c>
      <c r="O77" t="s">
        <v>34</v>
      </c>
      <c r="P77" t="s">
        <v>28</v>
      </c>
      <c r="Q77" s="4">
        <v>14329</v>
      </c>
      <c r="R77" s="5">
        <v>150</v>
      </c>
    </row>
    <row r="78" spans="14:18" x14ac:dyDescent="0.25">
      <c r="N78" t="s">
        <v>9</v>
      </c>
      <c r="O78" t="s">
        <v>34</v>
      </c>
      <c r="P78" t="s">
        <v>20</v>
      </c>
      <c r="Q78" s="4">
        <v>8463</v>
      </c>
      <c r="R78" s="5">
        <v>492</v>
      </c>
    </row>
    <row r="79" spans="14:18" x14ac:dyDescent="0.25">
      <c r="N79" t="s">
        <v>5</v>
      </c>
      <c r="O79" t="s">
        <v>34</v>
      </c>
      <c r="P79" t="s">
        <v>29</v>
      </c>
      <c r="Q79" s="4">
        <v>2891</v>
      </c>
      <c r="R79" s="5">
        <v>102</v>
      </c>
    </row>
    <row r="80" spans="14:18" x14ac:dyDescent="0.25">
      <c r="N80" t="s">
        <v>3</v>
      </c>
      <c r="O80" t="s">
        <v>36</v>
      </c>
      <c r="P80" t="s">
        <v>23</v>
      </c>
      <c r="Q80" s="4">
        <v>3773</v>
      </c>
      <c r="R80" s="5">
        <v>165</v>
      </c>
    </row>
    <row r="81" spans="14:18" x14ac:dyDescent="0.25">
      <c r="N81" t="s">
        <v>41</v>
      </c>
      <c r="O81" t="s">
        <v>36</v>
      </c>
      <c r="P81" t="s">
        <v>28</v>
      </c>
      <c r="Q81" s="4">
        <v>854</v>
      </c>
      <c r="R81" s="5">
        <v>309</v>
      </c>
    </row>
    <row r="82" spans="14:18" x14ac:dyDescent="0.25">
      <c r="N82" t="s">
        <v>6</v>
      </c>
      <c r="O82" t="s">
        <v>36</v>
      </c>
      <c r="P82" t="s">
        <v>17</v>
      </c>
      <c r="Q82" s="4">
        <v>4970</v>
      </c>
      <c r="R82" s="5">
        <v>156</v>
      </c>
    </row>
    <row r="83" spans="14:18" x14ac:dyDescent="0.25">
      <c r="N83" t="s">
        <v>9</v>
      </c>
      <c r="O83" t="s">
        <v>35</v>
      </c>
      <c r="P83" t="s">
        <v>26</v>
      </c>
      <c r="Q83" s="4">
        <v>98</v>
      </c>
      <c r="R83" s="5">
        <v>159</v>
      </c>
    </row>
    <row r="84" spans="14:18" x14ac:dyDescent="0.25">
      <c r="N84" t="s">
        <v>5</v>
      </c>
      <c r="O84" t="s">
        <v>35</v>
      </c>
      <c r="P84" t="s">
        <v>15</v>
      </c>
      <c r="Q84" s="4">
        <v>13391</v>
      </c>
      <c r="R84" s="5">
        <v>201</v>
      </c>
    </row>
    <row r="85" spans="14:18" x14ac:dyDescent="0.25">
      <c r="N85" t="s">
        <v>8</v>
      </c>
      <c r="O85" t="s">
        <v>39</v>
      </c>
      <c r="P85" t="s">
        <v>31</v>
      </c>
      <c r="Q85" s="4">
        <v>8890</v>
      </c>
      <c r="R85" s="5">
        <v>210</v>
      </c>
    </row>
    <row r="86" spans="14:18" x14ac:dyDescent="0.25">
      <c r="N86" t="s">
        <v>2</v>
      </c>
      <c r="O86" t="s">
        <v>38</v>
      </c>
      <c r="P86" t="s">
        <v>13</v>
      </c>
      <c r="Q86" s="4">
        <v>56</v>
      </c>
      <c r="R86" s="5">
        <v>51</v>
      </c>
    </row>
    <row r="87" spans="14:18" x14ac:dyDescent="0.25">
      <c r="N87" t="s">
        <v>3</v>
      </c>
      <c r="O87" t="s">
        <v>36</v>
      </c>
      <c r="P87" t="s">
        <v>25</v>
      </c>
      <c r="Q87" s="4">
        <v>3339</v>
      </c>
      <c r="R87" s="5">
        <v>39</v>
      </c>
    </row>
    <row r="88" spans="14:18" x14ac:dyDescent="0.25">
      <c r="N88" t="s">
        <v>10</v>
      </c>
      <c r="O88" t="s">
        <v>35</v>
      </c>
      <c r="P88" t="s">
        <v>18</v>
      </c>
      <c r="Q88" s="4">
        <v>3808</v>
      </c>
      <c r="R88" s="5">
        <v>279</v>
      </c>
    </row>
    <row r="89" spans="14:18" x14ac:dyDescent="0.25">
      <c r="N89" t="s">
        <v>10</v>
      </c>
      <c r="O89" t="s">
        <v>38</v>
      </c>
      <c r="P89" t="s">
        <v>13</v>
      </c>
      <c r="Q89" s="4">
        <v>63</v>
      </c>
      <c r="R89" s="5">
        <v>123</v>
      </c>
    </row>
    <row r="90" spans="14:18" x14ac:dyDescent="0.25">
      <c r="N90" t="s">
        <v>2</v>
      </c>
      <c r="O90" t="s">
        <v>39</v>
      </c>
      <c r="P90" t="s">
        <v>27</v>
      </c>
      <c r="Q90" s="4">
        <v>7812</v>
      </c>
      <c r="R90" s="5">
        <v>81</v>
      </c>
    </row>
    <row r="91" spans="14:18" x14ac:dyDescent="0.25">
      <c r="N91" t="s">
        <v>40</v>
      </c>
      <c r="O91" t="s">
        <v>37</v>
      </c>
      <c r="P91" t="s">
        <v>19</v>
      </c>
      <c r="Q91" s="4">
        <v>7693</v>
      </c>
      <c r="R91" s="5">
        <v>21</v>
      </c>
    </row>
    <row r="92" spans="14:18" x14ac:dyDescent="0.25">
      <c r="N92" t="s">
        <v>3</v>
      </c>
      <c r="O92" t="s">
        <v>36</v>
      </c>
      <c r="P92" t="s">
        <v>28</v>
      </c>
      <c r="Q92" s="4">
        <v>973</v>
      </c>
      <c r="R92" s="5">
        <v>162</v>
      </c>
    </row>
    <row r="93" spans="14:18" x14ac:dyDescent="0.25">
      <c r="N93" t="s">
        <v>10</v>
      </c>
      <c r="O93" t="s">
        <v>35</v>
      </c>
      <c r="P93" t="s">
        <v>21</v>
      </c>
      <c r="Q93" s="4">
        <v>567</v>
      </c>
      <c r="R93" s="5">
        <v>228</v>
      </c>
    </row>
    <row r="94" spans="14:18" x14ac:dyDescent="0.25">
      <c r="N94" t="s">
        <v>10</v>
      </c>
      <c r="O94" t="s">
        <v>36</v>
      </c>
      <c r="P94" t="s">
        <v>29</v>
      </c>
      <c r="Q94" s="4">
        <v>2471</v>
      </c>
      <c r="R94" s="5">
        <v>342</v>
      </c>
    </row>
    <row r="95" spans="14:18" x14ac:dyDescent="0.25">
      <c r="N95" t="s">
        <v>5</v>
      </c>
      <c r="O95" t="s">
        <v>38</v>
      </c>
      <c r="P95" t="s">
        <v>13</v>
      </c>
      <c r="Q95" s="4">
        <v>7189</v>
      </c>
      <c r="R95" s="5">
        <v>54</v>
      </c>
    </row>
    <row r="96" spans="14:18" x14ac:dyDescent="0.25">
      <c r="N96" t="s">
        <v>41</v>
      </c>
      <c r="O96" t="s">
        <v>35</v>
      </c>
      <c r="P96" t="s">
        <v>28</v>
      </c>
      <c r="Q96" s="4">
        <v>7455</v>
      </c>
      <c r="R96" s="5">
        <v>216</v>
      </c>
    </row>
    <row r="97" spans="14:18" x14ac:dyDescent="0.25">
      <c r="N97" t="s">
        <v>3</v>
      </c>
      <c r="O97" t="s">
        <v>34</v>
      </c>
      <c r="P97" t="s">
        <v>26</v>
      </c>
      <c r="Q97" s="4">
        <v>3108</v>
      </c>
      <c r="R97" s="5">
        <v>54</v>
      </c>
    </row>
    <row r="98" spans="14:18" x14ac:dyDescent="0.25">
      <c r="N98" t="s">
        <v>6</v>
      </c>
      <c r="O98" t="s">
        <v>38</v>
      </c>
      <c r="P98" t="s">
        <v>25</v>
      </c>
      <c r="Q98" s="4">
        <v>469</v>
      </c>
      <c r="R98" s="5">
        <v>75</v>
      </c>
    </row>
    <row r="99" spans="14:18" x14ac:dyDescent="0.25">
      <c r="N99" t="s">
        <v>9</v>
      </c>
      <c r="O99" t="s">
        <v>37</v>
      </c>
      <c r="P99" t="s">
        <v>23</v>
      </c>
      <c r="Q99" s="4">
        <v>2737</v>
      </c>
      <c r="R99" s="5">
        <v>93</v>
      </c>
    </row>
    <row r="100" spans="14:18" x14ac:dyDescent="0.25">
      <c r="N100" t="s">
        <v>9</v>
      </c>
      <c r="O100" t="s">
        <v>37</v>
      </c>
      <c r="P100" t="s">
        <v>25</v>
      </c>
      <c r="Q100" s="4">
        <v>4305</v>
      </c>
      <c r="R100" s="5">
        <v>156</v>
      </c>
    </row>
    <row r="101" spans="14:18" x14ac:dyDescent="0.25">
      <c r="N101" t="s">
        <v>9</v>
      </c>
      <c r="O101" t="s">
        <v>38</v>
      </c>
      <c r="P101" t="s">
        <v>17</v>
      </c>
      <c r="Q101" s="4">
        <v>2408</v>
      </c>
      <c r="R101" s="5">
        <v>9</v>
      </c>
    </row>
    <row r="102" spans="14:18" x14ac:dyDescent="0.25">
      <c r="N102" t="s">
        <v>3</v>
      </c>
      <c r="O102" t="s">
        <v>36</v>
      </c>
      <c r="P102" t="s">
        <v>19</v>
      </c>
      <c r="Q102" s="4">
        <v>1281</v>
      </c>
      <c r="R102" s="5">
        <v>18</v>
      </c>
    </row>
    <row r="103" spans="14:18" x14ac:dyDescent="0.25">
      <c r="N103" t="s">
        <v>40</v>
      </c>
      <c r="O103" t="s">
        <v>35</v>
      </c>
      <c r="P103" t="s">
        <v>32</v>
      </c>
      <c r="Q103" s="4">
        <v>12348</v>
      </c>
      <c r="R103" s="5">
        <v>234</v>
      </c>
    </row>
    <row r="104" spans="14:18" x14ac:dyDescent="0.25">
      <c r="N104" t="s">
        <v>3</v>
      </c>
      <c r="O104" t="s">
        <v>34</v>
      </c>
      <c r="P104" t="s">
        <v>28</v>
      </c>
      <c r="Q104" s="4">
        <v>3689</v>
      </c>
      <c r="R104" s="5">
        <v>312</v>
      </c>
    </row>
    <row r="105" spans="14:18" x14ac:dyDescent="0.25">
      <c r="N105" t="s">
        <v>7</v>
      </c>
      <c r="O105" t="s">
        <v>36</v>
      </c>
      <c r="P105" t="s">
        <v>19</v>
      </c>
      <c r="Q105" s="4">
        <v>2870</v>
      </c>
      <c r="R105" s="5">
        <v>300</v>
      </c>
    </row>
    <row r="106" spans="14:18" x14ac:dyDescent="0.25">
      <c r="N106" t="s">
        <v>2</v>
      </c>
      <c r="O106" t="s">
        <v>36</v>
      </c>
      <c r="P106" t="s">
        <v>27</v>
      </c>
      <c r="Q106" s="4">
        <v>798</v>
      </c>
      <c r="R106" s="5">
        <v>519</v>
      </c>
    </row>
    <row r="107" spans="14:18" x14ac:dyDescent="0.25">
      <c r="N107" t="s">
        <v>41</v>
      </c>
      <c r="O107" t="s">
        <v>37</v>
      </c>
      <c r="P107" t="s">
        <v>21</v>
      </c>
      <c r="Q107" s="4">
        <v>2933</v>
      </c>
      <c r="R107" s="5">
        <v>9</v>
      </c>
    </row>
    <row r="108" spans="14:18" x14ac:dyDescent="0.25">
      <c r="N108" t="s">
        <v>5</v>
      </c>
      <c r="O108" t="s">
        <v>35</v>
      </c>
      <c r="P108" t="s">
        <v>4</v>
      </c>
      <c r="Q108" s="4">
        <v>2744</v>
      </c>
      <c r="R108" s="5">
        <v>9</v>
      </c>
    </row>
    <row r="109" spans="14:18" x14ac:dyDescent="0.25">
      <c r="N109" t="s">
        <v>40</v>
      </c>
      <c r="O109" t="s">
        <v>36</v>
      </c>
      <c r="P109" t="s">
        <v>33</v>
      </c>
      <c r="Q109" s="4">
        <v>9772</v>
      </c>
      <c r="R109" s="5">
        <v>90</v>
      </c>
    </row>
    <row r="110" spans="14:18" x14ac:dyDescent="0.25">
      <c r="N110" t="s">
        <v>7</v>
      </c>
      <c r="O110" t="s">
        <v>34</v>
      </c>
      <c r="P110" t="s">
        <v>25</v>
      </c>
      <c r="Q110" s="4">
        <v>1568</v>
      </c>
      <c r="R110" s="5">
        <v>96</v>
      </c>
    </row>
    <row r="111" spans="14:18" x14ac:dyDescent="0.25">
      <c r="N111" t="s">
        <v>2</v>
      </c>
      <c r="O111" t="s">
        <v>36</v>
      </c>
      <c r="P111" t="s">
        <v>16</v>
      </c>
      <c r="Q111" s="4">
        <v>11417</v>
      </c>
      <c r="R111" s="5">
        <v>21</v>
      </c>
    </row>
    <row r="112" spans="14:18" x14ac:dyDescent="0.25">
      <c r="N112" t="s">
        <v>40</v>
      </c>
      <c r="O112" t="s">
        <v>34</v>
      </c>
      <c r="P112" t="s">
        <v>26</v>
      </c>
      <c r="Q112" s="4">
        <v>6748</v>
      </c>
      <c r="R112" s="5">
        <v>48</v>
      </c>
    </row>
    <row r="113" spans="14:18" x14ac:dyDescent="0.25">
      <c r="N113" t="s">
        <v>10</v>
      </c>
      <c r="O113" t="s">
        <v>36</v>
      </c>
      <c r="P113" t="s">
        <v>27</v>
      </c>
      <c r="Q113" s="4">
        <v>1407</v>
      </c>
      <c r="R113" s="5">
        <v>72</v>
      </c>
    </row>
    <row r="114" spans="14:18" x14ac:dyDescent="0.25">
      <c r="N114" t="s">
        <v>8</v>
      </c>
      <c r="O114" t="s">
        <v>35</v>
      </c>
      <c r="P114" t="s">
        <v>29</v>
      </c>
      <c r="Q114" s="4">
        <v>2023</v>
      </c>
      <c r="R114" s="5">
        <v>168</v>
      </c>
    </row>
    <row r="115" spans="14:18" x14ac:dyDescent="0.25">
      <c r="N115" t="s">
        <v>5</v>
      </c>
      <c r="O115" t="s">
        <v>39</v>
      </c>
      <c r="P115" t="s">
        <v>26</v>
      </c>
      <c r="Q115" s="4">
        <v>5236</v>
      </c>
      <c r="R115" s="5">
        <v>51</v>
      </c>
    </row>
    <row r="116" spans="14:18" x14ac:dyDescent="0.25">
      <c r="N116" t="s">
        <v>41</v>
      </c>
      <c r="O116" t="s">
        <v>36</v>
      </c>
      <c r="P116" t="s">
        <v>19</v>
      </c>
      <c r="Q116" s="4">
        <v>1925</v>
      </c>
      <c r="R116" s="5">
        <v>192</v>
      </c>
    </row>
    <row r="117" spans="14:18" x14ac:dyDescent="0.25">
      <c r="N117" t="s">
        <v>7</v>
      </c>
      <c r="O117" t="s">
        <v>37</v>
      </c>
      <c r="P117" t="s">
        <v>14</v>
      </c>
      <c r="Q117" s="4">
        <v>6608</v>
      </c>
      <c r="R117" s="5">
        <v>225</v>
      </c>
    </row>
    <row r="118" spans="14:18" x14ac:dyDescent="0.25">
      <c r="N118" t="s">
        <v>6</v>
      </c>
      <c r="O118" t="s">
        <v>34</v>
      </c>
      <c r="P118" t="s">
        <v>26</v>
      </c>
      <c r="Q118" s="4">
        <v>8008</v>
      </c>
      <c r="R118" s="5">
        <v>456</v>
      </c>
    </row>
    <row r="119" spans="14:18" x14ac:dyDescent="0.25">
      <c r="N119" t="s">
        <v>10</v>
      </c>
      <c r="O119" t="s">
        <v>34</v>
      </c>
      <c r="P119" t="s">
        <v>25</v>
      </c>
      <c r="Q119" s="4">
        <v>1428</v>
      </c>
      <c r="R119" s="5">
        <v>93</v>
      </c>
    </row>
    <row r="120" spans="14:18" x14ac:dyDescent="0.25">
      <c r="N120" t="s">
        <v>6</v>
      </c>
      <c r="O120" t="s">
        <v>34</v>
      </c>
      <c r="P120" t="s">
        <v>4</v>
      </c>
      <c r="Q120" s="4">
        <v>525</v>
      </c>
      <c r="R120" s="5">
        <v>48</v>
      </c>
    </row>
    <row r="121" spans="14:18" x14ac:dyDescent="0.25">
      <c r="N121" t="s">
        <v>6</v>
      </c>
      <c r="O121" t="s">
        <v>37</v>
      </c>
      <c r="P121" t="s">
        <v>18</v>
      </c>
      <c r="Q121" s="4">
        <v>1505</v>
      </c>
      <c r="R121" s="5">
        <v>102</v>
      </c>
    </row>
    <row r="122" spans="14:18" x14ac:dyDescent="0.25">
      <c r="N122" t="s">
        <v>7</v>
      </c>
      <c r="O122" t="s">
        <v>35</v>
      </c>
      <c r="P122" t="s">
        <v>30</v>
      </c>
      <c r="Q122" s="4">
        <v>6755</v>
      </c>
      <c r="R122" s="5">
        <v>252</v>
      </c>
    </row>
    <row r="123" spans="14:18" x14ac:dyDescent="0.25">
      <c r="N123" t="s">
        <v>2</v>
      </c>
      <c r="O123" t="s">
        <v>37</v>
      </c>
      <c r="P123" t="s">
        <v>18</v>
      </c>
      <c r="Q123" s="4">
        <v>11571</v>
      </c>
      <c r="R123" s="5">
        <v>138</v>
      </c>
    </row>
    <row r="124" spans="14:18" x14ac:dyDescent="0.25">
      <c r="N124" t="s">
        <v>40</v>
      </c>
      <c r="O124" t="s">
        <v>38</v>
      </c>
      <c r="P124" t="s">
        <v>25</v>
      </c>
      <c r="Q124" s="4">
        <v>2541</v>
      </c>
      <c r="R124" s="5">
        <v>90</v>
      </c>
    </row>
    <row r="125" spans="14:18" x14ac:dyDescent="0.25">
      <c r="N125" t="s">
        <v>41</v>
      </c>
      <c r="O125" t="s">
        <v>37</v>
      </c>
      <c r="P125" t="s">
        <v>30</v>
      </c>
      <c r="Q125" s="4">
        <v>1526</v>
      </c>
      <c r="R125" s="5">
        <v>240</v>
      </c>
    </row>
    <row r="126" spans="14:18" x14ac:dyDescent="0.25">
      <c r="N126" t="s">
        <v>40</v>
      </c>
      <c r="O126" t="s">
        <v>38</v>
      </c>
      <c r="P126" t="s">
        <v>4</v>
      </c>
      <c r="Q126" s="4">
        <v>6125</v>
      </c>
      <c r="R126" s="5">
        <v>102</v>
      </c>
    </row>
    <row r="127" spans="14:18" x14ac:dyDescent="0.25">
      <c r="N127" t="s">
        <v>41</v>
      </c>
      <c r="O127" t="s">
        <v>35</v>
      </c>
      <c r="P127" t="s">
        <v>27</v>
      </c>
      <c r="Q127" s="4">
        <v>847</v>
      </c>
      <c r="R127" s="5">
        <v>129</v>
      </c>
    </row>
    <row r="128" spans="14:18" x14ac:dyDescent="0.25">
      <c r="N128" t="s">
        <v>8</v>
      </c>
      <c r="O128" t="s">
        <v>35</v>
      </c>
      <c r="P128" t="s">
        <v>27</v>
      </c>
      <c r="Q128" s="4">
        <v>4753</v>
      </c>
      <c r="R128" s="5">
        <v>300</v>
      </c>
    </row>
    <row r="129" spans="14:18" x14ac:dyDescent="0.25">
      <c r="N129" t="s">
        <v>6</v>
      </c>
      <c r="O129" t="s">
        <v>38</v>
      </c>
      <c r="P129" t="s">
        <v>33</v>
      </c>
      <c r="Q129" s="4">
        <v>959</v>
      </c>
      <c r="R129" s="5">
        <v>135</v>
      </c>
    </row>
    <row r="130" spans="14:18" x14ac:dyDescent="0.25">
      <c r="N130" t="s">
        <v>7</v>
      </c>
      <c r="O130" t="s">
        <v>35</v>
      </c>
      <c r="P130" t="s">
        <v>24</v>
      </c>
      <c r="Q130" s="4">
        <v>2793</v>
      </c>
      <c r="R130" s="5">
        <v>114</v>
      </c>
    </row>
    <row r="131" spans="14:18" x14ac:dyDescent="0.25">
      <c r="N131" t="s">
        <v>7</v>
      </c>
      <c r="O131" t="s">
        <v>35</v>
      </c>
      <c r="P131" t="s">
        <v>14</v>
      </c>
      <c r="Q131" s="4">
        <v>4606</v>
      </c>
      <c r="R131" s="5">
        <v>63</v>
      </c>
    </row>
    <row r="132" spans="14:18" x14ac:dyDescent="0.25">
      <c r="N132" t="s">
        <v>7</v>
      </c>
      <c r="O132" t="s">
        <v>36</v>
      </c>
      <c r="P132" t="s">
        <v>29</v>
      </c>
      <c r="Q132" s="4">
        <v>5551</v>
      </c>
      <c r="R132" s="5">
        <v>252</v>
      </c>
    </row>
    <row r="133" spans="14:18" x14ac:dyDescent="0.25">
      <c r="N133" t="s">
        <v>10</v>
      </c>
      <c r="O133" t="s">
        <v>36</v>
      </c>
      <c r="P133" t="s">
        <v>32</v>
      </c>
      <c r="Q133" s="4">
        <v>6657</v>
      </c>
      <c r="R133" s="5">
        <v>303</v>
      </c>
    </row>
    <row r="134" spans="14:18" x14ac:dyDescent="0.25">
      <c r="N134" t="s">
        <v>7</v>
      </c>
      <c r="O134" t="s">
        <v>39</v>
      </c>
      <c r="P134" t="s">
        <v>17</v>
      </c>
      <c r="Q134" s="4">
        <v>4438</v>
      </c>
      <c r="R134" s="5">
        <v>246</v>
      </c>
    </row>
    <row r="135" spans="14:18" x14ac:dyDescent="0.25">
      <c r="N135" t="s">
        <v>8</v>
      </c>
      <c r="O135" t="s">
        <v>38</v>
      </c>
      <c r="P135" t="s">
        <v>22</v>
      </c>
      <c r="Q135" s="4">
        <v>168</v>
      </c>
      <c r="R135" s="5">
        <v>84</v>
      </c>
    </row>
    <row r="136" spans="14:18" x14ac:dyDescent="0.25">
      <c r="N136" t="s">
        <v>7</v>
      </c>
      <c r="O136" t="s">
        <v>34</v>
      </c>
      <c r="P136" t="s">
        <v>17</v>
      </c>
      <c r="Q136" s="4">
        <v>7777</v>
      </c>
      <c r="R136" s="5">
        <v>39</v>
      </c>
    </row>
    <row r="137" spans="14:18" x14ac:dyDescent="0.25">
      <c r="N137" t="s">
        <v>5</v>
      </c>
      <c r="O137" t="s">
        <v>36</v>
      </c>
      <c r="P137" t="s">
        <v>17</v>
      </c>
      <c r="Q137" s="4">
        <v>3339</v>
      </c>
      <c r="R137" s="5">
        <v>348</v>
      </c>
    </row>
    <row r="138" spans="14:18" x14ac:dyDescent="0.25">
      <c r="N138" t="s">
        <v>7</v>
      </c>
      <c r="O138" t="s">
        <v>37</v>
      </c>
      <c r="P138" t="s">
        <v>33</v>
      </c>
      <c r="Q138" s="4">
        <v>6391</v>
      </c>
      <c r="R138" s="5">
        <v>48</v>
      </c>
    </row>
    <row r="139" spans="14:18" x14ac:dyDescent="0.25">
      <c r="N139" t="s">
        <v>5</v>
      </c>
      <c r="O139" t="s">
        <v>37</v>
      </c>
      <c r="P139" t="s">
        <v>22</v>
      </c>
      <c r="Q139" s="4">
        <v>518</v>
      </c>
      <c r="R139" s="5">
        <v>75</v>
      </c>
    </row>
    <row r="140" spans="14:18" x14ac:dyDescent="0.25">
      <c r="N140" t="s">
        <v>7</v>
      </c>
      <c r="O140" t="s">
        <v>38</v>
      </c>
      <c r="P140" t="s">
        <v>28</v>
      </c>
      <c r="Q140" s="4">
        <v>5677</v>
      </c>
      <c r="R140" s="5">
        <v>258</v>
      </c>
    </row>
    <row r="141" spans="14:18" x14ac:dyDescent="0.25">
      <c r="N141" t="s">
        <v>6</v>
      </c>
      <c r="O141" t="s">
        <v>39</v>
      </c>
      <c r="P141" t="s">
        <v>17</v>
      </c>
      <c r="Q141" s="4">
        <v>6048</v>
      </c>
      <c r="R141" s="5">
        <v>27</v>
      </c>
    </row>
    <row r="142" spans="14:18" x14ac:dyDescent="0.25">
      <c r="N142" t="s">
        <v>8</v>
      </c>
      <c r="O142" t="s">
        <v>38</v>
      </c>
      <c r="P142" t="s">
        <v>32</v>
      </c>
      <c r="Q142" s="4">
        <v>3752</v>
      </c>
      <c r="R142" s="5">
        <v>213</v>
      </c>
    </row>
    <row r="143" spans="14:18" x14ac:dyDescent="0.25">
      <c r="N143" t="s">
        <v>5</v>
      </c>
      <c r="O143" t="s">
        <v>35</v>
      </c>
      <c r="P143" t="s">
        <v>29</v>
      </c>
      <c r="Q143" s="4">
        <v>4480</v>
      </c>
      <c r="R143" s="5">
        <v>357</v>
      </c>
    </row>
    <row r="144" spans="14:18" x14ac:dyDescent="0.25">
      <c r="N144" t="s">
        <v>9</v>
      </c>
      <c r="O144" t="s">
        <v>37</v>
      </c>
      <c r="P144" t="s">
        <v>4</v>
      </c>
      <c r="Q144" s="4">
        <v>259</v>
      </c>
      <c r="R144" s="5">
        <v>207</v>
      </c>
    </row>
    <row r="145" spans="14:18" x14ac:dyDescent="0.25">
      <c r="N145" t="s">
        <v>8</v>
      </c>
      <c r="O145" t="s">
        <v>37</v>
      </c>
      <c r="P145" t="s">
        <v>30</v>
      </c>
      <c r="Q145" s="4">
        <v>42</v>
      </c>
      <c r="R145" s="5">
        <v>150</v>
      </c>
    </row>
    <row r="146" spans="14:18" x14ac:dyDescent="0.25">
      <c r="N146" t="s">
        <v>41</v>
      </c>
      <c r="O146" t="s">
        <v>36</v>
      </c>
      <c r="P146" t="s">
        <v>26</v>
      </c>
      <c r="Q146" s="4">
        <v>98</v>
      </c>
      <c r="R146" s="5">
        <v>204</v>
      </c>
    </row>
    <row r="147" spans="14:18" x14ac:dyDescent="0.25">
      <c r="N147" t="s">
        <v>7</v>
      </c>
      <c r="O147" t="s">
        <v>35</v>
      </c>
      <c r="P147" t="s">
        <v>27</v>
      </c>
      <c r="Q147" s="4">
        <v>2478</v>
      </c>
      <c r="R147" s="5">
        <v>21</v>
      </c>
    </row>
    <row r="148" spans="14:18" x14ac:dyDescent="0.25">
      <c r="N148" t="s">
        <v>41</v>
      </c>
      <c r="O148" t="s">
        <v>34</v>
      </c>
      <c r="P148" t="s">
        <v>33</v>
      </c>
      <c r="Q148" s="4">
        <v>7847</v>
      </c>
      <c r="R148" s="5">
        <v>174</v>
      </c>
    </row>
    <row r="149" spans="14:18" x14ac:dyDescent="0.25">
      <c r="N149" t="s">
        <v>2</v>
      </c>
      <c r="O149" t="s">
        <v>37</v>
      </c>
      <c r="P149" t="s">
        <v>17</v>
      </c>
      <c r="Q149" s="4">
        <v>9926</v>
      </c>
      <c r="R149" s="5">
        <v>201</v>
      </c>
    </row>
    <row r="150" spans="14:18" x14ac:dyDescent="0.25">
      <c r="N150" t="s">
        <v>8</v>
      </c>
      <c r="O150" t="s">
        <v>38</v>
      </c>
      <c r="P150" t="s">
        <v>13</v>
      </c>
      <c r="Q150" s="4">
        <v>819</v>
      </c>
      <c r="R150" s="5">
        <v>510</v>
      </c>
    </row>
    <row r="151" spans="14:18" x14ac:dyDescent="0.25">
      <c r="N151" t="s">
        <v>6</v>
      </c>
      <c r="O151" t="s">
        <v>39</v>
      </c>
      <c r="P151" t="s">
        <v>29</v>
      </c>
      <c r="Q151" s="4">
        <v>3052</v>
      </c>
      <c r="R151" s="5">
        <v>378</v>
      </c>
    </row>
    <row r="152" spans="14:18" x14ac:dyDescent="0.25">
      <c r="N152" t="s">
        <v>9</v>
      </c>
      <c r="O152" t="s">
        <v>34</v>
      </c>
      <c r="P152" t="s">
        <v>21</v>
      </c>
      <c r="Q152" s="4">
        <v>6832</v>
      </c>
      <c r="R152" s="5">
        <v>27</v>
      </c>
    </row>
    <row r="153" spans="14:18" x14ac:dyDescent="0.25">
      <c r="N153" t="s">
        <v>2</v>
      </c>
      <c r="O153" t="s">
        <v>39</v>
      </c>
      <c r="P153" t="s">
        <v>16</v>
      </c>
      <c r="Q153" s="4">
        <v>2016</v>
      </c>
      <c r="R153" s="5">
        <v>117</v>
      </c>
    </row>
    <row r="154" spans="14:18" x14ac:dyDescent="0.25">
      <c r="N154" t="s">
        <v>6</v>
      </c>
      <c r="O154" t="s">
        <v>38</v>
      </c>
      <c r="P154" t="s">
        <v>21</v>
      </c>
      <c r="Q154" s="4">
        <v>7322</v>
      </c>
      <c r="R154" s="5">
        <v>36</v>
      </c>
    </row>
    <row r="155" spans="14:18" x14ac:dyDescent="0.25">
      <c r="N155" t="s">
        <v>8</v>
      </c>
      <c r="O155" t="s">
        <v>35</v>
      </c>
      <c r="P155" t="s">
        <v>33</v>
      </c>
      <c r="Q155" s="4">
        <v>357</v>
      </c>
      <c r="R155" s="5">
        <v>126</v>
      </c>
    </row>
    <row r="156" spans="14:18" x14ac:dyDescent="0.25">
      <c r="N156" t="s">
        <v>9</v>
      </c>
      <c r="O156" t="s">
        <v>39</v>
      </c>
      <c r="P156" t="s">
        <v>25</v>
      </c>
      <c r="Q156" s="4">
        <v>3192</v>
      </c>
      <c r="R156" s="5">
        <v>72</v>
      </c>
    </row>
    <row r="157" spans="14:18" x14ac:dyDescent="0.25">
      <c r="N157" t="s">
        <v>7</v>
      </c>
      <c r="O157" t="s">
        <v>36</v>
      </c>
      <c r="P157" t="s">
        <v>22</v>
      </c>
      <c r="Q157" s="4">
        <v>8435</v>
      </c>
      <c r="R157" s="5">
        <v>42</v>
      </c>
    </row>
    <row r="158" spans="14:18" x14ac:dyDescent="0.25">
      <c r="N158" t="s">
        <v>40</v>
      </c>
      <c r="O158" t="s">
        <v>39</v>
      </c>
      <c r="P158" t="s">
        <v>29</v>
      </c>
      <c r="Q158" s="4">
        <v>0</v>
      </c>
      <c r="R158" s="5">
        <v>135</v>
      </c>
    </row>
    <row r="159" spans="14:18" x14ac:dyDescent="0.25">
      <c r="N159" t="s">
        <v>7</v>
      </c>
      <c r="O159" t="s">
        <v>34</v>
      </c>
      <c r="P159" t="s">
        <v>24</v>
      </c>
      <c r="Q159" s="4">
        <v>8862</v>
      </c>
      <c r="R159" s="5">
        <v>189</v>
      </c>
    </row>
    <row r="160" spans="14:18" x14ac:dyDescent="0.25">
      <c r="N160" t="s">
        <v>6</v>
      </c>
      <c r="O160" t="s">
        <v>37</v>
      </c>
      <c r="P160" t="s">
        <v>28</v>
      </c>
      <c r="Q160" s="4">
        <v>3556</v>
      </c>
      <c r="R160" s="5">
        <v>459</v>
      </c>
    </row>
    <row r="161" spans="14:18" x14ac:dyDescent="0.25">
      <c r="N161" t="s">
        <v>5</v>
      </c>
      <c r="O161" t="s">
        <v>34</v>
      </c>
      <c r="P161" t="s">
        <v>15</v>
      </c>
      <c r="Q161" s="4">
        <v>7280</v>
      </c>
      <c r="R161" s="5">
        <v>201</v>
      </c>
    </row>
    <row r="162" spans="14:18" x14ac:dyDescent="0.25">
      <c r="N162" t="s">
        <v>6</v>
      </c>
      <c r="O162" t="s">
        <v>34</v>
      </c>
      <c r="P162" t="s">
        <v>30</v>
      </c>
      <c r="Q162" s="4">
        <v>3402</v>
      </c>
      <c r="R162" s="5">
        <v>366</v>
      </c>
    </row>
    <row r="163" spans="14:18" x14ac:dyDescent="0.25">
      <c r="N163" t="s">
        <v>3</v>
      </c>
      <c r="O163" t="s">
        <v>37</v>
      </c>
      <c r="P163" t="s">
        <v>29</v>
      </c>
      <c r="Q163" s="4">
        <v>4592</v>
      </c>
      <c r="R163" s="5">
        <v>324</v>
      </c>
    </row>
    <row r="164" spans="14:18" x14ac:dyDescent="0.25">
      <c r="N164" t="s">
        <v>9</v>
      </c>
      <c r="O164" t="s">
        <v>35</v>
      </c>
      <c r="P164" t="s">
        <v>15</v>
      </c>
      <c r="Q164" s="4">
        <v>7833</v>
      </c>
      <c r="R164" s="5">
        <v>243</v>
      </c>
    </row>
    <row r="165" spans="14:18" x14ac:dyDescent="0.25">
      <c r="N165" t="s">
        <v>2</v>
      </c>
      <c r="O165" t="s">
        <v>39</v>
      </c>
      <c r="P165" t="s">
        <v>21</v>
      </c>
      <c r="Q165" s="4">
        <v>7651</v>
      </c>
      <c r="R165" s="5">
        <v>213</v>
      </c>
    </row>
    <row r="166" spans="14:18" x14ac:dyDescent="0.25">
      <c r="N166" t="s">
        <v>40</v>
      </c>
      <c r="O166" t="s">
        <v>35</v>
      </c>
      <c r="P166" t="s">
        <v>30</v>
      </c>
      <c r="Q166" s="4">
        <v>2275</v>
      </c>
      <c r="R166" s="5">
        <v>447</v>
      </c>
    </row>
    <row r="167" spans="14:18" x14ac:dyDescent="0.25">
      <c r="N167" t="s">
        <v>40</v>
      </c>
      <c r="O167" t="s">
        <v>38</v>
      </c>
      <c r="P167" t="s">
        <v>13</v>
      </c>
      <c r="Q167" s="4">
        <v>5670</v>
      </c>
      <c r="R167" s="5">
        <v>297</v>
      </c>
    </row>
    <row r="168" spans="14:18" x14ac:dyDescent="0.25">
      <c r="N168" t="s">
        <v>7</v>
      </c>
      <c r="O168" t="s">
        <v>35</v>
      </c>
      <c r="P168" t="s">
        <v>16</v>
      </c>
      <c r="Q168" s="4">
        <v>2135</v>
      </c>
      <c r="R168" s="5">
        <v>27</v>
      </c>
    </row>
    <row r="169" spans="14:18" x14ac:dyDescent="0.25">
      <c r="N169" t="s">
        <v>40</v>
      </c>
      <c r="O169" t="s">
        <v>34</v>
      </c>
      <c r="P169" t="s">
        <v>23</v>
      </c>
      <c r="Q169" s="4">
        <v>2779</v>
      </c>
      <c r="R169" s="5">
        <v>75</v>
      </c>
    </row>
    <row r="170" spans="14:18" x14ac:dyDescent="0.25">
      <c r="N170" t="s">
        <v>10</v>
      </c>
      <c r="O170" t="s">
        <v>39</v>
      </c>
      <c r="P170" t="s">
        <v>33</v>
      </c>
      <c r="Q170" s="4">
        <v>12950</v>
      </c>
      <c r="R170" s="5">
        <v>30</v>
      </c>
    </row>
    <row r="171" spans="14:18" x14ac:dyDescent="0.25">
      <c r="N171" t="s">
        <v>7</v>
      </c>
      <c r="O171" t="s">
        <v>36</v>
      </c>
      <c r="P171" t="s">
        <v>18</v>
      </c>
      <c r="Q171" s="4">
        <v>2646</v>
      </c>
      <c r="R171" s="5">
        <v>177</v>
      </c>
    </row>
    <row r="172" spans="14:18" x14ac:dyDescent="0.25">
      <c r="N172" t="s">
        <v>40</v>
      </c>
      <c r="O172" t="s">
        <v>34</v>
      </c>
      <c r="P172" t="s">
        <v>33</v>
      </c>
      <c r="Q172" s="4">
        <v>3794</v>
      </c>
      <c r="R172" s="5">
        <v>159</v>
      </c>
    </row>
    <row r="173" spans="14:18" x14ac:dyDescent="0.25">
      <c r="N173" t="s">
        <v>3</v>
      </c>
      <c r="O173" t="s">
        <v>35</v>
      </c>
      <c r="P173" t="s">
        <v>33</v>
      </c>
      <c r="Q173" s="4">
        <v>819</v>
      </c>
      <c r="R173" s="5">
        <v>306</v>
      </c>
    </row>
    <row r="174" spans="14:18" x14ac:dyDescent="0.25">
      <c r="N174" t="s">
        <v>3</v>
      </c>
      <c r="O174" t="s">
        <v>34</v>
      </c>
      <c r="P174" t="s">
        <v>20</v>
      </c>
      <c r="Q174" s="4">
        <v>2583</v>
      </c>
      <c r="R174" s="5">
        <v>18</v>
      </c>
    </row>
    <row r="175" spans="14:18" x14ac:dyDescent="0.25">
      <c r="N175" t="s">
        <v>7</v>
      </c>
      <c r="O175" t="s">
        <v>35</v>
      </c>
      <c r="P175" t="s">
        <v>19</v>
      </c>
      <c r="Q175" s="4">
        <v>4585</v>
      </c>
      <c r="R175" s="5">
        <v>240</v>
      </c>
    </row>
    <row r="176" spans="14:18" x14ac:dyDescent="0.25">
      <c r="N176" t="s">
        <v>5</v>
      </c>
      <c r="O176" t="s">
        <v>34</v>
      </c>
      <c r="P176" t="s">
        <v>33</v>
      </c>
      <c r="Q176" s="4">
        <v>1652</v>
      </c>
      <c r="R176" s="5">
        <v>93</v>
      </c>
    </row>
    <row r="177" spans="14:18" x14ac:dyDescent="0.25">
      <c r="N177" t="s">
        <v>10</v>
      </c>
      <c r="O177" t="s">
        <v>34</v>
      </c>
      <c r="P177" t="s">
        <v>26</v>
      </c>
      <c r="Q177" s="4">
        <v>4991</v>
      </c>
      <c r="R177" s="5">
        <v>9</v>
      </c>
    </row>
    <row r="178" spans="14:18" x14ac:dyDescent="0.25">
      <c r="N178" t="s">
        <v>8</v>
      </c>
      <c r="O178" t="s">
        <v>34</v>
      </c>
      <c r="P178" t="s">
        <v>16</v>
      </c>
      <c r="Q178" s="4">
        <v>2009</v>
      </c>
      <c r="R178" s="5">
        <v>219</v>
      </c>
    </row>
    <row r="179" spans="14:18" x14ac:dyDescent="0.25">
      <c r="N179" t="s">
        <v>2</v>
      </c>
      <c r="O179" t="s">
        <v>39</v>
      </c>
      <c r="P179" t="s">
        <v>22</v>
      </c>
      <c r="Q179" s="4">
        <v>1568</v>
      </c>
      <c r="R179" s="5">
        <v>141</v>
      </c>
    </row>
    <row r="180" spans="14:18" x14ac:dyDescent="0.25">
      <c r="N180" t="s">
        <v>41</v>
      </c>
      <c r="O180" t="s">
        <v>37</v>
      </c>
      <c r="P180" t="s">
        <v>20</v>
      </c>
      <c r="Q180" s="4">
        <v>3388</v>
      </c>
      <c r="R180" s="5">
        <v>123</v>
      </c>
    </row>
    <row r="181" spans="14:18" x14ac:dyDescent="0.25">
      <c r="N181" t="s">
        <v>40</v>
      </c>
      <c r="O181" t="s">
        <v>38</v>
      </c>
      <c r="P181" t="s">
        <v>24</v>
      </c>
      <c r="Q181" s="4">
        <v>623</v>
      </c>
      <c r="R181" s="5">
        <v>51</v>
      </c>
    </row>
    <row r="182" spans="14:18" x14ac:dyDescent="0.25">
      <c r="N182" t="s">
        <v>6</v>
      </c>
      <c r="O182" t="s">
        <v>36</v>
      </c>
      <c r="P182" t="s">
        <v>4</v>
      </c>
      <c r="Q182" s="4">
        <v>10073</v>
      </c>
      <c r="R182" s="5">
        <v>120</v>
      </c>
    </row>
    <row r="183" spans="14:18" x14ac:dyDescent="0.25">
      <c r="N183" t="s">
        <v>8</v>
      </c>
      <c r="O183" t="s">
        <v>39</v>
      </c>
      <c r="P183" t="s">
        <v>26</v>
      </c>
      <c r="Q183" s="4">
        <v>1561</v>
      </c>
      <c r="R183" s="5">
        <v>27</v>
      </c>
    </row>
    <row r="184" spans="14:18" x14ac:dyDescent="0.25">
      <c r="N184" t="s">
        <v>9</v>
      </c>
      <c r="O184" t="s">
        <v>36</v>
      </c>
      <c r="P184" t="s">
        <v>27</v>
      </c>
      <c r="Q184" s="4">
        <v>11522</v>
      </c>
      <c r="R184" s="5">
        <v>204</v>
      </c>
    </row>
    <row r="185" spans="14:18" x14ac:dyDescent="0.25">
      <c r="N185" t="s">
        <v>6</v>
      </c>
      <c r="O185" t="s">
        <v>38</v>
      </c>
      <c r="P185" t="s">
        <v>13</v>
      </c>
      <c r="Q185" s="4">
        <v>2317</v>
      </c>
      <c r="R185" s="5">
        <v>123</v>
      </c>
    </row>
    <row r="186" spans="14:18" x14ac:dyDescent="0.25">
      <c r="N186" t="s">
        <v>10</v>
      </c>
      <c r="O186" t="s">
        <v>37</v>
      </c>
      <c r="P186" t="s">
        <v>28</v>
      </c>
      <c r="Q186" s="4">
        <v>3059</v>
      </c>
      <c r="R186" s="5">
        <v>27</v>
      </c>
    </row>
    <row r="187" spans="14:18" x14ac:dyDescent="0.25">
      <c r="N187" t="s">
        <v>41</v>
      </c>
      <c r="O187" t="s">
        <v>37</v>
      </c>
      <c r="P187" t="s">
        <v>26</v>
      </c>
      <c r="Q187" s="4">
        <v>2324</v>
      </c>
      <c r="R187" s="5">
        <v>177</v>
      </c>
    </row>
    <row r="188" spans="14:18" x14ac:dyDescent="0.25">
      <c r="N188" t="s">
        <v>3</v>
      </c>
      <c r="O188" t="s">
        <v>39</v>
      </c>
      <c r="P188" t="s">
        <v>26</v>
      </c>
      <c r="Q188" s="4">
        <v>4956</v>
      </c>
      <c r="R188" s="5">
        <v>171</v>
      </c>
    </row>
    <row r="189" spans="14:18" x14ac:dyDescent="0.25">
      <c r="N189" t="s">
        <v>10</v>
      </c>
      <c r="O189" t="s">
        <v>34</v>
      </c>
      <c r="P189" t="s">
        <v>19</v>
      </c>
      <c r="Q189" s="4">
        <v>5355</v>
      </c>
      <c r="R189" s="5">
        <v>204</v>
      </c>
    </row>
    <row r="190" spans="14:18" x14ac:dyDescent="0.25">
      <c r="N190" t="s">
        <v>3</v>
      </c>
      <c r="O190" t="s">
        <v>34</v>
      </c>
      <c r="P190" t="s">
        <v>14</v>
      </c>
      <c r="Q190" s="4">
        <v>7259</v>
      </c>
      <c r="R190" s="5">
        <v>276</v>
      </c>
    </row>
    <row r="191" spans="14:18" x14ac:dyDescent="0.25">
      <c r="N191" t="s">
        <v>8</v>
      </c>
      <c r="O191" t="s">
        <v>37</v>
      </c>
      <c r="P191" t="s">
        <v>26</v>
      </c>
      <c r="Q191" s="4">
        <v>6279</v>
      </c>
      <c r="R191" s="5">
        <v>45</v>
      </c>
    </row>
    <row r="192" spans="14:18" x14ac:dyDescent="0.25">
      <c r="N192" t="s">
        <v>40</v>
      </c>
      <c r="O192" t="s">
        <v>38</v>
      </c>
      <c r="P192" t="s">
        <v>29</v>
      </c>
      <c r="Q192" s="4">
        <v>2541</v>
      </c>
      <c r="R192" s="5">
        <v>45</v>
      </c>
    </row>
    <row r="193" spans="14:18" x14ac:dyDescent="0.25">
      <c r="N193" t="s">
        <v>6</v>
      </c>
      <c r="O193" t="s">
        <v>35</v>
      </c>
      <c r="P193" t="s">
        <v>27</v>
      </c>
      <c r="Q193" s="4">
        <v>3864</v>
      </c>
      <c r="R193" s="5">
        <v>177</v>
      </c>
    </row>
    <row r="194" spans="14:18" x14ac:dyDescent="0.25">
      <c r="N194" t="s">
        <v>5</v>
      </c>
      <c r="O194" t="s">
        <v>36</v>
      </c>
      <c r="P194" t="s">
        <v>13</v>
      </c>
      <c r="Q194" s="4">
        <v>6146</v>
      </c>
      <c r="R194" s="5">
        <v>63</v>
      </c>
    </row>
    <row r="195" spans="14:18" x14ac:dyDescent="0.25">
      <c r="N195" t="s">
        <v>9</v>
      </c>
      <c r="O195" t="s">
        <v>39</v>
      </c>
      <c r="P195" t="s">
        <v>18</v>
      </c>
      <c r="Q195" s="4">
        <v>2639</v>
      </c>
      <c r="R195" s="5">
        <v>204</v>
      </c>
    </row>
    <row r="196" spans="14:18" x14ac:dyDescent="0.25">
      <c r="N196" t="s">
        <v>8</v>
      </c>
      <c r="O196" t="s">
        <v>37</v>
      </c>
      <c r="P196" t="s">
        <v>22</v>
      </c>
      <c r="Q196" s="4">
        <v>1890</v>
      </c>
      <c r="R196" s="5">
        <v>195</v>
      </c>
    </row>
    <row r="197" spans="14:18" x14ac:dyDescent="0.25">
      <c r="N197" t="s">
        <v>7</v>
      </c>
      <c r="O197" t="s">
        <v>34</v>
      </c>
      <c r="P197" t="s">
        <v>14</v>
      </c>
      <c r="Q197" s="4">
        <v>1932</v>
      </c>
      <c r="R197" s="5">
        <v>369</v>
      </c>
    </row>
    <row r="198" spans="14:18" x14ac:dyDescent="0.25">
      <c r="N198" t="s">
        <v>3</v>
      </c>
      <c r="O198" t="s">
        <v>34</v>
      </c>
      <c r="P198" t="s">
        <v>25</v>
      </c>
      <c r="Q198" s="4">
        <v>6300</v>
      </c>
      <c r="R198" s="5">
        <v>42</v>
      </c>
    </row>
    <row r="199" spans="14:18" x14ac:dyDescent="0.25">
      <c r="N199" t="s">
        <v>6</v>
      </c>
      <c r="O199" t="s">
        <v>37</v>
      </c>
      <c r="P199" t="s">
        <v>30</v>
      </c>
      <c r="Q199" s="4">
        <v>560</v>
      </c>
      <c r="R199" s="5">
        <v>81</v>
      </c>
    </row>
    <row r="200" spans="14:18" x14ac:dyDescent="0.25">
      <c r="N200" t="s">
        <v>9</v>
      </c>
      <c r="O200" t="s">
        <v>37</v>
      </c>
      <c r="P200" t="s">
        <v>26</v>
      </c>
      <c r="Q200" s="4">
        <v>2856</v>
      </c>
      <c r="R200" s="5">
        <v>246</v>
      </c>
    </row>
    <row r="201" spans="14:18" x14ac:dyDescent="0.25">
      <c r="N201" t="s">
        <v>9</v>
      </c>
      <c r="O201" t="s">
        <v>34</v>
      </c>
      <c r="P201" t="s">
        <v>17</v>
      </c>
      <c r="Q201" s="4">
        <v>707</v>
      </c>
      <c r="R201" s="5">
        <v>174</v>
      </c>
    </row>
    <row r="202" spans="14:18" x14ac:dyDescent="0.25">
      <c r="N202" t="s">
        <v>8</v>
      </c>
      <c r="O202" t="s">
        <v>35</v>
      </c>
      <c r="P202" t="s">
        <v>30</v>
      </c>
      <c r="Q202" s="4">
        <v>3598</v>
      </c>
      <c r="R202" s="5">
        <v>81</v>
      </c>
    </row>
    <row r="203" spans="14:18" x14ac:dyDescent="0.25">
      <c r="N203" t="s">
        <v>40</v>
      </c>
      <c r="O203" t="s">
        <v>35</v>
      </c>
      <c r="P203" t="s">
        <v>22</v>
      </c>
      <c r="Q203" s="4">
        <v>6853</v>
      </c>
      <c r="R203" s="5">
        <v>372</v>
      </c>
    </row>
    <row r="204" spans="14:18" x14ac:dyDescent="0.25">
      <c r="N204" t="s">
        <v>40</v>
      </c>
      <c r="O204" t="s">
        <v>35</v>
      </c>
      <c r="P204" t="s">
        <v>16</v>
      </c>
      <c r="Q204" s="4">
        <v>4725</v>
      </c>
      <c r="R204" s="5">
        <v>174</v>
      </c>
    </row>
    <row r="205" spans="14:18" x14ac:dyDescent="0.25">
      <c r="N205" t="s">
        <v>41</v>
      </c>
      <c r="O205" t="s">
        <v>36</v>
      </c>
      <c r="P205" t="s">
        <v>32</v>
      </c>
      <c r="Q205" s="4">
        <v>10304</v>
      </c>
      <c r="R205" s="5">
        <v>84</v>
      </c>
    </row>
    <row r="206" spans="14:18" x14ac:dyDescent="0.25">
      <c r="N206" t="s">
        <v>41</v>
      </c>
      <c r="O206" t="s">
        <v>34</v>
      </c>
      <c r="P206" t="s">
        <v>16</v>
      </c>
      <c r="Q206" s="4">
        <v>1274</v>
      </c>
      <c r="R206" s="5">
        <v>225</v>
      </c>
    </row>
    <row r="207" spans="14:18" x14ac:dyDescent="0.25">
      <c r="N207" t="s">
        <v>5</v>
      </c>
      <c r="O207" t="s">
        <v>36</v>
      </c>
      <c r="P207" t="s">
        <v>30</v>
      </c>
      <c r="Q207" s="4">
        <v>1526</v>
      </c>
      <c r="R207" s="5">
        <v>105</v>
      </c>
    </row>
    <row r="208" spans="14:18" x14ac:dyDescent="0.25">
      <c r="N208" t="s">
        <v>40</v>
      </c>
      <c r="O208" t="s">
        <v>39</v>
      </c>
      <c r="P208" t="s">
        <v>28</v>
      </c>
      <c r="Q208" s="4">
        <v>3101</v>
      </c>
      <c r="R208" s="5">
        <v>225</v>
      </c>
    </row>
    <row r="209" spans="14:18" x14ac:dyDescent="0.25">
      <c r="N209" t="s">
        <v>2</v>
      </c>
      <c r="O209" t="s">
        <v>37</v>
      </c>
      <c r="P209" t="s">
        <v>14</v>
      </c>
      <c r="Q209" s="4">
        <v>1057</v>
      </c>
      <c r="R209" s="5">
        <v>54</v>
      </c>
    </row>
    <row r="210" spans="14:18" x14ac:dyDescent="0.25">
      <c r="N210" t="s">
        <v>7</v>
      </c>
      <c r="O210" t="s">
        <v>37</v>
      </c>
      <c r="P210" t="s">
        <v>26</v>
      </c>
      <c r="Q210" s="4">
        <v>5306</v>
      </c>
      <c r="R210" s="5">
        <v>0</v>
      </c>
    </row>
    <row r="211" spans="14:18" x14ac:dyDescent="0.25">
      <c r="N211" t="s">
        <v>5</v>
      </c>
      <c r="O211" t="s">
        <v>39</v>
      </c>
      <c r="P211" t="s">
        <v>24</v>
      </c>
      <c r="Q211" s="4">
        <v>4018</v>
      </c>
      <c r="R211" s="5">
        <v>171</v>
      </c>
    </row>
    <row r="212" spans="14:18" x14ac:dyDescent="0.25">
      <c r="N212" t="s">
        <v>9</v>
      </c>
      <c r="O212" t="s">
        <v>34</v>
      </c>
      <c r="P212" t="s">
        <v>16</v>
      </c>
      <c r="Q212" s="4">
        <v>938</v>
      </c>
      <c r="R212" s="5">
        <v>189</v>
      </c>
    </row>
    <row r="213" spans="14:18" x14ac:dyDescent="0.25">
      <c r="N213" t="s">
        <v>7</v>
      </c>
      <c r="O213" t="s">
        <v>38</v>
      </c>
      <c r="P213" t="s">
        <v>18</v>
      </c>
      <c r="Q213" s="4">
        <v>1778</v>
      </c>
      <c r="R213" s="5">
        <v>270</v>
      </c>
    </row>
    <row r="214" spans="14:18" x14ac:dyDescent="0.25">
      <c r="N214" t="s">
        <v>6</v>
      </c>
      <c r="O214" t="s">
        <v>39</v>
      </c>
      <c r="P214" t="s">
        <v>30</v>
      </c>
      <c r="Q214" s="4">
        <v>1638</v>
      </c>
      <c r="R214" s="5">
        <v>63</v>
      </c>
    </row>
    <row r="215" spans="14:18" x14ac:dyDescent="0.25">
      <c r="N215" t="s">
        <v>41</v>
      </c>
      <c r="O215" t="s">
        <v>38</v>
      </c>
      <c r="P215" t="s">
        <v>25</v>
      </c>
      <c r="Q215" s="4">
        <v>154</v>
      </c>
      <c r="R215" s="5">
        <v>21</v>
      </c>
    </row>
    <row r="216" spans="14:18" x14ac:dyDescent="0.25">
      <c r="N216" t="s">
        <v>7</v>
      </c>
      <c r="O216" t="s">
        <v>37</v>
      </c>
      <c r="P216" t="s">
        <v>22</v>
      </c>
      <c r="Q216" s="4">
        <v>9835</v>
      </c>
      <c r="R216" s="5">
        <v>207</v>
      </c>
    </row>
    <row r="217" spans="14:18" x14ac:dyDescent="0.25">
      <c r="N217" t="s">
        <v>9</v>
      </c>
      <c r="O217" t="s">
        <v>37</v>
      </c>
      <c r="P217" t="s">
        <v>20</v>
      </c>
      <c r="Q217" s="4">
        <v>7273</v>
      </c>
      <c r="R217" s="5">
        <v>96</v>
      </c>
    </row>
    <row r="218" spans="14:18" x14ac:dyDescent="0.25">
      <c r="N218" t="s">
        <v>5</v>
      </c>
      <c r="O218" t="s">
        <v>39</v>
      </c>
      <c r="P218" t="s">
        <v>22</v>
      </c>
      <c r="Q218" s="4">
        <v>6909</v>
      </c>
      <c r="R218" s="5">
        <v>81</v>
      </c>
    </row>
    <row r="219" spans="14:18" x14ac:dyDescent="0.25">
      <c r="N219" t="s">
        <v>9</v>
      </c>
      <c r="O219" t="s">
        <v>39</v>
      </c>
      <c r="P219" t="s">
        <v>24</v>
      </c>
      <c r="Q219" s="4">
        <v>3920</v>
      </c>
      <c r="R219" s="5">
        <v>306</v>
      </c>
    </row>
    <row r="220" spans="14:18" x14ac:dyDescent="0.25">
      <c r="N220" t="s">
        <v>10</v>
      </c>
      <c r="O220" t="s">
        <v>39</v>
      </c>
      <c r="P220" t="s">
        <v>21</v>
      </c>
      <c r="Q220" s="4">
        <v>4858</v>
      </c>
      <c r="R220" s="5">
        <v>279</v>
      </c>
    </row>
    <row r="221" spans="14:18" x14ac:dyDescent="0.25">
      <c r="N221" t="s">
        <v>2</v>
      </c>
      <c r="O221" t="s">
        <v>38</v>
      </c>
      <c r="P221" t="s">
        <v>4</v>
      </c>
      <c r="Q221" s="4">
        <v>3549</v>
      </c>
      <c r="R221" s="5">
        <v>3</v>
      </c>
    </row>
    <row r="222" spans="14:18" x14ac:dyDescent="0.25">
      <c r="N222" t="s">
        <v>7</v>
      </c>
      <c r="O222" t="s">
        <v>39</v>
      </c>
      <c r="P222" t="s">
        <v>27</v>
      </c>
      <c r="Q222" s="4">
        <v>966</v>
      </c>
      <c r="R222" s="5">
        <v>198</v>
      </c>
    </row>
    <row r="223" spans="14:18" x14ac:dyDescent="0.25">
      <c r="N223" t="s">
        <v>5</v>
      </c>
      <c r="O223" t="s">
        <v>39</v>
      </c>
      <c r="P223" t="s">
        <v>18</v>
      </c>
      <c r="Q223" s="4">
        <v>385</v>
      </c>
      <c r="R223" s="5">
        <v>249</v>
      </c>
    </row>
    <row r="224" spans="14:18" x14ac:dyDescent="0.25">
      <c r="N224" t="s">
        <v>6</v>
      </c>
      <c r="O224" t="s">
        <v>34</v>
      </c>
      <c r="P224" t="s">
        <v>16</v>
      </c>
      <c r="Q224" s="4">
        <v>2219</v>
      </c>
      <c r="R224" s="5">
        <v>75</v>
      </c>
    </row>
    <row r="225" spans="14:18" x14ac:dyDescent="0.25">
      <c r="N225" t="s">
        <v>9</v>
      </c>
      <c r="O225" t="s">
        <v>36</v>
      </c>
      <c r="P225" t="s">
        <v>32</v>
      </c>
      <c r="Q225" s="4">
        <v>2954</v>
      </c>
      <c r="R225" s="5">
        <v>189</v>
      </c>
    </row>
    <row r="226" spans="14:18" x14ac:dyDescent="0.25">
      <c r="N226" t="s">
        <v>7</v>
      </c>
      <c r="O226" t="s">
        <v>36</v>
      </c>
      <c r="P226" t="s">
        <v>32</v>
      </c>
      <c r="Q226" s="4">
        <v>280</v>
      </c>
      <c r="R226" s="5">
        <v>87</v>
      </c>
    </row>
    <row r="227" spans="14:18" x14ac:dyDescent="0.25">
      <c r="N227" t="s">
        <v>41</v>
      </c>
      <c r="O227" t="s">
        <v>36</v>
      </c>
      <c r="P227" t="s">
        <v>30</v>
      </c>
      <c r="Q227" s="4">
        <v>6118</v>
      </c>
      <c r="R227" s="5">
        <v>174</v>
      </c>
    </row>
    <row r="228" spans="14:18" x14ac:dyDescent="0.25">
      <c r="N228" t="s">
        <v>2</v>
      </c>
      <c r="O228" t="s">
        <v>39</v>
      </c>
      <c r="P228" t="s">
        <v>15</v>
      </c>
      <c r="Q228" s="4">
        <v>4802</v>
      </c>
      <c r="R228" s="5">
        <v>36</v>
      </c>
    </row>
    <row r="229" spans="14:18" x14ac:dyDescent="0.25">
      <c r="N229" t="s">
        <v>9</v>
      </c>
      <c r="O229" t="s">
        <v>38</v>
      </c>
      <c r="P229" t="s">
        <v>24</v>
      </c>
      <c r="Q229" s="4">
        <v>4137</v>
      </c>
      <c r="R229" s="5">
        <v>60</v>
      </c>
    </row>
    <row r="230" spans="14:18" x14ac:dyDescent="0.25">
      <c r="N230" t="s">
        <v>3</v>
      </c>
      <c r="O230" t="s">
        <v>35</v>
      </c>
      <c r="P230" t="s">
        <v>23</v>
      </c>
      <c r="Q230" s="4">
        <v>2023</v>
      </c>
      <c r="R230" s="5">
        <v>78</v>
      </c>
    </row>
    <row r="231" spans="14:18" x14ac:dyDescent="0.25">
      <c r="N231" t="s">
        <v>9</v>
      </c>
      <c r="O231" t="s">
        <v>36</v>
      </c>
      <c r="P231" t="s">
        <v>30</v>
      </c>
      <c r="Q231" s="4">
        <v>9051</v>
      </c>
      <c r="R231" s="5">
        <v>57</v>
      </c>
    </row>
    <row r="232" spans="14:18" x14ac:dyDescent="0.25">
      <c r="N232" t="s">
        <v>9</v>
      </c>
      <c r="O232" t="s">
        <v>37</v>
      </c>
      <c r="P232" t="s">
        <v>28</v>
      </c>
      <c r="Q232" s="4">
        <v>2919</v>
      </c>
      <c r="R232" s="5">
        <v>45</v>
      </c>
    </row>
    <row r="233" spans="14:18" x14ac:dyDescent="0.25">
      <c r="N233" t="s">
        <v>41</v>
      </c>
      <c r="O233" t="s">
        <v>38</v>
      </c>
      <c r="P233" t="s">
        <v>22</v>
      </c>
      <c r="Q233" s="4">
        <v>5915</v>
      </c>
      <c r="R233" s="5">
        <v>3</v>
      </c>
    </row>
    <row r="234" spans="14:18" x14ac:dyDescent="0.25">
      <c r="N234" t="s">
        <v>10</v>
      </c>
      <c r="O234" t="s">
        <v>35</v>
      </c>
      <c r="P234" t="s">
        <v>15</v>
      </c>
      <c r="Q234" s="4">
        <v>2562</v>
      </c>
      <c r="R234" s="5">
        <v>6</v>
      </c>
    </row>
    <row r="235" spans="14:18" x14ac:dyDescent="0.25">
      <c r="N235" t="s">
        <v>5</v>
      </c>
      <c r="O235" t="s">
        <v>37</v>
      </c>
      <c r="P235" t="s">
        <v>25</v>
      </c>
      <c r="Q235" s="4">
        <v>8813</v>
      </c>
      <c r="R235" s="5">
        <v>21</v>
      </c>
    </row>
    <row r="236" spans="14:18" x14ac:dyDescent="0.25">
      <c r="N236" t="s">
        <v>5</v>
      </c>
      <c r="O236" t="s">
        <v>36</v>
      </c>
      <c r="P236" t="s">
        <v>18</v>
      </c>
      <c r="Q236" s="4">
        <v>6111</v>
      </c>
      <c r="R236" s="5">
        <v>3</v>
      </c>
    </row>
    <row r="237" spans="14:18" x14ac:dyDescent="0.25">
      <c r="N237" t="s">
        <v>8</v>
      </c>
      <c r="O237" t="s">
        <v>34</v>
      </c>
      <c r="P237" t="s">
        <v>31</v>
      </c>
      <c r="Q237" s="4">
        <v>3507</v>
      </c>
      <c r="R237" s="5">
        <v>288</v>
      </c>
    </row>
    <row r="238" spans="14:18" x14ac:dyDescent="0.25">
      <c r="N238" t="s">
        <v>6</v>
      </c>
      <c r="O238" t="s">
        <v>36</v>
      </c>
      <c r="P238" t="s">
        <v>13</v>
      </c>
      <c r="Q238" s="4">
        <v>4319</v>
      </c>
      <c r="R238" s="5">
        <v>30</v>
      </c>
    </row>
    <row r="239" spans="14:18" x14ac:dyDescent="0.25">
      <c r="N239" t="s">
        <v>40</v>
      </c>
      <c r="O239" t="s">
        <v>38</v>
      </c>
      <c r="P239" t="s">
        <v>26</v>
      </c>
      <c r="Q239" s="4">
        <v>609</v>
      </c>
      <c r="R239" s="5">
        <v>87</v>
      </c>
    </row>
    <row r="240" spans="14:18" x14ac:dyDescent="0.25">
      <c r="N240" t="s">
        <v>40</v>
      </c>
      <c r="O240" t="s">
        <v>39</v>
      </c>
      <c r="P240" t="s">
        <v>27</v>
      </c>
      <c r="Q240" s="4">
        <v>6370</v>
      </c>
      <c r="R240" s="5">
        <v>30</v>
      </c>
    </row>
    <row r="241" spans="14:18" x14ac:dyDescent="0.25">
      <c r="N241" t="s">
        <v>5</v>
      </c>
      <c r="O241" t="s">
        <v>38</v>
      </c>
      <c r="P241" t="s">
        <v>19</v>
      </c>
      <c r="Q241" s="4">
        <v>5474</v>
      </c>
      <c r="R241" s="5">
        <v>168</v>
      </c>
    </row>
    <row r="242" spans="14:18" x14ac:dyDescent="0.25">
      <c r="N242" t="s">
        <v>40</v>
      </c>
      <c r="O242" t="s">
        <v>36</v>
      </c>
      <c r="P242" t="s">
        <v>27</v>
      </c>
      <c r="Q242" s="4">
        <v>3164</v>
      </c>
      <c r="R242" s="5">
        <v>306</v>
      </c>
    </row>
    <row r="243" spans="14:18" x14ac:dyDescent="0.25">
      <c r="N243" t="s">
        <v>6</v>
      </c>
      <c r="O243" t="s">
        <v>35</v>
      </c>
      <c r="P243" t="s">
        <v>4</v>
      </c>
      <c r="Q243" s="4">
        <v>1302</v>
      </c>
      <c r="R243" s="5">
        <v>402</v>
      </c>
    </row>
    <row r="244" spans="14:18" x14ac:dyDescent="0.25">
      <c r="N244" t="s">
        <v>3</v>
      </c>
      <c r="O244" t="s">
        <v>37</v>
      </c>
      <c r="P244" t="s">
        <v>28</v>
      </c>
      <c r="Q244" s="4">
        <v>7308</v>
      </c>
      <c r="R244" s="5">
        <v>327</v>
      </c>
    </row>
    <row r="245" spans="14:18" x14ac:dyDescent="0.25">
      <c r="N245" t="s">
        <v>40</v>
      </c>
      <c r="O245" t="s">
        <v>37</v>
      </c>
      <c r="P245" t="s">
        <v>27</v>
      </c>
      <c r="Q245" s="4">
        <v>6132</v>
      </c>
      <c r="R245" s="5">
        <v>93</v>
      </c>
    </row>
    <row r="246" spans="14:18" x14ac:dyDescent="0.25">
      <c r="N246" t="s">
        <v>10</v>
      </c>
      <c r="O246" t="s">
        <v>35</v>
      </c>
      <c r="P246" t="s">
        <v>14</v>
      </c>
      <c r="Q246" s="4">
        <v>3472</v>
      </c>
      <c r="R246" s="5">
        <v>96</v>
      </c>
    </row>
    <row r="247" spans="14:18" x14ac:dyDescent="0.25">
      <c r="N247" t="s">
        <v>8</v>
      </c>
      <c r="O247" t="s">
        <v>39</v>
      </c>
      <c r="P247" t="s">
        <v>18</v>
      </c>
      <c r="Q247" s="4">
        <v>9660</v>
      </c>
      <c r="R247" s="5">
        <v>27</v>
      </c>
    </row>
    <row r="248" spans="14:18" x14ac:dyDescent="0.25">
      <c r="N248" t="s">
        <v>9</v>
      </c>
      <c r="O248" t="s">
        <v>38</v>
      </c>
      <c r="P248" t="s">
        <v>26</v>
      </c>
      <c r="Q248" s="4">
        <v>2436</v>
      </c>
      <c r="R248" s="5">
        <v>99</v>
      </c>
    </row>
    <row r="249" spans="14:18" x14ac:dyDescent="0.25">
      <c r="N249" t="s">
        <v>9</v>
      </c>
      <c r="O249" t="s">
        <v>38</v>
      </c>
      <c r="P249" t="s">
        <v>33</v>
      </c>
      <c r="Q249" s="4">
        <v>9506</v>
      </c>
      <c r="R249" s="5">
        <v>87</v>
      </c>
    </row>
    <row r="250" spans="14:18" x14ac:dyDescent="0.25">
      <c r="N250" t="s">
        <v>10</v>
      </c>
      <c r="O250" t="s">
        <v>37</v>
      </c>
      <c r="P250" t="s">
        <v>21</v>
      </c>
      <c r="Q250" s="4">
        <v>245</v>
      </c>
      <c r="R250" s="5">
        <v>288</v>
      </c>
    </row>
    <row r="251" spans="14:18" x14ac:dyDescent="0.25">
      <c r="N251" t="s">
        <v>8</v>
      </c>
      <c r="O251" t="s">
        <v>35</v>
      </c>
      <c r="P251" t="s">
        <v>20</v>
      </c>
      <c r="Q251" s="4">
        <v>2702</v>
      </c>
      <c r="R251" s="5">
        <v>363</v>
      </c>
    </row>
    <row r="252" spans="14:18" x14ac:dyDescent="0.25">
      <c r="N252" t="s">
        <v>10</v>
      </c>
      <c r="O252" t="s">
        <v>34</v>
      </c>
      <c r="P252" t="s">
        <v>17</v>
      </c>
      <c r="Q252" s="4">
        <v>700</v>
      </c>
      <c r="R252" s="5">
        <v>87</v>
      </c>
    </row>
    <row r="253" spans="14:18" x14ac:dyDescent="0.25">
      <c r="N253" t="s">
        <v>6</v>
      </c>
      <c r="O253" t="s">
        <v>34</v>
      </c>
      <c r="P253" t="s">
        <v>17</v>
      </c>
      <c r="Q253" s="4">
        <v>3759</v>
      </c>
      <c r="R253" s="5">
        <v>150</v>
      </c>
    </row>
    <row r="254" spans="14:18" x14ac:dyDescent="0.25">
      <c r="N254" t="s">
        <v>2</v>
      </c>
      <c r="O254" t="s">
        <v>35</v>
      </c>
      <c r="P254" t="s">
        <v>17</v>
      </c>
      <c r="Q254" s="4">
        <v>1589</v>
      </c>
      <c r="R254" s="5">
        <v>303</v>
      </c>
    </row>
    <row r="255" spans="14:18" x14ac:dyDescent="0.25">
      <c r="N255" t="s">
        <v>7</v>
      </c>
      <c r="O255" t="s">
        <v>35</v>
      </c>
      <c r="P255" t="s">
        <v>28</v>
      </c>
      <c r="Q255" s="4">
        <v>5194</v>
      </c>
      <c r="R255" s="5">
        <v>288</v>
      </c>
    </row>
    <row r="256" spans="14:18" x14ac:dyDescent="0.25">
      <c r="N256" t="s">
        <v>10</v>
      </c>
      <c r="O256" t="s">
        <v>36</v>
      </c>
      <c r="P256" t="s">
        <v>13</v>
      </c>
      <c r="Q256" s="4">
        <v>945</v>
      </c>
      <c r="R256" s="5">
        <v>75</v>
      </c>
    </row>
    <row r="257" spans="14:18" x14ac:dyDescent="0.25">
      <c r="N257" t="s">
        <v>40</v>
      </c>
      <c r="O257" t="s">
        <v>38</v>
      </c>
      <c r="P257" t="s">
        <v>31</v>
      </c>
      <c r="Q257" s="4">
        <v>1988</v>
      </c>
      <c r="R257" s="5">
        <v>39</v>
      </c>
    </row>
    <row r="258" spans="14:18" x14ac:dyDescent="0.25">
      <c r="N258" t="s">
        <v>6</v>
      </c>
      <c r="O258" t="s">
        <v>34</v>
      </c>
      <c r="P258" t="s">
        <v>32</v>
      </c>
      <c r="Q258" s="4">
        <v>6734</v>
      </c>
      <c r="R258" s="5">
        <v>123</v>
      </c>
    </row>
    <row r="259" spans="14:18" x14ac:dyDescent="0.25">
      <c r="N259" t="s">
        <v>40</v>
      </c>
      <c r="O259" t="s">
        <v>36</v>
      </c>
      <c r="P259" t="s">
        <v>4</v>
      </c>
      <c r="Q259" s="4">
        <v>217</v>
      </c>
      <c r="R259" s="5">
        <v>36</v>
      </c>
    </row>
    <row r="260" spans="14:18" x14ac:dyDescent="0.25">
      <c r="N260" t="s">
        <v>5</v>
      </c>
      <c r="O260" t="s">
        <v>34</v>
      </c>
      <c r="P260" t="s">
        <v>22</v>
      </c>
      <c r="Q260" s="4">
        <v>6279</v>
      </c>
      <c r="R260" s="5">
        <v>237</v>
      </c>
    </row>
    <row r="261" spans="14:18" x14ac:dyDescent="0.25">
      <c r="N261" t="s">
        <v>40</v>
      </c>
      <c r="O261" t="s">
        <v>36</v>
      </c>
      <c r="P261" t="s">
        <v>13</v>
      </c>
      <c r="Q261" s="4">
        <v>4424</v>
      </c>
      <c r="R261" s="5">
        <v>201</v>
      </c>
    </row>
    <row r="262" spans="14:18" x14ac:dyDescent="0.25">
      <c r="N262" t="s">
        <v>2</v>
      </c>
      <c r="O262" t="s">
        <v>36</v>
      </c>
      <c r="P262" t="s">
        <v>17</v>
      </c>
      <c r="Q262" s="4">
        <v>189</v>
      </c>
      <c r="R262" s="5">
        <v>48</v>
      </c>
    </row>
    <row r="263" spans="14:18" x14ac:dyDescent="0.25">
      <c r="N263" t="s">
        <v>5</v>
      </c>
      <c r="O263" t="s">
        <v>35</v>
      </c>
      <c r="P263" t="s">
        <v>22</v>
      </c>
      <c r="Q263" s="4">
        <v>490</v>
      </c>
      <c r="R263" s="5">
        <v>84</v>
      </c>
    </row>
    <row r="264" spans="14:18" x14ac:dyDescent="0.25">
      <c r="N264" t="s">
        <v>8</v>
      </c>
      <c r="O264" t="s">
        <v>37</v>
      </c>
      <c r="P264" t="s">
        <v>21</v>
      </c>
      <c r="Q264" s="4">
        <v>434</v>
      </c>
      <c r="R264" s="5">
        <v>87</v>
      </c>
    </row>
    <row r="265" spans="14:18" x14ac:dyDescent="0.25">
      <c r="N265" t="s">
        <v>7</v>
      </c>
      <c r="O265" t="s">
        <v>38</v>
      </c>
      <c r="P265" t="s">
        <v>30</v>
      </c>
      <c r="Q265" s="4">
        <v>10129</v>
      </c>
      <c r="R265" s="5">
        <v>312</v>
      </c>
    </row>
    <row r="266" spans="14:18" x14ac:dyDescent="0.25">
      <c r="N266" t="s">
        <v>3</v>
      </c>
      <c r="O266" t="s">
        <v>39</v>
      </c>
      <c r="P266" t="s">
        <v>28</v>
      </c>
      <c r="Q266" s="4">
        <v>1652</v>
      </c>
      <c r="R266" s="5">
        <v>102</v>
      </c>
    </row>
    <row r="267" spans="14:18" x14ac:dyDescent="0.25">
      <c r="N267" t="s">
        <v>8</v>
      </c>
      <c r="O267" t="s">
        <v>38</v>
      </c>
      <c r="P267" t="s">
        <v>21</v>
      </c>
      <c r="Q267" s="4">
        <v>6433</v>
      </c>
      <c r="R267" s="5">
        <v>78</v>
      </c>
    </row>
    <row r="268" spans="14:18" x14ac:dyDescent="0.25">
      <c r="N268" t="s">
        <v>3</v>
      </c>
      <c r="O268" t="s">
        <v>34</v>
      </c>
      <c r="P268" t="s">
        <v>23</v>
      </c>
      <c r="Q268" s="4">
        <v>2212</v>
      </c>
      <c r="R268" s="5">
        <v>117</v>
      </c>
    </row>
    <row r="269" spans="14:18" x14ac:dyDescent="0.25">
      <c r="N269" t="s">
        <v>41</v>
      </c>
      <c r="O269" t="s">
        <v>35</v>
      </c>
      <c r="P269" t="s">
        <v>19</v>
      </c>
      <c r="Q269" s="4">
        <v>609</v>
      </c>
      <c r="R269" s="5">
        <v>99</v>
      </c>
    </row>
    <row r="270" spans="14:18" x14ac:dyDescent="0.25">
      <c r="N270" t="s">
        <v>40</v>
      </c>
      <c r="O270" t="s">
        <v>35</v>
      </c>
      <c r="P270" t="s">
        <v>24</v>
      </c>
      <c r="Q270" s="4">
        <v>1638</v>
      </c>
      <c r="R270" s="5">
        <v>48</v>
      </c>
    </row>
    <row r="271" spans="14:18" x14ac:dyDescent="0.25">
      <c r="N271" t="s">
        <v>7</v>
      </c>
      <c r="O271" t="s">
        <v>34</v>
      </c>
      <c r="P271" t="s">
        <v>15</v>
      </c>
      <c r="Q271" s="4">
        <v>3829</v>
      </c>
      <c r="R271" s="5">
        <v>24</v>
      </c>
    </row>
    <row r="272" spans="14:18" x14ac:dyDescent="0.25">
      <c r="N272" t="s">
        <v>40</v>
      </c>
      <c r="O272" t="s">
        <v>39</v>
      </c>
      <c r="P272" t="s">
        <v>15</v>
      </c>
      <c r="Q272" s="4">
        <v>5775</v>
      </c>
      <c r="R272" s="5">
        <v>42</v>
      </c>
    </row>
    <row r="273" spans="14:18" x14ac:dyDescent="0.25">
      <c r="N273" t="s">
        <v>6</v>
      </c>
      <c r="O273" t="s">
        <v>35</v>
      </c>
      <c r="P273" t="s">
        <v>20</v>
      </c>
      <c r="Q273" s="4">
        <v>1071</v>
      </c>
      <c r="R273" s="5">
        <v>270</v>
      </c>
    </row>
    <row r="274" spans="14:18" x14ac:dyDescent="0.25">
      <c r="N274" t="s">
        <v>8</v>
      </c>
      <c r="O274" t="s">
        <v>36</v>
      </c>
      <c r="P274" t="s">
        <v>23</v>
      </c>
      <c r="Q274" s="4">
        <v>5019</v>
      </c>
      <c r="R274" s="5">
        <v>150</v>
      </c>
    </row>
    <row r="275" spans="14:18" x14ac:dyDescent="0.25">
      <c r="N275" t="s">
        <v>2</v>
      </c>
      <c r="O275" t="s">
        <v>37</v>
      </c>
      <c r="P275" t="s">
        <v>15</v>
      </c>
      <c r="Q275" s="4">
        <v>2863</v>
      </c>
      <c r="R275" s="5">
        <v>42</v>
      </c>
    </row>
    <row r="276" spans="14:18" x14ac:dyDescent="0.25">
      <c r="N276" t="s">
        <v>40</v>
      </c>
      <c r="O276" t="s">
        <v>35</v>
      </c>
      <c r="P276" t="s">
        <v>29</v>
      </c>
      <c r="Q276" s="4">
        <v>1617</v>
      </c>
      <c r="R276" s="5">
        <v>126</v>
      </c>
    </row>
    <row r="277" spans="14:18" x14ac:dyDescent="0.25">
      <c r="N277" t="s">
        <v>6</v>
      </c>
      <c r="O277" t="s">
        <v>37</v>
      </c>
      <c r="P277" t="s">
        <v>26</v>
      </c>
      <c r="Q277" s="4">
        <v>6818</v>
      </c>
      <c r="R277" s="5">
        <v>6</v>
      </c>
    </row>
    <row r="278" spans="14:18" x14ac:dyDescent="0.25">
      <c r="N278" t="s">
        <v>3</v>
      </c>
      <c r="O278" t="s">
        <v>35</v>
      </c>
      <c r="P278" t="s">
        <v>15</v>
      </c>
      <c r="Q278" s="4">
        <v>6657</v>
      </c>
      <c r="R278" s="5">
        <v>276</v>
      </c>
    </row>
    <row r="279" spans="14:18" x14ac:dyDescent="0.25">
      <c r="N279" t="s">
        <v>3</v>
      </c>
      <c r="O279" t="s">
        <v>34</v>
      </c>
      <c r="P279" t="s">
        <v>17</v>
      </c>
      <c r="Q279" s="4">
        <v>2919</v>
      </c>
      <c r="R279" s="5">
        <v>93</v>
      </c>
    </row>
    <row r="280" spans="14:18" x14ac:dyDescent="0.25">
      <c r="N280" t="s">
        <v>2</v>
      </c>
      <c r="O280" t="s">
        <v>36</v>
      </c>
      <c r="P280" t="s">
        <v>31</v>
      </c>
      <c r="Q280" s="4">
        <v>3094</v>
      </c>
      <c r="R280" s="5">
        <v>246</v>
      </c>
    </row>
    <row r="281" spans="14:18" x14ac:dyDescent="0.25">
      <c r="N281" t="s">
        <v>6</v>
      </c>
      <c r="O281" t="s">
        <v>39</v>
      </c>
      <c r="P281" t="s">
        <v>24</v>
      </c>
      <c r="Q281" s="4">
        <v>2989</v>
      </c>
      <c r="R281" s="5">
        <v>3</v>
      </c>
    </row>
    <row r="282" spans="14:18" x14ac:dyDescent="0.25">
      <c r="N282" t="s">
        <v>8</v>
      </c>
      <c r="O282" t="s">
        <v>38</v>
      </c>
      <c r="P282" t="s">
        <v>27</v>
      </c>
      <c r="Q282" s="4">
        <v>2268</v>
      </c>
      <c r="R282" s="5">
        <v>63</v>
      </c>
    </row>
    <row r="283" spans="14:18" x14ac:dyDescent="0.25">
      <c r="N283" t="s">
        <v>5</v>
      </c>
      <c r="O283" t="s">
        <v>35</v>
      </c>
      <c r="P283" t="s">
        <v>31</v>
      </c>
      <c r="Q283" s="4">
        <v>4753</v>
      </c>
      <c r="R283" s="5">
        <v>246</v>
      </c>
    </row>
    <row r="284" spans="14:18" x14ac:dyDescent="0.25">
      <c r="N284" t="s">
        <v>2</v>
      </c>
      <c r="O284" t="s">
        <v>34</v>
      </c>
      <c r="P284" t="s">
        <v>19</v>
      </c>
      <c r="Q284" s="4">
        <v>7511</v>
      </c>
      <c r="R284" s="5">
        <v>120</v>
      </c>
    </row>
    <row r="285" spans="14:18" x14ac:dyDescent="0.25">
      <c r="N285" t="s">
        <v>2</v>
      </c>
      <c r="O285" t="s">
        <v>38</v>
      </c>
      <c r="P285" t="s">
        <v>31</v>
      </c>
      <c r="Q285" s="4">
        <v>4326</v>
      </c>
      <c r="R285" s="5">
        <v>348</v>
      </c>
    </row>
    <row r="286" spans="14:18" x14ac:dyDescent="0.25">
      <c r="N286" t="s">
        <v>41</v>
      </c>
      <c r="O286" t="s">
        <v>34</v>
      </c>
      <c r="P286" t="s">
        <v>23</v>
      </c>
      <c r="Q286" s="4">
        <v>4935</v>
      </c>
      <c r="R286" s="5">
        <v>126</v>
      </c>
    </row>
    <row r="287" spans="14:18" x14ac:dyDescent="0.25">
      <c r="N287" t="s">
        <v>6</v>
      </c>
      <c r="O287" t="s">
        <v>35</v>
      </c>
      <c r="P287" t="s">
        <v>30</v>
      </c>
      <c r="Q287" s="4">
        <v>4781</v>
      </c>
      <c r="R287" s="5">
        <v>123</v>
      </c>
    </row>
    <row r="288" spans="14:18" x14ac:dyDescent="0.25">
      <c r="N288" t="s">
        <v>5</v>
      </c>
      <c r="O288" t="s">
        <v>38</v>
      </c>
      <c r="P288" t="s">
        <v>25</v>
      </c>
      <c r="Q288" s="4">
        <v>7483</v>
      </c>
      <c r="R288" s="5">
        <v>45</v>
      </c>
    </row>
    <row r="289" spans="14:18" x14ac:dyDescent="0.25">
      <c r="N289" t="s">
        <v>10</v>
      </c>
      <c r="O289" t="s">
        <v>38</v>
      </c>
      <c r="P289" t="s">
        <v>4</v>
      </c>
      <c r="Q289" s="4">
        <v>6860</v>
      </c>
      <c r="R289" s="5">
        <v>126</v>
      </c>
    </row>
    <row r="290" spans="14:18" x14ac:dyDescent="0.25">
      <c r="N290" t="s">
        <v>40</v>
      </c>
      <c r="O290" t="s">
        <v>37</v>
      </c>
      <c r="P290" t="s">
        <v>29</v>
      </c>
      <c r="Q290" s="4">
        <v>9002</v>
      </c>
      <c r="R290" s="5">
        <v>72</v>
      </c>
    </row>
    <row r="291" spans="14:18" x14ac:dyDescent="0.25">
      <c r="N291" t="s">
        <v>6</v>
      </c>
      <c r="O291" t="s">
        <v>36</v>
      </c>
      <c r="P291" t="s">
        <v>29</v>
      </c>
      <c r="Q291" s="4">
        <v>1400</v>
      </c>
      <c r="R291" s="5">
        <v>135</v>
      </c>
    </row>
    <row r="292" spans="14:18" x14ac:dyDescent="0.25">
      <c r="N292" t="s">
        <v>10</v>
      </c>
      <c r="O292" t="s">
        <v>34</v>
      </c>
      <c r="P292" t="s">
        <v>22</v>
      </c>
      <c r="Q292" s="4">
        <v>4053</v>
      </c>
      <c r="R292" s="5">
        <v>24</v>
      </c>
    </row>
    <row r="293" spans="14:18" x14ac:dyDescent="0.25">
      <c r="N293" t="s">
        <v>7</v>
      </c>
      <c r="O293" t="s">
        <v>36</v>
      </c>
      <c r="P293" t="s">
        <v>31</v>
      </c>
      <c r="Q293" s="4">
        <v>2149</v>
      </c>
      <c r="R293" s="5">
        <v>117</v>
      </c>
    </row>
    <row r="294" spans="14:18" x14ac:dyDescent="0.25">
      <c r="N294" t="s">
        <v>3</v>
      </c>
      <c r="O294" t="s">
        <v>39</v>
      </c>
      <c r="P294" t="s">
        <v>29</v>
      </c>
      <c r="Q294" s="4">
        <v>3640</v>
      </c>
      <c r="R294" s="5">
        <v>51</v>
      </c>
    </row>
    <row r="295" spans="14:18" x14ac:dyDescent="0.25">
      <c r="N295" t="s">
        <v>2</v>
      </c>
      <c r="O295" t="s">
        <v>39</v>
      </c>
      <c r="P295" t="s">
        <v>23</v>
      </c>
      <c r="Q295" s="4">
        <v>630</v>
      </c>
      <c r="R295" s="5">
        <v>36</v>
      </c>
    </row>
    <row r="296" spans="14:18" x14ac:dyDescent="0.25">
      <c r="N296" t="s">
        <v>9</v>
      </c>
      <c r="O296" t="s">
        <v>35</v>
      </c>
      <c r="P296" t="s">
        <v>27</v>
      </c>
      <c r="Q296" s="4">
        <v>2429</v>
      </c>
      <c r="R296" s="5">
        <v>144</v>
      </c>
    </row>
    <row r="297" spans="14:18" x14ac:dyDescent="0.25">
      <c r="N297" t="s">
        <v>9</v>
      </c>
      <c r="O297" t="s">
        <v>36</v>
      </c>
      <c r="P297" t="s">
        <v>25</v>
      </c>
      <c r="Q297" s="4">
        <v>2142</v>
      </c>
      <c r="R297" s="5">
        <v>114</v>
      </c>
    </row>
    <row r="298" spans="14:18" x14ac:dyDescent="0.25">
      <c r="N298" t="s">
        <v>7</v>
      </c>
      <c r="O298" t="s">
        <v>37</v>
      </c>
      <c r="P298" t="s">
        <v>30</v>
      </c>
      <c r="Q298" s="4">
        <v>6454</v>
      </c>
      <c r="R298" s="5">
        <v>54</v>
      </c>
    </row>
    <row r="299" spans="14:18" x14ac:dyDescent="0.25">
      <c r="N299" t="s">
        <v>7</v>
      </c>
      <c r="O299" t="s">
        <v>37</v>
      </c>
      <c r="P299" t="s">
        <v>16</v>
      </c>
      <c r="Q299" s="4">
        <v>4487</v>
      </c>
      <c r="R299" s="5">
        <v>333</v>
      </c>
    </row>
    <row r="300" spans="14:18" x14ac:dyDescent="0.25">
      <c r="N300" t="s">
        <v>3</v>
      </c>
      <c r="O300" t="s">
        <v>37</v>
      </c>
      <c r="P300" t="s">
        <v>4</v>
      </c>
      <c r="Q300" s="4">
        <v>938</v>
      </c>
      <c r="R300" s="5">
        <v>366</v>
      </c>
    </row>
    <row r="301" spans="14:18" x14ac:dyDescent="0.25">
      <c r="N301" t="s">
        <v>3</v>
      </c>
      <c r="O301" t="s">
        <v>38</v>
      </c>
      <c r="P301" t="s">
        <v>26</v>
      </c>
      <c r="Q301" s="4">
        <v>8841</v>
      </c>
      <c r="R301" s="5">
        <v>303</v>
      </c>
    </row>
    <row r="302" spans="14:18" x14ac:dyDescent="0.25">
      <c r="N302" t="s">
        <v>2</v>
      </c>
      <c r="O302" t="s">
        <v>39</v>
      </c>
      <c r="P302" t="s">
        <v>33</v>
      </c>
      <c r="Q302" s="4">
        <v>4018</v>
      </c>
      <c r="R302" s="5">
        <v>126</v>
      </c>
    </row>
    <row r="303" spans="14:18" x14ac:dyDescent="0.25">
      <c r="N303" t="s">
        <v>41</v>
      </c>
      <c r="O303" t="s">
        <v>37</v>
      </c>
      <c r="P303" t="s">
        <v>15</v>
      </c>
      <c r="Q303" s="4">
        <v>714</v>
      </c>
      <c r="R303" s="5">
        <v>231</v>
      </c>
    </row>
    <row r="304" spans="14:18" x14ac:dyDescent="0.25">
      <c r="N304" t="s">
        <v>9</v>
      </c>
      <c r="O304" t="s">
        <v>38</v>
      </c>
      <c r="P304" t="s">
        <v>25</v>
      </c>
      <c r="Q304" s="4">
        <v>3850</v>
      </c>
      <c r="R304" s="5">
        <v>102</v>
      </c>
    </row>
  </sheetData>
  <pageMargins left="0.7" right="0.7" top="0.75" bottom="0.75" header="0.3" footer="0.3"/>
  <drawing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737CF-1C1E-4734-8CE7-27D341BF17BE}">
  <dimension ref="A1:K18"/>
  <sheetViews>
    <sheetView workbookViewId="0">
      <selection activeCell="K11" sqref="K11"/>
    </sheetView>
  </sheetViews>
  <sheetFormatPr defaultRowHeight="15" x14ac:dyDescent="0.25"/>
  <cols>
    <col min="4" max="4" width="16.42578125" bestFit="1" customWidth="1"/>
    <col min="5" max="5" width="14.85546875" bestFit="1" customWidth="1"/>
    <col min="6" max="6" width="19" bestFit="1" customWidth="1"/>
    <col min="8" max="8" width="16.28515625" bestFit="1" customWidth="1"/>
    <col min="9" max="9" width="14.85546875" bestFit="1" customWidth="1"/>
    <col min="11" max="11" width="12.5703125" bestFit="1" customWidth="1"/>
  </cols>
  <sheetData>
    <row r="1" spans="1:11" ht="23.25" x14ac:dyDescent="0.35">
      <c r="A1" s="12" t="s">
        <v>81</v>
      </c>
      <c r="B1" s="12"/>
      <c r="C1" s="12"/>
      <c r="D1" s="12"/>
    </row>
    <row r="5" spans="1:11" x14ac:dyDescent="0.25">
      <c r="D5" s="24" t="s">
        <v>73</v>
      </c>
      <c r="E5" t="s">
        <v>74</v>
      </c>
      <c r="H5" s="24" t="s">
        <v>73</v>
      </c>
      <c r="I5" t="s">
        <v>74</v>
      </c>
      <c r="K5" t="str" cm="1">
        <f t="array" ref="K5:K10">_xlfn.UNIQUE(Data[Geography])</f>
        <v>New Zealand</v>
      </c>
    </row>
    <row r="6" spans="1:11" x14ac:dyDescent="0.25">
      <c r="D6" s="25" t="s">
        <v>38</v>
      </c>
      <c r="H6" s="25" t="s">
        <v>38</v>
      </c>
      <c r="K6" t="str">
        <v>USA</v>
      </c>
    </row>
    <row r="7" spans="1:11" x14ac:dyDescent="0.25">
      <c r="D7" s="28" t="s">
        <v>5</v>
      </c>
      <c r="E7">
        <v>25221</v>
      </c>
      <c r="H7" s="28" t="s">
        <v>41</v>
      </c>
      <c r="I7">
        <v>6069</v>
      </c>
      <c r="K7" t="str">
        <v>Canada</v>
      </c>
    </row>
    <row r="8" spans="1:11" x14ac:dyDescent="0.25">
      <c r="D8" s="25" t="s">
        <v>36</v>
      </c>
      <c r="H8" s="25" t="s">
        <v>36</v>
      </c>
      <c r="K8" t="str">
        <v>UK</v>
      </c>
    </row>
    <row r="9" spans="1:11" x14ac:dyDescent="0.25">
      <c r="D9" s="28" t="s">
        <v>5</v>
      </c>
      <c r="E9">
        <v>39620</v>
      </c>
      <c r="H9" s="28" t="s">
        <v>8</v>
      </c>
      <c r="I9">
        <v>5019</v>
      </c>
      <c r="K9" t="str">
        <v>Australia</v>
      </c>
    </row>
    <row r="10" spans="1:11" x14ac:dyDescent="0.25">
      <c r="D10" s="25" t="s">
        <v>34</v>
      </c>
      <c r="H10" s="25" t="s">
        <v>34</v>
      </c>
      <c r="K10" t="str">
        <v>India</v>
      </c>
    </row>
    <row r="11" spans="1:11" x14ac:dyDescent="0.25">
      <c r="D11" s="28" t="s">
        <v>5</v>
      </c>
      <c r="E11">
        <v>41559</v>
      </c>
      <c r="H11" s="28" t="s">
        <v>8</v>
      </c>
      <c r="I11">
        <v>5516</v>
      </c>
    </row>
    <row r="12" spans="1:11" x14ac:dyDescent="0.25">
      <c r="D12" s="25" t="s">
        <v>37</v>
      </c>
      <c r="H12" s="25" t="s">
        <v>37</v>
      </c>
    </row>
    <row r="13" spans="1:11" x14ac:dyDescent="0.25">
      <c r="D13" s="28" t="s">
        <v>7</v>
      </c>
      <c r="E13">
        <v>43568</v>
      </c>
      <c r="H13" s="28" t="s">
        <v>10</v>
      </c>
      <c r="I13">
        <v>7987</v>
      </c>
    </row>
    <row r="14" spans="1:11" x14ac:dyDescent="0.25">
      <c r="D14" s="25" t="s">
        <v>39</v>
      </c>
      <c r="H14" s="25" t="s">
        <v>39</v>
      </c>
    </row>
    <row r="15" spans="1:11" x14ac:dyDescent="0.25">
      <c r="D15" s="28" t="s">
        <v>2</v>
      </c>
      <c r="E15">
        <v>45752</v>
      </c>
      <c r="H15" s="28" t="s">
        <v>41</v>
      </c>
      <c r="I15">
        <v>3976</v>
      </c>
    </row>
    <row r="16" spans="1:11" x14ac:dyDescent="0.25">
      <c r="D16" s="25" t="s">
        <v>35</v>
      </c>
      <c r="H16" s="25" t="s">
        <v>35</v>
      </c>
    </row>
    <row r="17" spans="4:9" x14ac:dyDescent="0.25">
      <c r="D17" s="28" t="s">
        <v>40</v>
      </c>
      <c r="E17">
        <v>38325</v>
      </c>
      <c r="H17" s="28" t="s">
        <v>2</v>
      </c>
      <c r="I17">
        <v>2142</v>
      </c>
    </row>
    <row r="18" spans="4:9" x14ac:dyDescent="0.25">
      <c r="D18" s="25" t="s">
        <v>78</v>
      </c>
      <c r="E18">
        <v>234045</v>
      </c>
      <c r="H18" s="25" t="s">
        <v>78</v>
      </c>
      <c r="I18">
        <v>30709</v>
      </c>
    </row>
  </sheetData>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FA753-1246-4AAE-B670-D2C688356D8A}">
  <dimension ref="A1:H26"/>
  <sheetViews>
    <sheetView workbookViewId="0">
      <selection activeCell="J8" sqref="J8"/>
    </sheetView>
  </sheetViews>
  <sheetFormatPr defaultRowHeight="15" x14ac:dyDescent="0.25"/>
  <cols>
    <col min="5" max="5" width="21.85546875" bestFit="1" customWidth="1"/>
    <col min="6" max="6" width="14.85546875" bestFit="1" customWidth="1"/>
    <col min="7" max="7" width="11.140625" bestFit="1" customWidth="1"/>
    <col min="8" max="8" width="11.28515625" bestFit="1" customWidth="1"/>
  </cols>
  <sheetData>
    <row r="1" spans="1:8" ht="23.25" x14ac:dyDescent="0.35">
      <c r="A1" s="12" t="s">
        <v>82</v>
      </c>
      <c r="B1" s="12"/>
      <c r="C1" s="12"/>
      <c r="D1" s="12"/>
      <c r="E1" s="12"/>
      <c r="F1" s="12"/>
      <c r="G1" s="12"/>
      <c r="H1" s="12"/>
    </row>
    <row r="3" spans="1:8" x14ac:dyDescent="0.25">
      <c r="E3" s="24" t="s">
        <v>73</v>
      </c>
      <c r="F3" t="s">
        <v>74</v>
      </c>
      <c r="G3" t="s">
        <v>83</v>
      </c>
      <c r="H3" t="s">
        <v>84</v>
      </c>
    </row>
    <row r="4" spans="1:8" x14ac:dyDescent="0.25">
      <c r="E4" s="25" t="s">
        <v>26</v>
      </c>
      <c r="F4">
        <v>70273</v>
      </c>
      <c r="G4">
        <v>11995.199999999999</v>
      </c>
      <c r="H4" s="29">
        <v>58277.8</v>
      </c>
    </row>
    <row r="5" spans="1:8" x14ac:dyDescent="0.25">
      <c r="E5" s="25" t="s">
        <v>17</v>
      </c>
      <c r="F5">
        <v>63721</v>
      </c>
      <c r="G5">
        <v>7249.4099999999989</v>
      </c>
      <c r="H5" s="29">
        <v>56471.590000000004</v>
      </c>
    </row>
    <row r="6" spans="1:8" x14ac:dyDescent="0.25">
      <c r="E6" s="25" t="s">
        <v>32</v>
      </c>
      <c r="F6">
        <v>71967</v>
      </c>
      <c r="G6">
        <v>19903.650000000001</v>
      </c>
      <c r="H6" s="29">
        <v>52063.35</v>
      </c>
    </row>
    <row r="7" spans="1:8" x14ac:dyDescent="0.25">
      <c r="E7" s="25" t="s">
        <v>15</v>
      </c>
      <c r="F7">
        <v>68971</v>
      </c>
      <c r="G7">
        <v>17982.09</v>
      </c>
      <c r="H7" s="29">
        <v>50988.91</v>
      </c>
    </row>
    <row r="8" spans="1:8" x14ac:dyDescent="0.25">
      <c r="E8" s="25" t="s">
        <v>22</v>
      </c>
      <c r="F8">
        <v>66283</v>
      </c>
      <c r="G8">
        <v>20048.039999999997</v>
      </c>
      <c r="H8" s="29">
        <v>46234.960000000006</v>
      </c>
    </row>
    <row r="9" spans="1:8" x14ac:dyDescent="0.25">
      <c r="E9" s="25" t="s">
        <v>33</v>
      </c>
      <c r="F9">
        <v>69160</v>
      </c>
      <c r="G9">
        <v>22933.979999999996</v>
      </c>
      <c r="H9" s="29">
        <v>46226.020000000004</v>
      </c>
    </row>
    <row r="10" spans="1:8" x14ac:dyDescent="0.25">
      <c r="E10" s="25" t="s">
        <v>23</v>
      </c>
      <c r="F10">
        <v>56644</v>
      </c>
      <c r="G10">
        <v>11759.88</v>
      </c>
      <c r="H10" s="29">
        <v>44884.12</v>
      </c>
    </row>
    <row r="11" spans="1:8" x14ac:dyDescent="0.25">
      <c r="E11" s="25" t="s">
        <v>16</v>
      </c>
      <c r="F11">
        <v>62111</v>
      </c>
      <c r="G11">
        <v>18933.659999999996</v>
      </c>
      <c r="H11" s="29">
        <v>43177.340000000004</v>
      </c>
    </row>
    <row r="12" spans="1:8" x14ac:dyDescent="0.25">
      <c r="E12" s="25" t="s">
        <v>18</v>
      </c>
      <c r="F12">
        <v>52150</v>
      </c>
      <c r="G12">
        <v>11335.44</v>
      </c>
      <c r="H12" s="29">
        <v>40814.559999999998</v>
      </c>
    </row>
    <row r="13" spans="1:8" x14ac:dyDescent="0.25">
      <c r="E13" s="25" t="s">
        <v>28</v>
      </c>
      <c r="F13">
        <v>72373</v>
      </c>
      <c r="G13">
        <v>33288.659999999996</v>
      </c>
      <c r="H13" s="29">
        <v>39084.340000000004</v>
      </c>
    </row>
    <row r="14" spans="1:8" x14ac:dyDescent="0.25">
      <c r="E14" s="25" t="s">
        <v>29</v>
      </c>
      <c r="F14">
        <v>58009</v>
      </c>
      <c r="G14">
        <v>21308.159999999996</v>
      </c>
      <c r="H14" s="29">
        <v>36700.840000000004</v>
      </c>
    </row>
    <row r="15" spans="1:8" x14ac:dyDescent="0.25">
      <c r="E15" s="25" t="s">
        <v>20</v>
      </c>
      <c r="F15">
        <v>54712</v>
      </c>
      <c r="G15">
        <v>23321.519999999997</v>
      </c>
      <c r="H15" s="29">
        <v>31390.480000000003</v>
      </c>
    </row>
    <row r="16" spans="1:8" x14ac:dyDescent="0.25">
      <c r="E16" s="25" t="s">
        <v>24</v>
      </c>
      <c r="F16">
        <v>35378</v>
      </c>
      <c r="G16">
        <v>5188.6799999999994</v>
      </c>
      <c r="H16" s="29">
        <v>30189.32</v>
      </c>
    </row>
    <row r="17" spans="5:8" x14ac:dyDescent="0.25">
      <c r="E17" s="25" t="s">
        <v>19</v>
      </c>
      <c r="F17">
        <v>44744</v>
      </c>
      <c r="G17">
        <v>14943.839999999998</v>
      </c>
      <c r="H17" s="29">
        <v>29800.160000000003</v>
      </c>
    </row>
    <row r="18" spans="5:8" x14ac:dyDescent="0.25">
      <c r="E18" s="25" t="s">
        <v>13</v>
      </c>
      <c r="F18">
        <v>47271</v>
      </c>
      <c r="G18">
        <v>17549.73</v>
      </c>
      <c r="H18" s="29">
        <v>29721.27</v>
      </c>
    </row>
    <row r="19" spans="5:8" x14ac:dyDescent="0.25">
      <c r="E19" s="25" t="s">
        <v>25</v>
      </c>
      <c r="F19">
        <v>57372</v>
      </c>
      <c r="G19">
        <v>27693.900000000005</v>
      </c>
      <c r="H19" s="29">
        <v>29678.099999999995</v>
      </c>
    </row>
    <row r="20" spans="5:8" x14ac:dyDescent="0.25">
      <c r="E20" s="25" t="s">
        <v>31</v>
      </c>
      <c r="F20">
        <v>39263</v>
      </c>
      <c r="G20">
        <v>9744.57</v>
      </c>
      <c r="H20" s="29">
        <v>29518.43</v>
      </c>
    </row>
    <row r="21" spans="5:8" x14ac:dyDescent="0.25">
      <c r="E21" s="25" t="s">
        <v>21</v>
      </c>
      <c r="F21">
        <v>37772</v>
      </c>
      <c r="G21">
        <v>11772</v>
      </c>
      <c r="H21" s="29">
        <v>26000</v>
      </c>
    </row>
    <row r="22" spans="5:8" x14ac:dyDescent="0.25">
      <c r="E22" s="25" t="s">
        <v>30</v>
      </c>
      <c r="F22">
        <v>66500</v>
      </c>
      <c r="G22">
        <v>40600.979999999989</v>
      </c>
      <c r="H22" s="29">
        <v>25899.020000000011</v>
      </c>
    </row>
    <row r="23" spans="5:8" x14ac:dyDescent="0.25">
      <c r="E23" s="25" t="s">
        <v>27</v>
      </c>
      <c r="F23">
        <v>69461</v>
      </c>
      <c r="G23">
        <v>49888.86</v>
      </c>
      <c r="H23" s="29">
        <v>19572.14</v>
      </c>
    </row>
    <row r="24" spans="5:8" x14ac:dyDescent="0.25">
      <c r="E24" s="25" t="s">
        <v>14</v>
      </c>
      <c r="F24">
        <v>43183</v>
      </c>
      <c r="G24">
        <v>23657.399999999998</v>
      </c>
      <c r="H24" s="29">
        <v>19525.600000000002</v>
      </c>
    </row>
    <row r="25" spans="5:8" x14ac:dyDescent="0.25">
      <c r="E25" s="25" t="s">
        <v>4</v>
      </c>
      <c r="F25">
        <v>33551</v>
      </c>
      <c r="G25">
        <v>18604.080000000002</v>
      </c>
      <c r="H25" s="29">
        <v>14946.919999999998</v>
      </c>
    </row>
    <row r="26" spans="5:8" x14ac:dyDescent="0.25">
      <c r="E26" s="25" t="s">
        <v>78</v>
      </c>
      <c r="F26">
        <v>1240869</v>
      </c>
      <c r="G26">
        <v>439703.7300000001</v>
      </c>
      <c r="H26" s="29">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A114-0786-4F74-81CF-0A6E922DA9BB}">
  <dimension ref="A1:O16"/>
  <sheetViews>
    <sheetView workbookViewId="0">
      <selection activeCell="K7" sqref="K7"/>
    </sheetView>
  </sheetViews>
  <sheetFormatPr defaultRowHeight="15" x14ac:dyDescent="0.25"/>
  <cols>
    <col min="4" max="4" width="11" customWidth="1"/>
    <col min="5" max="5" width="12.7109375" bestFit="1" customWidth="1"/>
    <col min="6" max="6" width="9.85546875" bestFit="1" customWidth="1"/>
    <col min="8" max="8" width="16" bestFit="1" customWidth="1"/>
    <col min="9" max="9" width="11.7109375" customWidth="1"/>
    <col min="10" max="10" width="9.85546875" bestFit="1" customWidth="1"/>
  </cols>
  <sheetData>
    <row r="1" spans="1:15" ht="23.25" x14ac:dyDescent="0.35">
      <c r="A1" s="12" t="s">
        <v>85</v>
      </c>
      <c r="B1" s="12"/>
      <c r="C1" s="12"/>
      <c r="D1" s="12"/>
      <c r="E1" s="12"/>
      <c r="F1" s="12"/>
      <c r="G1" s="12"/>
    </row>
    <row r="3" spans="1:15" x14ac:dyDescent="0.25"/>
    <row r="4" spans="1:15" x14ac:dyDescent="0.25">
      <c r="C4" s="33" t="s">
        <v>86</v>
      </c>
      <c r="D4" s="33"/>
      <c r="E4" s="33" t="s">
        <v>34</v>
      </c>
      <c r="O4" t="s">
        <v>87</v>
      </c>
    </row>
    <row r="5" spans="1:15" x14ac:dyDescent="0.25">
      <c r="H5" s="31" t="s">
        <v>89</v>
      </c>
      <c r="I5" s="31"/>
      <c r="J5" s="31"/>
      <c r="K5" s="31"/>
      <c r="O5" t="str" cm="1">
        <f t="array" ref="O5:O10">_xlfn.UNIQUE(Data[Geography])</f>
        <v>New Zealand</v>
      </c>
    </row>
    <row r="6" spans="1:15" x14ac:dyDescent="0.25">
      <c r="C6" s="31" t="s">
        <v>88</v>
      </c>
      <c r="D6" s="31"/>
      <c r="E6" s="31"/>
      <c r="F6" s="31"/>
      <c r="H6" s="32"/>
      <c r="I6" s="32" t="s">
        <v>1</v>
      </c>
      <c r="J6" s="32" t="s">
        <v>49</v>
      </c>
      <c r="O6" t="str">
        <v>USA</v>
      </c>
    </row>
    <row r="7" spans="1:15" x14ac:dyDescent="0.25">
      <c r="H7" t="s">
        <v>2</v>
      </c>
      <c r="I7" s="4">
        <f>SUMIFS(Data[Amount],Data[Sales Person],H7,Data[Geography],E$4)</f>
        <v>7763</v>
      </c>
      <c r="J7" s="4">
        <f>SUMIFS(Data[Units],Data[Sales Person],H7,Data[Geography],E$4)</f>
        <v>174</v>
      </c>
      <c r="K7" s="30">
        <f>IF(I7&gt;12000,1,-1)</f>
        <v>-1</v>
      </c>
      <c r="O7" t="str">
        <v>Canada</v>
      </c>
    </row>
    <row r="8" spans="1:15" x14ac:dyDescent="0.25">
      <c r="C8" s="6" t="s">
        <v>90</v>
      </c>
      <c r="D8" s="6"/>
      <c r="E8">
        <f>COUNTIF(Data[Geography],E4)</f>
        <v>58</v>
      </c>
      <c r="H8" t="s">
        <v>8</v>
      </c>
      <c r="I8" s="4">
        <f>SUMIFS(Data[Amount],Data[Sales Person],H8,Data[Geography],E$4)</f>
        <v>5516</v>
      </c>
      <c r="J8" s="4">
        <f>SUMIFS(Data[Units],Data[Sales Person],H8,Data[Geography],E$4)</f>
        <v>507</v>
      </c>
      <c r="K8" s="30">
        <f t="shared" ref="K8:K16" si="0">IF(I8&gt;12000,1,-1)</f>
        <v>-1</v>
      </c>
      <c r="O8" t="str">
        <v>UK</v>
      </c>
    </row>
    <row r="9" spans="1:15" x14ac:dyDescent="0.25">
      <c r="H9" t="s">
        <v>41</v>
      </c>
      <c r="I9" s="4">
        <f>SUMIFS(Data[Amount],Data[Sales Person],H9,Data[Geography],E$4)</f>
        <v>15855</v>
      </c>
      <c r="J9" s="4">
        <f>SUMIFS(Data[Units],Data[Sales Person],H9,Data[Geography],E$4)</f>
        <v>708</v>
      </c>
      <c r="K9" s="30">
        <f t="shared" si="0"/>
        <v>1</v>
      </c>
      <c r="O9" t="str">
        <v>Australia</v>
      </c>
    </row>
    <row r="10" spans="1:15" x14ac:dyDescent="0.25">
      <c r="D10" s="32"/>
      <c r="E10" s="32" t="s">
        <v>91</v>
      </c>
      <c r="F10" s="32" t="s">
        <v>55</v>
      </c>
      <c r="H10" t="s">
        <v>7</v>
      </c>
      <c r="I10" s="4">
        <f>SUMIFS(Data[Amount],Data[Sales Person],H10,Data[Geography],E$4)</f>
        <v>31661</v>
      </c>
      <c r="J10" s="4">
        <f>SUMIFS(Data[Units],Data[Sales Person],H10,Data[Geography],E$4)</f>
        <v>978</v>
      </c>
      <c r="K10" s="30">
        <f t="shared" si="0"/>
        <v>1</v>
      </c>
      <c r="O10" t="str">
        <v>India</v>
      </c>
    </row>
    <row r="11" spans="1:15" x14ac:dyDescent="0.25">
      <c r="D11" s="6" t="s">
        <v>92</v>
      </c>
      <c r="E11" s="4">
        <f>SUMIFS(Data[Amount],Data[Geography],E$4)</f>
        <v>252469</v>
      </c>
      <c r="F11" s="4">
        <f>AVERAGEIFS(Data[Amount],Data[Geography],E$4)</f>
        <v>4352.9137931034484</v>
      </c>
      <c r="H11" t="s">
        <v>6</v>
      </c>
      <c r="I11" s="4">
        <f>SUMIFS(Data[Amount],Data[Sales Person],H11,Data[Geography],E$4)</f>
        <v>33670</v>
      </c>
      <c r="J11" s="4">
        <f>SUMIFS(Data[Units],Data[Sales Person],H11,Data[Geography],E$4)</f>
        <v>1515</v>
      </c>
      <c r="K11" s="30">
        <f t="shared" si="0"/>
        <v>1</v>
      </c>
    </row>
    <row r="12" spans="1:15" x14ac:dyDescent="0.25">
      <c r="D12" s="6" t="s">
        <v>93</v>
      </c>
      <c r="E12" s="4">
        <f>SUMIFS(Data[total cost],Data[Geography],E$4)</f>
        <v>80681.400000000038</v>
      </c>
      <c r="F12" s="4">
        <f>AVERAGEIFS(Data[total cost],Data[Geography],E$4)</f>
        <v>1391.0586206896558</v>
      </c>
      <c r="H12" t="s">
        <v>5</v>
      </c>
      <c r="I12" s="4">
        <f>SUMIFS(Data[Amount],Data[Sales Person],H12,Data[Geography],E$4)</f>
        <v>41559</v>
      </c>
      <c r="J12" s="4">
        <f>SUMIFS(Data[Units],Data[Sales Person],H12,Data[Geography],E$4)</f>
        <v>1188</v>
      </c>
      <c r="K12" s="30">
        <f t="shared" si="0"/>
        <v>1</v>
      </c>
    </row>
    <row r="13" spans="1:15" x14ac:dyDescent="0.25">
      <c r="D13" s="6" t="s">
        <v>94</v>
      </c>
      <c r="E13" s="4">
        <f>E11-E12</f>
        <v>171787.59999999998</v>
      </c>
      <c r="F13" s="4">
        <f>F11-F12</f>
        <v>2961.8551724137924</v>
      </c>
      <c r="H13" t="s">
        <v>3</v>
      </c>
      <c r="I13" s="4">
        <f>SUMIFS(Data[Amount],Data[Sales Person],H13,Data[Geography],E$4)</f>
        <v>35847</v>
      </c>
      <c r="J13" s="4">
        <f>SUMIFS(Data[Units],Data[Sales Person],H13,Data[Geography],E$4)</f>
        <v>1416</v>
      </c>
      <c r="K13" s="30">
        <f t="shared" si="0"/>
        <v>1</v>
      </c>
    </row>
    <row r="14" spans="1:15" x14ac:dyDescent="0.25">
      <c r="D14" s="6" t="s">
        <v>95</v>
      </c>
      <c r="E14" s="4">
        <f>SUMIFS(Data[Units], Data[Geography],E$4)</f>
        <v>8760</v>
      </c>
      <c r="F14" s="4">
        <f>AVERAGEIFS(Data[Units], Data[Geography],E$4)</f>
        <v>151.0344827586207</v>
      </c>
      <c r="H14" t="s">
        <v>9</v>
      </c>
      <c r="I14" s="4">
        <f>SUMIFS(Data[Amount],Data[Sales Person],H14,Data[Geography],E$4)</f>
        <v>39424</v>
      </c>
      <c r="J14" s="4">
        <f>SUMIFS(Data[Units],Data[Sales Person],H14,Data[Geography],E$4)</f>
        <v>1122</v>
      </c>
      <c r="K14" s="30">
        <f t="shared" si="0"/>
        <v>1</v>
      </c>
    </row>
    <row r="15" spans="1:15" x14ac:dyDescent="0.25">
      <c r="H15" t="s">
        <v>10</v>
      </c>
      <c r="I15" s="4">
        <f>SUMIFS(Data[Amount],Data[Sales Person],H15,Data[Geography],E$4)</f>
        <v>16527</v>
      </c>
      <c r="J15" s="4">
        <f>SUMIFS(Data[Units],Data[Sales Person],H15,Data[Geography],E$4)</f>
        <v>417</v>
      </c>
      <c r="K15" s="30">
        <f t="shared" si="0"/>
        <v>1</v>
      </c>
    </row>
    <row r="16" spans="1:15" x14ac:dyDescent="0.25">
      <c r="H16" t="s">
        <v>40</v>
      </c>
      <c r="I16" s="4">
        <f>SUMIFS(Data[Amount],Data[Sales Person],H16,Data[Geography],E$4)</f>
        <v>24647</v>
      </c>
      <c r="J16" s="4">
        <f>SUMIFS(Data[Units],Data[Sales Person],H16,Data[Geography],E$4)</f>
        <v>735</v>
      </c>
      <c r="K16" s="30">
        <f t="shared" si="0"/>
        <v>1</v>
      </c>
    </row>
  </sheetData>
  <sheetProtection sheet="1" objects="1" scenarios="1"/>
  <sortState xmlns:xlrd2="http://schemas.microsoft.com/office/spreadsheetml/2017/richdata2" ref="H7:J16">
    <sortCondition ref="H7:H16"/>
  </sortState>
  <conditionalFormatting sqref="I7:I16">
    <cfRule type="dataBar" priority="2">
      <dataBar>
        <cfvo type="min"/>
        <cfvo type="max"/>
        <color rgb="FF638EC6"/>
      </dataBar>
      <extLst>
        <ext xmlns:x14="http://schemas.microsoft.com/office/spreadsheetml/2009/9/main" uri="{B025F937-C7B1-47D3-B67F-A62EFF666E3E}">
          <x14:id>{86EC604C-7F76-4A8D-9FC3-0474F58E3FC1}</x14:id>
        </ext>
      </extLst>
    </cfRule>
  </conditionalFormatting>
  <dataValidations count="1">
    <dataValidation type="list" allowBlank="1" showInputMessage="1" showErrorMessage="1" sqref="E4 M5" xr:uid="{E0E39140-5253-4021-BF7A-079C8B79F0C4}">
      <formula1>$O$5:$O$10</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86EC604C-7F76-4A8D-9FC3-0474F58E3FC1}">
            <x14:dataBar minLength="0" maxLength="100" gradient="0">
              <x14:cfvo type="autoMin"/>
              <x14:cfvo type="autoMax"/>
              <x14:negativeFillColor rgb="FFFF0000"/>
              <x14:axisColor rgb="FF000000"/>
            </x14:dataBar>
          </x14:cfRule>
          <xm:sqref>I7:I16</xm:sqref>
        </x14:conditionalFormatting>
        <x14:conditionalFormatting xmlns:xm="http://schemas.microsoft.com/office/excel/2006/main">
          <x14:cfRule type="iconSet" priority="1" id="{B1494D62-97E0-48DA-962D-C8B14ECF9EBA}">
            <x14:iconSet iconSet="3Symbols" showValue="0" custom="1">
              <x14:cfvo type="percent">
                <xm:f>0</xm:f>
              </x14:cfvo>
              <x14:cfvo type="num">
                <xm:f>0</xm:f>
              </x14:cfvo>
              <x14:cfvo type="num">
                <xm:f>1</xm:f>
              </x14:cfvo>
              <x14:cfIcon iconSet="3Symbols" iconId="0"/>
              <x14:cfIcon iconSet="NoIcons" iconId="0"/>
              <x14:cfIcon iconSet="3Symbols" iconId="2"/>
            </x14:iconSet>
          </x14:cfRule>
          <xm:sqref>K7:K16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2D3D-68DC-4D11-B3F5-1A3C0493F5E3}">
  <dimension ref="A1:G28"/>
  <sheetViews>
    <sheetView tabSelected="1" workbookViewId="0">
      <selection activeCell="G6" sqref="G6"/>
    </sheetView>
  </sheetViews>
  <sheetFormatPr defaultRowHeight="15" x14ac:dyDescent="0.25"/>
  <cols>
    <col min="3" max="3" width="21.85546875" bestFit="1" customWidth="1"/>
    <col min="4" max="4" width="14.85546875" bestFit="1" customWidth="1"/>
    <col min="5" max="5" width="12.28515625" bestFit="1" customWidth="1"/>
    <col min="6" max="6" width="11.28515625" bestFit="1" customWidth="1"/>
    <col min="7" max="7" width="8" bestFit="1" customWidth="1"/>
  </cols>
  <sheetData>
    <row r="1" spans="1:7" ht="23.25" x14ac:dyDescent="0.35">
      <c r="A1" s="12" t="s">
        <v>96</v>
      </c>
      <c r="B1" s="12"/>
      <c r="C1" s="12"/>
      <c r="D1" s="12"/>
      <c r="E1" s="12"/>
    </row>
    <row r="5" spans="1:7" x14ac:dyDescent="0.25">
      <c r="C5" s="24" t="s">
        <v>73</v>
      </c>
      <c r="D5" t="s">
        <v>74</v>
      </c>
      <c r="E5" t="s">
        <v>75</v>
      </c>
      <c r="F5" t="s">
        <v>84</v>
      </c>
      <c r="G5" t="s">
        <v>97</v>
      </c>
    </row>
    <row r="6" spans="1:7" x14ac:dyDescent="0.25">
      <c r="C6" s="25" t="s">
        <v>4</v>
      </c>
      <c r="D6">
        <v>33551</v>
      </c>
      <c r="E6">
        <v>1566</v>
      </c>
      <c r="F6" s="29">
        <v>14946.919999999998</v>
      </c>
      <c r="G6" s="34">
        <v>0.44549849482876808</v>
      </c>
    </row>
    <row r="7" spans="1:7" x14ac:dyDescent="0.25">
      <c r="C7" s="25" t="s">
        <v>24</v>
      </c>
      <c r="D7">
        <v>35378</v>
      </c>
      <c r="E7">
        <v>1044</v>
      </c>
      <c r="F7" s="29">
        <v>30189.32</v>
      </c>
      <c r="G7" s="34">
        <v>0.85333597150771667</v>
      </c>
    </row>
    <row r="8" spans="1:7" x14ac:dyDescent="0.25">
      <c r="C8" s="25" t="s">
        <v>21</v>
      </c>
      <c r="D8">
        <v>37772</v>
      </c>
      <c r="E8">
        <v>1308</v>
      </c>
      <c r="F8" s="29">
        <v>26000</v>
      </c>
      <c r="G8" s="34">
        <v>0.68834056973419466</v>
      </c>
    </row>
    <row r="9" spans="1:7" x14ac:dyDescent="0.25">
      <c r="C9" s="25" t="s">
        <v>31</v>
      </c>
      <c r="D9">
        <v>39263</v>
      </c>
      <c r="E9">
        <v>1683</v>
      </c>
      <c r="F9" s="29">
        <v>29518.43</v>
      </c>
      <c r="G9" s="34">
        <v>0.75181290273285284</v>
      </c>
    </row>
    <row r="10" spans="1:7" x14ac:dyDescent="0.25">
      <c r="C10" s="25" t="s">
        <v>14</v>
      </c>
      <c r="D10">
        <v>43183</v>
      </c>
      <c r="E10">
        <v>2022</v>
      </c>
      <c r="F10" s="29">
        <v>19525.600000000002</v>
      </c>
      <c r="G10" s="34">
        <v>0.45215941458444298</v>
      </c>
    </row>
    <row r="11" spans="1:7" x14ac:dyDescent="0.25">
      <c r="C11" s="25" t="s">
        <v>19</v>
      </c>
      <c r="D11">
        <v>44744</v>
      </c>
      <c r="E11">
        <v>1956</v>
      </c>
      <c r="F11" s="29">
        <v>29800.160000000003</v>
      </c>
      <c r="G11" s="34">
        <v>0.66601466118362251</v>
      </c>
    </row>
    <row r="12" spans="1:7" x14ac:dyDescent="0.25">
      <c r="C12" s="25" t="s">
        <v>13</v>
      </c>
      <c r="D12">
        <v>47271</v>
      </c>
      <c r="E12">
        <v>1881</v>
      </c>
      <c r="F12" s="29">
        <v>29721.27</v>
      </c>
      <c r="G12" s="34">
        <v>0.62874214634765502</v>
      </c>
    </row>
    <row r="13" spans="1:7" x14ac:dyDescent="0.25">
      <c r="C13" s="25" t="s">
        <v>18</v>
      </c>
      <c r="D13">
        <v>52150</v>
      </c>
      <c r="E13">
        <v>1752</v>
      </c>
      <c r="F13" s="29">
        <v>40814.559999999998</v>
      </c>
      <c r="G13" s="34">
        <v>0.78263777564717163</v>
      </c>
    </row>
    <row r="14" spans="1:7" x14ac:dyDescent="0.25">
      <c r="C14" s="25" t="s">
        <v>20</v>
      </c>
      <c r="D14">
        <v>54712</v>
      </c>
      <c r="E14">
        <v>2196</v>
      </c>
      <c r="F14" s="29">
        <v>31390.480000000003</v>
      </c>
      <c r="G14" s="34">
        <v>0.57374031291124439</v>
      </c>
    </row>
    <row r="15" spans="1:7" x14ac:dyDescent="0.25">
      <c r="C15" s="25" t="s">
        <v>23</v>
      </c>
      <c r="D15">
        <v>56644</v>
      </c>
      <c r="E15">
        <v>1812</v>
      </c>
      <c r="F15" s="29">
        <v>44884.12</v>
      </c>
      <c r="G15" s="34">
        <v>0.79238966174705183</v>
      </c>
    </row>
    <row r="16" spans="1:7" x14ac:dyDescent="0.25">
      <c r="C16" s="25" t="s">
        <v>25</v>
      </c>
      <c r="D16">
        <v>57372</v>
      </c>
      <c r="E16">
        <v>2106</v>
      </c>
      <c r="F16" s="29">
        <v>29678.099999999995</v>
      </c>
      <c r="G16" s="34">
        <v>0.51729240744614091</v>
      </c>
    </row>
    <row r="17" spans="3:7" x14ac:dyDescent="0.25">
      <c r="C17" s="25" t="s">
        <v>29</v>
      </c>
      <c r="D17">
        <v>58009</v>
      </c>
      <c r="E17">
        <v>2976</v>
      </c>
      <c r="F17" s="29">
        <v>36700.840000000004</v>
      </c>
      <c r="G17" s="34">
        <v>0.6326749297522799</v>
      </c>
    </row>
    <row r="18" spans="3:7" x14ac:dyDescent="0.25">
      <c r="C18" s="25" t="s">
        <v>16</v>
      </c>
      <c r="D18">
        <v>62111</v>
      </c>
      <c r="E18">
        <v>2154</v>
      </c>
      <c r="F18" s="29">
        <v>43177.340000000004</v>
      </c>
      <c r="G18" s="34">
        <v>0.6951641416174269</v>
      </c>
    </row>
    <row r="19" spans="3:7" x14ac:dyDescent="0.25">
      <c r="C19" s="25" t="s">
        <v>17</v>
      </c>
      <c r="D19">
        <v>63721</v>
      </c>
      <c r="E19">
        <v>2331</v>
      </c>
      <c r="F19" s="29">
        <v>56471.590000000004</v>
      </c>
      <c r="G19" s="34">
        <v>0.88623201142480512</v>
      </c>
    </row>
    <row r="20" spans="3:7" x14ac:dyDescent="0.25">
      <c r="C20" s="25" t="s">
        <v>22</v>
      </c>
      <c r="D20">
        <v>66283</v>
      </c>
      <c r="E20">
        <v>2052</v>
      </c>
      <c r="F20" s="29">
        <v>46234.960000000006</v>
      </c>
      <c r="G20" s="34">
        <v>0.69753873542235578</v>
      </c>
    </row>
    <row r="21" spans="3:7" x14ac:dyDescent="0.25">
      <c r="C21" s="25" t="s">
        <v>30</v>
      </c>
      <c r="D21">
        <v>66500</v>
      </c>
      <c r="E21">
        <v>2802</v>
      </c>
      <c r="F21" s="29">
        <v>25899.020000000011</v>
      </c>
      <c r="G21" s="34">
        <v>0.38945894736842124</v>
      </c>
    </row>
    <row r="22" spans="3:7" x14ac:dyDescent="0.25">
      <c r="C22" s="25" t="s">
        <v>15</v>
      </c>
      <c r="D22">
        <v>68971</v>
      </c>
      <c r="E22">
        <v>1533</v>
      </c>
      <c r="F22" s="29">
        <v>50988.91</v>
      </c>
      <c r="G22" s="34">
        <v>0.73928042220643464</v>
      </c>
    </row>
    <row r="23" spans="3:7" x14ac:dyDescent="0.25">
      <c r="C23" s="25" t="s">
        <v>33</v>
      </c>
      <c r="D23">
        <v>69160</v>
      </c>
      <c r="E23">
        <v>1854</v>
      </c>
      <c r="F23" s="29">
        <v>46226.020000000004</v>
      </c>
      <c r="G23" s="34">
        <v>0.6683924233661076</v>
      </c>
    </row>
    <row r="24" spans="3:7" x14ac:dyDescent="0.25">
      <c r="C24" s="25" t="s">
        <v>27</v>
      </c>
      <c r="D24">
        <v>69461</v>
      </c>
      <c r="E24">
        <v>2982</v>
      </c>
      <c r="F24" s="29">
        <v>19572.14</v>
      </c>
      <c r="G24" s="34">
        <v>0.28177164164063284</v>
      </c>
    </row>
    <row r="25" spans="3:7" x14ac:dyDescent="0.25">
      <c r="C25" s="25" t="s">
        <v>26</v>
      </c>
      <c r="D25">
        <v>70273</v>
      </c>
      <c r="E25">
        <v>2142</v>
      </c>
      <c r="F25" s="29">
        <v>58277.8</v>
      </c>
      <c r="G25" s="34">
        <v>0.82930570773981471</v>
      </c>
    </row>
    <row r="26" spans="3:7" x14ac:dyDescent="0.25">
      <c r="C26" s="25" t="s">
        <v>32</v>
      </c>
      <c r="D26">
        <v>71967</v>
      </c>
      <c r="E26">
        <v>2301</v>
      </c>
      <c r="F26" s="29">
        <v>52063.35</v>
      </c>
      <c r="G26" s="34">
        <v>0.72343365709283425</v>
      </c>
    </row>
    <row r="27" spans="3:7" x14ac:dyDescent="0.25">
      <c r="C27" s="25" t="s">
        <v>28</v>
      </c>
      <c r="D27">
        <v>72373</v>
      </c>
      <c r="E27">
        <v>3207</v>
      </c>
      <c r="F27" s="29">
        <v>39084.340000000004</v>
      </c>
      <c r="G27" s="34">
        <v>0.54004034653807365</v>
      </c>
    </row>
    <row r="28" spans="3:7" x14ac:dyDescent="0.25">
      <c r="C28" s="25" t="s">
        <v>78</v>
      </c>
      <c r="D28">
        <v>1240869</v>
      </c>
      <c r="E28">
        <v>45660</v>
      </c>
      <c r="F28" s="29">
        <v>801165.2699999999</v>
      </c>
      <c r="G28" s="34">
        <v>0.64564854952456696</v>
      </c>
    </row>
  </sheetData>
  <conditionalFormatting pivot="1" sqref="G8">
    <cfRule type="colorScale" priority="2">
      <colorScale>
        <cfvo type="min"/>
        <cfvo type="max"/>
        <color rgb="FFFCFCFF"/>
        <color rgb="FF63BE7B"/>
      </colorScale>
    </cfRule>
  </conditionalFormatting>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vt:lpstr>
      <vt:lpstr>Exploratory Data Analysis EDA</vt:lpstr>
      <vt:lpstr>Sales by Country report with fo</vt:lpstr>
      <vt:lpstr>Sales by Country report with Pi</vt:lpstr>
      <vt:lpstr> Top 5 products by $ per unit</vt:lpstr>
      <vt:lpstr>Are their any anamolies </vt:lpstr>
      <vt:lpstr>Best sales person by country </vt:lpstr>
      <vt:lpstr>Profits by product</vt:lpstr>
      <vt:lpstr>Dynamic Country Sales Report</vt:lpstr>
      <vt:lpstr>Open-Ended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ROZA1</cp:lastModifiedBy>
  <dcterms:created xsi:type="dcterms:W3CDTF">2021-03-14T20:21:32Z</dcterms:created>
  <dcterms:modified xsi:type="dcterms:W3CDTF">2023-07-14T19:29:47Z</dcterms:modified>
</cp:coreProperties>
</file>